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6"/>
  </bookViews>
  <sheets>
    <sheet name="1.1.sz.mell. " sheetId="1" r:id="rId1"/>
    <sheet name="1.2.sz.mell." sheetId="2" r:id="rId2"/>
    <sheet name="1.3.sz.mell." sheetId="3" r:id="rId3"/>
    <sheet name="1.4.sz.mell." sheetId="4" r:id="rId4"/>
    <sheet name="2.1.sz.mell." sheetId="5" r:id="rId5"/>
    <sheet name="2.2.sz.mell ." sheetId="6" r:id="rId6"/>
    <sheet name="3.sz.mell." sheetId="7" r:id="rId7"/>
    <sheet name="4.sz.mell." sheetId="8" r:id="rId8"/>
    <sheet name="5.sz.mell." sheetId="9" r:id="rId9"/>
    <sheet name="6.sz.mell." sheetId="10" r:id="rId10"/>
    <sheet name="7.sz.mell." sheetId="11" r:id="rId11"/>
    <sheet name="9.1. sz. mell." sheetId="12" r:id="rId12"/>
    <sheet name="9.1.1. sz. mell." sheetId="13" r:id="rId13"/>
    <sheet name="9.1.2. sz. mell." sheetId="14" r:id="rId14"/>
    <sheet name="9.2. sz. mell." sheetId="15" r:id="rId15"/>
    <sheet name="9.2.1. sz. mell" sheetId="16" r:id="rId16"/>
    <sheet name="9.2.3. sz. mell." sheetId="17" r:id="rId17"/>
    <sheet name="9.3. sz. mell." sheetId="18" r:id="rId18"/>
    <sheet name="9.3.1. sz. mell EOI" sheetId="19" r:id="rId19"/>
    <sheet name="9.6. sz. mell VK" sheetId="20" r:id="rId20"/>
    <sheet name="9.6.1. sz. mell VK" sheetId="21" r:id="rId21"/>
    <sheet name="9.6.2. sz. mell VK" sheetId="22" r:id="rId22"/>
    <sheet name="9.7. sz. mell TISZEK" sheetId="23" r:id="rId23"/>
    <sheet name="9.7.1. sz. mell TISZEK" sheetId="24" r:id="rId24"/>
    <sheet name="9.7.2. sz. mell TISZEK" sheetId="25" r:id="rId25"/>
    <sheet name="9.8. sz. mell TIB" sheetId="26" r:id="rId26"/>
    <sheet name="9.8.1. sz. mell TIB" sheetId="27" r:id="rId27"/>
    <sheet name="9.9. sz. mell EKIK" sheetId="28" r:id="rId28"/>
    <sheet name="9.9.1. sz. mell EKIK" sheetId="29" r:id="rId29"/>
    <sheet name="int.összesítő" sheetId="30" r:id="rId30"/>
    <sheet name="engedélyezett álláshelyek" sheetId="31" r:id="rId31"/>
    <sheet name="tartalék" sheetId="32" r:id="rId32"/>
    <sheet name="1. sz tájékoztató t" sheetId="33" r:id="rId33"/>
    <sheet name="3.sz tájékoztató t." sheetId="34" r:id="rId34"/>
    <sheet name="4.sz. tájékoztató" sheetId="35" r:id="rId35"/>
    <sheet name="5.sz tájékoztató t." sheetId="36" r:id="rId36"/>
    <sheet name="szakfeladatos Önk." sheetId="37" r:id="rId37"/>
  </sheets>
  <definedNames>
    <definedName name="_xlfn.IFERROR" hidden="1">#NAME?</definedName>
    <definedName name="_xlnm.Print_Titles" localSheetId="11">'9.1. sz. mell.'!$1:$6</definedName>
    <definedName name="_xlnm.Print_Titles" localSheetId="12">'9.1.1. sz. mell.'!$1:$6</definedName>
    <definedName name="_xlnm.Print_Titles" localSheetId="13">'9.1.2. sz. mell.'!$1:$6</definedName>
    <definedName name="_xlnm.Print_Titles" localSheetId="14">'9.2. sz. mell.'!$1:$6</definedName>
    <definedName name="_xlnm.Print_Titles" localSheetId="15">'9.2.1. sz. mell'!$1:$6</definedName>
    <definedName name="_xlnm.Print_Titles" localSheetId="16">'9.2.3. sz. mell.'!$1:$6</definedName>
    <definedName name="_xlnm.Print_Titles" localSheetId="17">'9.3. sz. mell.'!$1:$6</definedName>
    <definedName name="_xlnm.Print_Titles" localSheetId="18">'9.3.1. sz. mell EOI'!$1:$6</definedName>
    <definedName name="_xlnm.Print_Titles" localSheetId="19">'9.6. sz. mell VK'!$1:$6</definedName>
    <definedName name="_xlnm.Print_Titles" localSheetId="20">'9.6.1. sz. mell VK'!$1:$6</definedName>
    <definedName name="_xlnm.Print_Titles" localSheetId="21">'9.6.2. sz. mell VK'!$1:$6</definedName>
    <definedName name="_xlnm.Print_Titles" localSheetId="22">'9.7. sz. mell TISZEK'!$1:$6</definedName>
    <definedName name="_xlnm.Print_Titles" localSheetId="23">'9.7.1. sz. mell TISZEK'!$1:$6</definedName>
    <definedName name="_xlnm.Print_Titles" localSheetId="24">'9.7.2. sz. mell TISZEK'!$1:$6</definedName>
    <definedName name="_xlnm.Print_Titles" localSheetId="25">'9.8. sz. mell TIB'!$1:$6</definedName>
    <definedName name="_xlnm.Print_Titles" localSheetId="26">'9.8.1. sz. mell TIB'!$1:$6</definedName>
    <definedName name="_xlnm.Print_Area" localSheetId="0">'1.1.sz.mell. 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</definedNames>
  <calcPr fullCalcOnLoad="1"/>
</workbook>
</file>

<file path=xl/sharedStrings.xml><?xml version="1.0" encoding="utf-8"?>
<sst xmlns="http://schemas.openxmlformats.org/spreadsheetml/2006/main" count="4637" uniqueCount="821">
  <si>
    <t>Felhalmozási hitel óvoda tetőszigetelésére ***</t>
  </si>
  <si>
    <r>
      <t xml:space="preserve">***: </t>
    </r>
    <r>
      <rPr>
        <sz val="10"/>
        <rFont val="Times New Roman CE"/>
        <family val="0"/>
      </rPr>
      <t>A hitel várhatóan 2016-ban kerül felvételre.</t>
    </r>
  </si>
  <si>
    <t>Felhalmozási hitel óvoda tetőszigetelésére</t>
  </si>
  <si>
    <t>Sopron úti telephelyen vízakna építés</t>
  </si>
  <si>
    <t>EKIK közművelődés érdekeltségnevelő pályázat</t>
  </si>
  <si>
    <t>Sopron úti telephelyen hűtőkamra alapozás</t>
  </si>
  <si>
    <t>Kornisné Központ telefonkészülék vásárlás</t>
  </si>
  <si>
    <t>Egyesített Óvodai Intézmén 3 db porszívó</t>
  </si>
  <si>
    <t>Óvoda tetőszigetelés</t>
  </si>
  <si>
    <t>2016-2017</t>
  </si>
  <si>
    <t>Kornisné Központ fűtésrendszer korszerűsítés</t>
  </si>
  <si>
    <t>Egység utcai óvoda légtechnikai rendszer szerelése</t>
  </si>
  <si>
    <t>Önkormányzat- GINOP 5.2.1-14-2015-00001pályázat</t>
  </si>
  <si>
    <t>Varázsceruza óvoda tetőszigeteléshez hitel</t>
  </si>
  <si>
    <t>TISZATÉR támogatás TOP 7.1.1-16 felh.pály.kész.</t>
  </si>
  <si>
    <t>műödési célú támogatás</t>
  </si>
  <si>
    <t xml:space="preserve">GINOP 5.2.1-14-2015-00001 </t>
  </si>
  <si>
    <t>Kiegészítő ágazati pótlék - 2015. évi elszámolás</t>
  </si>
  <si>
    <t>saját tőke pozíciót helyreáll. tám.</t>
  </si>
  <si>
    <t>Felhalmozási hitel fűtéskorszerűsítésre - Kornisné Központ</t>
  </si>
  <si>
    <t>Közvilágítási hálózat fejl.- Vasvári P. u. 1-7. sz.</t>
  </si>
  <si>
    <t>Kamererendszer bővítés</t>
  </si>
  <si>
    <t>Sopron úti telephelyen 2 db kút (tervezés, eng., bevizsgálás)</t>
  </si>
  <si>
    <t>Sopron úti telephelyen villanyszerelés és kamera vezetékelés</t>
  </si>
  <si>
    <t>Fólia II. építés, fűtés tervezés</t>
  </si>
  <si>
    <t>Kornisné Központ gépkocsi vásárlás</t>
  </si>
  <si>
    <t>EKIK 1db televízió beszerzése</t>
  </si>
  <si>
    <t>Városi Kincstár-Városi Sportcsarnakba 100 db szék, 10 db asztal beszerzése</t>
  </si>
  <si>
    <t>2015. évi fogyatékos ellátás elszámolás visszafiz.</t>
  </si>
  <si>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</si>
  <si>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</si>
  <si>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</si>
  <si>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</si>
  <si>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</si>
  <si>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</si>
  <si>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</si>
  <si>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</si>
  <si>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</si>
  <si>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</si>
  <si>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</si>
  <si>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</si>
  <si>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</si>
  <si>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</si>
  <si>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</si>
  <si>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</si>
  <si>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</si>
  <si>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</si>
  <si>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</si>
  <si>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</si>
  <si>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</si>
  <si>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</si>
  <si>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</si>
  <si>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</si>
  <si>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</si>
  <si>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</si>
  <si>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</si>
  <si>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</si>
  <si>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</si>
  <si>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</si>
  <si>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</si>
  <si>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</si>
  <si>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</si>
  <si>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</si>
  <si>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</si>
  <si>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</si>
  <si>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</si>
  <si>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</si>
  <si>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</si>
  <si>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</si>
  <si>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</si>
  <si>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</si>
  <si>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</si>
  <si>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</si>
  <si>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</si>
  <si>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</si>
  <si>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</si>
  <si>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</si>
  <si>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</si>
  <si>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</si>
  <si>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</si>
  <si>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</si>
  <si>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</si>
  <si>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</si>
  <si>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</si>
  <si>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</si>
  <si>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</si>
  <si>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</si>
  <si>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</si>
  <si>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</si>
  <si>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</si>
  <si>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</si>
  <si>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</si>
  <si>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</si>
  <si>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</si>
  <si>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</si>
  <si>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</si>
  <si>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</si>
  <si>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</si>
  <si>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</si>
  <si>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</si>
  <si>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</si>
  <si>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</si>
  <si>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</si>
  <si>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</si>
  <si>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</si>
  <si>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</si>
  <si>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</si>
  <si>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</si>
  <si>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</si>
  <si>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</si>
  <si>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</si>
  <si>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</si>
  <si>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</si>
  <si>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</si>
  <si>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</si>
  <si>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</si>
  <si>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</si>
  <si>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</si>
  <si>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</si>
  <si>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</si>
  <si>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</si>
  <si>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</si>
  <si>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</si>
  <si>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</si>
  <si>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</si>
  <si>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</si>
  <si>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</si>
  <si>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</si>
  <si>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</si>
  <si>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</si>
  <si>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</si>
  <si>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</si>
  <si>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</si>
  <si>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</si>
  <si>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</si>
  <si>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</si>
  <si>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</si>
  <si>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</si>
  <si>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</si>
  <si>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</si>
  <si>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</si>
  <si>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</si>
  <si>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</si>
  <si>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</si>
  <si>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</si>
  <si>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</si>
  <si>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</si>
  <si>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</si>
  <si>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</si>
  <si>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</si>
  <si>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</si>
  <si>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</si>
  <si>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</si>
  <si>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</si>
  <si>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</si>
  <si>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</si>
  <si>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</si>
  <si>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</si>
  <si>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</si>
  <si>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</si>
  <si>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</si>
  <si>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</si>
  <si>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</si>
  <si>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</si>
  <si>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</si>
  <si>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</si>
  <si>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</si>
  <si>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</si>
  <si>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</si>
  <si>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</si>
  <si>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</si>
  <si>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</si>
  <si>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</si>
  <si>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</si>
  <si>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</si>
  <si>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</si>
  <si>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</si>
  <si>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</si>
  <si>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</si>
  <si>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</si>
  <si>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</si>
  <si>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</si>
  <si>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</si>
  <si>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</si>
  <si>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</si>
  <si>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</si>
  <si>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</si>
  <si>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</si>
  <si>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</si>
  <si>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</si>
  <si>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</si>
  <si>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</si>
  <si>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</si>
  <si>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</si>
  <si>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</si>
  <si>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</si>
  <si>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</si>
  <si>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</si>
  <si>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</si>
  <si>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</si>
  <si>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</si>
  <si>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</si>
  <si>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</si>
  <si>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</si>
  <si>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</si>
  <si>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</si>
  <si>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</si>
  <si>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</si>
  <si>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</si>
  <si>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</si>
  <si>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</si>
  <si>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</si>
  <si>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</si>
  <si>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</si>
  <si>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</si>
  <si>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</si>
  <si>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</si>
  <si>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</si>
  <si>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</si>
  <si>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</si>
  <si>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</si>
  <si>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</si>
  <si>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</si>
  <si>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</si>
  <si>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</si>
  <si>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</si>
  <si>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</si>
  <si>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</si>
  <si>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</si>
  <si>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</si>
  <si>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</si>
  <si>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</si>
  <si>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</si>
  <si>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</si>
  <si>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</si>
  <si>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</si>
  <si>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</si>
  <si>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</si>
  <si>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</si>
  <si>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</si>
  <si>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</si>
  <si>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</si>
  <si>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</si>
  <si>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</si>
  <si>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</si>
  <si>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</si>
  <si>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</si>
  <si>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</si>
  <si>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</si>
  <si>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</si>
  <si>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</si>
  <si>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</si>
  <si>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</si>
  <si>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</si>
  <si>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</si>
  <si>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</si>
  <si>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</si>
  <si>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</si>
  <si>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</si>
  <si>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</si>
  <si>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</si>
  <si>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</si>
  <si>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</si>
  <si>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</si>
  <si>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</si>
  <si>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</si>
  <si>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</si>
  <si>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</si>
  <si>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</si>
  <si>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</si>
  <si>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</si>
  <si>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</si>
  <si>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</si>
  <si>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</si>
  <si>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</si>
  <si>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</si>
  <si>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</si>
  <si>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</si>
  <si>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</si>
  <si>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</si>
  <si>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</si>
  <si>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</si>
  <si>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</si>
  <si>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</si>
  <si>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</si>
  <si>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</si>
  <si>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</si>
  <si>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</si>
  <si>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</si>
  <si>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</si>
  <si>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</si>
  <si>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</si>
  <si>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</si>
  <si>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</si>
  <si>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</si>
  <si>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</si>
  <si>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</si>
  <si>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</si>
  <si>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</si>
  <si>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</si>
  <si>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</si>
  <si>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</si>
  <si>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</si>
  <si>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</si>
  <si>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</si>
  <si>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</si>
  <si>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</si>
  <si>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</si>
  <si>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</si>
  <si>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</si>
  <si>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</si>
  <si>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</si>
  <si>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</si>
  <si>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</si>
  <si>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</si>
  <si>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</si>
  <si>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</si>
  <si>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</si>
  <si>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</si>
  <si>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</si>
  <si>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</si>
  <si>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</si>
  <si>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</si>
  <si>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</si>
  <si>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</si>
  <si>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</si>
  <si>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</si>
  <si>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</si>
  <si>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</si>
  <si>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</si>
  <si>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</si>
  <si>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</si>
  <si>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</si>
  <si>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</si>
  <si>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</si>
  <si>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</si>
  <si>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</si>
  <si>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</si>
  <si>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</si>
  <si>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</si>
  <si>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</si>
  <si>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</si>
  <si>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</si>
  <si>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</si>
  <si>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</si>
  <si>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</si>
  <si>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</si>
  <si>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</si>
  <si>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</si>
  <si>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</si>
  <si>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</si>
  <si>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</si>
  <si>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</si>
  <si>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</si>
  <si>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</si>
  <si>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</si>
  <si>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</si>
  <si>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</si>
  <si>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</si>
  <si>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</si>
  <si>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</si>
  <si>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</si>
  <si>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</si>
  <si>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</si>
  <si>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</si>
  <si>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</si>
  <si>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</si>
  <si>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</si>
  <si>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</si>
  <si>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</si>
  <si>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</si>
  <si>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</si>
  <si>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</si>
  <si>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</si>
  <si>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</si>
  <si>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</si>
  <si>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</si>
  <si>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</si>
  <si>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</si>
  <si>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</si>
  <si>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</si>
  <si>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</si>
  <si>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</si>
  <si>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</si>
  <si>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</si>
  <si>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</si>
  <si>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</si>
  <si>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</si>
  <si>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</si>
  <si>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</si>
  <si>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</si>
  <si>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</si>
  <si>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</si>
  <si>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</si>
  <si>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</si>
  <si>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</si>
  <si>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</si>
  <si>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</si>
  <si>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</si>
  <si>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</si>
  <si>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</si>
  <si>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</si>
  <si>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</si>
  <si>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</si>
  <si>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</si>
  <si>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</si>
  <si>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</si>
  <si>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</si>
  <si>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</si>
  <si>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</si>
  <si>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</si>
  <si>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</si>
  <si>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</si>
  <si>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</si>
  <si>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</si>
  <si>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</si>
  <si>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</si>
  <si>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</si>
  <si>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</si>
  <si>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</si>
  <si>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</si>
  <si>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</si>
  <si>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</si>
  <si>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</si>
  <si>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</si>
  <si>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</si>
  <si>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</si>
  <si>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</si>
  <si>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</si>
  <si>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</si>
  <si>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</si>
  <si>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</si>
  <si>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</si>
  <si>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</si>
  <si>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</si>
  <si>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</si>
  <si>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</si>
  <si>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</si>
  <si>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</si>
  <si>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</si>
  <si>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</si>
  <si>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</si>
  <si>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</si>
  <si>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</si>
  <si>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</si>
  <si>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</si>
  <si>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</si>
  <si>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</si>
  <si>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</si>
  <si>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</si>
  <si>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</si>
  <si>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</si>
  <si>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</si>
  <si>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</si>
  <si>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</si>
  <si>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</si>
  <si>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</si>
  <si>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</si>
  <si>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</si>
  <si>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</si>
  <si>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</si>
  <si>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</si>
  <si>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</si>
  <si>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</si>
  <si>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</si>
  <si>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</si>
  <si>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</si>
  <si>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</si>
  <si>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</si>
  <si>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</si>
  <si>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</si>
  <si>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</si>
  <si>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</si>
  <si>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</si>
  <si>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</si>
  <si>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</si>
  <si>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</si>
  <si>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</si>
  <si>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</si>
  <si>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</si>
  <si>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</si>
  <si>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</si>
  <si>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</si>
  <si>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</si>
  <si>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</si>
  <si>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</si>
  <si>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</si>
  <si>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</si>
  <si>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</si>
  <si>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</si>
  <si>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</si>
  <si>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</si>
  <si>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</si>
  <si>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</si>
  <si>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</si>
  <si>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</si>
  <si>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</si>
  <si>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</si>
  <si>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</si>
  <si>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Intézményfenntartási támogatás (oktatás)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</si>
  <si>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</si>
  <si>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</si>
  <si>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</si>
  <si>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</si>
  <si>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</si>
  <si>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</si>
  <si>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</si>
  <si>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</si>
  <si>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</si>
  <si>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</si>
  <si>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</si>
  <si>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</si>
  <si>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</si>
  <si>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</si>
  <si>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</si>
  <si>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</si>
  <si>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</si>
  <si>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</si>
  <si>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</si>
  <si>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</si>
  <si>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</si>
  <si>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</si>
  <si>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</si>
  <si>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</si>
  <si>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</si>
  <si>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</si>
  <si>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</si>
  <si>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</si>
  <si>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</si>
  <si>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</si>
  <si>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</si>
  <si>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</si>
  <si>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</si>
  <si>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</si>
  <si>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</si>
  <si>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</si>
  <si>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</si>
  <si>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</si>
  <si>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</si>
  <si>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</si>
  <si>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</si>
  <si>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</si>
  <si>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</si>
  <si>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</si>
  <si>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Mindösszesen közfoglalkoztattok nélkül:</t>
  </si>
  <si>
    <t>Tiszavasvári Város Önkormányzata adósságot keletkeztető ügyletekből és kezességvállalásokból fennálló kötelezettségei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</si>
  <si>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</si>
  <si>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</si>
  <si>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</si>
  <si>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Kistérségi startmunka mintaprogram</t>
  </si>
  <si>
    <t>Nem veszélyes hulladék kezelése, ártalmatlanítása</t>
  </si>
  <si>
    <t>TÁJÉKOZTATÓ TÁBLA                 Ezer forintban !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</si>
  <si>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</si>
  <si>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</si>
  <si>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</si>
  <si>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</si>
  <si>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</si>
  <si>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</si>
  <si>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</si>
  <si>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</si>
  <si>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</si>
  <si>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</si>
  <si>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</si>
  <si>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</si>
  <si>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</si>
  <si>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</si>
  <si>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</si>
  <si>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</si>
  <si>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</si>
  <si>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</si>
  <si>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</si>
  <si>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</si>
  <si>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</si>
  <si>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</si>
  <si>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</si>
  <si>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</si>
  <si>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</si>
  <si>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</si>
  <si>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</si>
  <si>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</si>
  <si>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</si>
  <si>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</si>
  <si>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</si>
  <si>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</si>
  <si>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</si>
  <si>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</si>
  <si>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</si>
  <si>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</si>
  <si>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</si>
  <si>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</si>
  <si>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</si>
  <si>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</si>
  <si>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</si>
  <si>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</si>
  <si>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</si>
  <si>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</si>
  <si>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</si>
  <si>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</si>
  <si>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</si>
  <si>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</si>
  <si>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</si>
  <si>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</si>
  <si>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</si>
  <si>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</si>
  <si>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</si>
  <si>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</si>
  <si>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</si>
  <si>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</si>
  <si>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</si>
  <si>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</si>
  <si>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</si>
  <si>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</si>
  <si>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</si>
  <si>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</si>
  <si>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</si>
  <si>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</si>
  <si>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</si>
  <si>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</si>
  <si>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</si>
  <si>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</si>
  <si>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</si>
  <si>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</si>
  <si>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</si>
  <si>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</si>
  <si>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</si>
  <si>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</si>
  <si>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</si>
  <si>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</si>
  <si>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</si>
  <si>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</si>
  <si>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</si>
  <si>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</si>
  <si>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</si>
  <si>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</si>
  <si>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</si>
  <si>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</si>
  <si>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</si>
  <si>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</si>
  <si>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</si>
  <si>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</si>
  <si>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</si>
  <si>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Szociális feladat támogatás maradvány</t>
  </si>
  <si>
    <t>Folyószámla-hitel (keret: 100.000 eFt)*</t>
  </si>
  <si>
    <t>ÉAOP Óvodabővítés projekt saját erő hitel</t>
  </si>
  <si>
    <t>Belterületi vízrendezés projekt</t>
  </si>
  <si>
    <t>Víziközmű hitel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</si>
  <si>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</si>
  <si>
    <t>A települési önkormányzatok működésének támogatása</t>
  </si>
  <si>
    <t>A települési önkormányzatok szociális feladatainak egyéb támogatása</t>
  </si>
  <si>
    <t>Összesen
(6=3+4+5)</t>
  </si>
  <si>
    <t>Folyószámlahitel (keret: 100.000 eFt)*</t>
  </si>
  <si>
    <t>Belterületi vízrendezés projekt saját erő hitel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</si>
  <si>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</si>
  <si>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</si>
  <si>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</si>
  <si>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</si>
  <si>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</si>
  <si>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</si>
  <si>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</si>
  <si>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</si>
  <si>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</si>
  <si>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</si>
  <si>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</si>
  <si>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</si>
  <si>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</si>
  <si>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</si>
  <si>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</si>
  <si>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</si>
  <si>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</si>
  <si>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</si>
  <si>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</si>
  <si>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</si>
  <si>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</si>
  <si>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Gyakorlati képz. - szoc. gondozó és ápoló (fő)</t>
  </si>
  <si>
    <t>NRSZH pályázat - megvált. munkakép. fogl.létszám (fő)</t>
  </si>
  <si>
    <t>Maradvány</t>
  </si>
  <si>
    <t xml:space="preserve">Kabay János Alapítvány </t>
  </si>
  <si>
    <t>Egyenleg 2015.12.31.</t>
  </si>
  <si>
    <t xml:space="preserve">2016. évi költségvetése </t>
  </si>
  <si>
    <t>2016. előtti kifizetés</t>
  </si>
  <si>
    <t>2018 után</t>
  </si>
  <si>
    <t>Előirányzat-felhasználási terv
2016 évre</t>
  </si>
  <si>
    <t>A 2016. évi általános működés és ágazati feladatok támogatásának alakulása jogcímenként</t>
  </si>
  <si>
    <t>2016. évi támogatás összesen</t>
  </si>
  <si>
    <t>Települési önkormányzatok által biztosított egyes szociális szakosított ellátások, valamint a gyermekek átmeneti gondozásával kapcsolatos feladatok támogatása</t>
  </si>
  <si>
    <t>Támogató szolgáltatás</t>
  </si>
  <si>
    <t>Köznevelési intézmények működtetéséhz kapcsolódó támogatás</t>
  </si>
  <si>
    <t>A 2015. évről áthúzódó bérkompenzáció támogatása</t>
  </si>
  <si>
    <t>A helyi önkormányzatok működésének általános támogatása</t>
  </si>
  <si>
    <t>Kiegészítő támogatás óvodapedagógusok minősítéséből adódó többletkiadásokhoz</t>
  </si>
  <si>
    <t>Vasvári Pál Társaság (jubileumi ünnepség)</t>
  </si>
  <si>
    <t>Tiszavasvári NOE támogatás</t>
  </si>
  <si>
    <t>Kisvárosok Érdekszövetsége</t>
  </si>
  <si>
    <t>TÖOSZ támogatás</t>
  </si>
  <si>
    <t>Az önkormányzat 2016. évi költségvetésének</t>
  </si>
  <si>
    <t>2016 év</t>
  </si>
  <si>
    <t>2016. év</t>
  </si>
  <si>
    <t>Ifjuság utcai csomópont és megvilágítás kiépítése</t>
  </si>
  <si>
    <t>2016</t>
  </si>
  <si>
    <t>Felhasználás
2015. XII.31-ig</t>
  </si>
  <si>
    <t xml:space="preserve">
2016. év utáni szükséglet
</t>
  </si>
  <si>
    <t>Egység utcai óvoda felújítás</t>
  </si>
  <si>
    <t>Vasvári Pál utca 6. -részleges tetőszigetelés</t>
  </si>
  <si>
    <t>Partizán utca 2.-fűtés különválasztás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</si>
  <si>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</si>
  <si>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</si>
  <si>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</si>
  <si>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</si>
  <si>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</si>
  <si>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</si>
  <si>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</si>
  <si>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Sopron úti telephelyen épület építés</t>
  </si>
  <si>
    <t>2016. évi előirányzat</t>
  </si>
  <si>
    <t>Tiszavasvári Város Önkormányzata 2016. évi adósságot keletkeztető fejlesztési céljai</t>
  </si>
  <si>
    <t>- Temető üzemeltetési tartalék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</si>
  <si>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</si>
  <si>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</si>
  <si>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</si>
  <si>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</si>
  <si>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 xml:space="preserve">Petőfi utca járda tervezés </t>
  </si>
  <si>
    <t>Közúti jelzőtáblák beszerzése</t>
  </si>
  <si>
    <t>K I M U T A T Á S
a 2016. évben céljelleggel juttatott támogatásokról</t>
  </si>
  <si>
    <t>34.</t>
  </si>
  <si>
    <t>35.</t>
  </si>
  <si>
    <t>36.</t>
  </si>
  <si>
    <t>37.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</si>
  <si>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</si>
  <si>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</si>
  <si>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</si>
  <si>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</si>
  <si>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</si>
  <si>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</si>
  <si>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</si>
  <si>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</si>
  <si>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</si>
  <si>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</si>
  <si>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</si>
  <si>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</si>
  <si>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</si>
  <si>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</si>
  <si>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</si>
  <si>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</si>
  <si>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</si>
  <si>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</si>
  <si>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</si>
  <si>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</si>
  <si>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</si>
  <si>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</si>
  <si>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</si>
  <si>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</si>
  <si>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</si>
  <si>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</si>
  <si>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</si>
  <si>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</si>
  <si>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</si>
  <si>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</si>
  <si>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Polgármesteri Hivatal egyéb tárgyi eszköz beszerzés</t>
  </si>
  <si>
    <t>Polgármesteri Hivatal informatikai eszköz  beszerzés</t>
  </si>
  <si>
    <t xml:space="preserve">Kornisné Liptay Elza Központ </t>
  </si>
  <si>
    <t>Tiszavasvári Polgármesteri Hivatal</t>
  </si>
  <si>
    <t>2016. év utáni szükséglet
(6=2 - 4 - 5)</t>
  </si>
  <si>
    <t>Felhalmozási hitel TAO pályázat önerőhöz **</t>
  </si>
  <si>
    <r>
      <t xml:space="preserve">*: </t>
    </r>
    <r>
      <rPr>
        <sz val="9"/>
        <rFont val="Times New Roman"/>
        <family val="1"/>
      </rPr>
      <t>A likviditási hitelkeret azért nem került feltüntetésre a 3. oszlopban, mert csak a lejáratkor ténylegesen igénybevett hitelösszeg került törlesztésre.</t>
    </r>
  </si>
  <si>
    <r>
      <t xml:space="preserve">**: </t>
    </r>
    <r>
      <rPr>
        <sz val="9"/>
        <rFont val="Times New Roman"/>
        <family val="1"/>
      </rPr>
      <t>A hitel 2016-ban kerül felvételre, a törlesztések tervezettek.</t>
    </r>
  </si>
  <si>
    <t>TAO pályázat önerejéhez biztosított felhalmozási támogatás</t>
  </si>
  <si>
    <t>Műv. Központ és Könyvtár 1 db telefon beszerzése</t>
  </si>
  <si>
    <t>Család és Gyermekjóléti multifunkcionális nyomtató vásárlás</t>
  </si>
  <si>
    <t>TAO önerőhöz felhalmozási hitel</t>
  </si>
  <si>
    <t>Fólia fűtés kialakítása II. ütem és pótmunka</t>
  </si>
  <si>
    <t>Vendéglakás berendezése</t>
  </si>
  <si>
    <t>Sportcsarnok vizesblokkban és öltözőkben radiátor csere</t>
  </si>
  <si>
    <t>Egyesített Közművelődési Intézmény és Könyvtár</t>
  </si>
  <si>
    <t>Összes bevétel és kiadás</t>
  </si>
  <si>
    <t>Egyesített Közm. Int. és Könyvt.</t>
  </si>
  <si>
    <t>- Egyesített Közművelődési Intézmény és Könyvtár</t>
  </si>
  <si>
    <t>Tiszavasvári Sportklub</t>
  </si>
  <si>
    <t>Tiszavasvári Egészségügyi Szolg. Nonprofit Kft.</t>
  </si>
  <si>
    <t>Magiszter Alap. Óvoda 2015. évi elsz. után tám.</t>
  </si>
  <si>
    <t>2013. évi fogyatékos ellátás elszámolás visszafiz.</t>
  </si>
  <si>
    <t>működési célú tám. visszafizetés</t>
  </si>
  <si>
    <t xml:space="preserve">2016. évi költségvetésében rendelkezésre álló tartalékok 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</si>
  <si>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</si>
  <si>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</si>
  <si>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</si>
  <si>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</si>
  <si>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</si>
  <si>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</si>
  <si>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</si>
  <si>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</si>
  <si>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Raiffeisen LTP</t>
  </si>
  <si>
    <t>Bérkompenzáció</t>
  </si>
  <si>
    <t>Szociális ágazati pótlék</t>
  </si>
  <si>
    <t>Kiegészítő ágazati pótlék</t>
  </si>
  <si>
    <t>Varázsceruza Egyesület</t>
  </si>
  <si>
    <t>Kicsi Vagyok Én Alapítvány</t>
  </si>
  <si>
    <t>Requiem Fúvószenekari Alapítvány</t>
  </si>
  <si>
    <t>Nyírvidék Képző Központ Nonprofit Kft.</t>
  </si>
  <si>
    <t>Nyírségi Szakképzés-szervezési Közhasznú N.Kft.</t>
  </si>
  <si>
    <t>Tiva-Szolg Kft. - temető üzemeltetés</t>
  </si>
  <si>
    <t>Köztemető üzemeltetése</t>
  </si>
  <si>
    <t>Közmunkához gép, egyéb  tárgyi eszköz  beszerzés</t>
  </si>
  <si>
    <t xml:space="preserve">Sportcsarnok vészvilágító felszerelés, tűzjelző átépítés </t>
  </si>
  <si>
    <t>Városi Kincstár fagyasztóláda beszerzése</t>
  </si>
  <si>
    <t>Városi Kincstár Báthori u. 6. riasztórendszer bővítés</t>
  </si>
  <si>
    <t>Kornisné Központ mosógép beszerzése</t>
  </si>
  <si>
    <t>EKIK könyvtári érdekeltségnövelő pályázat kiadásai</t>
  </si>
  <si>
    <t>Magyar Vöröskereszt Tiszavasvári Ter. Szerv.</t>
  </si>
  <si>
    <t>Felhalmozási hitel fűtéskorszerűsítésre **</t>
  </si>
  <si>
    <t>Széles-Keskeny utca -vízelvezető csatorna építés</t>
  </si>
  <si>
    <t>Városi Kincstár - fúrógép és hosszabbító beszerzés</t>
  </si>
  <si>
    <t>- Vasvári P. utca fűtéskorszerűsítés</t>
  </si>
  <si>
    <t>Támogatási tartalék ( EÜ Kft:0 eFt,Nyírs.Tiszk: 0 eFt,Nyírv.K.K.: 0 eFt)</t>
  </si>
  <si>
    <t>Vasvári Pál utca 87. kazáncsere és fűtéskorszerűsítés</t>
  </si>
  <si>
    <t>EOI udvari játékok beszerzése</t>
  </si>
  <si>
    <t>TIB konyhai eszköz beszerzés</t>
  </si>
  <si>
    <t>Sopron úti telephelyre lakókocsi vásárlás</t>
  </si>
  <si>
    <t>Városi Kincstár sarokcsiszoló és szúrófűrész beszerzés</t>
  </si>
  <si>
    <t>Tiszavasvári Ady E. utca 14. III/5 bérlakásban kazán cseréje és fűtési rendszer felújítása</t>
  </si>
  <si>
    <t>1956-os emlékmű pályázat saját erő</t>
  </si>
  <si>
    <t>Időskoruak tartós bentlakásos ellátása</t>
  </si>
  <si>
    <t xml:space="preserve">35. melléklet a 23/2016.(XI.3.) önkormányzati rendelethez  Tájékoztató tábla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</si>
</sst>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1"/>
      <name val="Times New Roman"/>
      <family val="1"/>
    </font>
    <font>
      <b/>
      <sz val="11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50" fillId="1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>
      <alignment/>
      <protection/>
    </xf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8" applyNumberFormat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17" borderId="0" applyNumberFormat="0" applyBorder="0" applyAlignment="0" applyProtection="0"/>
    <xf numFmtId="0" fontId="65" fillId="11" borderId="0" applyNumberFormat="0" applyBorder="0" applyAlignment="0" applyProtection="0"/>
    <xf numFmtId="0" fontId="66" fillId="16" borderId="1" applyNumberFormat="0" applyAlignment="0" applyProtection="0"/>
    <xf numFmtId="9" fontId="0" fillId="0" borderId="0" applyFont="0" applyFill="0" applyBorder="0" applyAlignment="0" applyProtection="0"/>
  </cellStyleXfs>
  <cellXfs count="90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7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9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9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7" xfId="70" applyFont="1" applyFill="1" applyBorder="1" applyAlignment="1" applyProtection="1">
      <alignment horizontal="center" vertical="center"/>
      <protection/>
    </xf>
    <xf numFmtId="0" fontId="7" fillId="0" borderId="38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9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9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39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17" fillId="0" borderId="31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41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29" xfId="6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166" fontId="0" fillId="0" borderId="36" xfId="46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166" fontId="0" fillId="0" borderId="11" xfId="46" applyNumberFormat="1" applyFont="1" applyFill="1" applyBorder="1" applyAlignment="1" applyProtection="1">
      <alignment/>
      <protection locked="0"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28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9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9" xfId="46" applyNumberFormat="1" applyFont="1" applyFill="1" applyBorder="1" applyAlignment="1" applyProtection="1">
      <alignment/>
      <protection/>
    </xf>
    <xf numFmtId="166" fontId="17" fillId="0" borderId="28" xfId="46" applyNumberFormat="1" applyFont="1" applyFill="1" applyBorder="1" applyAlignment="1" applyProtection="1">
      <alignment/>
      <protection locked="0"/>
    </xf>
    <xf numFmtId="0" fontId="17" fillId="0" borderId="15" xfId="6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19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3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0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7" xfId="68" applyFont="1" applyFill="1" applyBorder="1" applyAlignment="1" applyProtection="1">
      <alignment horizontal="center" vertical="center" wrapText="1"/>
      <protection/>
    </xf>
    <xf numFmtId="0" fontId="15" fillId="0" borderId="38" xfId="68" applyFont="1" applyFill="1" applyBorder="1" applyAlignment="1" applyProtection="1">
      <alignment horizontal="center" vertical="center" wrapText="1"/>
      <protection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3" xfId="68" applyNumberFormat="1" applyFont="1" applyFill="1" applyBorder="1">
      <alignment/>
      <protection/>
    </xf>
    <xf numFmtId="0" fontId="4" fillId="0" borderId="0" xfId="68" applyFont="1" applyFill="1">
      <alignment/>
      <protection/>
    </xf>
    <xf numFmtId="0" fontId="15" fillId="0" borderId="22" xfId="68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9" xfId="67" applyFont="1" applyBorder="1" applyAlignment="1">
      <alignment vertical="center"/>
      <protection/>
    </xf>
    <xf numFmtId="0" fontId="2" fillId="0" borderId="60" xfId="67" applyFont="1" applyBorder="1" applyAlignment="1">
      <alignment vertical="center"/>
      <protection/>
    </xf>
    <xf numFmtId="0" fontId="2" fillId="0" borderId="61" xfId="67" applyFont="1" applyBorder="1" applyAlignment="1">
      <alignment vertical="center"/>
      <protection/>
    </xf>
    <xf numFmtId="166" fontId="6" fillId="0" borderId="42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8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4" xfId="46" applyNumberFormat="1" applyFont="1" applyBorder="1" applyAlignment="1">
      <alignment/>
    </xf>
    <xf numFmtId="166" fontId="2" fillId="0" borderId="65" xfId="46" applyNumberFormat="1" applyFont="1" applyBorder="1" applyAlignment="1" quotePrefix="1">
      <alignment/>
    </xf>
    <xf numFmtId="166" fontId="2" fillId="0" borderId="50" xfId="46" applyNumberFormat="1" applyFont="1" applyBorder="1" applyAlignment="1" quotePrefix="1">
      <alignment/>
    </xf>
    <xf numFmtId="166" fontId="2" fillId="0" borderId="50" xfId="46" applyNumberFormat="1" applyFont="1" applyBorder="1" applyAlignment="1">
      <alignment/>
    </xf>
    <xf numFmtId="0" fontId="0" fillId="0" borderId="64" xfId="67" applyFont="1" applyBorder="1" quotePrefix="1">
      <alignment/>
      <protection/>
    </xf>
    <xf numFmtId="0" fontId="0" fillId="0" borderId="65" xfId="67" applyFont="1" applyBorder="1">
      <alignment/>
      <protection/>
    </xf>
    <xf numFmtId="0" fontId="0" fillId="0" borderId="50" xfId="67" applyFont="1" applyBorder="1">
      <alignment/>
      <protection/>
    </xf>
    <xf numFmtId="166" fontId="0" fillId="0" borderId="50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0" fontId="0" fillId="0" borderId="65" xfId="67" applyFont="1" applyBorder="1">
      <alignment/>
      <protection/>
    </xf>
    <xf numFmtId="0" fontId="35" fillId="0" borderId="65" xfId="67" applyFont="1" applyBorder="1">
      <alignment/>
      <protection/>
    </xf>
    <xf numFmtId="0" fontId="35" fillId="0" borderId="50" xfId="67" applyFont="1" applyBorder="1">
      <alignment/>
      <protection/>
    </xf>
    <xf numFmtId="166" fontId="6" fillId="0" borderId="65" xfId="46" applyNumberFormat="1" applyFont="1" applyBorder="1" applyAlignment="1">
      <alignment/>
    </xf>
    <xf numFmtId="166" fontId="6" fillId="0" borderId="50" xfId="46" applyNumberFormat="1" applyFont="1" applyBorder="1" applyAlignment="1">
      <alignment/>
    </xf>
    <xf numFmtId="166" fontId="3" fillId="0" borderId="50" xfId="46" applyNumberFormat="1" applyFont="1" applyBorder="1" applyAlignment="1">
      <alignment/>
    </xf>
    <xf numFmtId="166" fontId="6" fillId="0" borderId="43" xfId="46" applyNumberFormat="1" applyFont="1" applyBorder="1" applyAlignment="1">
      <alignment/>
    </xf>
    <xf numFmtId="166" fontId="6" fillId="0" borderId="66" xfId="46" applyNumberFormat="1" applyFont="1" applyBorder="1" applyAlignment="1">
      <alignment/>
    </xf>
    <xf numFmtId="166" fontId="6" fillId="0" borderId="67" xfId="46" applyNumberFormat="1" applyFont="1" applyBorder="1" applyAlignment="1">
      <alignment/>
    </xf>
    <xf numFmtId="166" fontId="3" fillId="0" borderId="67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23" fillId="0" borderId="0" xfId="69" applyFont="1" applyAlignment="1">
      <alignment horizontal="centerContinuous"/>
      <protection/>
    </xf>
    <xf numFmtId="0" fontId="32" fillId="0" borderId="0" xfId="72" applyAlignment="1">
      <alignment horizontal="right"/>
      <protection/>
    </xf>
    <xf numFmtId="0" fontId="34" fillId="0" borderId="0" xfId="72" applyFont="1" applyAlignment="1">
      <alignment horizontal="left"/>
      <protection/>
    </xf>
    <xf numFmtId="0" fontId="34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8" fillId="0" borderId="0" xfId="72" applyFont="1" applyAlignment="1">
      <alignment horizontal="right"/>
      <protection/>
    </xf>
    <xf numFmtId="0" fontId="17" fillId="0" borderId="68" xfId="72" applyFont="1" applyBorder="1">
      <alignment/>
      <protection/>
    </xf>
    <xf numFmtId="0" fontId="15" fillId="0" borderId="0" xfId="72" applyFont="1" applyBorder="1" applyAlignment="1">
      <alignment horizontal="left"/>
      <protection/>
    </xf>
    <xf numFmtId="0" fontId="32" fillId="0" borderId="0" xfId="72" applyBorder="1" applyAlignment="1">
      <alignment horizontal="left"/>
      <protection/>
    </xf>
    <xf numFmtId="0" fontId="15" fillId="0" borderId="0" xfId="72" applyFont="1" applyBorder="1" applyAlignment="1">
      <alignment horizontal="center"/>
      <protection/>
    </xf>
    <xf numFmtId="0" fontId="37" fillId="0" borderId="0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0" fontId="15" fillId="0" borderId="69" xfId="72" applyFont="1" applyBorder="1" applyAlignment="1">
      <alignment horizontal="center"/>
      <protection/>
    </xf>
    <xf numFmtId="49" fontId="17" fillId="0" borderId="70" xfId="71" applyNumberFormat="1" applyFont="1" applyBorder="1">
      <alignment/>
      <protection/>
    </xf>
    <xf numFmtId="3" fontId="17" fillId="0" borderId="0" xfId="72" applyNumberFormat="1" applyFont="1" applyBorder="1">
      <alignment/>
      <protection/>
    </xf>
    <xf numFmtId="3" fontId="17" fillId="0" borderId="0" xfId="72" applyNumberFormat="1" applyFont="1" applyFill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0" fontId="32" fillId="0" borderId="0" xfId="72" applyFont="1">
      <alignment/>
      <protection/>
    </xf>
    <xf numFmtId="0" fontId="17" fillId="0" borderId="64" xfId="71" applyFont="1" applyBorder="1" quotePrefix="1">
      <alignment/>
      <protection/>
    </xf>
    <xf numFmtId="3" fontId="17" fillId="0" borderId="0" xfId="46" applyNumberFormat="1" applyFont="1" applyBorder="1" applyAlignment="1" quotePrefix="1">
      <alignment horizontal="right"/>
    </xf>
    <xf numFmtId="3" fontId="17" fillId="0" borderId="0" xfId="46" applyNumberFormat="1" applyFont="1" applyBorder="1" applyAlignment="1">
      <alignment horizontal="right"/>
    </xf>
    <xf numFmtId="3" fontId="17" fillId="0" borderId="0" xfId="46" applyNumberFormat="1" applyFont="1" applyFill="1" applyBorder="1" applyAlignment="1">
      <alignment horizontal="right"/>
    </xf>
    <xf numFmtId="3" fontId="15" fillId="0" borderId="0" xfId="46" applyNumberFormat="1" applyFont="1" applyBorder="1" applyAlignment="1">
      <alignment horizontal="right"/>
    </xf>
    <xf numFmtId="49" fontId="17" fillId="0" borderId="64" xfId="71" applyNumberFormat="1" applyFont="1" applyBorder="1">
      <alignment/>
      <protection/>
    </xf>
    <xf numFmtId="0" fontId="17" fillId="0" borderId="64" xfId="71" applyFont="1" applyBorder="1" quotePrefix="1">
      <alignment/>
      <protection/>
    </xf>
    <xf numFmtId="0" fontId="17" fillId="0" borderId="0" xfId="72" applyFont="1" applyBorder="1">
      <alignment/>
      <protection/>
    </xf>
    <xf numFmtId="0" fontId="3" fillId="0" borderId="48" xfId="72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6" fillId="0" borderId="0" xfId="72" applyNumberFormat="1" applyFont="1" applyBorder="1">
      <alignment/>
      <protection/>
    </xf>
    <xf numFmtId="0" fontId="3" fillId="0" borderId="43" xfId="72" applyFont="1" applyBorder="1">
      <alignment/>
      <protection/>
    </xf>
    <xf numFmtId="0" fontId="17" fillId="0" borderId="59" xfId="72" applyFont="1" applyBorder="1">
      <alignment/>
      <protection/>
    </xf>
    <xf numFmtId="0" fontId="15" fillId="0" borderId="54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8" xfId="72" applyFont="1" applyBorder="1" applyAlignment="1">
      <alignment horizontal="center"/>
      <protection/>
    </xf>
    <xf numFmtId="0" fontId="15" fillId="0" borderId="71" xfId="72" applyFont="1" applyBorder="1" applyAlignment="1">
      <alignment horizontal="center"/>
      <protection/>
    </xf>
    <xf numFmtId="0" fontId="15" fillId="0" borderId="72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41" xfId="72" applyFont="1" applyBorder="1" applyAlignment="1">
      <alignment horizontal="center"/>
      <protection/>
    </xf>
    <xf numFmtId="0" fontId="15" fillId="0" borderId="37" xfId="72" applyFont="1" applyBorder="1" applyAlignment="1">
      <alignment horizontal="center"/>
      <protection/>
    </xf>
    <xf numFmtId="0" fontId="15" fillId="0" borderId="51" xfId="72" applyFont="1" applyBorder="1" applyAlignment="1">
      <alignment horizontal="center"/>
      <protection/>
    </xf>
    <xf numFmtId="0" fontId="17" fillId="0" borderId="68" xfId="72" applyFont="1" applyBorder="1" applyAlignment="1">
      <alignment horizontal="left"/>
      <protection/>
    </xf>
    <xf numFmtId="0" fontId="17" fillId="0" borderId="34" xfId="72" applyFont="1" applyBorder="1" applyAlignment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73" xfId="71" applyFont="1" applyBorder="1" applyAlignment="1">
      <alignment horizontal="left"/>
      <protection/>
    </xf>
    <xf numFmtId="0" fontId="0" fillId="0" borderId="48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2" xfId="46" applyNumberFormat="1" applyFont="1" applyBorder="1" applyAlignment="1">
      <alignment horizontal="right"/>
    </xf>
    <xf numFmtId="177" fontId="17" fillId="0" borderId="25" xfId="72" applyNumberFormat="1" applyFont="1" applyFill="1" applyBorder="1">
      <alignment/>
      <protection/>
    </xf>
    <xf numFmtId="164" fontId="3" fillId="0" borderId="0" xfId="68" applyNumberFormat="1" applyFont="1" applyFill="1" applyBorder="1" applyAlignment="1" applyProtection="1">
      <alignment horizontal="centerContinuous" vertical="center"/>
      <protection/>
    </xf>
    <xf numFmtId="3" fontId="0" fillId="0" borderId="11" xfId="68" applyNumberFormat="1" applyFont="1" applyFill="1" applyBorder="1" applyProtection="1">
      <alignment/>
      <protection locked="0"/>
    </xf>
    <xf numFmtId="3" fontId="0" fillId="0" borderId="11" xfId="68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/>
    </xf>
    <xf numFmtId="1" fontId="17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9" fillId="0" borderId="0" xfId="65" applyFont="1" applyAlignment="1">
      <alignment horizontal="centerContinuous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8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wrapText="1"/>
      <protection/>
    </xf>
    <xf numFmtId="0" fontId="6" fillId="0" borderId="70" xfId="65" applyFont="1" applyBorder="1" applyAlignment="1">
      <alignment wrapText="1"/>
      <protection/>
    </xf>
    <xf numFmtId="0" fontId="0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6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0" fillId="0" borderId="64" xfId="65" applyFont="1" applyBorder="1" applyAlignment="1">
      <alignment wrapText="1"/>
      <protection/>
    </xf>
    <xf numFmtId="3" fontId="3" fillId="0" borderId="75" xfId="65" applyNumberFormat="1" applyFont="1" applyBorder="1" applyAlignment="1">
      <alignment horizontal="center" vertical="center" wrapText="1"/>
      <protection/>
    </xf>
    <xf numFmtId="166" fontId="24" fillId="0" borderId="53" xfId="46" applyNumberFormat="1" applyFont="1" applyBorder="1" applyAlignment="1">
      <alignment horizontal="center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177" fontId="17" fillId="0" borderId="33" xfId="72" applyNumberFormat="1" applyFont="1" applyFill="1" applyBorder="1">
      <alignment/>
      <protection/>
    </xf>
    <xf numFmtId="177" fontId="17" fillId="0" borderId="36" xfId="72" applyNumberFormat="1" applyFont="1" applyFill="1" applyBorder="1">
      <alignment/>
      <protection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1" fillId="0" borderId="0" xfId="66" applyFont="1" applyAlignment="1">
      <alignment horizontal="centerContinuous"/>
      <protection/>
    </xf>
    <xf numFmtId="0" fontId="6" fillId="0" borderId="59" xfId="66" applyFont="1" applyBorder="1">
      <alignment/>
      <protection/>
    </xf>
    <xf numFmtId="0" fontId="6" fillId="0" borderId="60" xfId="66" applyFont="1" applyBorder="1" applyAlignment="1">
      <alignment horizontal="center"/>
      <protection/>
    </xf>
    <xf numFmtId="0" fontId="16" fillId="0" borderId="54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33" xfId="66" applyFont="1" applyBorder="1" applyAlignment="1">
      <alignment horizontal="center"/>
      <protection/>
    </xf>
    <xf numFmtId="0" fontId="7" fillId="0" borderId="35" xfId="66" applyFont="1" applyBorder="1" applyAlignment="1">
      <alignment horizontal="center"/>
      <protection/>
    </xf>
    <xf numFmtId="0" fontId="14" fillId="0" borderId="72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2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8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8" xfId="66" applyNumberFormat="1" applyFont="1" applyBorder="1">
      <alignment/>
      <protection/>
    </xf>
    <xf numFmtId="3" fontId="7" fillId="0" borderId="60" xfId="66" applyNumberFormat="1" applyFont="1" applyBorder="1">
      <alignment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7" fillId="0" borderId="35" xfId="66" applyNumberFormat="1" applyFont="1" applyBorder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16" fillId="0" borderId="35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0" fontId="7" fillId="0" borderId="64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3" fillId="0" borderId="64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3" fontId="43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3" fillId="0" borderId="17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14" fillId="0" borderId="44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4" xfId="66" applyFont="1" applyBorder="1">
      <alignment/>
      <protection/>
    </xf>
    <xf numFmtId="3" fontId="7" fillId="0" borderId="33" xfId="66" applyNumberFormat="1" applyFont="1" applyBorder="1">
      <alignment/>
      <protection/>
    </xf>
    <xf numFmtId="3" fontId="7" fillId="0" borderId="33" xfId="66" applyNumberFormat="1" applyFont="1" applyBorder="1">
      <alignment/>
      <protection/>
    </xf>
    <xf numFmtId="0" fontId="7" fillId="0" borderId="58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5" xfId="66" applyNumberFormat="1" applyFont="1" applyBorder="1">
      <alignment/>
      <protection/>
    </xf>
    <xf numFmtId="0" fontId="14" fillId="0" borderId="64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5" xfId="66" applyNumberFormat="1" applyFont="1" applyBorder="1">
      <alignment/>
      <protection/>
    </xf>
    <xf numFmtId="0" fontId="7" fillId="0" borderId="76" xfId="66" applyFont="1" applyBorder="1">
      <alignment/>
      <protection/>
    </xf>
    <xf numFmtId="3" fontId="7" fillId="0" borderId="77" xfId="66" applyNumberFormat="1" applyFont="1" applyBorder="1">
      <alignment/>
      <protection/>
    </xf>
    <xf numFmtId="3" fontId="7" fillId="0" borderId="41" xfId="66" applyNumberFormat="1" applyFont="1" applyBorder="1">
      <alignment/>
      <protection/>
    </xf>
    <xf numFmtId="3" fontId="7" fillId="0" borderId="76" xfId="66" applyNumberFormat="1" applyFont="1" applyBorder="1">
      <alignment/>
      <protection/>
    </xf>
    <xf numFmtId="3" fontId="7" fillId="0" borderId="37" xfId="66" applyNumberFormat="1" applyFont="1" applyBorder="1">
      <alignment/>
      <protection/>
    </xf>
    <xf numFmtId="0" fontId="43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3" fillId="0" borderId="0" xfId="66" applyNumberFormat="1" applyFont="1" applyFill="1" applyBorder="1">
      <alignment/>
      <protection/>
    </xf>
    <xf numFmtId="3" fontId="44" fillId="0" borderId="0" xfId="66" applyNumberFormat="1" applyFont="1" applyBorder="1">
      <alignment/>
      <protection/>
    </xf>
    <xf numFmtId="0" fontId="3" fillId="0" borderId="42" xfId="72" applyFont="1" applyBorder="1">
      <alignment/>
      <protection/>
    </xf>
    <xf numFmtId="0" fontId="17" fillId="0" borderId="54" xfId="72" applyFont="1" applyBorder="1">
      <alignment/>
      <protection/>
    </xf>
    <xf numFmtId="0" fontId="17" fillId="0" borderId="44" xfId="72" applyFont="1" applyBorder="1">
      <alignment/>
      <protection/>
    </xf>
    <xf numFmtId="0" fontId="27" fillId="0" borderId="48" xfId="72" applyFont="1" applyBorder="1">
      <alignment/>
      <protection/>
    </xf>
    <xf numFmtId="14" fontId="15" fillId="0" borderId="32" xfId="72" applyNumberFormat="1" applyFont="1" applyBorder="1" applyAlignment="1">
      <alignment horizontal="center"/>
      <protection/>
    </xf>
    <xf numFmtId="3" fontId="43" fillId="0" borderId="15" xfId="66" applyNumberFormat="1" applyFont="1" applyBorder="1">
      <alignment/>
      <protection/>
    </xf>
    <xf numFmtId="3" fontId="16" fillId="0" borderId="73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0" fontId="47" fillId="0" borderId="0" xfId="72" applyFont="1">
      <alignment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5" xfId="66" applyNumberFormat="1" applyFont="1" applyFill="1" applyBorder="1">
      <alignment/>
      <protection/>
    </xf>
    <xf numFmtId="164" fontId="45" fillId="0" borderId="25" xfId="0" applyNumberFormat="1" applyFont="1" applyFill="1" applyBorder="1" applyAlignment="1" applyProtection="1">
      <alignment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4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42" fillId="0" borderId="15" xfId="0" applyNumberFormat="1" applyFont="1" applyFill="1" applyBorder="1" applyAlignment="1" applyProtection="1">
      <alignment vertical="center" wrapText="1"/>
      <protection locked="0"/>
    </xf>
    <xf numFmtId="49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2" xfId="72" applyNumberFormat="1" applyFont="1" applyBorder="1">
      <alignment/>
      <protection/>
    </xf>
    <xf numFmtId="2" fontId="15" fillId="0" borderId="37" xfId="72" applyNumberFormat="1" applyFont="1" applyBorder="1">
      <alignment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14" xfId="46" applyNumberFormat="1" applyFont="1" applyBorder="1" applyAlignment="1">
      <alignment horizontal="right"/>
    </xf>
    <xf numFmtId="2" fontId="22" fillId="0" borderId="42" xfId="72" applyNumberFormat="1" applyFont="1" applyBorder="1">
      <alignment/>
      <protection/>
    </xf>
    <xf numFmtId="164" fontId="0" fillId="0" borderId="54" xfId="0" applyNumberFormat="1" applyFill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0" fontId="17" fillId="0" borderId="41" xfId="68" applyFont="1" applyFill="1" applyBorder="1" applyAlignment="1" applyProtection="1">
      <alignment horizontal="left" vertical="center" wrapText="1" indent="7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31" xfId="68" applyFont="1" applyFill="1" applyBorder="1" applyAlignment="1" applyProtection="1">
      <alignment vertical="center" wrapText="1"/>
      <protection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6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52" xfId="46" applyNumberFormat="1" applyFont="1" applyBorder="1" applyAlignment="1">
      <alignment horizontal="right"/>
    </xf>
    <xf numFmtId="164" fontId="17" fillId="0" borderId="68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3" fontId="17" fillId="0" borderId="34" xfId="0" applyNumberFormat="1" applyFont="1" applyFill="1" applyBorder="1" applyAlignment="1" applyProtection="1">
      <alignment vertical="center" wrapText="1"/>
      <protection locked="0"/>
    </xf>
    <xf numFmtId="3" fontId="0" fillId="0" borderId="11" xfId="46" applyNumberFormat="1" applyFont="1" applyFill="1" applyBorder="1" applyAlignment="1" applyProtection="1">
      <alignment horizontal="center"/>
      <protection locked="0"/>
    </xf>
    <xf numFmtId="3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4" xfId="0" applyNumberFormat="1" applyFont="1" applyFill="1" applyBorder="1" applyAlignment="1" applyProtection="1">
      <alignment vertical="center" wrapText="1"/>
      <protection/>
    </xf>
    <xf numFmtId="3" fontId="15" fillId="0" borderId="42" xfId="0" applyNumberFormat="1" applyFont="1" applyFill="1" applyBorder="1" applyAlignment="1" applyProtection="1">
      <alignment vertical="center" wrapText="1"/>
      <protection/>
    </xf>
    <xf numFmtId="164" fontId="17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 locked="0"/>
    </xf>
    <xf numFmtId="164" fontId="17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3" fontId="15" fillId="0" borderId="22" xfId="0" applyNumberFormat="1" applyFont="1" applyFill="1" applyBorder="1" applyAlignment="1" applyProtection="1">
      <alignment vertical="center" wrapText="1"/>
      <protection/>
    </xf>
    <xf numFmtId="3" fontId="15" fillId="0" borderId="23" xfId="0" applyNumberFormat="1" applyFont="1" applyFill="1" applyBorder="1" applyAlignment="1" applyProtection="1">
      <alignment vertical="center" wrapText="1"/>
      <protection/>
    </xf>
    <xf numFmtId="3" fontId="15" fillId="0" borderId="29" xfId="0" applyNumberFormat="1" applyFont="1" applyFill="1" applyBorder="1" applyAlignment="1" applyProtection="1">
      <alignment vertical="center" wrapText="1"/>
      <protection/>
    </xf>
    <xf numFmtId="0" fontId="8" fillId="0" borderId="0" xfId="65" applyFont="1" applyAlignment="1">
      <alignment horizontal="center"/>
      <protection/>
    </xf>
    <xf numFmtId="166" fontId="24" fillId="0" borderId="53" xfId="46" applyNumberFormat="1" applyFont="1" applyBorder="1" applyAlignment="1">
      <alignment/>
    </xf>
    <xf numFmtId="0" fontId="2" fillId="0" borderId="64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166" fontId="0" fillId="0" borderId="34" xfId="46" applyNumberFormat="1" applyFont="1" applyBorder="1" applyAlignment="1">
      <alignment horizontal="center"/>
    </xf>
    <xf numFmtId="0" fontId="35" fillId="0" borderId="0" xfId="0" applyFont="1" applyFill="1" applyAlignment="1">
      <alignment/>
    </xf>
    <xf numFmtId="4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7" fontId="17" fillId="0" borderId="33" xfId="72" applyNumberFormat="1" applyFont="1" applyFill="1" applyBorder="1">
      <alignment/>
      <protection/>
    </xf>
    <xf numFmtId="164" fontId="4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5" xfId="72" applyFont="1" applyBorder="1" applyAlignment="1">
      <alignment horizontal="center"/>
      <protection/>
    </xf>
    <xf numFmtId="0" fontId="15" fillId="0" borderId="76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7" xfId="72" applyNumberFormat="1" applyFont="1" applyBorder="1" applyAlignment="1">
      <alignment horizontal="right"/>
      <protection/>
    </xf>
    <xf numFmtId="3" fontId="17" fillId="0" borderId="78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79" xfId="72" applyNumberFormat="1" applyFont="1" applyBorder="1" applyAlignment="1">
      <alignment horizontal="right"/>
      <protection/>
    </xf>
    <xf numFmtId="3" fontId="17" fillId="0" borderId="15" xfId="72" applyNumberFormat="1" applyFont="1" applyBorder="1" applyAlignment="1">
      <alignment horizontal="right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52" xfId="72" applyNumberFormat="1" applyFont="1" applyBorder="1" applyAlignment="1">
      <alignment horizontal="right"/>
      <protection/>
    </xf>
    <xf numFmtId="3" fontId="17" fillId="0" borderId="17" xfId="46" applyNumberFormat="1" applyFont="1" applyBorder="1" applyAlignment="1" quotePrefix="1">
      <alignment horizontal="right"/>
    </xf>
    <xf numFmtId="3" fontId="17" fillId="0" borderId="41" xfId="72" applyNumberFormat="1" applyFont="1" applyBorder="1" applyAlignment="1">
      <alignment horizontal="right"/>
      <protection/>
    </xf>
    <xf numFmtId="3" fontId="15" fillId="0" borderId="48" xfId="46" applyNumberFormat="1" applyFont="1" applyBorder="1" applyAlignment="1">
      <alignment horizontal="right"/>
    </xf>
    <xf numFmtId="166" fontId="24" fillId="0" borderId="35" xfId="46" applyNumberFormat="1" applyFont="1" applyBorder="1" applyAlignment="1">
      <alignment horizontal="center"/>
    </xf>
    <xf numFmtId="0" fontId="13" fillId="0" borderId="72" xfId="65" applyFont="1" applyBorder="1" applyAlignment="1">
      <alignment horizontal="left"/>
      <protection/>
    </xf>
    <xf numFmtId="166" fontId="40" fillId="0" borderId="69" xfId="65" applyNumberFormat="1" applyFont="1" applyBorder="1" applyAlignment="1">
      <alignment horizontal="center"/>
      <protection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0" fontId="6" fillId="0" borderId="0" xfId="70" applyFont="1" applyFill="1" applyAlignment="1" applyProtection="1">
      <alignment vertical="center"/>
      <protection locked="0"/>
    </xf>
    <xf numFmtId="0" fontId="17" fillId="0" borderId="0" xfId="66" applyFont="1">
      <alignment/>
      <protection/>
    </xf>
    <xf numFmtId="3" fontId="17" fillId="0" borderId="21" xfId="46" applyNumberFormat="1" applyFont="1" applyBorder="1" applyAlignment="1" quotePrefix="1">
      <alignment horizontal="right"/>
    </xf>
    <xf numFmtId="3" fontId="17" fillId="0" borderId="80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5" fillId="0" borderId="26" xfId="70" applyNumberFormat="1" applyFont="1" applyFill="1" applyBorder="1" applyAlignment="1" applyProtection="1">
      <alignment vertical="center"/>
      <protection/>
    </xf>
    <xf numFmtId="164" fontId="15" fillId="0" borderId="25" xfId="70" applyNumberFormat="1" applyFont="1" applyFill="1" applyBorder="1" applyAlignment="1" applyProtection="1">
      <alignment vertical="center"/>
      <protection/>
    </xf>
    <xf numFmtId="164" fontId="15" fillId="0" borderId="36" xfId="70" applyNumberFormat="1" applyFont="1" applyFill="1" applyBorder="1" applyAlignment="1" applyProtection="1">
      <alignment vertical="center"/>
      <protection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7" xfId="72" applyNumberFormat="1" applyFont="1" applyBorder="1" applyAlignment="1">
      <alignment horizontal="right"/>
      <protection/>
    </xf>
    <xf numFmtId="3" fontId="17" fillId="0" borderId="81" xfId="46" applyNumberFormat="1" applyFont="1" applyBorder="1" applyAlignment="1">
      <alignment horizontal="right"/>
    </xf>
    <xf numFmtId="164" fontId="4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0" xfId="66" applyNumberFormat="1" applyFont="1" applyBorder="1" applyAlignment="1">
      <alignment horizontal="right"/>
      <protection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 wrapText="1"/>
    </xf>
    <xf numFmtId="0" fontId="67" fillId="0" borderId="0" xfId="0" applyFont="1" applyFill="1" applyAlignment="1" applyProtection="1">
      <alignment vertical="center" wrapText="1"/>
      <protection/>
    </xf>
    <xf numFmtId="0" fontId="17" fillId="0" borderId="64" xfId="71" applyFont="1" applyFill="1" applyBorder="1" quotePrefix="1">
      <alignment/>
      <protection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3" fontId="42" fillId="0" borderId="11" xfId="66" applyNumberFormat="1" applyFont="1" applyFill="1" applyBorder="1">
      <alignment/>
      <protection/>
    </xf>
    <xf numFmtId="3" fontId="1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3" xfId="65" applyNumberFormat="1" applyFont="1" applyBorder="1" applyAlignment="1">
      <alignment horizontal="right"/>
      <protection/>
    </xf>
    <xf numFmtId="166" fontId="1" fillId="0" borderId="53" xfId="46" applyNumberFormat="1" applyFont="1" applyBorder="1" applyAlignment="1">
      <alignment horizontal="right"/>
    </xf>
    <xf numFmtId="166" fontId="1" fillId="0" borderId="53" xfId="46" applyNumberFormat="1" applyFont="1" applyBorder="1" applyAlignment="1">
      <alignment horizontal="center"/>
    </xf>
    <xf numFmtId="0" fontId="0" fillId="0" borderId="64" xfId="65" applyFont="1" applyBorder="1" applyAlignment="1">
      <alignment horizontal="left" wrapText="1"/>
      <protection/>
    </xf>
    <xf numFmtId="0" fontId="6" fillId="0" borderId="34" xfId="65" applyFont="1" applyBorder="1" applyAlignment="1">
      <alignment wrapText="1"/>
      <protection/>
    </xf>
    <xf numFmtId="0" fontId="0" fillId="0" borderId="54" xfId="65" applyFont="1" applyBorder="1">
      <alignment/>
      <protection/>
    </xf>
    <xf numFmtId="0" fontId="0" fillId="0" borderId="54" xfId="65" applyFont="1" applyBorder="1" applyAlignment="1">
      <alignment wrapText="1"/>
      <protection/>
    </xf>
    <xf numFmtId="166" fontId="1" fillId="0" borderId="53" xfId="46" applyNumberFormat="1" applyFont="1" applyBorder="1" applyAlignment="1">
      <alignment/>
    </xf>
    <xf numFmtId="0" fontId="30" fillId="0" borderId="11" xfId="0" applyFont="1" applyBorder="1" applyAlignment="1" applyProtection="1">
      <alignment horizontal="left" vertical="center" indent="1"/>
      <protection locked="0"/>
    </xf>
    <xf numFmtId="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3" fontId="14" fillId="0" borderId="19" xfId="66" applyNumberFormat="1" applyFont="1" applyFill="1" applyBorder="1">
      <alignment/>
      <protection/>
    </xf>
    <xf numFmtId="164" fontId="48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18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52" xfId="46" applyNumberFormat="1" applyFont="1" applyFill="1" applyBorder="1" applyAlignment="1" applyProtection="1">
      <alignment horizontal="left"/>
      <protection locked="0"/>
    </xf>
    <xf numFmtId="3" fontId="0" fillId="16" borderId="52" xfId="46" applyNumberFormat="1" applyFont="1" applyFill="1" applyBorder="1" applyAlignment="1" applyProtection="1">
      <alignment/>
      <protection locked="0"/>
    </xf>
    <xf numFmtId="164" fontId="42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75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68" applyFont="1" applyFill="1" applyBorder="1" applyProtection="1">
      <alignment/>
      <protection locked="0"/>
    </xf>
    <xf numFmtId="164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34" xfId="0" applyFont="1" applyFill="1" applyBorder="1" applyAlignment="1">
      <alignment vertical="center"/>
    </xf>
    <xf numFmtId="0" fontId="68" fillId="0" borderId="34" xfId="0" applyFont="1" applyFill="1" applyBorder="1" applyAlignment="1" quotePrefix="1">
      <alignment vertical="center"/>
    </xf>
    <xf numFmtId="0" fontId="68" fillId="0" borderId="34" xfId="0" applyFont="1" applyFill="1" applyBorder="1" applyAlignment="1" quotePrefix="1">
      <alignment vertical="center" wrapText="1"/>
    </xf>
    <xf numFmtId="0" fontId="68" fillId="0" borderId="34" xfId="0" applyFont="1" applyFill="1" applyBorder="1" applyAlignment="1">
      <alignment vertical="center" wrapText="1"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73" xfId="0" applyNumberFormat="1" applyFont="1" applyFill="1" applyBorder="1" applyAlignment="1" applyProtection="1">
      <alignment vertical="center" wrapText="1"/>
      <protection locked="0"/>
    </xf>
    <xf numFmtId="3" fontId="69" fillId="0" borderId="34" xfId="46" applyNumberFormat="1" applyFont="1" applyFill="1" applyBorder="1" applyAlignment="1">
      <alignment wrapText="1"/>
    </xf>
    <xf numFmtId="3" fontId="69" fillId="0" borderId="34" xfId="46" applyNumberFormat="1" applyFont="1" applyFill="1" applyBorder="1" applyAlignment="1">
      <alignment/>
    </xf>
    <xf numFmtId="3" fontId="69" fillId="16" borderId="34" xfId="46" applyNumberFormat="1" applyFont="1" applyFill="1" applyBorder="1" applyAlignment="1">
      <alignment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7" xfId="68" applyFont="1" applyFill="1" applyBorder="1" applyAlignment="1">
      <alignment horizontal="center" vertical="center"/>
      <protection/>
    </xf>
    <xf numFmtId="0" fontId="0" fillId="0" borderId="14" xfId="68" applyFont="1" applyFill="1" applyBorder="1" applyProtection="1">
      <alignment/>
      <protection locked="0"/>
    </xf>
    <xf numFmtId="0" fontId="3" fillId="0" borderId="47" xfId="68" applyFont="1" applyFill="1" applyBorder="1">
      <alignment/>
      <protection/>
    </xf>
    <xf numFmtId="0" fontId="0" fillId="0" borderId="34" xfId="68" applyFont="1" applyFill="1" applyBorder="1" applyAlignment="1">
      <alignment horizontal="center" vertical="center"/>
      <protection/>
    </xf>
    <xf numFmtId="0" fontId="0" fillId="0" borderId="42" xfId="68" applyFont="1" applyFill="1" applyBorder="1" applyAlignment="1">
      <alignment horizontal="center" vertical="center"/>
      <protection/>
    </xf>
    <xf numFmtId="0" fontId="17" fillId="0" borderId="34" xfId="71" applyFont="1" applyBorder="1" applyAlignment="1">
      <alignment horizontal="left"/>
      <protection/>
    </xf>
    <xf numFmtId="0" fontId="17" fillId="0" borderId="44" xfId="72" applyFont="1" applyBorder="1">
      <alignment/>
      <protection/>
    </xf>
    <xf numFmtId="0" fontId="0" fillId="0" borderId="34" xfId="65" applyFont="1" applyBorder="1" applyAlignment="1">
      <alignment wrapText="1"/>
      <protection/>
    </xf>
    <xf numFmtId="0" fontId="0" fillId="0" borderId="73" xfId="68" applyFont="1" applyFill="1" applyBorder="1" applyAlignment="1">
      <alignment horizontal="center" vertical="center"/>
      <protection/>
    </xf>
    <xf numFmtId="0" fontId="0" fillId="0" borderId="82" xfId="68" applyFont="1" applyFill="1" applyBorder="1" applyProtection="1">
      <alignment/>
      <protection locked="0"/>
    </xf>
    <xf numFmtId="0" fontId="70" fillId="0" borderId="0" xfId="68" applyFont="1" applyFill="1">
      <alignment/>
      <protection/>
    </xf>
    <xf numFmtId="0" fontId="17" fillId="0" borderId="13" xfId="68" applyFont="1" applyFill="1" applyBorder="1" applyAlignment="1" applyProtection="1">
      <alignment horizontal="left"/>
      <protection locked="0"/>
    </xf>
    <xf numFmtId="3" fontId="17" fillId="0" borderId="19" xfId="46" applyNumberFormat="1" applyFont="1" applyBorder="1" applyAlignment="1" quotePrefix="1">
      <alignment horizontal="right"/>
    </xf>
    <xf numFmtId="2" fontId="17" fillId="0" borderId="33" xfId="72" applyNumberFormat="1" applyFont="1" applyFill="1" applyBorder="1">
      <alignment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 wrapText="1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3" fontId="14" fillId="0" borderId="20" xfId="66" applyNumberFormat="1" applyFont="1" applyBorder="1" applyAlignment="1">
      <alignment horizontal="center"/>
      <protection/>
    </xf>
    <xf numFmtId="0" fontId="14" fillId="0" borderId="34" xfId="66" applyFont="1" applyBorder="1">
      <alignment/>
      <protection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46" applyNumberFormat="1" applyFont="1" applyFill="1" applyBorder="1" applyAlignment="1">
      <alignment/>
    </xf>
    <xf numFmtId="3" fontId="0" fillId="0" borderId="15" xfId="68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6" xfId="46" applyNumberFormat="1" applyFont="1" applyFill="1" applyBorder="1" applyAlignment="1">
      <alignment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73" xfId="46" applyNumberFormat="1" applyFont="1" applyBorder="1" applyAlignment="1">
      <alignment horizontal="center"/>
    </xf>
    <xf numFmtId="166" fontId="1" fillId="0" borderId="35" xfId="46" applyNumberFormat="1" applyFont="1" applyBorder="1" applyAlignment="1">
      <alignment horizontal="center"/>
    </xf>
    <xf numFmtId="164" fontId="17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177" fontId="17" fillId="0" borderId="26" xfId="72" applyNumberFormat="1" applyFont="1" applyBorder="1">
      <alignment/>
      <protection/>
    </xf>
    <xf numFmtId="0" fontId="0" fillId="0" borderId="34" xfId="65" applyFont="1" applyBorder="1" applyAlignment="1">
      <alignment wrapText="1"/>
      <protection/>
    </xf>
    <xf numFmtId="3" fontId="15" fillId="0" borderId="38" xfId="72" applyNumberFormat="1" applyFont="1" applyBorder="1" applyAlignment="1">
      <alignment horizontal="right"/>
      <protection/>
    </xf>
    <xf numFmtId="3" fontId="15" fillId="0" borderId="53" xfId="72" applyNumberFormat="1" applyFont="1" applyBorder="1" applyAlignment="1">
      <alignment horizontal="right"/>
      <protection/>
    </xf>
    <xf numFmtId="3" fontId="15" fillId="0" borderId="33" xfId="72" applyNumberFormat="1" applyFont="1" applyBorder="1" applyAlignment="1">
      <alignment horizontal="right"/>
      <protection/>
    </xf>
    <xf numFmtId="3" fontId="15" fillId="0" borderId="34" xfId="72" applyNumberFormat="1" applyFont="1" applyBorder="1" applyAlignment="1">
      <alignment horizontal="right"/>
      <protection/>
    </xf>
    <xf numFmtId="3" fontId="15" fillId="0" borderId="34" xfId="72" applyNumberFormat="1" applyFont="1" applyBorder="1" applyAlignment="1">
      <alignment horizontal="right"/>
      <protection/>
    </xf>
    <xf numFmtId="3" fontId="15" fillId="0" borderId="37" xfId="72" applyNumberFormat="1" applyFont="1" applyBorder="1" applyAlignment="1">
      <alignment horizontal="right"/>
      <protection/>
    </xf>
    <xf numFmtId="3" fontId="15" fillId="0" borderId="73" xfId="72" applyNumberFormat="1" applyFont="1" applyBorder="1" applyAlignment="1">
      <alignment horizontal="right"/>
      <protection/>
    </xf>
    <xf numFmtId="166" fontId="4" fillId="0" borderId="34" xfId="46" applyNumberFormat="1" applyFont="1" applyBorder="1" applyAlignment="1">
      <alignment horizontal="center"/>
    </xf>
    <xf numFmtId="166" fontId="17" fillId="0" borderId="63" xfId="46" applyNumberFormat="1" applyFont="1" applyFill="1" applyBorder="1" applyAlignment="1" applyProtection="1">
      <alignment/>
      <protection locked="0"/>
    </xf>
    <xf numFmtId="0" fontId="0" fillId="0" borderId="15" xfId="68" applyFont="1" applyFill="1" applyBorder="1" applyProtection="1">
      <alignment/>
      <protection locked="0"/>
    </xf>
    <xf numFmtId="166" fontId="17" fillId="0" borderId="25" xfId="46" applyNumberFormat="1" applyFont="1" applyFill="1" applyBorder="1" applyAlignment="1" applyProtection="1">
      <alignment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7" xfId="66" applyNumberFormat="1" applyFont="1" applyBorder="1">
      <alignment/>
      <protection/>
    </xf>
    <xf numFmtId="164" fontId="45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42" fillId="0" borderId="17" xfId="66" applyNumberFormat="1" applyFont="1" applyFill="1" applyBorder="1">
      <alignment/>
      <protection/>
    </xf>
    <xf numFmtId="3" fontId="42" fillId="0" borderId="11" xfId="66" applyNumberFormat="1" applyFont="1" applyBorder="1">
      <alignment/>
      <protection/>
    </xf>
    <xf numFmtId="0" fontId="46" fillId="0" borderId="17" xfId="66" applyFont="1" applyBorder="1">
      <alignment/>
      <protection/>
    </xf>
    <xf numFmtId="3" fontId="42" fillId="0" borderId="17" xfId="66" applyNumberFormat="1" applyFont="1" applyBorder="1">
      <alignment/>
      <protection/>
    </xf>
    <xf numFmtId="3" fontId="42" fillId="0" borderId="19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68" applyFont="1" applyFill="1" applyBorder="1" applyProtection="1">
      <alignment/>
      <protection locked="0"/>
    </xf>
    <xf numFmtId="0" fontId="0" fillId="0" borderId="75" xfId="68" applyFont="1" applyFill="1" applyBorder="1" applyAlignment="1">
      <alignment horizontal="center" vertical="center"/>
      <protection/>
    </xf>
    <xf numFmtId="0" fontId="0" fillId="0" borderId="69" xfId="68" applyFont="1" applyFill="1" applyBorder="1" applyAlignment="1">
      <alignment horizontal="center" vertical="center"/>
      <protection/>
    </xf>
    <xf numFmtId="166" fontId="45" fillId="0" borderId="50" xfId="46" applyNumberFormat="1" applyFont="1" applyFill="1" applyBorder="1" applyAlignment="1" applyProtection="1">
      <alignment/>
      <protection locked="0"/>
    </xf>
    <xf numFmtId="166" fontId="45" fillId="0" borderId="33" xfId="46" applyNumberFormat="1" applyFont="1" applyFill="1" applyBorder="1" applyAlignment="1" applyProtection="1">
      <alignment/>
      <protection locked="0"/>
    </xf>
    <xf numFmtId="164" fontId="45" fillId="0" borderId="17" xfId="0" applyNumberFormat="1" applyFont="1" applyFill="1" applyBorder="1" applyAlignment="1" applyProtection="1">
      <alignment vertical="center" wrapText="1"/>
      <protection locked="0"/>
    </xf>
    <xf numFmtId="49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1" xfId="0" applyNumberFormat="1" applyFont="1" applyFill="1" applyBorder="1" applyAlignment="1" applyProtection="1">
      <alignment vertical="center" wrapText="1"/>
      <protection locked="0"/>
    </xf>
    <xf numFmtId="164" fontId="45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45" fillId="0" borderId="19" xfId="0" applyNumberFormat="1" applyFont="1" applyFill="1" applyBorder="1" applyAlignment="1" applyProtection="1">
      <alignment vertical="center" wrapText="1"/>
      <protection locked="0"/>
    </xf>
    <xf numFmtId="49" fontId="4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15" xfId="0" applyNumberFormat="1" applyFont="1" applyFill="1" applyBorder="1" applyAlignment="1" applyProtection="1">
      <alignment vertical="center" wrapText="1"/>
      <protection locked="0"/>
    </xf>
    <xf numFmtId="164" fontId="45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4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45" fillId="0" borderId="36" xfId="72" applyNumberFormat="1" applyFont="1" applyFill="1" applyBorder="1">
      <alignment/>
      <protection/>
    </xf>
    <xf numFmtId="177" fontId="45" fillId="0" borderId="33" xfId="72" applyNumberFormat="1" applyFont="1" applyBorder="1">
      <alignment/>
      <protection/>
    </xf>
    <xf numFmtId="177" fontId="45" fillId="0" borderId="33" xfId="72" applyNumberFormat="1" applyFont="1" applyFill="1" applyBorder="1">
      <alignment/>
      <protection/>
    </xf>
    <xf numFmtId="166" fontId="46" fillId="0" borderId="63" xfId="46" applyNumberFormat="1" applyFont="1" applyBorder="1" applyAlignment="1">
      <alignment/>
    </xf>
    <xf numFmtId="166" fontId="46" fillId="0" borderId="50" xfId="46" applyNumberFormat="1" applyFont="1" applyBorder="1" applyAlignment="1">
      <alignment/>
    </xf>
    <xf numFmtId="166" fontId="71" fillId="0" borderId="34" xfId="46" applyNumberFormat="1" applyFont="1" applyBorder="1" applyAlignment="1">
      <alignment horizontal="center"/>
    </xf>
    <xf numFmtId="166" fontId="71" fillId="0" borderId="53" xfId="46" applyNumberFormat="1" applyFont="1" applyBorder="1" applyAlignment="1">
      <alignment horizontal="center"/>
    </xf>
    <xf numFmtId="0" fontId="45" fillId="0" borderId="11" xfId="0" applyFont="1" applyBorder="1" applyAlignment="1" applyProtection="1">
      <alignment horizontal="left" vertical="center" indent="1"/>
      <protection locked="0"/>
    </xf>
    <xf numFmtId="3" fontId="45" fillId="0" borderId="25" xfId="0" applyNumberFormat="1" applyFont="1" applyFill="1" applyBorder="1" applyAlignment="1" applyProtection="1">
      <alignment horizontal="right" vertical="center" indent="1"/>
      <protection locked="0"/>
    </xf>
    <xf numFmtId="172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45" fillId="0" borderId="34" xfId="0" applyNumberFormat="1" applyFont="1" applyFill="1" applyBorder="1" applyAlignment="1" applyProtection="1">
      <alignment vertical="center" wrapText="1"/>
      <protection/>
    </xf>
    <xf numFmtId="165" fontId="46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3" fontId="4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6" fillId="0" borderId="40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40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40" xfId="68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29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8" xfId="68" applyFont="1" applyFill="1" applyBorder="1" applyAlignment="1">
      <alignment horizontal="center" vertical="center" wrapText="1"/>
      <protection/>
    </xf>
    <xf numFmtId="0" fontId="3" fillId="0" borderId="33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9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60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3" fillId="0" borderId="48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55" xfId="0" applyFont="1" applyFill="1" applyBorder="1" applyAlignment="1" applyProtection="1">
      <alignment horizontal="left" vertical="center" wrapText="1"/>
      <protection/>
    </xf>
    <xf numFmtId="0" fontId="15" fillId="0" borderId="48" xfId="72" applyFont="1" applyBorder="1" applyAlignment="1">
      <alignment horizontal="left"/>
      <protection/>
    </xf>
    <xf numFmtId="0" fontId="32" fillId="0" borderId="49" xfId="72" applyBorder="1" applyAlignment="1">
      <alignment horizontal="left"/>
      <protection/>
    </xf>
    <xf numFmtId="0" fontId="32" fillId="0" borderId="55" xfId="72" applyBorder="1" applyAlignment="1">
      <alignment horizontal="left"/>
      <protection/>
    </xf>
    <xf numFmtId="0" fontId="15" fillId="0" borderId="38" xfId="72" applyFont="1" applyBorder="1" applyAlignment="1">
      <alignment horizontal="center" wrapText="1"/>
      <protection/>
    </xf>
    <xf numFmtId="0" fontId="33" fillId="0" borderId="26" xfId="69" applyFont="1" applyBorder="1" applyAlignment="1">
      <alignment wrapText="1"/>
      <protection/>
    </xf>
    <xf numFmtId="0" fontId="23" fillId="0" borderId="0" xfId="69" applyFont="1" applyFill="1" applyAlignment="1">
      <alignment horizontal="center"/>
      <protection/>
    </xf>
    <xf numFmtId="0" fontId="0" fillId="0" borderId="64" xfId="67" applyFont="1" applyBorder="1" applyAlignment="1">
      <alignment horizontal="left"/>
      <protection/>
    </xf>
    <xf numFmtId="0" fontId="0" fillId="0" borderId="65" xfId="67" applyFont="1" applyBorder="1" applyAlignment="1" quotePrefix="1">
      <alignment horizontal="left"/>
      <protection/>
    </xf>
    <xf numFmtId="0" fontId="0" fillId="0" borderId="64" xfId="67" applyFont="1" applyBorder="1" applyAlignment="1">
      <alignment horizontal="center"/>
      <protection/>
    </xf>
    <xf numFmtId="0" fontId="0" fillId="0" borderId="65" xfId="67" applyFont="1" applyBorder="1" applyAlignment="1">
      <alignment horizontal="center"/>
      <protection/>
    </xf>
    <xf numFmtId="0" fontId="0" fillId="0" borderId="50" xfId="67" applyFont="1" applyBorder="1" applyAlignment="1">
      <alignment horizontal="center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70" applyFont="1" applyFill="1" applyBorder="1" applyAlignment="1" applyProtection="1">
      <alignment horizontal="left" vertical="center" indent="1"/>
      <protection/>
    </xf>
    <xf numFmtId="0" fontId="16" fillId="0" borderId="49" xfId="70" applyFont="1" applyFill="1" applyBorder="1" applyAlignment="1" applyProtection="1">
      <alignment horizontal="left" vertical="center" indent="1"/>
      <protection/>
    </xf>
    <xf numFmtId="0" fontId="16" fillId="0" borderId="55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8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8" xfId="66" applyFont="1" applyBorder="1" applyAlignment="1">
      <alignment horizontal="center"/>
      <protection/>
    </xf>
    <xf numFmtId="165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4" xfId="0" applyNumberFormat="1" applyFont="1" applyFill="1" applyBorder="1" applyAlignment="1" applyProtection="1">
      <alignment vertical="center" wrapText="1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1">
    <tabColor rgb="FF92D050"/>
  </sheetPr>
  <dimension ref="A1:I159"/>
  <sheetViews>
    <sheetView zoomScaleSheetLayoutView="100" workbookViewId="0" topLeftCell="A141">
      <selection activeCell="C111" sqref="C111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85" customWidth="1"/>
    <col min="5" max="16384" width="9.375" style="285" customWidth="1"/>
  </cols>
  <sheetData>
    <row r="1" spans="1:3" ht="15.75" customHeight="1">
      <c r="A1" s="835" t="s">
        <v>45</v>
      </c>
      <c r="B1" s="835"/>
      <c r="C1" s="835"/>
    </row>
    <row r="2" spans="1:3" ht="15.75" customHeight="1" thickBot="1">
      <c r="A2" s="834" t="s">
        <v>164</v>
      </c>
      <c r="B2" s="834"/>
      <c r="C2" s="199" t="s">
        <v>216</v>
      </c>
    </row>
    <row r="3" spans="1:3" ht="37.5" customHeight="1" thickBot="1">
      <c r="A3" s="22" t="s">
        <v>103</v>
      </c>
      <c r="B3" s="23" t="s">
        <v>47</v>
      </c>
      <c r="C3" s="39" t="s">
        <v>712</v>
      </c>
    </row>
    <row r="4" spans="1:3" s="286" customFormat="1" ht="12" customHeight="1" thickBot="1">
      <c r="A4" s="280" t="s">
        <v>552</v>
      </c>
      <c r="B4" s="281" t="s">
        <v>553</v>
      </c>
      <c r="C4" s="282" t="s">
        <v>554</v>
      </c>
    </row>
    <row r="5" spans="1:3" s="287" customFormat="1" ht="12" customHeight="1" thickBot="1">
      <c r="A5" s="19" t="s">
        <v>48</v>
      </c>
      <c r="B5" s="20" t="s">
        <v>241</v>
      </c>
      <c r="C5" s="190">
        <f>+C6+C7+C8+C9+C10+C11</f>
        <v>1144764</v>
      </c>
    </row>
    <row r="6" spans="1:3" s="287" customFormat="1" ht="12" customHeight="1">
      <c r="A6" s="14" t="s">
        <v>131</v>
      </c>
      <c r="B6" s="288" t="s">
        <v>242</v>
      </c>
      <c r="C6" s="328">
        <v>231988</v>
      </c>
    </row>
    <row r="7" spans="1:3" s="287" customFormat="1" ht="12" customHeight="1">
      <c r="A7" s="13" t="s">
        <v>132</v>
      </c>
      <c r="B7" s="289" t="s">
        <v>243</v>
      </c>
      <c r="C7" s="785">
        <v>217051</v>
      </c>
    </row>
    <row r="8" spans="1:3" s="287" customFormat="1" ht="12" customHeight="1">
      <c r="A8" s="13" t="s">
        <v>133</v>
      </c>
      <c r="B8" s="289" t="s">
        <v>729</v>
      </c>
      <c r="C8" s="785">
        <v>550680</v>
      </c>
    </row>
    <row r="9" spans="1:3" s="287" customFormat="1" ht="12" customHeight="1">
      <c r="A9" s="13" t="s">
        <v>134</v>
      </c>
      <c r="B9" s="289" t="s">
        <v>245</v>
      </c>
      <c r="C9" s="194">
        <v>26943</v>
      </c>
    </row>
    <row r="10" spans="1:3" s="287" customFormat="1" ht="12" customHeight="1">
      <c r="A10" s="13" t="s">
        <v>161</v>
      </c>
      <c r="B10" s="186" t="s">
        <v>555</v>
      </c>
      <c r="C10" s="785">
        <v>116363</v>
      </c>
    </row>
    <row r="11" spans="1:3" s="287" customFormat="1" ht="12" customHeight="1" thickBot="1">
      <c r="A11" s="15" t="s">
        <v>135</v>
      </c>
      <c r="B11" s="187" t="s">
        <v>556</v>
      </c>
      <c r="C11" s="194">
        <v>1739</v>
      </c>
    </row>
    <row r="12" spans="1:3" s="287" customFormat="1" ht="12" customHeight="1" thickBot="1">
      <c r="A12" s="19" t="s">
        <v>49</v>
      </c>
      <c r="B12" s="185" t="s">
        <v>246</v>
      </c>
      <c r="C12" s="190">
        <f>+C13+C14+C15+C16+C17</f>
        <v>709731</v>
      </c>
    </row>
    <row r="13" spans="1:3" s="287" customFormat="1" ht="12" customHeight="1">
      <c r="A13" s="14" t="s">
        <v>137</v>
      </c>
      <c r="B13" s="288" t="s">
        <v>247</v>
      </c>
      <c r="C13" s="192"/>
    </row>
    <row r="14" spans="1:3" s="287" customFormat="1" ht="12" customHeight="1">
      <c r="A14" s="13" t="s">
        <v>138</v>
      </c>
      <c r="B14" s="289" t="s">
        <v>248</v>
      </c>
      <c r="C14" s="191"/>
    </row>
    <row r="15" spans="1:3" s="287" customFormat="1" ht="12" customHeight="1">
      <c r="A15" s="13" t="s">
        <v>139</v>
      </c>
      <c r="B15" s="289" t="s">
        <v>417</v>
      </c>
      <c r="C15" s="191"/>
    </row>
    <row r="16" spans="1:3" s="287" customFormat="1" ht="12" customHeight="1">
      <c r="A16" s="13" t="s">
        <v>140</v>
      </c>
      <c r="B16" s="289" t="s">
        <v>418</v>
      </c>
      <c r="C16" s="191"/>
    </row>
    <row r="17" spans="1:3" s="287" customFormat="1" ht="12" customHeight="1">
      <c r="A17" s="13" t="s">
        <v>141</v>
      </c>
      <c r="B17" s="289" t="s">
        <v>249</v>
      </c>
      <c r="C17" s="785">
        <v>709731</v>
      </c>
    </row>
    <row r="18" spans="1:3" s="287" customFormat="1" ht="12" customHeight="1" thickBot="1">
      <c r="A18" s="15" t="s">
        <v>150</v>
      </c>
      <c r="B18" s="187" t="s">
        <v>250</v>
      </c>
      <c r="C18" s="277"/>
    </row>
    <row r="19" spans="1:3" s="287" customFormat="1" ht="12" customHeight="1" thickBot="1">
      <c r="A19" s="19" t="s">
        <v>50</v>
      </c>
      <c r="B19" s="20" t="s">
        <v>251</v>
      </c>
      <c r="C19" s="190">
        <f>+C20+C21+C22+C23+C24</f>
        <v>36653</v>
      </c>
    </row>
    <row r="20" spans="1:3" s="287" customFormat="1" ht="12" customHeight="1">
      <c r="A20" s="14" t="s">
        <v>120</v>
      </c>
      <c r="B20" s="288" t="s">
        <v>252</v>
      </c>
      <c r="C20" s="786">
        <v>20895</v>
      </c>
    </row>
    <row r="21" spans="1:3" s="287" customFormat="1" ht="12" customHeight="1">
      <c r="A21" s="13" t="s">
        <v>121</v>
      </c>
      <c r="B21" s="289" t="s">
        <v>253</v>
      </c>
      <c r="C21" s="194"/>
    </row>
    <row r="22" spans="1:3" s="287" customFormat="1" ht="12" customHeight="1">
      <c r="A22" s="13" t="s">
        <v>122</v>
      </c>
      <c r="B22" s="289" t="s">
        <v>419</v>
      </c>
      <c r="C22" s="194"/>
    </row>
    <row r="23" spans="1:3" s="287" customFormat="1" ht="12" customHeight="1">
      <c r="A23" s="13" t="s">
        <v>123</v>
      </c>
      <c r="B23" s="289" t="s">
        <v>420</v>
      </c>
      <c r="C23" s="194"/>
    </row>
    <row r="24" spans="1:3" s="287" customFormat="1" ht="12" customHeight="1">
      <c r="A24" s="13" t="s">
        <v>173</v>
      </c>
      <c r="B24" s="289" t="s">
        <v>254</v>
      </c>
      <c r="C24" s="194">
        <v>15758</v>
      </c>
    </row>
    <row r="25" spans="1:3" s="287" customFormat="1" ht="12" customHeight="1" thickBot="1">
      <c r="A25" s="15" t="s">
        <v>174</v>
      </c>
      <c r="B25" s="290" t="s">
        <v>255</v>
      </c>
      <c r="C25" s="277"/>
    </row>
    <row r="26" spans="1:3" s="287" customFormat="1" ht="12" customHeight="1" thickBot="1">
      <c r="A26" s="19" t="s">
        <v>175</v>
      </c>
      <c r="B26" s="20" t="s">
        <v>256</v>
      </c>
      <c r="C26" s="195">
        <f>+C27+C31+C32+C33</f>
        <v>307560</v>
      </c>
    </row>
    <row r="27" spans="1:3" s="287" customFormat="1" ht="12" customHeight="1">
      <c r="A27" s="14" t="s">
        <v>257</v>
      </c>
      <c r="B27" s="288" t="s">
        <v>557</v>
      </c>
      <c r="C27" s="283">
        <f>SUM(C28:C30)</f>
        <v>267740</v>
      </c>
    </row>
    <row r="28" spans="1:3" s="287" customFormat="1" ht="12" customHeight="1">
      <c r="A28" s="13" t="s">
        <v>258</v>
      </c>
      <c r="B28" s="289" t="s">
        <v>263</v>
      </c>
      <c r="C28" s="194">
        <v>75100</v>
      </c>
    </row>
    <row r="29" spans="1:3" s="287" customFormat="1" ht="12" customHeight="1">
      <c r="A29" s="13" t="s">
        <v>259</v>
      </c>
      <c r="B29" s="289" t="s">
        <v>666</v>
      </c>
      <c r="C29" s="194">
        <v>192500</v>
      </c>
    </row>
    <row r="30" spans="1:3" s="287" customFormat="1" ht="12" customHeight="1">
      <c r="A30" s="13" t="s">
        <v>260</v>
      </c>
      <c r="B30" s="289" t="s">
        <v>667</v>
      </c>
      <c r="C30" s="194">
        <v>140</v>
      </c>
    </row>
    <row r="31" spans="1:3" s="287" customFormat="1" ht="12" customHeight="1">
      <c r="A31" s="13" t="s">
        <v>668</v>
      </c>
      <c r="B31" s="289" t="s">
        <v>265</v>
      </c>
      <c r="C31" s="191">
        <v>26200</v>
      </c>
    </row>
    <row r="32" spans="1:3" s="287" customFormat="1" ht="12" customHeight="1">
      <c r="A32" s="13" t="s">
        <v>262</v>
      </c>
      <c r="B32" s="289" t="s">
        <v>266</v>
      </c>
      <c r="C32" s="191">
        <v>5620</v>
      </c>
    </row>
    <row r="33" spans="1:3" s="287" customFormat="1" ht="12" customHeight="1" thickBot="1">
      <c r="A33" s="15" t="s">
        <v>669</v>
      </c>
      <c r="B33" s="290" t="s">
        <v>267</v>
      </c>
      <c r="C33" s="277">
        <v>8000</v>
      </c>
    </row>
    <row r="34" spans="1:3" s="287" customFormat="1" ht="12" customHeight="1" thickBot="1">
      <c r="A34" s="19" t="s">
        <v>52</v>
      </c>
      <c r="B34" s="20" t="s">
        <v>560</v>
      </c>
      <c r="C34" s="190">
        <f>SUM(C35:C45)</f>
        <v>456222</v>
      </c>
    </row>
    <row r="35" spans="1:3" s="287" customFormat="1" ht="12" customHeight="1">
      <c r="A35" s="14" t="s">
        <v>124</v>
      </c>
      <c r="B35" s="288" t="s">
        <v>270</v>
      </c>
      <c r="C35" s="328">
        <v>12050</v>
      </c>
    </row>
    <row r="36" spans="1:3" s="287" customFormat="1" ht="12" customHeight="1">
      <c r="A36" s="13" t="s">
        <v>125</v>
      </c>
      <c r="B36" s="289" t="s">
        <v>271</v>
      </c>
      <c r="C36" s="785">
        <v>98284</v>
      </c>
    </row>
    <row r="37" spans="1:3" s="287" customFormat="1" ht="12" customHeight="1">
      <c r="A37" s="13" t="s">
        <v>126</v>
      </c>
      <c r="B37" s="289" t="s">
        <v>272</v>
      </c>
      <c r="C37" s="194">
        <v>95710</v>
      </c>
    </row>
    <row r="38" spans="1:3" s="287" customFormat="1" ht="12" customHeight="1">
      <c r="A38" s="13" t="s">
        <v>177</v>
      </c>
      <c r="B38" s="289" t="s">
        <v>273</v>
      </c>
      <c r="C38" s="194">
        <v>376</v>
      </c>
    </row>
    <row r="39" spans="1:3" s="287" customFormat="1" ht="12" customHeight="1">
      <c r="A39" s="13" t="s">
        <v>178</v>
      </c>
      <c r="B39" s="289" t="s">
        <v>274</v>
      </c>
      <c r="C39" s="194">
        <v>182275</v>
      </c>
    </row>
    <row r="40" spans="1:3" s="287" customFormat="1" ht="12" customHeight="1">
      <c r="A40" s="13" t="s">
        <v>179</v>
      </c>
      <c r="B40" s="289" t="s">
        <v>275</v>
      </c>
      <c r="C40" s="194">
        <v>43482</v>
      </c>
    </row>
    <row r="41" spans="1:3" s="287" customFormat="1" ht="12" customHeight="1">
      <c r="A41" s="13" t="s">
        <v>180</v>
      </c>
      <c r="B41" s="289" t="s">
        <v>276</v>
      </c>
      <c r="C41" s="194">
        <v>22424</v>
      </c>
    </row>
    <row r="42" spans="1:3" s="287" customFormat="1" ht="12" customHeight="1">
      <c r="A42" s="13" t="s">
        <v>181</v>
      </c>
      <c r="B42" s="289" t="s">
        <v>726</v>
      </c>
      <c r="C42" s="194">
        <v>21</v>
      </c>
    </row>
    <row r="43" spans="1:3" s="287" customFormat="1" ht="12" customHeight="1">
      <c r="A43" s="13" t="s">
        <v>268</v>
      </c>
      <c r="B43" s="289" t="s">
        <v>278</v>
      </c>
      <c r="C43" s="194"/>
    </row>
    <row r="44" spans="1:3" s="287" customFormat="1" ht="12" customHeight="1">
      <c r="A44" s="15" t="s">
        <v>269</v>
      </c>
      <c r="B44" s="290" t="s">
        <v>561</v>
      </c>
      <c r="C44" s="277">
        <v>500</v>
      </c>
    </row>
    <row r="45" spans="1:3" s="287" customFormat="1" ht="12" customHeight="1" thickBot="1">
      <c r="A45" s="15" t="s">
        <v>562</v>
      </c>
      <c r="B45" s="187" t="s">
        <v>279</v>
      </c>
      <c r="C45" s="277">
        <v>1100</v>
      </c>
    </row>
    <row r="46" spans="1:3" s="287" customFormat="1" ht="12" customHeight="1" thickBot="1">
      <c r="A46" s="19" t="s">
        <v>53</v>
      </c>
      <c r="B46" s="20" t="s">
        <v>280</v>
      </c>
      <c r="C46" s="190">
        <f>SUM(C47:C51)</f>
        <v>3484</v>
      </c>
    </row>
    <row r="47" spans="1:3" s="287" customFormat="1" ht="12" customHeight="1">
      <c r="A47" s="14" t="s">
        <v>127</v>
      </c>
      <c r="B47" s="288" t="s">
        <v>284</v>
      </c>
      <c r="C47" s="328"/>
    </row>
    <row r="48" spans="1:3" s="287" customFormat="1" ht="12" customHeight="1">
      <c r="A48" s="13" t="s">
        <v>128</v>
      </c>
      <c r="B48" s="289" t="s">
        <v>285</v>
      </c>
      <c r="C48" s="194">
        <v>3274</v>
      </c>
    </row>
    <row r="49" spans="1:3" s="287" customFormat="1" ht="12" customHeight="1">
      <c r="A49" s="13" t="s">
        <v>281</v>
      </c>
      <c r="B49" s="289" t="s">
        <v>286</v>
      </c>
      <c r="C49" s="194">
        <v>210</v>
      </c>
    </row>
    <row r="50" spans="1:3" s="287" customFormat="1" ht="12" customHeight="1">
      <c r="A50" s="13" t="s">
        <v>282</v>
      </c>
      <c r="B50" s="289" t="s">
        <v>287</v>
      </c>
      <c r="C50" s="194"/>
    </row>
    <row r="51" spans="1:3" s="287" customFormat="1" ht="12" customHeight="1" thickBot="1">
      <c r="A51" s="15" t="s">
        <v>283</v>
      </c>
      <c r="B51" s="187" t="s">
        <v>288</v>
      </c>
      <c r="C51" s="277"/>
    </row>
    <row r="52" spans="1:3" s="287" customFormat="1" ht="12" customHeight="1" thickBot="1">
      <c r="A52" s="19" t="s">
        <v>182</v>
      </c>
      <c r="B52" s="20" t="s">
        <v>289</v>
      </c>
      <c r="C52" s="190">
        <f>SUM(C53:C55)</f>
        <v>17053</v>
      </c>
    </row>
    <row r="53" spans="1:3" s="287" customFormat="1" ht="12" customHeight="1">
      <c r="A53" s="14" t="s">
        <v>129</v>
      </c>
      <c r="B53" s="288" t="s">
        <v>290</v>
      </c>
      <c r="C53" s="192"/>
    </row>
    <row r="54" spans="1:3" s="287" customFormat="1" ht="12" customHeight="1">
      <c r="A54" s="13" t="s">
        <v>130</v>
      </c>
      <c r="B54" s="289" t="s">
        <v>421</v>
      </c>
      <c r="C54" s="194">
        <v>3366</v>
      </c>
    </row>
    <row r="55" spans="1:3" s="287" customFormat="1" ht="12" customHeight="1">
      <c r="A55" s="13" t="s">
        <v>293</v>
      </c>
      <c r="B55" s="289" t="s">
        <v>291</v>
      </c>
      <c r="C55" s="194">
        <v>13687</v>
      </c>
    </row>
    <row r="56" spans="1:3" s="287" customFormat="1" ht="12" customHeight="1" thickBot="1">
      <c r="A56" s="15" t="s">
        <v>294</v>
      </c>
      <c r="B56" s="187" t="s">
        <v>292</v>
      </c>
      <c r="C56" s="193"/>
    </row>
    <row r="57" spans="1:3" s="287" customFormat="1" ht="12" customHeight="1" thickBot="1">
      <c r="A57" s="19" t="s">
        <v>55</v>
      </c>
      <c r="B57" s="185" t="s">
        <v>295</v>
      </c>
      <c r="C57" s="190">
        <f>SUM(C58:C60)</f>
        <v>1280</v>
      </c>
    </row>
    <row r="58" spans="1:3" s="287" customFormat="1" ht="12" customHeight="1">
      <c r="A58" s="14" t="s">
        <v>183</v>
      </c>
      <c r="B58" s="288" t="s">
        <v>297</v>
      </c>
      <c r="C58" s="194"/>
    </row>
    <row r="59" spans="1:3" s="287" customFormat="1" ht="12" customHeight="1">
      <c r="A59" s="13" t="s">
        <v>184</v>
      </c>
      <c r="B59" s="289" t="s">
        <v>422</v>
      </c>
      <c r="C59" s="194"/>
    </row>
    <row r="60" spans="1:3" s="287" customFormat="1" ht="12" customHeight="1">
      <c r="A60" s="13" t="s">
        <v>217</v>
      </c>
      <c r="B60" s="289" t="s">
        <v>298</v>
      </c>
      <c r="C60" s="194">
        <v>1280</v>
      </c>
    </row>
    <row r="61" spans="1:3" s="287" customFormat="1" ht="12" customHeight="1" thickBot="1">
      <c r="A61" s="15" t="s">
        <v>296</v>
      </c>
      <c r="B61" s="187" t="s">
        <v>299</v>
      </c>
      <c r="C61" s="194"/>
    </row>
    <row r="62" spans="1:3" s="287" customFormat="1" ht="12" customHeight="1" thickBot="1">
      <c r="A62" s="601" t="s">
        <v>563</v>
      </c>
      <c r="B62" s="20" t="s">
        <v>300</v>
      </c>
      <c r="C62" s="195">
        <f>+C5+C12+C19+C26+C34+C46+C52+C57</f>
        <v>2676747</v>
      </c>
    </row>
    <row r="63" spans="1:3" s="287" customFormat="1" ht="12" customHeight="1" thickBot="1">
      <c r="A63" s="602" t="s">
        <v>301</v>
      </c>
      <c r="B63" s="185" t="s">
        <v>302</v>
      </c>
      <c r="C63" s="190">
        <f>SUM(C64:C66)</f>
        <v>160303</v>
      </c>
    </row>
    <row r="64" spans="1:3" s="287" customFormat="1" ht="12" customHeight="1">
      <c r="A64" s="14" t="s">
        <v>333</v>
      </c>
      <c r="B64" s="288" t="s">
        <v>303</v>
      </c>
      <c r="C64" s="785">
        <v>60303</v>
      </c>
    </row>
    <row r="65" spans="1:3" s="287" customFormat="1" ht="12" customHeight="1">
      <c r="A65" s="13" t="s">
        <v>342</v>
      </c>
      <c r="B65" s="289" t="s">
        <v>304</v>
      </c>
      <c r="C65" s="194">
        <v>100000</v>
      </c>
    </row>
    <row r="66" spans="1:3" s="287" customFormat="1" ht="12" customHeight="1" thickBot="1">
      <c r="A66" s="15" t="s">
        <v>343</v>
      </c>
      <c r="B66" s="603" t="s">
        <v>564</v>
      </c>
      <c r="C66" s="194"/>
    </row>
    <row r="67" spans="1:3" s="287" customFormat="1" ht="12" customHeight="1" thickBot="1">
      <c r="A67" s="602" t="s">
        <v>306</v>
      </c>
      <c r="B67" s="185" t="s">
        <v>307</v>
      </c>
      <c r="C67" s="190">
        <f>SUM(C68:C71)</f>
        <v>0</v>
      </c>
    </row>
    <row r="68" spans="1:3" s="287" customFormat="1" ht="12" customHeight="1">
      <c r="A68" s="14" t="s">
        <v>162</v>
      </c>
      <c r="B68" s="288" t="s">
        <v>308</v>
      </c>
      <c r="C68" s="194"/>
    </row>
    <row r="69" spans="1:3" s="287" customFormat="1" ht="12" customHeight="1">
      <c r="A69" s="13" t="s">
        <v>163</v>
      </c>
      <c r="B69" s="289" t="s">
        <v>309</v>
      </c>
      <c r="C69" s="194"/>
    </row>
    <row r="70" spans="1:3" s="287" customFormat="1" ht="12" customHeight="1">
      <c r="A70" s="13" t="s">
        <v>334</v>
      </c>
      <c r="B70" s="289" t="s">
        <v>310</v>
      </c>
      <c r="C70" s="194"/>
    </row>
    <row r="71" spans="1:3" s="287" customFormat="1" ht="12" customHeight="1" thickBot="1">
      <c r="A71" s="15" t="s">
        <v>335</v>
      </c>
      <c r="B71" s="187" t="s">
        <v>311</v>
      </c>
      <c r="C71" s="194"/>
    </row>
    <row r="72" spans="1:3" s="287" customFormat="1" ht="12" customHeight="1" thickBot="1">
      <c r="A72" s="602" t="s">
        <v>312</v>
      </c>
      <c r="B72" s="185" t="s">
        <v>313</v>
      </c>
      <c r="C72" s="190">
        <f>SUM(C73:C74)</f>
        <v>264948</v>
      </c>
    </row>
    <row r="73" spans="1:3" s="287" customFormat="1" ht="12" customHeight="1">
      <c r="A73" s="14" t="s">
        <v>336</v>
      </c>
      <c r="B73" s="288" t="s">
        <v>314</v>
      </c>
      <c r="C73" s="194">
        <v>264948</v>
      </c>
    </row>
    <row r="74" spans="1:3" s="287" customFormat="1" ht="12" customHeight="1" thickBot="1">
      <c r="A74" s="15" t="s">
        <v>337</v>
      </c>
      <c r="B74" s="187" t="s">
        <v>315</v>
      </c>
      <c r="C74" s="194"/>
    </row>
    <row r="75" spans="1:3" s="287" customFormat="1" ht="12" customHeight="1" thickBot="1">
      <c r="A75" s="602" t="s">
        <v>316</v>
      </c>
      <c r="B75" s="185" t="s">
        <v>317</v>
      </c>
      <c r="C75" s="190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194"/>
    </row>
    <row r="77" spans="1:3" s="287" customFormat="1" ht="12" customHeight="1">
      <c r="A77" s="13" t="s">
        <v>339</v>
      </c>
      <c r="B77" s="289" t="s">
        <v>319</v>
      </c>
      <c r="C77" s="194"/>
    </row>
    <row r="78" spans="1:3" s="287" customFormat="1" ht="12" customHeight="1" thickBot="1">
      <c r="A78" s="15" t="s">
        <v>340</v>
      </c>
      <c r="B78" s="187" t="s">
        <v>320</v>
      </c>
      <c r="C78" s="194"/>
    </row>
    <row r="79" spans="1:3" s="287" customFormat="1" ht="12" customHeight="1" thickBot="1">
      <c r="A79" s="602" t="s">
        <v>321</v>
      </c>
      <c r="B79" s="185" t="s">
        <v>341</v>
      </c>
      <c r="C79" s="190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194"/>
    </row>
    <row r="81" spans="1:3" s="287" customFormat="1" ht="12" customHeight="1">
      <c r="A81" s="293" t="s">
        <v>324</v>
      </c>
      <c r="B81" s="289" t="s">
        <v>325</v>
      </c>
      <c r="C81" s="194"/>
    </row>
    <row r="82" spans="1:3" s="287" customFormat="1" ht="12" customHeight="1">
      <c r="A82" s="293" t="s">
        <v>326</v>
      </c>
      <c r="B82" s="289" t="s">
        <v>327</v>
      </c>
      <c r="C82" s="194"/>
    </row>
    <row r="83" spans="1:3" s="287" customFormat="1" ht="12" customHeight="1" thickBot="1">
      <c r="A83" s="294" t="s">
        <v>328</v>
      </c>
      <c r="B83" s="187" t="s">
        <v>329</v>
      </c>
      <c r="C83" s="194"/>
    </row>
    <row r="84" spans="1:3" s="287" customFormat="1" ht="12" customHeight="1" thickBot="1">
      <c r="A84" s="602" t="s">
        <v>330</v>
      </c>
      <c r="B84" s="185" t="s">
        <v>565</v>
      </c>
      <c r="C84" s="329"/>
    </row>
    <row r="85" spans="1:3" s="287" customFormat="1" ht="13.5" customHeight="1" thickBot="1">
      <c r="A85" s="602" t="s">
        <v>332</v>
      </c>
      <c r="B85" s="185" t="s">
        <v>331</v>
      </c>
      <c r="C85" s="329"/>
    </row>
    <row r="86" spans="1:3" s="287" customFormat="1" ht="15.75" customHeight="1" thickBot="1">
      <c r="A86" s="602" t="s">
        <v>344</v>
      </c>
      <c r="B86" s="295" t="s">
        <v>566</v>
      </c>
      <c r="C86" s="195">
        <f>+C63+C67+C72+C75+C79+C85+C84</f>
        <v>425251</v>
      </c>
    </row>
    <row r="87" spans="1:3" s="287" customFormat="1" ht="16.5" customHeight="1" thickBot="1">
      <c r="A87" s="604" t="s">
        <v>567</v>
      </c>
      <c r="B87" s="296" t="s">
        <v>568</v>
      </c>
      <c r="C87" s="195">
        <f>+C62+C86</f>
        <v>3101998</v>
      </c>
    </row>
    <row r="88" spans="1:3" s="287" customFormat="1" ht="83.25" customHeight="1">
      <c r="A88" s="4"/>
      <c r="B88" s="5"/>
      <c r="C88" s="196"/>
    </row>
    <row r="89" spans="1:3" ht="16.5" customHeight="1">
      <c r="A89" s="835" t="s">
        <v>77</v>
      </c>
      <c r="B89" s="835"/>
      <c r="C89" s="835"/>
    </row>
    <row r="90" spans="1:3" s="297" customFormat="1" ht="16.5" customHeight="1" thickBot="1">
      <c r="A90" s="836" t="s">
        <v>165</v>
      </c>
      <c r="B90" s="836"/>
      <c r="C90" s="100" t="s">
        <v>216</v>
      </c>
    </row>
    <row r="91" spans="1:3" ht="37.5" customHeight="1" thickBot="1">
      <c r="A91" s="22" t="s">
        <v>103</v>
      </c>
      <c r="B91" s="23" t="s">
        <v>78</v>
      </c>
      <c r="C91" s="39" t="str">
        <f>+C3</f>
        <v>2016. évi előirányzat</v>
      </c>
    </row>
    <row r="92" spans="1:3" s="286" customFormat="1" ht="12" customHeight="1" thickBot="1">
      <c r="A92" s="35" t="s">
        <v>552</v>
      </c>
      <c r="B92" s="36" t="s">
        <v>553</v>
      </c>
      <c r="C92" s="37" t="s">
        <v>554</v>
      </c>
    </row>
    <row r="93" spans="1:3" ht="12" customHeight="1" thickBot="1">
      <c r="A93" s="21" t="s">
        <v>48</v>
      </c>
      <c r="B93" s="29" t="s">
        <v>606</v>
      </c>
      <c r="C93" s="189">
        <f>C94+C95+C96+C97+C98+C111</f>
        <v>2834826</v>
      </c>
    </row>
    <row r="94" spans="1:3" ht="12" customHeight="1">
      <c r="A94" s="16" t="s">
        <v>131</v>
      </c>
      <c r="B94" s="9" t="s">
        <v>79</v>
      </c>
      <c r="C94" s="787">
        <v>1295977</v>
      </c>
    </row>
    <row r="95" spans="1:3" ht="12" customHeight="1">
      <c r="A95" s="13" t="s">
        <v>132</v>
      </c>
      <c r="B95" s="7" t="s">
        <v>185</v>
      </c>
      <c r="C95" s="785">
        <v>284423</v>
      </c>
    </row>
    <row r="96" spans="1:3" ht="12" customHeight="1">
      <c r="A96" s="13" t="s">
        <v>133</v>
      </c>
      <c r="B96" s="7" t="s">
        <v>160</v>
      </c>
      <c r="C96" s="646">
        <v>890679</v>
      </c>
    </row>
    <row r="97" spans="1:3" ht="12" customHeight="1">
      <c r="A97" s="13" t="s">
        <v>134</v>
      </c>
      <c r="B97" s="10" t="s">
        <v>186</v>
      </c>
      <c r="C97" s="277">
        <v>76140</v>
      </c>
    </row>
    <row r="98" spans="1:3" ht="12" customHeight="1">
      <c r="A98" s="13" t="s">
        <v>145</v>
      </c>
      <c r="B98" s="18" t="s">
        <v>187</v>
      </c>
      <c r="C98" s="646">
        <v>183358</v>
      </c>
    </row>
    <row r="99" spans="1:3" ht="12" customHeight="1">
      <c r="A99" s="13" t="s">
        <v>135</v>
      </c>
      <c r="B99" s="7" t="s">
        <v>569</v>
      </c>
      <c r="C99" s="277">
        <v>6599</v>
      </c>
    </row>
    <row r="100" spans="1:3" ht="12" customHeight="1">
      <c r="A100" s="13" t="s">
        <v>136</v>
      </c>
      <c r="B100" s="104" t="s">
        <v>570</v>
      </c>
      <c r="C100" s="277"/>
    </row>
    <row r="101" spans="1:3" ht="12" customHeight="1">
      <c r="A101" s="13" t="s">
        <v>146</v>
      </c>
      <c r="B101" s="104" t="s">
        <v>571</v>
      </c>
      <c r="C101" s="277"/>
    </row>
    <row r="102" spans="1:3" ht="12" customHeight="1">
      <c r="A102" s="13" t="s">
        <v>147</v>
      </c>
      <c r="B102" s="102" t="s">
        <v>347</v>
      </c>
      <c r="C102" s="277"/>
    </row>
    <row r="103" spans="1:3" ht="12" customHeight="1">
      <c r="A103" s="13" t="s">
        <v>148</v>
      </c>
      <c r="B103" s="103" t="s">
        <v>348</v>
      </c>
      <c r="C103" s="277"/>
    </row>
    <row r="104" spans="1:3" ht="12" customHeight="1">
      <c r="A104" s="13" t="s">
        <v>149</v>
      </c>
      <c r="B104" s="103" t="s">
        <v>349</v>
      </c>
      <c r="C104" s="277"/>
    </row>
    <row r="105" spans="1:3" ht="12" customHeight="1">
      <c r="A105" s="13" t="s">
        <v>151</v>
      </c>
      <c r="B105" s="102" t="s">
        <v>350</v>
      </c>
      <c r="C105" s="277">
        <v>113294</v>
      </c>
    </row>
    <row r="106" spans="1:3" ht="12" customHeight="1">
      <c r="A106" s="13" t="s">
        <v>188</v>
      </c>
      <c r="B106" s="102" t="s">
        <v>351</v>
      </c>
      <c r="C106" s="277"/>
    </row>
    <row r="107" spans="1:3" ht="12" customHeight="1">
      <c r="A107" s="13" t="s">
        <v>345</v>
      </c>
      <c r="B107" s="103" t="s">
        <v>352</v>
      </c>
      <c r="C107" s="277"/>
    </row>
    <row r="108" spans="1:3" ht="12" customHeight="1">
      <c r="A108" s="12" t="s">
        <v>346</v>
      </c>
      <c r="B108" s="104" t="s">
        <v>353</v>
      </c>
      <c r="C108" s="277"/>
    </row>
    <row r="109" spans="1:3" ht="12" customHeight="1">
      <c r="A109" s="13" t="s">
        <v>572</v>
      </c>
      <c r="B109" s="104" t="s">
        <v>354</v>
      </c>
      <c r="C109" s="277"/>
    </row>
    <row r="110" spans="1:3" ht="12" customHeight="1">
      <c r="A110" s="15" t="s">
        <v>573</v>
      </c>
      <c r="B110" s="104" t="s">
        <v>355</v>
      </c>
      <c r="C110" s="646">
        <v>63465</v>
      </c>
    </row>
    <row r="111" spans="1:3" ht="12" customHeight="1">
      <c r="A111" s="13" t="s">
        <v>574</v>
      </c>
      <c r="B111" s="10" t="s">
        <v>80</v>
      </c>
      <c r="C111" s="194">
        <f>C112+C113</f>
        <v>104249</v>
      </c>
    </row>
    <row r="112" spans="1:3" ht="12" customHeight="1">
      <c r="A112" s="13" t="s">
        <v>575</v>
      </c>
      <c r="B112" s="7" t="s">
        <v>576</v>
      </c>
      <c r="C112" s="785">
        <v>602</v>
      </c>
    </row>
    <row r="113" spans="1:3" ht="12" customHeight="1" thickBot="1">
      <c r="A113" s="17" t="s">
        <v>577</v>
      </c>
      <c r="B113" s="605" t="s">
        <v>578</v>
      </c>
      <c r="C113" s="788">
        <v>103647</v>
      </c>
    </row>
    <row r="114" spans="1:3" ht="12" customHeight="1" thickBot="1">
      <c r="A114" s="606" t="s">
        <v>49</v>
      </c>
      <c r="B114" s="607" t="s">
        <v>356</v>
      </c>
      <c r="C114" s="608">
        <f>+C115+C117+C119</f>
        <v>130325</v>
      </c>
    </row>
    <row r="115" spans="1:3" ht="12" customHeight="1">
      <c r="A115" s="14" t="s">
        <v>137</v>
      </c>
      <c r="B115" s="7" t="s">
        <v>215</v>
      </c>
      <c r="C115" s="786">
        <v>73367</v>
      </c>
    </row>
    <row r="116" spans="1:3" ht="12" customHeight="1">
      <c r="A116" s="14" t="s">
        <v>138</v>
      </c>
      <c r="B116" s="11" t="s">
        <v>360</v>
      </c>
      <c r="C116" s="328"/>
    </row>
    <row r="117" spans="1:3" ht="12" customHeight="1">
      <c r="A117" s="14" t="s">
        <v>139</v>
      </c>
      <c r="B117" s="11" t="s">
        <v>189</v>
      </c>
      <c r="C117" s="785">
        <v>46613</v>
      </c>
    </row>
    <row r="118" spans="1:3" ht="12" customHeight="1">
      <c r="A118" s="14" t="s">
        <v>140</v>
      </c>
      <c r="B118" s="11" t="s">
        <v>361</v>
      </c>
      <c r="C118" s="647"/>
    </row>
    <row r="119" spans="1:3" ht="12" customHeight="1">
      <c r="A119" s="14" t="s">
        <v>141</v>
      </c>
      <c r="B119" s="187" t="s">
        <v>218</v>
      </c>
      <c r="C119" s="647">
        <v>10345</v>
      </c>
    </row>
    <row r="120" spans="1:3" ht="12" customHeight="1">
      <c r="A120" s="14" t="s">
        <v>150</v>
      </c>
      <c r="B120" s="186" t="s">
        <v>423</v>
      </c>
      <c r="C120" s="647"/>
    </row>
    <row r="121" spans="1:3" ht="12" customHeight="1">
      <c r="A121" s="14" t="s">
        <v>152</v>
      </c>
      <c r="B121" s="284" t="s">
        <v>366</v>
      </c>
      <c r="C121" s="647"/>
    </row>
    <row r="122" spans="1:3" ht="15.75">
      <c r="A122" s="14" t="s">
        <v>190</v>
      </c>
      <c r="B122" s="103" t="s">
        <v>349</v>
      </c>
      <c r="C122" s="647"/>
    </row>
    <row r="123" spans="1:3" ht="12" customHeight="1">
      <c r="A123" s="14" t="s">
        <v>191</v>
      </c>
      <c r="B123" s="103" t="s">
        <v>365</v>
      </c>
      <c r="C123" s="647"/>
    </row>
    <row r="124" spans="1:3" ht="12" customHeight="1">
      <c r="A124" s="14" t="s">
        <v>192</v>
      </c>
      <c r="B124" s="103" t="s">
        <v>364</v>
      </c>
      <c r="C124" s="647"/>
    </row>
    <row r="125" spans="1:3" ht="12" customHeight="1">
      <c r="A125" s="14" t="s">
        <v>357</v>
      </c>
      <c r="B125" s="103" t="s">
        <v>352</v>
      </c>
      <c r="C125" s="647"/>
    </row>
    <row r="126" spans="1:3" ht="12" customHeight="1">
      <c r="A126" s="14" t="s">
        <v>358</v>
      </c>
      <c r="B126" s="103" t="s">
        <v>363</v>
      </c>
      <c r="C126" s="647"/>
    </row>
    <row r="127" spans="1:3" ht="16.5" thickBot="1">
      <c r="A127" s="12" t="s">
        <v>359</v>
      </c>
      <c r="B127" s="103" t="s">
        <v>362</v>
      </c>
      <c r="C127" s="676">
        <v>10345</v>
      </c>
    </row>
    <row r="128" spans="1:3" ht="12" customHeight="1" thickBot="1">
      <c r="A128" s="19" t="s">
        <v>50</v>
      </c>
      <c r="B128" s="97" t="s">
        <v>579</v>
      </c>
      <c r="C128" s="190">
        <f>+C93+C114</f>
        <v>2965151</v>
      </c>
    </row>
    <row r="129" spans="1:3" ht="12" customHeight="1" thickBot="1">
      <c r="A129" s="19" t="s">
        <v>51</v>
      </c>
      <c r="B129" s="97" t="s">
        <v>580</v>
      </c>
      <c r="C129" s="190">
        <f>+C130+C131+C132</f>
        <v>103545</v>
      </c>
    </row>
    <row r="130" spans="1:3" ht="12" customHeight="1">
      <c r="A130" s="14" t="s">
        <v>257</v>
      </c>
      <c r="B130" s="11" t="s">
        <v>581</v>
      </c>
      <c r="C130" s="647">
        <v>3545</v>
      </c>
    </row>
    <row r="131" spans="1:3" ht="12" customHeight="1">
      <c r="A131" s="14" t="s">
        <v>260</v>
      </c>
      <c r="B131" s="11" t="s">
        <v>582</v>
      </c>
      <c r="C131" s="168">
        <v>100000</v>
      </c>
    </row>
    <row r="132" spans="1:3" ht="12" customHeight="1" thickBot="1">
      <c r="A132" s="12" t="s">
        <v>261</v>
      </c>
      <c r="B132" s="11" t="s">
        <v>583</v>
      </c>
      <c r="C132" s="168"/>
    </row>
    <row r="133" spans="1:3" ht="12" customHeight="1" thickBot="1">
      <c r="A133" s="19" t="s">
        <v>52</v>
      </c>
      <c r="B133" s="97" t="s">
        <v>584</v>
      </c>
      <c r="C133" s="190">
        <f>SUM(C134:C139)</f>
        <v>0</v>
      </c>
    </row>
    <row r="134" spans="1:3" ht="12" customHeight="1">
      <c r="A134" s="14" t="s">
        <v>124</v>
      </c>
      <c r="B134" s="8" t="s">
        <v>585</v>
      </c>
      <c r="C134" s="168"/>
    </row>
    <row r="135" spans="1:3" ht="12" customHeight="1">
      <c r="A135" s="14" t="s">
        <v>125</v>
      </c>
      <c r="B135" s="8" t="s">
        <v>586</v>
      </c>
      <c r="C135" s="168"/>
    </row>
    <row r="136" spans="1:3" ht="12" customHeight="1">
      <c r="A136" s="14" t="s">
        <v>126</v>
      </c>
      <c r="B136" s="8" t="s">
        <v>587</v>
      </c>
      <c r="C136" s="168"/>
    </row>
    <row r="137" spans="1:3" ht="12" customHeight="1">
      <c r="A137" s="14" t="s">
        <v>177</v>
      </c>
      <c r="B137" s="8" t="s">
        <v>588</v>
      </c>
      <c r="C137" s="168"/>
    </row>
    <row r="138" spans="1:3" ht="12" customHeight="1">
      <c r="A138" s="14" t="s">
        <v>178</v>
      </c>
      <c r="B138" s="8" t="s">
        <v>589</v>
      </c>
      <c r="C138" s="168"/>
    </row>
    <row r="139" spans="1:3" ht="12" customHeight="1" thickBot="1">
      <c r="A139" s="12" t="s">
        <v>179</v>
      </c>
      <c r="B139" s="8" t="s">
        <v>590</v>
      </c>
      <c r="C139" s="168"/>
    </row>
    <row r="140" spans="1:3" ht="12" customHeight="1" thickBot="1">
      <c r="A140" s="19" t="s">
        <v>53</v>
      </c>
      <c r="B140" s="97" t="s">
        <v>591</v>
      </c>
      <c r="C140" s="195">
        <f>+C141+C142+C143+C144</f>
        <v>33302</v>
      </c>
    </row>
    <row r="141" spans="1:3" ht="12" customHeight="1">
      <c r="A141" s="14" t="s">
        <v>127</v>
      </c>
      <c r="B141" s="8" t="s">
        <v>367</v>
      </c>
      <c r="C141" s="168"/>
    </row>
    <row r="142" spans="1:3" ht="12" customHeight="1">
      <c r="A142" s="14" t="s">
        <v>128</v>
      </c>
      <c r="B142" s="8" t="s">
        <v>368</v>
      </c>
      <c r="C142" s="168">
        <v>33302</v>
      </c>
    </row>
    <row r="143" spans="1:3" ht="12" customHeight="1">
      <c r="A143" s="14" t="s">
        <v>281</v>
      </c>
      <c r="B143" s="8" t="s">
        <v>592</v>
      </c>
      <c r="C143" s="168"/>
    </row>
    <row r="144" spans="1:3" ht="12" customHeight="1" thickBot="1">
      <c r="A144" s="12" t="s">
        <v>282</v>
      </c>
      <c r="B144" s="6" t="s">
        <v>386</v>
      </c>
      <c r="C144" s="168"/>
    </row>
    <row r="145" spans="1:3" ht="12" customHeight="1" thickBot="1">
      <c r="A145" s="19" t="s">
        <v>54</v>
      </c>
      <c r="B145" s="97" t="s">
        <v>593</v>
      </c>
      <c r="C145" s="198">
        <f>SUM(C146:C150)</f>
        <v>0</v>
      </c>
    </row>
    <row r="146" spans="1:3" ht="12" customHeight="1">
      <c r="A146" s="14" t="s">
        <v>129</v>
      </c>
      <c r="B146" s="8" t="s">
        <v>594</v>
      </c>
      <c r="C146" s="168"/>
    </row>
    <row r="147" spans="1:3" ht="12" customHeight="1">
      <c r="A147" s="14" t="s">
        <v>130</v>
      </c>
      <c r="B147" s="8" t="s">
        <v>595</v>
      </c>
      <c r="C147" s="168"/>
    </row>
    <row r="148" spans="1:3" ht="12" customHeight="1">
      <c r="A148" s="14" t="s">
        <v>293</v>
      </c>
      <c r="B148" s="8" t="s">
        <v>596</v>
      </c>
      <c r="C148" s="168"/>
    </row>
    <row r="149" spans="1:3" ht="12" customHeight="1">
      <c r="A149" s="14" t="s">
        <v>294</v>
      </c>
      <c r="B149" s="8" t="s">
        <v>597</v>
      </c>
      <c r="C149" s="168"/>
    </row>
    <row r="150" spans="1:3" ht="12" customHeight="1" thickBot="1">
      <c r="A150" s="14" t="s">
        <v>598</v>
      </c>
      <c r="B150" s="8" t="s">
        <v>599</v>
      </c>
      <c r="C150" s="168"/>
    </row>
    <row r="151" spans="1:3" ht="12" customHeight="1" thickBot="1">
      <c r="A151" s="19" t="s">
        <v>55</v>
      </c>
      <c r="B151" s="97" t="s">
        <v>600</v>
      </c>
      <c r="C151" s="609"/>
    </row>
    <row r="152" spans="1:3" ht="12" customHeight="1" thickBot="1">
      <c r="A152" s="19" t="s">
        <v>56</v>
      </c>
      <c r="B152" s="97" t="s">
        <v>601</v>
      </c>
      <c r="C152" s="609"/>
    </row>
    <row r="153" spans="1:9" ht="15" customHeight="1" thickBot="1">
      <c r="A153" s="19" t="s">
        <v>57</v>
      </c>
      <c r="B153" s="97" t="s">
        <v>602</v>
      </c>
      <c r="C153" s="298">
        <f>+C129+C133+C140+C145+C151+C152</f>
        <v>136847</v>
      </c>
      <c r="F153" s="299"/>
      <c r="G153" s="300"/>
      <c r="H153" s="300"/>
      <c r="I153" s="300"/>
    </row>
    <row r="154" spans="1:3" s="287" customFormat="1" ht="12.75" customHeight="1" thickBot="1">
      <c r="A154" s="188" t="s">
        <v>58</v>
      </c>
      <c r="B154" s="268" t="s">
        <v>603</v>
      </c>
      <c r="C154" s="298">
        <f>+C128+C153</f>
        <v>3101998</v>
      </c>
    </row>
    <row r="155" ht="7.5" customHeight="1"/>
    <row r="156" spans="1:3" ht="15.75">
      <c r="A156" s="837" t="s">
        <v>369</v>
      </c>
      <c r="B156" s="837"/>
      <c r="C156" s="837"/>
    </row>
    <row r="157" spans="1:3" ht="15" customHeight="1" thickBot="1">
      <c r="A157" s="834" t="s">
        <v>166</v>
      </c>
      <c r="B157" s="834"/>
      <c r="C157" s="199" t="s">
        <v>216</v>
      </c>
    </row>
    <row r="158" spans="1:4" ht="13.5" customHeight="1" thickBot="1">
      <c r="A158" s="19">
        <v>1</v>
      </c>
      <c r="B158" s="28" t="s">
        <v>604</v>
      </c>
      <c r="C158" s="190">
        <f>+C62-C128</f>
        <v>-288404</v>
      </c>
      <c r="D158" s="301"/>
    </row>
    <row r="159" spans="1:3" ht="27.75" customHeight="1" thickBot="1">
      <c r="A159" s="19" t="s">
        <v>49</v>
      </c>
      <c r="B159" s="28" t="s">
        <v>605</v>
      </c>
      <c r="C159" s="190">
        <f>+C86-C153</f>
        <v>288404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23/2016.(XI.3.)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">
    <tabColor rgb="FF92D050"/>
    <pageSetUpPr fitToPage="1"/>
  </sheetPr>
  <dimension ref="A1:F75"/>
  <sheetViews>
    <sheetView workbookViewId="0" topLeftCell="A61">
      <selection activeCell="H71" sqref="H71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856" t="s">
        <v>33</v>
      </c>
      <c r="B1" s="856"/>
      <c r="C1" s="856"/>
      <c r="D1" s="856"/>
      <c r="E1" s="856"/>
      <c r="F1" s="856"/>
    </row>
    <row r="2" spans="1:6" ht="22.5" customHeight="1" thickBot="1">
      <c r="A2" s="127"/>
      <c r="B2" s="50"/>
      <c r="C2" s="50"/>
      <c r="D2" s="50"/>
      <c r="E2" s="50"/>
      <c r="F2" s="45" t="s">
        <v>94</v>
      </c>
    </row>
    <row r="3" spans="1:6" s="42" customFormat="1" ht="44.25" customHeight="1" thickBot="1">
      <c r="A3" s="128" t="s">
        <v>98</v>
      </c>
      <c r="B3" s="129" t="s">
        <v>99</v>
      </c>
      <c r="C3" s="129" t="s">
        <v>100</v>
      </c>
      <c r="D3" s="129" t="s">
        <v>699</v>
      </c>
      <c r="E3" s="129" t="s">
        <v>712</v>
      </c>
      <c r="F3" s="46" t="s">
        <v>700</v>
      </c>
    </row>
    <row r="4" spans="1:6" s="50" customFormat="1" ht="12" customHeight="1" thickBot="1">
      <c r="A4" s="47">
        <v>1</v>
      </c>
      <c r="B4" s="708">
        <v>2</v>
      </c>
      <c r="C4" s="708">
        <v>3</v>
      </c>
      <c r="D4" s="708">
        <v>4</v>
      </c>
      <c r="E4" s="708">
        <v>5</v>
      </c>
      <c r="F4" s="709" t="s">
        <v>116</v>
      </c>
    </row>
    <row r="5" spans="1:6" ht="15.75" customHeight="1">
      <c r="A5" s="717" t="s">
        <v>697</v>
      </c>
      <c r="B5" s="586"/>
      <c r="C5" s="587"/>
      <c r="D5" s="588"/>
      <c r="E5" s="589"/>
      <c r="F5" s="590">
        <f aca="true" t="shared" si="0" ref="F5:F17">B5-D5-E5</f>
        <v>0</v>
      </c>
    </row>
    <row r="6" spans="1:6" ht="15.75" customHeight="1">
      <c r="A6" s="718" t="s">
        <v>720</v>
      </c>
      <c r="B6" s="60">
        <v>601</v>
      </c>
      <c r="C6" s="333" t="s">
        <v>698</v>
      </c>
      <c r="D6" s="26"/>
      <c r="E6" s="26">
        <v>601</v>
      </c>
      <c r="F6" s="51">
        <f t="shared" si="0"/>
        <v>0</v>
      </c>
    </row>
    <row r="7" spans="1:6" ht="15.75" customHeight="1">
      <c r="A7" s="718" t="s">
        <v>719</v>
      </c>
      <c r="B7" s="683">
        <v>351</v>
      </c>
      <c r="C7" s="333" t="s">
        <v>698</v>
      </c>
      <c r="D7" s="26"/>
      <c r="E7" s="684">
        <v>351</v>
      </c>
      <c r="F7" s="51">
        <f t="shared" si="0"/>
        <v>0</v>
      </c>
    </row>
    <row r="8" spans="1:6" ht="15.75" customHeight="1">
      <c r="A8" s="718" t="s">
        <v>768</v>
      </c>
      <c r="B8" s="683">
        <v>2003</v>
      </c>
      <c r="C8" s="582" t="s">
        <v>698</v>
      </c>
      <c r="D8" s="684"/>
      <c r="E8" s="684">
        <v>2003</v>
      </c>
      <c r="F8" s="748">
        <f t="shared" si="0"/>
        <v>0</v>
      </c>
    </row>
    <row r="9" spans="1:6" ht="15.75" customHeight="1">
      <c r="A9" s="719" t="s">
        <v>704</v>
      </c>
      <c r="B9" s="683">
        <v>131</v>
      </c>
      <c r="C9" s="582" t="s">
        <v>698</v>
      </c>
      <c r="D9" s="684"/>
      <c r="E9" s="684">
        <v>131</v>
      </c>
      <c r="F9" s="51">
        <f t="shared" si="0"/>
        <v>0</v>
      </c>
    </row>
    <row r="10" spans="1:6" ht="15.75" customHeight="1">
      <c r="A10" s="720" t="s">
        <v>705</v>
      </c>
      <c r="B10" s="683">
        <v>1290</v>
      </c>
      <c r="C10" s="582" t="s">
        <v>698</v>
      </c>
      <c r="D10" s="684"/>
      <c r="E10" s="684">
        <v>1290</v>
      </c>
      <c r="F10" s="51">
        <f t="shared" si="0"/>
        <v>0</v>
      </c>
    </row>
    <row r="11" spans="1:6" ht="25.5" customHeight="1">
      <c r="A11" s="719" t="s">
        <v>706</v>
      </c>
      <c r="B11" s="683">
        <v>500</v>
      </c>
      <c r="C11" s="582" t="s">
        <v>698</v>
      </c>
      <c r="D11" s="684"/>
      <c r="E11" s="684">
        <v>500</v>
      </c>
      <c r="F11" s="51">
        <f t="shared" si="0"/>
        <v>0</v>
      </c>
    </row>
    <row r="12" spans="1:6" ht="15.75" customHeight="1">
      <c r="A12" s="721" t="s">
        <v>707</v>
      </c>
      <c r="B12" s="591"/>
      <c r="C12" s="580"/>
      <c r="D12" s="575"/>
      <c r="E12" s="575"/>
      <c r="F12" s="51">
        <f t="shared" si="0"/>
        <v>0</v>
      </c>
    </row>
    <row r="13" spans="1:6" ht="18.75" customHeight="1">
      <c r="A13" s="722" t="s">
        <v>708</v>
      </c>
      <c r="B13" s="683"/>
      <c r="C13" s="582"/>
      <c r="D13" s="684"/>
      <c r="E13" s="684"/>
      <c r="F13" s="51">
        <f t="shared" si="0"/>
        <v>0</v>
      </c>
    </row>
    <row r="14" spans="1:6" ht="15.75" customHeight="1">
      <c r="A14" s="718" t="s">
        <v>709</v>
      </c>
      <c r="B14" s="683">
        <v>6350</v>
      </c>
      <c r="C14" s="582" t="s">
        <v>698</v>
      </c>
      <c r="D14" s="758"/>
      <c r="E14" s="684">
        <v>6350</v>
      </c>
      <c r="F14" s="336">
        <f t="shared" si="0"/>
        <v>0</v>
      </c>
    </row>
    <row r="15" spans="1:6" ht="15.75" customHeight="1">
      <c r="A15" s="718" t="s">
        <v>710</v>
      </c>
      <c r="B15" s="683">
        <v>375</v>
      </c>
      <c r="C15" s="582" t="s">
        <v>698</v>
      </c>
      <c r="D15" s="684"/>
      <c r="E15" s="684">
        <v>375</v>
      </c>
      <c r="F15" s="51">
        <f t="shared" si="0"/>
        <v>0</v>
      </c>
    </row>
    <row r="16" spans="1:6" ht="15.75" customHeight="1">
      <c r="A16" s="718" t="s">
        <v>800</v>
      </c>
      <c r="B16" s="683">
        <v>616</v>
      </c>
      <c r="C16" s="582" t="s">
        <v>698</v>
      </c>
      <c r="D16" s="684"/>
      <c r="E16" s="684">
        <v>616</v>
      </c>
      <c r="F16" s="51">
        <f t="shared" si="0"/>
        <v>0</v>
      </c>
    </row>
    <row r="17" spans="1:6" ht="15.75" customHeight="1">
      <c r="A17" s="719" t="s">
        <v>711</v>
      </c>
      <c r="B17" s="683">
        <v>8587</v>
      </c>
      <c r="C17" s="582" t="s">
        <v>698</v>
      </c>
      <c r="D17" s="684"/>
      <c r="E17" s="684">
        <v>8587</v>
      </c>
      <c r="F17" s="51">
        <f t="shared" si="0"/>
        <v>0</v>
      </c>
    </row>
    <row r="18" spans="1:6" ht="15.75" customHeight="1">
      <c r="A18" s="723" t="s">
        <v>736</v>
      </c>
      <c r="B18" s="683">
        <v>524</v>
      </c>
      <c r="C18" s="582" t="s">
        <v>698</v>
      </c>
      <c r="D18" s="684"/>
      <c r="E18" s="684">
        <v>524</v>
      </c>
      <c r="F18" s="51"/>
    </row>
    <row r="19" spans="1:6" ht="15.75" customHeight="1">
      <c r="A19" s="723" t="s">
        <v>737</v>
      </c>
      <c r="B19" s="683">
        <v>415</v>
      </c>
      <c r="C19" s="582" t="s">
        <v>698</v>
      </c>
      <c r="D19" s="684"/>
      <c r="E19" s="684">
        <v>415</v>
      </c>
      <c r="F19" s="51"/>
    </row>
    <row r="20" spans="1:6" ht="15.75" customHeight="1">
      <c r="A20" s="723" t="s">
        <v>738</v>
      </c>
      <c r="B20" s="683">
        <v>105</v>
      </c>
      <c r="C20" s="582" t="s">
        <v>698</v>
      </c>
      <c r="D20" s="684"/>
      <c r="E20" s="684">
        <v>105</v>
      </c>
      <c r="F20" s="577"/>
    </row>
    <row r="21" spans="1:6" ht="27.75" customHeight="1">
      <c r="A21" s="723" t="s">
        <v>739</v>
      </c>
      <c r="B21" s="683">
        <v>121</v>
      </c>
      <c r="C21" s="582" t="s">
        <v>698</v>
      </c>
      <c r="D21" s="684"/>
      <c r="E21" s="684">
        <v>121</v>
      </c>
      <c r="F21" s="51"/>
    </row>
    <row r="22" spans="1:6" ht="18.75" customHeight="1">
      <c r="A22" s="723" t="s">
        <v>740</v>
      </c>
      <c r="B22" s="683">
        <v>165</v>
      </c>
      <c r="C22" s="582" t="s">
        <v>698</v>
      </c>
      <c r="D22" s="684"/>
      <c r="E22" s="684">
        <v>165</v>
      </c>
      <c r="F22" s="55"/>
    </row>
    <row r="23" spans="1:6" ht="17.25" customHeight="1">
      <c r="A23" s="723" t="s">
        <v>741</v>
      </c>
      <c r="B23" s="683">
        <v>100</v>
      </c>
      <c r="C23" s="582" t="s">
        <v>698</v>
      </c>
      <c r="D23" s="684"/>
      <c r="E23" s="684">
        <v>100</v>
      </c>
      <c r="F23" s="55"/>
    </row>
    <row r="24" spans="1:6" ht="21.75" customHeight="1">
      <c r="A24" s="723" t="s">
        <v>742</v>
      </c>
      <c r="B24" s="683">
        <v>30</v>
      </c>
      <c r="C24" s="582" t="s">
        <v>698</v>
      </c>
      <c r="D24" s="684"/>
      <c r="E24" s="684">
        <v>30</v>
      </c>
      <c r="F24" s="55"/>
    </row>
    <row r="25" spans="1:6" ht="20.25" customHeight="1">
      <c r="A25" s="718" t="s">
        <v>743</v>
      </c>
      <c r="B25" s="683">
        <v>240</v>
      </c>
      <c r="C25" s="582" t="s">
        <v>698</v>
      </c>
      <c r="D25" s="684"/>
      <c r="E25" s="684">
        <v>240</v>
      </c>
      <c r="F25" s="55">
        <f aca="true" t="shared" si="1" ref="F25:F74">B25-D25-E25</f>
        <v>0</v>
      </c>
    </row>
    <row r="26" spans="1:6" ht="20.25" customHeight="1">
      <c r="A26" s="724" t="s">
        <v>744</v>
      </c>
      <c r="B26" s="683">
        <v>1975</v>
      </c>
      <c r="C26" s="582" t="s">
        <v>698</v>
      </c>
      <c r="D26" s="684"/>
      <c r="E26" s="684">
        <v>1975</v>
      </c>
      <c r="F26" s="55">
        <f t="shared" si="1"/>
        <v>0</v>
      </c>
    </row>
    <row r="27" spans="1:6" ht="27" customHeight="1">
      <c r="A27" s="725" t="s">
        <v>745</v>
      </c>
      <c r="B27" s="683">
        <v>280</v>
      </c>
      <c r="C27" s="582" t="s">
        <v>698</v>
      </c>
      <c r="D27" s="684"/>
      <c r="E27" s="684">
        <v>280</v>
      </c>
      <c r="F27" s="55">
        <f t="shared" si="1"/>
        <v>0</v>
      </c>
    </row>
    <row r="28" spans="1:6" ht="25.5" customHeight="1">
      <c r="A28" s="725" t="s">
        <v>766</v>
      </c>
      <c r="B28" s="683">
        <v>51</v>
      </c>
      <c r="C28" s="582" t="s">
        <v>698</v>
      </c>
      <c r="D28" s="684"/>
      <c r="E28" s="684">
        <v>51</v>
      </c>
      <c r="F28" s="55">
        <f t="shared" si="1"/>
        <v>0</v>
      </c>
    </row>
    <row r="29" spans="1:6" ht="20.25" customHeight="1">
      <c r="A29" s="724" t="s">
        <v>746</v>
      </c>
      <c r="B29" s="683">
        <v>135</v>
      </c>
      <c r="C29" s="582" t="s">
        <v>698</v>
      </c>
      <c r="D29" s="684"/>
      <c r="E29" s="684">
        <v>135</v>
      </c>
      <c r="F29" s="55">
        <f t="shared" si="1"/>
        <v>0</v>
      </c>
    </row>
    <row r="30" spans="1:6" ht="20.25" customHeight="1">
      <c r="A30" s="724" t="s">
        <v>747</v>
      </c>
      <c r="B30" s="683">
        <v>36</v>
      </c>
      <c r="C30" s="582" t="s">
        <v>698</v>
      </c>
      <c r="D30" s="684"/>
      <c r="E30" s="684">
        <v>36</v>
      </c>
      <c r="F30" s="55">
        <f t="shared" si="1"/>
        <v>0</v>
      </c>
    </row>
    <row r="31" spans="1:6" ht="20.25" customHeight="1">
      <c r="A31" s="724" t="s">
        <v>748</v>
      </c>
      <c r="B31" s="683">
        <v>51</v>
      </c>
      <c r="C31" s="582" t="s">
        <v>698</v>
      </c>
      <c r="D31" s="684"/>
      <c r="E31" s="684">
        <v>51</v>
      </c>
      <c r="F31" s="55">
        <f t="shared" si="1"/>
        <v>0</v>
      </c>
    </row>
    <row r="32" spans="1:6" ht="24.75" customHeight="1">
      <c r="A32" s="726" t="s">
        <v>749</v>
      </c>
      <c r="B32" s="683">
        <v>1155</v>
      </c>
      <c r="C32" s="582" t="s">
        <v>698</v>
      </c>
      <c r="D32" s="684"/>
      <c r="E32" s="684">
        <v>1155</v>
      </c>
      <c r="F32" s="55">
        <f t="shared" si="1"/>
        <v>0</v>
      </c>
    </row>
    <row r="33" spans="1:6" ht="20.25" customHeight="1">
      <c r="A33" s="727" t="s">
        <v>750</v>
      </c>
      <c r="B33" s="806">
        <v>2001</v>
      </c>
      <c r="C33" s="807" t="s">
        <v>698</v>
      </c>
      <c r="D33" s="808"/>
      <c r="E33" s="808">
        <v>2001</v>
      </c>
      <c r="F33" s="55">
        <f t="shared" si="1"/>
        <v>0</v>
      </c>
    </row>
    <row r="34" spans="1:6" ht="22.5" customHeight="1">
      <c r="A34" s="728" t="s">
        <v>751</v>
      </c>
      <c r="B34" s="683">
        <v>4322</v>
      </c>
      <c r="C34" s="582" t="s">
        <v>698</v>
      </c>
      <c r="D34" s="684"/>
      <c r="E34" s="684">
        <v>4322</v>
      </c>
      <c r="F34" s="55">
        <f t="shared" si="1"/>
        <v>0</v>
      </c>
    </row>
    <row r="35" spans="1:6" ht="24.75" customHeight="1">
      <c r="A35" s="729" t="s">
        <v>752</v>
      </c>
      <c r="B35" s="683">
        <v>100</v>
      </c>
      <c r="C35" s="582" t="s">
        <v>698</v>
      </c>
      <c r="D35" s="684"/>
      <c r="E35" s="684">
        <v>100</v>
      </c>
      <c r="F35" s="55">
        <f t="shared" si="1"/>
        <v>0</v>
      </c>
    </row>
    <row r="36" spans="1:6" ht="24.75" customHeight="1">
      <c r="A36" s="729" t="s">
        <v>765</v>
      </c>
      <c r="B36" s="683">
        <v>26</v>
      </c>
      <c r="C36" s="582" t="s">
        <v>698</v>
      </c>
      <c r="D36" s="684"/>
      <c r="E36" s="684">
        <v>26</v>
      </c>
      <c r="F36" s="55">
        <f t="shared" si="1"/>
        <v>0</v>
      </c>
    </row>
    <row r="37" spans="1:6" ht="20.25" customHeight="1">
      <c r="A37" s="730" t="s">
        <v>753</v>
      </c>
      <c r="B37" s="683">
        <v>41</v>
      </c>
      <c r="C37" s="582" t="s">
        <v>698</v>
      </c>
      <c r="D37" s="684"/>
      <c r="E37" s="684">
        <v>41</v>
      </c>
      <c r="F37" s="55">
        <f t="shared" si="1"/>
        <v>0</v>
      </c>
    </row>
    <row r="38" spans="1:6" ht="20.25" customHeight="1">
      <c r="A38" s="730" t="s">
        <v>754</v>
      </c>
      <c r="B38" s="683">
        <v>1527</v>
      </c>
      <c r="C38" s="582" t="s">
        <v>698</v>
      </c>
      <c r="D38" s="684"/>
      <c r="E38" s="684">
        <v>1527</v>
      </c>
      <c r="F38" s="55">
        <f t="shared" si="1"/>
        <v>0</v>
      </c>
    </row>
    <row r="39" spans="1:6" ht="24" customHeight="1">
      <c r="A39" s="731" t="s">
        <v>755</v>
      </c>
      <c r="B39" s="683">
        <v>2000</v>
      </c>
      <c r="C39" s="582" t="s">
        <v>698</v>
      </c>
      <c r="D39" s="684"/>
      <c r="E39" s="684">
        <v>2000</v>
      </c>
      <c r="F39" s="55">
        <f t="shared" si="1"/>
        <v>0</v>
      </c>
    </row>
    <row r="40" spans="1:6" ht="25.5" customHeight="1">
      <c r="A40" s="732" t="s">
        <v>7</v>
      </c>
      <c r="B40" s="806">
        <v>100</v>
      </c>
      <c r="C40" s="582" t="s">
        <v>698</v>
      </c>
      <c r="D40" s="684"/>
      <c r="E40" s="808">
        <v>100</v>
      </c>
      <c r="F40" s="55">
        <f t="shared" si="1"/>
        <v>0</v>
      </c>
    </row>
    <row r="41" spans="1:6" ht="18.75" customHeight="1">
      <c r="A41" s="733" t="s">
        <v>756</v>
      </c>
      <c r="B41" s="683">
        <v>1778</v>
      </c>
      <c r="C41" s="582" t="s">
        <v>698</v>
      </c>
      <c r="D41" s="684"/>
      <c r="E41" s="684">
        <v>1778</v>
      </c>
      <c r="F41" s="55">
        <f t="shared" si="1"/>
        <v>0</v>
      </c>
    </row>
    <row r="42" spans="1:6" ht="21" customHeight="1">
      <c r="A42" s="733" t="s">
        <v>757</v>
      </c>
      <c r="B42" s="683">
        <v>3810</v>
      </c>
      <c r="C42" s="582" t="s">
        <v>698</v>
      </c>
      <c r="D42" s="684"/>
      <c r="E42" s="684">
        <v>3810</v>
      </c>
      <c r="F42" s="55">
        <f t="shared" si="1"/>
        <v>0</v>
      </c>
    </row>
    <row r="43" spans="1:6" ht="21" customHeight="1">
      <c r="A43" s="733" t="s">
        <v>769</v>
      </c>
      <c r="B43" s="683">
        <v>267</v>
      </c>
      <c r="C43" s="582" t="s">
        <v>698</v>
      </c>
      <c r="D43" s="684"/>
      <c r="E43" s="684">
        <v>267</v>
      </c>
      <c r="F43" s="55">
        <f t="shared" si="1"/>
        <v>0</v>
      </c>
    </row>
    <row r="44" spans="1:6" ht="21" customHeight="1">
      <c r="A44" s="733" t="s">
        <v>781</v>
      </c>
      <c r="B44" s="683">
        <v>5930</v>
      </c>
      <c r="C44" s="582" t="s">
        <v>698</v>
      </c>
      <c r="D44" s="684"/>
      <c r="E44" s="684">
        <v>5930</v>
      </c>
      <c r="F44" s="55">
        <f t="shared" si="1"/>
        <v>0</v>
      </c>
    </row>
    <row r="45" spans="1:6" ht="21" customHeight="1">
      <c r="A45" s="733" t="s">
        <v>782</v>
      </c>
      <c r="B45" s="683">
        <v>9555</v>
      </c>
      <c r="C45" s="582" t="s">
        <v>698</v>
      </c>
      <c r="D45" s="684"/>
      <c r="E45" s="684">
        <v>9555</v>
      </c>
      <c r="F45" s="55">
        <f t="shared" si="1"/>
        <v>0</v>
      </c>
    </row>
    <row r="46" spans="1:6" ht="21" customHeight="1">
      <c r="A46" s="733" t="s">
        <v>783</v>
      </c>
      <c r="B46" s="683">
        <v>50</v>
      </c>
      <c r="C46" s="582" t="s">
        <v>698</v>
      </c>
      <c r="D46" s="684"/>
      <c r="E46" s="684">
        <v>50</v>
      </c>
      <c r="F46" s="55">
        <f t="shared" si="1"/>
        <v>0</v>
      </c>
    </row>
    <row r="47" spans="1:6" ht="21" customHeight="1">
      <c r="A47" s="750" t="s">
        <v>784</v>
      </c>
      <c r="B47" s="683">
        <v>154</v>
      </c>
      <c r="C47" s="582" t="s">
        <v>698</v>
      </c>
      <c r="D47" s="684"/>
      <c r="E47" s="684">
        <v>154</v>
      </c>
      <c r="F47" s="55">
        <f t="shared" si="1"/>
        <v>0</v>
      </c>
    </row>
    <row r="48" spans="1:6" ht="21" customHeight="1">
      <c r="A48" s="733" t="s">
        <v>785</v>
      </c>
      <c r="B48" s="683">
        <v>54</v>
      </c>
      <c r="C48" s="582" t="s">
        <v>698</v>
      </c>
      <c r="D48" s="684"/>
      <c r="E48" s="684">
        <v>54</v>
      </c>
      <c r="F48" s="55">
        <f t="shared" si="1"/>
        <v>0</v>
      </c>
    </row>
    <row r="49" spans="1:6" ht="21" customHeight="1">
      <c r="A49" s="733" t="s">
        <v>786</v>
      </c>
      <c r="B49" s="683">
        <v>62</v>
      </c>
      <c r="C49" s="582" t="s">
        <v>698</v>
      </c>
      <c r="D49" s="684"/>
      <c r="E49" s="684">
        <v>62</v>
      </c>
      <c r="F49" s="55">
        <f t="shared" si="1"/>
        <v>0</v>
      </c>
    </row>
    <row r="50" spans="1:6" ht="21" customHeight="1">
      <c r="A50" s="733" t="s">
        <v>787</v>
      </c>
      <c r="B50" s="683">
        <v>400</v>
      </c>
      <c r="C50" s="582" t="s">
        <v>698</v>
      </c>
      <c r="D50" s="684"/>
      <c r="E50" s="684">
        <v>400</v>
      </c>
      <c r="F50" s="55">
        <f t="shared" si="1"/>
        <v>0</v>
      </c>
    </row>
    <row r="51" spans="1:6" ht="21" customHeight="1">
      <c r="A51" s="733" t="s">
        <v>788</v>
      </c>
      <c r="B51" s="683">
        <v>1569</v>
      </c>
      <c r="C51" s="582" t="s">
        <v>698</v>
      </c>
      <c r="D51" s="684"/>
      <c r="E51" s="684">
        <v>1569</v>
      </c>
      <c r="F51" s="55">
        <f t="shared" si="1"/>
        <v>0</v>
      </c>
    </row>
    <row r="52" spans="1:6" ht="21" customHeight="1">
      <c r="A52" s="733" t="s">
        <v>801</v>
      </c>
      <c r="B52" s="683">
        <v>273</v>
      </c>
      <c r="C52" s="582" t="s">
        <v>698</v>
      </c>
      <c r="D52" s="684"/>
      <c r="E52" s="684">
        <v>273</v>
      </c>
      <c r="F52" s="55">
        <f t="shared" si="1"/>
        <v>0</v>
      </c>
    </row>
    <row r="53" spans="1:6" ht="21" customHeight="1">
      <c r="A53" s="733" t="s">
        <v>802</v>
      </c>
      <c r="B53" s="683">
        <v>120</v>
      </c>
      <c r="C53" s="582" t="s">
        <v>698</v>
      </c>
      <c r="D53" s="684"/>
      <c r="E53" s="684">
        <v>120</v>
      </c>
      <c r="F53" s="55">
        <f t="shared" si="1"/>
        <v>0</v>
      </c>
    </row>
    <row r="54" spans="1:6" ht="21" customHeight="1">
      <c r="A54" s="733" t="s">
        <v>803</v>
      </c>
      <c r="B54" s="683">
        <v>178</v>
      </c>
      <c r="C54" s="582" t="s">
        <v>698</v>
      </c>
      <c r="D54" s="684"/>
      <c r="E54" s="684">
        <v>178</v>
      </c>
      <c r="F54" s="55">
        <f t="shared" si="1"/>
        <v>0</v>
      </c>
    </row>
    <row r="55" spans="1:6" ht="21" customHeight="1">
      <c r="A55" s="733" t="s">
        <v>804</v>
      </c>
      <c r="B55" s="683">
        <v>160</v>
      </c>
      <c r="C55" s="582" t="s">
        <v>698</v>
      </c>
      <c r="D55" s="684"/>
      <c r="E55" s="684">
        <v>160</v>
      </c>
      <c r="F55" s="55">
        <f t="shared" si="1"/>
        <v>0</v>
      </c>
    </row>
    <row r="56" spans="1:6" ht="21" customHeight="1">
      <c r="A56" s="733" t="s">
        <v>805</v>
      </c>
      <c r="B56" s="683">
        <v>1419</v>
      </c>
      <c r="C56" s="582" t="s">
        <v>698</v>
      </c>
      <c r="D56" s="684"/>
      <c r="E56" s="684">
        <v>1419</v>
      </c>
      <c r="F56" s="55">
        <f t="shared" si="1"/>
        <v>0</v>
      </c>
    </row>
    <row r="57" spans="1:6" ht="21" customHeight="1">
      <c r="A57" s="733" t="s">
        <v>813</v>
      </c>
      <c r="B57" s="683">
        <v>150</v>
      </c>
      <c r="C57" s="582" t="s">
        <v>698</v>
      </c>
      <c r="D57" s="684"/>
      <c r="E57" s="684">
        <v>150</v>
      </c>
      <c r="F57" s="55">
        <f t="shared" si="1"/>
        <v>0</v>
      </c>
    </row>
    <row r="58" spans="1:6" ht="21" customHeight="1">
      <c r="A58" s="733" t="s">
        <v>814</v>
      </c>
      <c r="B58" s="683">
        <v>79</v>
      </c>
      <c r="C58" s="582" t="s">
        <v>698</v>
      </c>
      <c r="D58" s="684"/>
      <c r="E58" s="684">
        <v>79</v>
      </c>
      <c r="F58" s="55">
        <f t="shared" si="1"/>
        <v>0</v>
      </c>
    </row>
    <row r="59" spans="1:6" ht="21" customHeight="1">
      <c r="A59" s="733" t="s">
        <v>815</v>
      </c>
      <c r="B59" s="683">
        <v>350</v>
      </c>
      <c r="C59" s="582" t="s">
        <v>698</v>
      </c>
      <c r="D59" s="684"/>
      <c r="E59" s="684">
        <v>350</v>
      </c>
      <c r="F59" s="55">
        <f t="shared" si="1"/>
        <v>0</v>
      </c>
    </row>
    <row r="60" spans="1:6" ht="21" customHeight="1">
      <c r="A60" s="733" t="s">
        <v>816</v>
      </c>
      <c r="B60" s="683">
        <v>110</v>
      </c>
      <c r="C60" s="582" t="s">
        <v>698</v>
      </c>
      <c r="D60" s="684"/>
      <c r="E60" s="684">
        <v>110</v>
      </c>
      <c r="F60" s="55">
        <f t="shared" si="1"/>
        <v>0</v>
      </c>
    </row>
    <row r="61" spans="1:6" ht="21" customHeight="1">
      <c r="A61" s="733" t="s">
        <v>808</v>
      </c>
      <c r="B61" s="683">
        <v>5301</v>
      </c>
      <c r="C61" s="582" t="s">
        <v>698</v>
      </c>
      <c r="D61" s="684"/>
      <c r="E61" s="684">
        <v>5301</v>
      </c>
      <c r="F61" s="55">
        <f t="shared" si="1"/>
        <v>0</v>
      </c>
    </row>
    <row r="62" spans="1:6" ht="21" customHeight="1">
      <c r="A62" s="782" t="s">
        <v>20</v>
      </c>
      <c r="B62" s="778">
        <v>135</v>
      </c>
      <c r="C62" s="779" t="s">
        <v>698</v>
      </c>
      <c r="D62" s="780"/>
      <c r="E62" s="780">
        <v>135</v>
      </c>
      <c r="F62" s="56">
        <f t="shared" si="1"/>
        <v>0</v>
      </c>
    </row>
    <row r="63" spans="1:6" ht="21" customHeight="1">
      <c r="A63" s="782" t="s">
        <v>21</v>
      </c>
      <c r="B63" s="778">
        <v>491</v>
      </c>
      <c r="C63" s="779" t="s">
        <v>698</v>
      </c>
      <c r="D63" s="780"/>
      <c r="E63" s="780">
        <v>491</v>
      </c>
      <c r="F63" s="56">
        <f t="shared" si="1"/>
        <v>0</v>
      </c>
    </row>
    <row r="64" spans="1:6" ht="21" customHeight="1">
      <c r="A64" s="782" t="s">
        <v>22</v>
      </c>
      <c r="B64" s="778">
        <v>819</v>
      </c>
      <c r="C64" s="779" t="s">
        <v>698</v>
      </c>
      <c r="D64" s="780"/>
      <c r="E64" s="780">
        <v>819</v>
      </c>
      <c r="F64" s="56">
        <f t="shared" si="1"/>
        <v>0</v>
      </c>
    </row>
    <row r="65" spans="1:6" ht="21" customHeight="1">
      <c r="A65" s="782" t="s">
        <v>23</v>
      </c>
      <c r="B65" s="778">
        <v>155</v>
      </c>
      <c r="C65" s="779" t="s">
        <v>698</v>
      </c>
      <c r="D65" s="780"/>
      <c r="E65" s="780">
        <v>155</v>
      </c>
      <c r="F65" s="56">
        <f t="shared" si="1"/>
        <v>0</v>
      </c>
    </row>
    <row r="66" spans="1:6" ht="21" customHeight="1">
      <c r="A66" s="782" t="s">
        <v>24</v>
      </c>
      <c r="B66" s="778">
        <v>1411</v>
      </c>
      <c r="C66" s="779" t="s">
        <v>698</v>
      </c>
      <c r="D66" s="780"/>
      <c r="E66" s="780">
        <v>1411</v>
      </c>
      <c r="F66" s="56">
        <f t="shared" si="1"/>
        <v>0</v>
      </c>
    </row>
    <row r="67" spans="1:6" ht="21" customHeight="1">
      <c r="A67" s="783" t="s">
        <v>25</v>
      </c>
      <c r="B67" s="778">
        <v>1170</v>
      </c>
      <c r="C67" s="779" t="s">
        <v>698</v>
      </c>
      <c r="D67" s="780"/>
      <c r="E67" s="780">
        <v>1170</v>
      </c>
      <c r="F67" s="56">
        <f t="shared" si="1"/>
        <v>0</v>
      </c>
    </row>
    <row r="68" spans="1:6" ht="21" customHeight="1">
      <c r="A68" s="782" t="s">
        <v>26</v>
      </c>
      <c r="B68" s="778">
        <v>70</v>
      </c>
      <c r="C68" s="779" t="s">
        <v>698</v>
      </c>
      <c r="D68" s="780"/>
      <c r="E68" s="780">
        <v>70</v>
      </c>
      <c r="F68" s="56">
        <f t="shared" si="1"/>
        <v>0</v>
      </c>
    </row>
    <row r="69" spans="1:6" ht="21" customHeight="1">
      <c r="A69" s="782" t="s">
        <v>27</v>
      </c>
      <c r="B69" s="778">
        <v>283</v>
      </c>
      <c r="C69" s="779" t="s">
        <v>698</v>
      </c>
      <c r="D69" s="780"/>
      <c r="E69" s="780">
        <v>283</v>
      </c>
      <c r="F69" s="56">
        <f t="shared" si="1"/>
        <v>0</v>
      </c>
    </row>
    <row r="70" spans="1:6" ht="21" customHeight="1">
      <c r="A70" s="809" t="s">
        <v>3</v>
      </c>
      <c r="B70" s="810">
        <v>30</v>
      </c>
      <c r="C70" s="811" t="s">
        <v>698</v>
      </c>
      <c r="D70" s="812"/>
      <c r="E70" s="812">
        <v>30</v>
      </c>
      <c r="F70" s="56">
        <f t="shared" si="1"/>
        <v>0</v>
      </c>
    </row>
    <row r="71" spans="1:6" ht="21" customHeight="1">
      <c r="A71" s="813" t="s">
        <v>5</v>
      </c>
      <c r="B71" s="810">
        <v>80</v>
      </c>
      <c r="C71" s="811" t="s">
        <v>698</v>
      </c>
      <c r="D71" s="812"/>
      <c r="E71" s="812">
        <v>80</v>
      </c>
      <c r="F71" s="56">
        <f t="shared" si="1"/>
        <v>0</v>
      </c>
    </row>
    <row r="72" spans="1:6" ht="21" customHeight="1">
      <c r="A72" s="813" t="s">
        <v>6</v>
      </c>
      <c r="B72" s="810">
        <v>10</v>
      </c>
      <c r="C72" s="811" t="s">
        <v>698</v>
      </c>
      <c r="D72" s="812"/>
      <c r="E72" s="812">
        <v>10</v>
      </c>
      <c r="F72" s="56">
        <f t="shared" si="1"/>
        <v>0</v>
      </c>
    </row>
    <row r="73" spans="1:6" ht="21" customHeight="1">
      <c r="A73" s="813" t="s">
        <v>4</v>
      </c>
      <c r="B73" s="810">
        <v>526</v>
      </c>
      <c r="C73" s="811" t="s">
        <v>698</v>
      </c>
      <c r="D73" s="812"/>
      <c r="E73" s="812">
        <v>526</v>
      </c>
      <c r="F73" s="56">
        <f t="shared" si="1"/>
        <v>0</v>
      </c>
    </row>
    <row r="74" spans="1:6" ht="16.5" customHeight="1" thickBot="1">
      <c r="A74" s="762" t="s">
        <v>809</v>
      </c>
      <c r="B74" s="781">
        <v>114</v>
      </c>
      <c r="C74" s="763" t="s">
        <v>698</v>
      </c>
      <c r="D74" s="764"/>
      <c r="E74" s="764">
        <v>114</v>
      </c>
      <c r="F74" s="56">
        <f t="shared" si="1"/>
        <v>0</v>
      </c>
    </row>
    <row r="75" spans="1:6" s="53" customFormat="1" ht="18" customHeight="1" thickBot="1">
      <c r="A75" s="130" t="s">
        <v>97</v>
      </c>
      <c r="B75" s="710">
        <f>SUM(B5:B74)</f>
        <v>73367</v>
      </c>
      <c r="C75" s="711"/>
      <c r="D75" s="710">
        <f>SUM(D5:D74)</f>
        <v>0</v>
      </c>
      <c r="E75" s="710">
        <f>SUM(E5:E74)</f>
        <v>73367</v>
      </c>
      <c r="F75" s="712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2" fitToWidth="1" horizontalDpi="600" verticalDpi="600" orientation="portrait" paperSize="9" scale="71" r:id="rId1"/>
  <headerFooter alignWithMargins="0">
    <oddHeader>&amp;R&amp;"Times New Roman CE,Félkövér dőlt"&amp;11 10. melléklet a  23/2016.(XI.3.)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workbookViewId="0" topLeftCell="A1">
      <selection activeCell="F11" sqref="F11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856" t="s">
        <v>34</v>
      </c>
      <c r="B1" s="856"/>
      <c r="C1" s="856"/>
      <c r="D1" s="856"/>
      <c r="E1" s="856"/>
      <c r="F1" s="856"/>
    </row>
    <row r="2" spans="1:6" ht="23.25" customHeight="1" thickBot="1">
      <c r="A2" s="127"/>
      <c r="B2" s="50"/>
      <c r="C2" s="50"/>
      <c r="D2" s="50"/>
      <c r="E2" s="50"/>
      <c r="F2" s="45" t="s">
        <v>94</v>
      </c>
    </row>
    <row r="3" spans="1:6" s="42" customFormat="1" ht="48.75" customHeight="1" thickBot="1">
      <c r="A3" s="128" t="s">
        <v>101</v>
      </c>
      <c r="B3" s="129" t="s">
        <v>99</v>
      </c>
      <c r="C3" s="129" t="s">
        <v>100</v>
      </c>
      <c r="D3" s="129" t="s">
        <v>699</v>
      </c>
      <c r="E3" s="129" t="s">
        <v>712</v>
      </c>
      <c r="F3" s="46" t="s">
        <v>760</v>
      </c>
    </row>
    <row r="4" spans="1:6" s="50" customFormat="1" ht="1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>
        <v>6</v>
      </c>
    </row>
    <row r="5" spans="1:6" ht="15.75" customHeight="1">
      <c r="A5" s="599" t="s">
        <v>701</v>
      </c>
      <c r="B5" s="60">
        <v>30057</v>
      </c>
      <c r="C5" s="333" t="s">
        <v>698</v>
      </c>
      <c r="D5" s="26"/>
      <c r="E5" s="26">
        <v>30057</v>
      </c>
      <c r="F5" s="55">
        <f>B5-D5-E5</f>
        <v>0</v>
      </c>
    </row>
    <row r="6" spans="1:6" ht="15.75" customHeight="1">
      <c r="A6" s="591" t="s">
        <v>702</v>
      </c>
      <c r="B6" s="575">
        <v>1270</v>
      </c>
      <c r="C6" s="580" t="s">
        <v>698</v>
      </c>
      <c r="D6" s="575"/>
      <c r="E6" s="26">
        <v>1270</v>
      </c>
      <c r="F6" s="55"/>
    </row>
    <row r="7" spans="1:6" ht="15.75" customHeight="1">
      <c r="A7" s="591" t="s">
        <v>703</v>
      </c>
      <c r="B7" s="575">
        <v>1270</v>
      </c>
      <c r="C7" s="580" t="s">
        <v>698</v>
      </c>
      <c r="D7" s="575"/>
      <c r="E7" s="26">
        <v>1270</v>
      </c>
      <c r="F7" s="688">
        <f aca="true" t="shared" si="0" ref="F7:F26">B7-D7-E7</f>
        <v>0</v>
      </c>
    </row>
    <row r="8" spans="1:6" ht="15.75" customHeight="1">
      <c r="A8" s="583" t="s">
        <v>770</v>
      </c>
      <c r="B8" s="575">
        <v>350</v>
      </c>
      <c r="C8" s="580" t="s">
        <v>698</v>
      </c>
      <c r="D8" s="575"/>
      <c r="E8" s="684">
        <v>350</v>
      </c>
      <c r="F8" s="55">
        <f t="shared" si="0"/>
        <v>0</v>
      </c>
    </row>
    <row r="9" spans="1:6" ht="30" customHeight="1">
      <c r="A9" s="728" t="s">
        <v>751</v>
      </c>
      <c r="B9" s="575">
        <v>1905</v>
      </c>
      <c r="C9" s="580" t="s">
        <v>698</v>
      </c>
      <c r="D9" s="575"/>
      <c r="E9" s="575">
        <v>1905</v>
      </c>
      <c r="F9" s="55">
        <f t="shared" si="0"/>
        <v>0</v>
      </c>
    </row>
    <row r="10" spans="1:6" ht="32.25" customHeight="1">
      <c r="A10" s="583" t="s">
        <v>817</v>
      </c>
      <c r="B10" s="575">
        <v>523</v>
      </c>
      <c r="C10" s="580" t="s">
        <v>698</v>
      </c>
      <c r="D10" s="575"/>
      <c r="E10" s="575">
        <v>523</v>
      </c>
      <c r="F10" s="55">
        <f t="shared" si="0"/>
        <v>0</v>
      </c>
    </row>
    <row r="11" spans="1:6" ht="15.75" customHeight="1">
      <c r="A11" s="814" t="s">
        <v>8</v>
      </c>
      <c r="B11" s="716">
        <v>10304</v>
      </c>
      <c r="C11" s="815" t="s">
        <v>9</v>
      </c>
      <c r="D11" s="716"/>
      <c r="E11" s="716">
        <v>10304</v>
      </c>
      <c r="F11" s="55">
        <f t="shared" si="0"/>
        <v>0</v>
      </c>
    </row>
    <row r="12" spans="1:6" ht="15.75" customHeight="1">
      <c r="A12" s="814" t="s">
        <v>10</v>
      </c>
      <c r="B12" s="716">
        <v>762</v>
      </c>
      <c r="C12" s="815" t="s">
        <v>698</v>
      </c>
      <c r="D12" s="716"/>
      <c r="E12" s="716">
        <v>762</v>
      </c>
      <c r="F12" s="55">
        <f t="shared" si="0"/>
        <v>0</v>
      </c>
    </row>
    <row r="13" spans="1:6" ht="15.75" customHeight="1">
      <c r="A13" s="816" t="s">
        <v>11</v>
      </c>
      <c r="B13" s="808">
        <v>172</v>
      </c>
      <c r="C13" s="807" t="s">
        <v>698</v>
      </c>
      <c r="D13" s="808"/>
      <c r="E13" s="808">
        <v>172</v>
      </c>
      <c r="F13" s="55">
        <f t="shared" si="0"/>
        <v>0</v>
      </c>
    </row>
    <row r="14" spans="1:6" ht="15.75" customHeight="1">
      <c r="A14" s="713"/>
      <c r="B14" s="26"/>
      <c r="C14" s="333"/>
      <c r="D14" s="26"/>
      <c r="E14" s="26"/>
      <c r="F14" s="55">
        <f t="shared" si="0"/>
        <v>0</v>
      </c>
    </row>
    <row r="15" spans="1:6" ht="15.75" customHeight="1">
      <c r="A15" s="714"/>
      <c r="B15" s="575"/>
      <c r="C15" s="580"/>
      <c r="D15" s="575"/>
      <c r="E15" s="575"/>
      <c r="F15" s="55">
        <f t="shared" si="0"/>
        <v>0</v>
      </c>
    </row>
    <row r="16" spans="1:6" ht="15.75" customHeight="1">
      <c r="A16" s="715"/>
      <c r="B16" s="575"/>
      <c r="C16" s="580"/>
      <c r="D16" s="575"/>
      <c r="E16" s="575"/>
      <c r="F16" s="55">
        <f t="shared" si="0"/>
        <v>0</v>
      </c>
    </row>
    <row r="17" spans="1:6" ht="15.75" customHeight="1">
      <c r="A17" s="583"/>
      <c r="B17" s="575"/>
      <c r="C17" s="580"/>
      <c r="D17" s="575"/>
      <c r="E17" s="575"/>
      <c r="F17" s="55">
        <f t="shared" si="0"/>
        <v>0</v>
      </c>
    </row>
    <row r="18" spans="1:6" ht="15.75" customHeight="1">
      <c r="A18" s="583"/>
      <c r="B18" s="716"/>
      <c r="C18" s="580"/>
      <c r="D18" s="575"/>
      <c r="E18" s="716"/>
      <c r="F18" s="55">
        <f t="shared" si="0"/>
        <v>0</v>
      </c>
    </row>
    <row r="19" spans="1:6" ht="15.75" customHeight="1">
      <c r="A19" s="54"/>
      <c r="B19" s="575"/>
      <c r="C19" s="580"/>
      <c r="D19" s="575"/>
      <c r="E19" s="575"/>
      <c r="F19" s="55">
        <f t="shared" si="0"/>
        <v>0</v>
      </c>
    </row>
    <row r="20" spans="1:6" ht="15.75" customHeight="1">
      <c r="A20" s="583"/>
      <c r="B20" s="716"/>
      <c r="C20" s="580"/>
      <c r="D20" s="575"/>
      <c r="E20" s="716"/>
      <c r="F20" s="55">
        <f t="shared" si="0"/>
        <v>0</v>
      </c>
    </row>
    <row r="21" spans="1:6" ht="15.75" customHeight="1">
      <c r="A21" s="583"/>
      <c r="B21" s="575"/>
      <c r="C21" s="580"/>
      <c r="D21" s="575"/>
      <c r="E21" s="575"/>
      <c r="F21" s="55">
        <f t="shared" si="0"/>
        <v>0</v>
      </c>
    </row>
    <row r="22" spans="1:6" ht="15.75" customHeight="1">
      <c r="A22" s="596"/>
      <c r="B22" s="579"/>
      <c r="C22" s="578"/>
      <c r="D22" s="579"/>
      <c r="E22" s="579"/>
      <c r="F22" s="56">
        <f t="shared" si="0"/>
        <v>0</v>
      </c>
    </row>
    <row r="23" spans="1:6" ht="15.75" customHeight="1">
      <c r="A23" s="596"/>
      <c r="B23" s="579"/>
      <c r="C23" s="578"/>
      <c r="D23" s="579"/>
      <c r="E23" s="579"/>
      <c r="F23" s="56">
        <f t="shared" si="0"/>
        <v>0</v>
      </c>
    </row>
    <row r="24" spans="1:6" ht="15.75" customHeight="1">
      <c r="A24" s="596"/>
      <c r="B24" s="579"/>
      <c r="C24" s="578"/>
      <c r="D24" s="579"/>
      <c r="E24" s="579"/>
      <c r="F24" s="56">
        <f t="shared" si="0"/>
        <v>0</v>
      </c>
    </row>
    <row r="25" spans="1:6" ht="15.75" customHeight="1">
      <c r="A25" s="596"/>
      <c r="B25" s="592"/>
      <c r="C25" s="593"/>
      <c r="D25" s="592"/>
      <c r="E25" s="592"/>
      <c r="F25" s="56">
        <f t="shared" si="0"/>
        <v>0</v>
      </c>
    </row>
    <row r="26" spans="1:6" ht="15.75" customHeight="1" thickBot="1">
      <c r="A26" s="596"/>
      <c r="B26" s="579"/>
      <c r="C26" s="578"/>
      <c r="D26" s="579"/>
      <c r="E26" s="579"/>
      <c r="F26" s="56">
        <f t="shared" si="0"/>
        <v>0</v>
      </c>
    </row>
    <row r="27" spans="1:6" s="53" customFormat="1" ht="18" customHeight="1" thickBot="1">
      <c r="A27" s="130" t="s">
        <v>97</v>
      </c>
      <c r="B27" s="131">
        <f>SUM(B5:B26)</f>
        <v>46613</v>
      </c>
      <c r="C27" s="93"/>
      <c r="D27" s="131">
        <f>SUM(D5:D26)</f>
        <v>0</v>
      </c>
      <c r="E27" s="131">
        <f>SUM(E5:E26)</f>
        <v>46613</v>
      </c>
      <c r="F27" s="5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5" r:id="rId1"/>
  <headerFooter alignWithMargins="0">
    <oddHeader xml:space="preserve">&amp;R&amp;"Times New Roman CE,Félkövér dőlt"&amp;12 &amp;11 11. melléklet a 23/2016.(XI.3.)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30">
    <tabColor rgb="FF92D050"/>
  </sheetPr>
  <dimension ref="A1:K159"/>
  <sheetViews>
    <sheetView zoomScaleSheetLayoutView="85" workbookViewId="0" topLeftCell="A97">
      <selection activeCell="C68" sqref="C68"/>
    </sheetView>
  </sheetViews>
  <sheetFormatPr defaultColWidth="9.00390625" defaultRowHeight="12.75"/>
  <cols>
    <col min="1" max="1" width="19.50390625" style="337" customWidth="1"/>
    <col min="2" max="2" width="72.00390625" style="338" customWidth="1"/>
    <col min="3" max="3" width="25.00390625" style="339" customWidth="1"/>
    <col min="4" max="16384" width="9.375" style="2" customWidth="1"/>
  </cols>
  <sheetData>
    <row r="1" spans="1:3" s="1" customFormat="1" ht="16.5" customHeight="1" thickBot="1">
      <c r="A1" s="141"/>
      <c r="B1" s="143"/>
      <c r="C1" s="166"/>
    </row>
    <row r="2" spans="1:3" s="68" customFormat="1" ht="21" customHeight="1">
      <c r="A2" s="278" t="s">
        <v>95</v>
      </c>
      <c r="B2" s="246" t="s">
        <v>211</v>
      </c>
      <c r="C2" s="248" t="s">
        <v>84</v>
      </c>
    </row>
    <row r="3" spans="1:3" s="68" customFormat="1" ht="16.5" thickBot="1">
      <c r="A3" s="144" t="s">
        <v>204</v>
      </c>
      <c r="B3" s="247" t="s">
        <v>394</v>
      </c>
      <c r="C3" s="613" t="s">
        <v>84</v>
      </c>
    </row>
    <row r="4" spans="1:3" s="69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249" t="s">
        <v>87</v>
      </c>
    </row>
    <row r="6" spans="1:3" s="58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58" customFormat="1" ht="15.75" customHeight="1" thickBot="1">
      <c r="A7" s="149"/>
      <c r="B7" s="150" t="s">
        <v>88</v>
      </c>
      <c r="C7" s="250"/>
    </row>
    <row r="8" spans="1:3" s="58" customFormat="1" ht="12" customHeight="1" thickBot="1">
      <c r="A8" s="35" t="s">
        <v>48</v>
      </c>
      <c r="B8" s="20" t="s">
        <v>241</v>
      </c>
      <c r="C8" s="190">
        <f>+C9+C10+C11+C12+C13+C14</f>
        <v>1144764</v>
      </c>
    </row>
    <row r="9" spans="1:3" s="70" customFormat="1" ht="12" customHeight="1">
      <c r="A9" s="304" t="s">
        <v>131</v>
      </c>
      <c r="B9" s="288" t="s">
        <v>242</v>
      </c>
      <c r="C9" s="328">
        <v>231988</v>
      </c>
    </row>
    <row r="10" spans="1:3" s="71" customFormat="1" ht="12" customHeight="1">
      <c r="A10" s="305" t="s">
        <v>132</v>
      </c>
      <c r="B10" s="289" t="s">
        <v>243</v>
      </c>
      <c r="C10" s="785">
        <v>217051</v>
      </c>
    </row>
    <row r="11" spans="1:3" s="71" customFormat="1" ht="12" customHeight="1">
      <c r="A11" s="305" t="s">
        <v>133</v>
      </c>
      <c r="B11" s="289" t="s">
        <v>244</v>
      </c>
      <c r="C11" s="785">
        <v>550680</v>
      </c>
    </row>
    <row r="12" spans="1:3" s="71" customFormat="1" ht="12" customHeight="1">
      <c r="A12" s="305" t="s">
        <v>134</v>
      </c>
      <c r="B12" s="289" t="s">
        <v>245</v>
      </c>
      <c r="C12" s="194">
        <v>26943</v>
      </c>
    </row>
    <row r="13" spans="1:3" s="71" customFormat="1" ht="12" customHeight="1">
      <c r="A13" s="305" t="s">
        <v>161</v>
      </c>
      <c r="B13" s="289" t="s">
        <v>616</v>
      </c>
      <c r="C13" s="785">
        <v>116363</v>
      </c>
    </row>
    <row r="14" spans="1:3" s="70" customFormat="1" ht="12" customHeight="1" thickBot="1">
      <c r="A14" s="306" t="s">
        <v>135</v>
      </c>
      <c r="B14" s="290" t="s">
        <v>556</v>
      </c>
      <c r="C14" s="194">
        <v>1739</v>
      </c>
    </row>
    <row r="15" spans="1:3" s="70" customFormat="1" ht="12" customHeight="1" thickBot="1">
      <c r="A15" s="35" t="s">
        <v>49</v>
      </c>
      <c r="B15" s="185" t="s">
        <v>246</v>
      </c>
      <c r="C15" s="190">
        <f>+C16+C17+C18+C19+C20</f>
        <v>696173</v>
      </c>
    </row>
    <row r="16" spans="1:3" s="70" customFormat="1" ht="12" customHeight="1">
      <c r="A16" s="304" t="s">
        <v>137</v>
      </c>
      <c r="B16" s="288" t="s">
        <v>247</v>
      </c>
      <c r="C16" s="192"/>
    </row>
    <row r="17" spans="1:3" s="70" customFormat="1" ht="12" customHeight="1">
      <c r="A17" s="305" t="s">
        <v>138</v>
      </c>
      <c r="B17" s="289" t="s">
        <v>248</v>
      </c>
      <c r="C17" s="191"/>
    </row>
    <row r="18" spans="1:3" s="70" customFormat="1" ht="12" customHeight="1">
      <c r="A18" s="305" t="s">
        <v>139</v>
      </c>
      <c r="B18" s="289" t="s">
        <v>417</v>
      </c>
      <c r="C18" s="191"/>
    </row>
    <row r="19" spans="1:3" s="70" customFormat="1" ht="12" customHeight="1">
      <c r="A19" s="305" t="s">
        <v>140</v>
      </c>
      <c r="B19" s="289" t="s">
        <v>418</v>
      </c>
      <c r="C19" s="191"/>
    </row>
    <row r="20" spans="1:3" s="70" customFormat="1" ht="12" customHeight="1">
      <c r="A20" s="305" t="s">
        <v>141</v>
      </c>
      <c r="B20" s="289" t="s">
        <v>249</v>
      </c>
      <c r="C20" s="194">
        <v>696173</v>
      </c>
    </row>
    <row r="21" spans="1:3" s="71" customFormat="1" ht="12" customHeight="1" thickBot="1">
      <c r="A21" s="306" t="s">
        <v>150</v>
      </c>
      <c r="B21" s="290" t="s">
        <v>250</v>
      </c>
      <c r="C21" s="277"/>
    </row>
    <row r="22" spans="1:3" s="71" customFormat="1" ht="12" customHeight="1" thickBot="1">
      <c r="A22" s="35" t="s">
        <v>50</v>
      </c>
      <c r="B22" s="20" t="s">
        <v>251</v>
      </c>
      <c r="C22" s="190">
        <f>+C23+C24+C25+C26+C27</f>
        <v>36653</v>
      </c>
    </row>
    <row r="23" spans="1:3" s="71" customFormat="1" ht="12" customHeight="1">
      <c r="A23" s="304" t="s">
        <v>120</v>
      </c>
      <c r="B23" s="288" t="s">
        <v>252</v>
      </c>
      <c r="C23" s="786">
        <v>20895</v>
      </c>
    </row>
    <row r="24" spans="1:3" s="70" customFormat="1" ht="12" customHeight="1">
      <c r="A24" s="305" t="s">
        <v>121</v>
      </c>
      <c r="B24" s="289" t="s">
        <v>253</v>
      </c>
      <c r="C24" s="194"/>
    </row>
    <row r="25" spans="1:3" s="71" customFormat="1" ht="12" customHeight="1">
      <c r="A25" s="305" t="s">
        <v>122</v>
      </c>
      <c r="B25" s="289" t="s">
        <v>419</v>
      </c>
      <c r="C25" s="194"/>
    </row>
    <row r="26" spans="1:3" s="71" customFormat="1" ht="12" customHeight="1">
      <c r="A26" s="305" t="s">
        <v>123</v>
      </c>
      <c r="B26" s="289" t="s">
        <v>420</v>
      </c>
      <c r="C26" s="194"/>
    </row>
    <row r="27" spans="1:3" s="71" customFormat="1" ht="12" customHeight="1">
      <c r="A27" s="305" t="s">
        <v>173</v>
      </c>
      <c r="B27" s="289" t="s">
        <v>254</v>
      </c>
      <c r="C27" s="194">
        <v>15758</v>
      </c>
    </row>
    <row r="28" spans="1:3" s="71" customFormat="1" ht="12" customHeight="1" thickBot="1">
      <c r="A28" s="306" t="s">
        <v>174</v>
      </c>
      <c r="B28" s="290" t="s">
        <v>255</v>
      </c>
      <c r="C28" s="277"/>
    </row>
    <row r="29" spans="1:3" s="71" customFormat="1" ht="12" customHeight="1" thickBot="1">
      <c r="A29" s="35" t="s">
        <v>175</v>
      </c>
      <c r="B29" s="20" t="s">
        <v>256</v>
      </c>
      <c r="C29" s="195">
        <f>+C30+C34+C35+C36</f>
        <v>307560</v>
      </c>
    </row>
    <row r="30" spans="1:3" s="71" customFormat="1" ht="12" customHeight="1">
      <c r="A30" s="304" t="s">
        <v>257</v>
      </c>
      <c r="B30" s="288" t="s">
        <v>617</v>
      </c>
      <c r="C30" s="283">
        <f>SUM(C31:C33)</f>
        <v>267740</v>
      </c>
    </row>
    <row r="31" spans="1:3" s="71" customFormat="1" ht="12" customHeight="1">
      <c r="A31" s="305" t="s">
        <v>258</v>
      </c>
      <c r="B31" s="289" t="s">
        <v>263</v>
      </c>
      <c r="C31" s="194">
        <v>75100</v>
      </c>
    </row>
    <row r="32" spans="1:3" s="71" customFormat="1" ht="12" customHeight="1">
      <c r="A32" s="305" t="s">
        <v>259</v>
      </c>
      <c r="B32" s="289" t="s">
        <v>670</v>
      </c>
      <c r="C32" s="194">
        <v>192500</v>
      </c>
    </row>
    <row r="33" spans="1:3" s="71" customFormat="1" ht="12" customHeight="1">
      <c r="A33" s="305" t="s">
        <v>558</v>
      </c>
      <c r="B33" s="289" t="s">
        <v>667</v>
      </c>
      <c r="C33" s="194">
        <v>140</v>
      </c>
    </row>
    <row r="34" spans="1:3" s="71" customFormat="1" ht="12" customHeight="1">
      <c r="A34" s="305" t="s">
        <v>260</v>
      </c>
      <c r="B34" s="289" t="s">
        <v>265</v>
      </c>
      <c r="C34" s="191">
        <v>26200</v>
      </c>
    </row>
    <row r="35" spans="1:3" s="71" customFormat="1" ht="12" customHeight="1">
      <c r="A35" s="305" t="s">
        <v>261</v>
      </c>
      <c r="B35" s="289" t="s">
        <v>266</v>
      </c>
      <c r="C35" s="191">
        <v>5620</v>
      </c>
    </row>
    <row r="36" spans="1:3" s="71" customFormat="1" ht="12" customHeight="1" thickBot="1">
      <c r="A36" s="306" t="s">
        <v>262</v>
      </c>
      <c r="B36" s="290" t="s">
        <v>267</v>
      </c>
      <c r="C36" s="277">
        <v>8000</v>
      </c>
    </row>
    <row r="37" spans="1:3" s="71" customFormat="1" ht="12" customHeight="1" thickBot="1">
      <c r="A37" s="35" t="s">
        <v>52</v>
      </c>
      <c r="B37" s="20" t="s">
        <v>560</v>
      </c>
      <c r="C37" s="190">
        <f>SUM(C38:C48)</f>
        <v>52672</v>
      </c>
    </row>
    <row r="38" spans="1:3" s="71" customFormat="1" ht="12" customHeight="1">
      <c r="A38" s="304" t="s">
        <v>124</v>
      </c>
      <c r="B38" s="288" t="s">
        <v>270</v>
      </c>
      <c r="C38" s="328">
        <v>12000</v>
      </c>
    </row>
    <row r="39" spans="1:3" s="71" customFormat="1" ht="12" customHeight="1">
      <c r="A39" s="305" t="s">
        <v>125</v>
      </c>
      <c r="B39" s="289" t="s">
        <v>271</v>
      </c>
      <c r="C39" s="194">
        <v>23206</v>
      </c>
    </row>
    <row r="40" spans="1:3" s="71" customFormat="1" ht="12" customHeight="1">
      <c r="A40" s="305" t="s">
        <v>126</v>
      </c>
      <c r="B40" s="289" t="s">
        <v>272</v>
      </c>
      <c r="C40" s="194">
        <v>8027</v>
      </c>
    </row>
    <row r="41" spans="1:3" s="71" customFormat="1" ht="12" customHeight="1">
      <c r="A41" s="305" t="s">
        <v>177</v>
      </c>
      <c r="B41" s="289" t="s">
        <v>273</v>
      </c>
      <c r="C41" s="194">
        <v>376</v>
      </c>
    </row>
    <row r="42" spans="1:3" s="71" customFormat="1" ht="12" customHeight="1">
      <c r="A42" s="305" t="s">
        <v>178</v>
      </c>
      <c r="B42" s="289" t="s">
        <v>274</v>
      </c>
      <c r="C42" s="194"/>
    </row>
    <row r="43" spans="1:3" s="71" customFormat="1" ht="12" customHeight="1">
      <c r="A43" s="305" t="s">
        <v>179</v>
      </c>
      <c r="B43" s="289" t="s">
        <v>275</v>
      </c>
      <c r="C43" s="194">
        <v>7753</v>
      </c>
    </row>
    <row r="44" spans="1:3" s="71" customFormat="1" ht="12" customHeight="1">
      <c r="A44" s="305" t="s">
        <v>180</v>
      </c>
      <c r="B44" s="289" t="s">
        <v>276</v>
      </c>
      <c r="C44" s="194"/>
    </row>
    <row r="45" spans="1:3" s="71" customFormat="1" ht="12" customHeight="1">
      <c r="A45" s="305" t="s">
        <v>181</v>
      </c>
      <c r="B45" s="289" t="s">
        <v>277</v>
      </c>
      <c r="C45" s="194">
        <v>10</v>
      </c>
    </row>
    <row r="46" spans="1:3" s="71" customFormat="1" ht="12" customHeight="1">
      <c r="A46" s="305" t="s">
        <v>268</v>
      </c>
      <c r="B46" s="289" t="s">
        <v>278</v>
      </c>
      <c r="C46" s="194"/>
    </row>
    <row r="47" spans="1:3" s="71" customFormat="1" ht="12" customHeight="1">
      <c r="A47" s="306" t="s">
        <v>269</v>
      </c>
      <c r="B47" s="290" t="s">
        <v>561</v>
      </c>
      <c r="C47" s="277">
        <v>500</v>
      </c>
    </row>
    <row r="48" spans="1:3" s="71" customFormat="1" ht="12" customHeight="1" thickBot="1">
      <c r="A48" s="306" t="s">
        <v>562</v>
      </c>
      <c r="B48" s="290" t="s">
        <v>279</v>
      </c>
      <c r="C48" s="277">
        <v>800</v>
      </c>
    </row>
    <row r="49" spans="1:3" s="71" customFormat="1" ht="12" customHeight="1" thickBot="1">
      <c r="A49" s="35" t="s">
        <v>53</v>
      </c>
      <c r="B49" s="20" t="s">
        <v>280</v>
      </c>
      <c r="C49" s="190">
        <f>SUM(C50:C54)</f>
        <v>2774</v>
      </c>
    </row>
    <row r="50" spans="1:3" s="71" customFormat="1" ht="12" customHeight="1">
      <c r="A50" s="304" t="s">
        <v>127</v>
      </c>
      <c r="B50" s="288" t="s">
        <v>284</v>
      </c>
      <c r="C50" s="328"/>
    </row>
    <row r="51" spans="1:3" s="71" customFormat="1" ht="12" customHeight="1">
      <c r="A51" s="305" t="s">
        <v>128</v>
      </c>
      <c r="B51" s="289" t="s">
        <v>285</v>
      </c>
      <c r="C51" s="194">
        <v>2774</v>
      </c>
    </row>
    <row r="52" spans="1:3" s="71" customFormat="1" ht="12" customHeight="1">
      <c r="A52" s="305" t="s">
        <v>281</v>
      </c>
      <c r="B52" s="289" t="s">
        <v>286</v>
      </c>
      <c r="C52" s="194"/>
    </row>
    <row r="53" spans="1:3" s="71" customFormat="1" ht="12" customHeight="1">
      <c r="A53" s="305" t="s">
        <v>282</v>
      </c>
      <c r="B53" s="289" t="s">
        <v>287</v>
      </c>
      <c r="C53" s="194"/>
    </row>
    <row r="54" spans="1:3" s="71" customFormat="1" ht="12" customHeight="1" thickBot="1">
      <c r="A54" s="306" t="s">
        <v>283</v>
      </c>
      <c r="B54" s="290" t="s">
        <v>288</v>
      </c>
      <c r="C54" s="277"/>
    </row>
    <row r="55" spans="1:3" s="71" customFormat="1" ht="12" customHeight="1" thickBot="1">
      <c r="A55" s="35" t="s">
        <v>182</v>
      </c>
      <c r="B55" s="20" t="s">
        <v>289</v>
      </c>
      <c r="C55" s="190">
        <f>SUM(C56:C58)</f>
        <v>16253</v>
      </c>
    </row>
    <row r="56" spans="1:3" s="71" customFormat="1" ht="12" customHeight="1">
      <c r="A56" s="304" t="s">
        <v>129</v>
      </c>
      <c r="B56" s="288" t="s">
        <v>290</v>
      </c>
      <c r="C56" s="192"/>
    </row>
    <row r="57" spans="1:3" s="71" customFormat="1" ht="12" customHeight="1">
      <c r="A57" s="305" t="s">
        <v>130</v>
      </c>
      <c r="B57" s="289" t="s">
        <v>421</v>
      </c>
      <c r="C57" s="194">
        <v>3366</v>
      </c>
    </row>
    <row r="58" spans="1:3" s="71" customFormat="1" ht="12" customHeight="1">
      <c r="A58" s="305" t="s">
        <v>293</v>
      </c>
      <c r="B58" s="289" t="s">
        <v>291</v>
      </c>
      <c r="C58" s="194">
        <v>12887</v>
      </c>
    </row>
    <row r="59" spans="1:3" s="71" customFormat="1" ht="12" customHeight="1" thickBot="1">
      <c r="A59" s="306" t="s">
        <v>294</v>
      </c>
      <c r="B59" s="290" t="s">
        <v>292</v>
      </c>
      <c r="C59" s="193"/>
    </row>
    <row r="60" spans="1:3" s="71" customFormat="1" ht="12" customHeight="1" thickBot="1">
      <c r="A60" s="35" t="s">
        <v>55</v>
      </c>
      <c r="B60" s="185" t="s">
        <v>295</v>
      </c>
      <c r="C60" s="190">
        <f>SUM(C61:C63)</f>
        <v>0</v>
      </c>
    </row>
    <row r="61" spans="1:3" s="71" customFormat="1" ht="12" customHeight="1">
      <c r="A61" s="304" t="s">
        <v>183</v>
      </c>
      <c r="B61" s="288" t="s">
        <v>297</v>
      </c>
      <c r="C61" s="194"/>
    </row>
    <row r="62" spans="1:3" s="71" customFormat="1" ht="12" customHeight="1">
      <c r="A62" s="305" t="s">
        <v>184</v>
      </c>
      <c r="B62" s="289" t="s">
        <v>422</v>
      </c>
      <c r="C62" s="194"/>
    </row>
    <row r="63" spans="1:3" s="71" customFormat="1" ht="12" customHeight="1">
      <c r="A63" s="305" t="s">
        <v>217</v>
      </c>
      <c r="B63" s="289" t="s">
        <v>298</v>
      </c>
      <c r="C63" s="194"/>
    </row>
    <row r="64" spans="1:3" s="71" customFormat="1" ht="12" customHeight="1" thickBot="1">
      <c r="A64" s="306" t="s">
        <v>296</v>
      </c>
      <c r="B64" s="290" t="s">
        <v>299</v>
      </c>
      <c r="C64" s="194"/>
    </row>
    <row r="65" spans="1:3" s="71" customFormat="1" ht="12" customHeight="1" thickBot="1">
      <c r="A65" s="35" t="s">
        <v>56</v>
      </c>
      <c r="B65" s="20" t="s">
        <v>300</v>
      </c>
      <c r="C65" s="195">
        <f>+C8+C15+C22+C29+C37+C49+C55+C60</f>
        <v>2256849</v>
      </c>
    </row>
    <row r="66" spans="1:3" s="71" customFormat="1" ht="12" customHeight="1" thickBot="1">
      <c r="A66" s="307" t="s">
        <v>390</v>
      </c>
      <c r="B66" s="185" t="s">
        <v>302</v>
      </c>
      <c r="C66" s="190">
        <f>SUM(C67:C69)</f>
        <v>160303</v>
      </c>
    </row>
    <row r="67" spans="1:3" s="71" customFormat="1" ht="12" customHeight="1">
      <c r="A67" s="304" t="s">
        <v>333</v>
      </c>
      <c r="B67" s="288" t="s">
        <v>303</v>
      </c>
      <c r="C67" s="785">
        <v>60303</v>
      </c>
    </row>
    <row r="68" spans="1:3" s="71" customFormat="1" ht="12" customHeight="1">
      <c r="A68" s="305" t="s">
        <v>342</v>
      </c>
      <c r="B68" s="289" t="s">
        <v>304</v>
      </c>
      <c r="C68" s="194">
        <v>100000</v>
      </c>
    </row>
    <row r="69" spans="1:3" s="71" customFormat="1" ht="12" customHeight="1" thickBot="1">
      <c r="A69" s="306" t="s">
        <v>343</v>
      </c>
      <c r="B69" s="291" t="s">
        <v>305</v>
      </c>
      <c r="C69" s="194"/>
    </row>
    <row r="70" spans="1:3" s="71" customFormat="1" ht="12" customHeight="1" thickBot="1">
      <c r="A70" s="307" t="s">
        <v>306</v>
      </c>
      <c r="B70" s="185" t="s">
        <v>307</v>
      </c>
      <c r="C70" s="190">
        <f>SUM(C71:C74)</f>
        <v>0</v>
      </c>
    </row>
    <row r="71" spans="1:3" s="71" customFormat="1" ht="12" customHeight="1">
      <c r="A71" s="304" t="s">
        <v>162</v>
      </c>
      <c r="B71" s="288" t="s">
        <v>308</v>
      </c>
      <c r="C71" s="194"/>
    </row>
    <row r="72" spans="1:3" s="71" customFormat="1" ht="12" customHeight="1">
      <c r="A72" s="305" t="s">
        <v>163</v>
      </c>
      <c r="B72" s="289" t="s">
        <v>309</v>
      </c>
      <c r="C72" s="194"/>
    </row>
    <row r="73" spans="1:3" s="71" customFormat="1" ht="12" customHeight="1">
      <c r="A73" s="305" t="s">
        <v>334</v>
      </c>
      <c r="B73" s="289" t="s">
        <v>310</v>
      </c>
      <c r="C73" s="194"/>
    </row>
    <row r="74" spans="1:3" s="71" customFormat="1" ht="12" customHeight="1" thickBot="1">
      <c r="A74" s="306" t="s">
        <v>335</v>
      </c>
      <c r="B74" s="290" t="s">
        <v>311</v>
      </c>
      <c r="C74" s="194"/>
    </row>
    <row r="75" spans="1:3" s="71" customFormat="1" ht="12" customHeight="1" thickBot="1">
      <c r="A75" s="307" t="s">
        <v>312</v>
      </c>
      <c r="B75" s="185" t="s">
        <v>313</v>
      </c>
      <c r="C75" s="190">
        <f>SUM(C76:C77)</f>
        <v>257029</v>
      </c>
    </row>
    <row r="76" spans="1:3" s="71" customFormat="1" ht="12" customHeight="1">
      <c r="A76" s="304" t="s">
        <v>336</v>
      </c>
      <c r="B76" s="288" t="s">
        <v>314</v>
      </c>
      <c r="C76" s="194">
        <v>257029</v>
      </c>
    </row>
    <row r="77" spans="1:3" s="71" customFormat="1" ht="12" customHeight="1" thickBot="1">
      <c r="A77" s="306" t="s">
        <v>337</v>
      </c>
      <c r="B77" s="290" t="s">
        <v>315</v>
      </c>
      <c r="C77" s="194"/>
    </row>
    <row r="78" spans="1:3" s="70" customFormat="1" ht="12" customHeight="1" thickBot="1">
      <c r="A78" s="307" t="s">
        <v>316</v>
      </c>
      <c r="B78" s="185" t="s">
        <v>317</v>
      </c>
      <c r="C78" s="190">
        <f>SUM(C79:C81)</f>
        <v>0</v>
      </c>
    </row>
    <row r="79" spans="1:3" s="71" customFormat="1" ht="12" customHeight="1">
      <c r="A79" s="304" t="s">
        <v>338</v>
      </c>
      <c r="B79" s="288" t="s">
        <v>318</v>
      </c>
      <c r="C79" s="194"/>
    </row>
    <row r="80" spans="1:3" s="71" customFormat="1" ht="12" customHeight="1">
      <c r="A80" s="305" t="s">
        <v>339</v>
      </c>
      <c r="B80" s="289" t="s">
        <v>319</v>
      </c>
      <c r="C80" s="194"/>
    </row>
    <row r="81" spans="1:3" s="71" customFormat="1" ht="12" customHeight="1" thickBot="1">
      <c r="A81" s="306" t="s">
        <v>340</v>
      </c>
      <c r="B81" s="290" t="s">
        <v>320</v>
      </c>
      <c r="C81" s="194"/>
    </row>
    <row r="82" spans="1:3" s="71" customFormat="1" ht="12" customHeight="1" thickBot="1">
      <c r="A82" s="307" t="s">
        <v>321</v>
      </c>
      <c r="B82" s="185" t="s">
        <v>341</v>
      </c>
      <c r="C82" s="190">
        <f>SUM(C83:C86)</f>
        <v>0</v>
      </c>
    </row>
    <row r="83" spans="1:3" s="71" customFormat="1" ht="12" customHeight="1">
      <c r="A83" s="308" t="s">
        <v>322</v>
      </c>
      <c r="B83" s="288" t="s">
        <v>323</v>
      </c>
      <c r="C83" s="194"/>
    </row>
    <row r="84" spans="1:3" s="71" customFormat="1" ht="12" customHeight="1">
      <c r="A84" s="309" t="s">
        <v>324</v>
      </c>
      <c r="B84" s="289" t="s">
        <v>325</v>
      </c>
      <c r="C84" s="194"/>
    </row>
    <row r="85" spans="1:3" s="71" customFormat="1" ht="12" customHeight="1">
      <c r="A85" s="309" t="s">
        <v>326</v>
      </c>
      <c r="B85" s="289" t="s">
        <v>327</v>
      </c>
      <c r="C85" s="194"/>
    </row>
    <row r="86" spans="1:3" s="70" customFormat="1" ht="12" customHeight="1" thickBot="1">
      <c r="A86" s="310" t="s">
        <v>328</v>
      </c>
      <c r="B86" s="290" t="s">
        <v>329</v>
      </c>
      <c r="C86" s="194"/>
    </row>
    <row r="87" spans="1:3" s="70" customFormat="1" ht="12" customHeight="1" thickBot="1">
      <c r="A87" s="307" t="s">
        <v>330</v>
      </c>
      <c r="B87" s="185" t="s">
        <v>565</v>
      </c>
      <c r="C87" s="329"/>
    </row>
    <row r="88" spans="1:3" s="70" customFormat="1" ht="12" customHeight="1" thickBot="1">
      <c r="A88" s="307" t="s">
        <v>618</v>
      </c>
      <c r="B88" s="185" t="s">
        <v>331</v>
      </c>
      <c r="C88" s="329"/>
    </row>
    <row r="89" spans="1:3" s="70" customFormat="1" ht="12" customHeight="1" thickBot="1">
      <c r="A89" s="307" t="s">
        <v>619</v>
      </c>
      <c r="B89" s="295" t="s">
        <v>566</v>
      </c>
      <c r="C89" s="195">
        <f>+C66+C70+C75+C78+C82+C88+C87</f>
        <v>417332</v>
      </c>
    </row>
    <row r="90" spans="1:3" s="70" customFormat="1" ht="12" customHeight="1" thickBot="1">
      <c r="A90" s="311" t="s">
        <v>620</v>
      </c>
      <c r="B90" s="296" t="s">
        <v>621</v>
      </c>
      <c r="C90" s="195">
        <f>+C65+C89</f>
        <v>2674181</v>
      </c>
    </row>
    <row r="91" spans="1:3" s="71" customFormat="1" ht="15" customHeight="1" thickBot="1">
      <c r="A91" s="155"/>
      <c r="B91" s="156"/>
      <c r="C91" s="255"/>
    </row>
    <row r="92" spans="1:3" s="58" customFormat="1" ht="16.5" customHeight="1" thickBot="1">
      <c r="A92" s="159"/>
      <c r="B92" s="160" t="s">
        <v>89</v>
      </c>
      <c r="C92" s="257"/>
    </row>
    <row r="93" spans="1:3" s="72" customFormat="1" ht="12" customHeight="1" thickBot="1">
      <c r="A93" s="280" t="s">
        <v>48</v>
      </c>
      <c r="B93" s="29" t="s">
        <v>632</v>
      </c>
      <c r="C93" s="189">
        <f>+C94+C95+C96+C97+C98+C111</f>
        <v>1259378</v>
      </c>
    </row>
    <row r="94" spans="1:3" ht="12" customHeight="1">
      <c r="A94" s="312" t="s">
        <v>131</v>
      </c>
      <c r="B94" s="9" t="s">
        <v>79</v>
      </c>
      <c r="C94" s="787">
        <v>581239</v>
      </c>
    </row>
    <row r="95" spans="1:3" ht="12" customHeight="1">
      <c r="A95" s="305" t="s">
        <v>132</v>
      </c>
      <c r="B95" s="7" t="s">
        <v>185</v>
      </c>
      <c r="C95" s="785">
        <v>82893</v>
      </c>
    </row>
    <row r="96" spans="1:3" ht="12" customHeight="1">
      <c r="A96" s="305" t="s">
        <v>133</v>
      </c>
      <c r="B96" s="7" t="s">
        <v>160</v>
      </c>
      <c r="C96" s="646">
        <v>255274</v>
      </c>
    </row>
    <row r="97" spans="1:5" ht="12" customHeight="1">
      <c r="A97" s="305" t="s">
        <v>134</v>
      </c>
      <c r="B97" s="10" t="s">
        <v>186</v>
      </c>
      <c r="C97" s="277">
        <v>52365</v>
      </c>
      <c r="E97" s="749"/>
    </row>
    <row r="98" spans="1:3" ht="12" customHeight="1">
      <c r="A98" s="305" t="s">
        <v>145</v>
      </c>
      <c r="B98" s="18" t="s">
        <v>187</v>
      </c>
      <c r="C98" s="646">
        <v>183358</v>
      </c>
    </row>
    <row r="99" spans="1:3" ht="12" customHeight="1">
      <c r="A99" s="305" t="s">
        <v>135</v>
      </c>
      <c r="B99" s="7" t="s">
        <v>622</v>
      </c>
      <c r="C99" s="277">
        <v>6599</v>
      </c>
    </row>
    <row r="100" spans="1:3" ht="12" customHeight="1">
      <c r="A100" s="305" t="s">
        <v>136</v>
      </c>
      <c r="B100" s="102" t="s">
        <v>570</v>
      </c>
      <c r="C100" s="277"/>
    </row>
    <row r="101" spans="1:3" ht="12" customHeight="1">
      <c r="A101" s="305" t="s">
        <v>146</v>
      </c>
      <c r="B101" s="102" t="s">
        <v>571</v>
      </c>
      <c r="C101" s="277"/>
    </row>
    <row r="102" spans="1:3" ht="12" customHeight="1">
      <c r="A102" s="305" t="s">
        <v>147</v>
      </c>
      <c r="B102" s="102" t="s">
        <v>347</v>
      </c>
      <c r="C102" s="277"/>
    </row>
    <row r="103" spans="1:3" ht="12" customHeight="1">
      <c r="A103" s="305" t="s">
        <v>148</v>
      </c>
      <c r="B103" s="103" t="s">
        <v>348</v>
      </c>
      <c r="C103" s="277"/>
    </row>
    <row r="104" spans="1:3" ht="12" customHeight="1">
      <c r="A104" s="305" t="s">
        <v>149</v>
      </c>
      <c r="B104" s="103" t="s">
        <v>349</v>
      </c>
      <c r="C104" s="277"/>
    </row>
    <row r="105" spans="1:3" ht="12" customHeight="1">
      <c r="A105" s="305" t="s">
        <v>151</v>
      </c>
      <c r="B105" s="102" t="s">
        <v>350</v>
      </c>
      <c r="C105" s="277">
        <v>113294</v>
      </c>
    </row>
    <row r="106" spans="1:3" ht="12" customHeight="1">
      <c r="A106" s="305" t="s">
        <v>188</v>
      </c>
      <c r="B106" s="102" t="s">
        <v>351</v>
      </c>
      <c r="C106" s="277"/>
    </row>
    <row r="107" spans="1:3" ht="12" customHeight="1">
      <c r="A107" s="305" t="s">
        <v>345</v>
      </c>
      <c r="B107" s="103" t="s">
        <v>352</v>
      </c>
      <c r="C107" s="277"/>
    </row>
    <row r="108" spans="1:3" ht="12" customHeight="1">
      <c r="A108" s="313" t="s">
        <v>346</v>
      </c>
      <c r="B108" s="104" t="s">
        <v>353</v>
      </c>
      <c r="C108" s="277"/>
    </row>
    <row r="109" spans="1:3" ht="12" customHeight="1">
      <c r="A109" s="305" t="s">
        <v>572</v>
      </c>
      <c r="B109" s="104" t="s">
        <v>354</v>
      </c>
      <c r="C109" s="277"/>
    </row>
    <row r="110" spans="1:3" ht="12" customHeight="1">
      <c r="A110" s="305" t="s">
        <v>573</v>
      </c>
      <c r="B110" s="103" t="s">
        <v>355</v>
      </c>
      <c r="C110" s="785">
        <v>63465</v>
      </c>
    </row>
    <row r="111" spans="1:3" ht="12" customHeight="1">
      <c r="A111" s="305" t="s">
        <v>574</v>
      </c>
      <c r="B111" s="10" t="s">
        <v>80</v>
      </c>
      <c r="C111" s="785">
        <f>SUM(C112:C113)</f>
        <v>104249</v>
      </c>
    </row>
    <row r="112" spans="1:3" ht="12" customHeight="1">
      <c r="A112" s="306" t="s">
        <v>575</v>
      </c>
      <c r="B112" s="7" t="s">
        <v>623</v>
      </c>
      <c r="C112" s="646">
        <v>602</v>
      </c>
    </row>
    <row r="113" spans="1:3" ht="12" customHeight="1" thickBot="1">
      <c r="A113" s="314" t="s">
        <v>577</v>
      </c>
      <c r="B113" s="105" t="s">
        <v>624</v>
      </c>
      <c r="C113" s="788">
        <v>103647</v>
      </c>
    </row>
    <row r="114" spans="1:3" ht="12" customHeight="1" thickBot="1">
      <c r="A114" s="35" t="s">
        <v>49</v>
      </c>
      <c r="B114" s="28" t="s">
        <v>356</v>
      </c>
      <c r="C114" s="190">
        <f>+C115+C117+C119</f>
        <v>102166</v>
      </c>
    </row>
    <row r="115" spans="1:3" ht="12" customHeight="1">
      <c r="A115" s="304" t="s">
        <v>137</v>
      </c>
      <c r="B115" s="7" t="s">
        <v>215</v>
      </c>
      <c r="C115" s="786">
        <v>47463</v>
      </c>
    </row>
    <row r="116" spans="1:3" ht="12" customHeight="1">
      <c r="A116" s="304" t="s">
        <v>138</v>
      </c>
      <c r="B116" s="11" t="s">
        <v>360</v>
      </c>
      <c r="C116" s="328"/>
    </row>
    <row r="117" spans="1:3" ht="12" customHeight="1">
      <c r="A117" s="304" t="s">
        <v>139</v>
      </c>
      <c r="B117" s="11" t="s">
        <v>189</v>
      </c>
      <c r="C117" s="785">
        <v>44358</v>
      </c>
    </row>
    <row r="118" spans="1:3" ht="12" customHeight="1">
      <c r="A118" s="304" t="s">
        <v>140</v>
      </c>
      <c r="B118" s="11" t="s">
        <v>361</v>
      </c>
      <c r="C118" s="647"/>
    </row>
    <row r="119" spans="1:3" ht="12" customHeight="1">
      <c r="A119" s="304" t="s">
        <v>141</v>
      </c>
      <c r="B119" s="187" t="s">
        <v>218</v>
      </c>
      <c r="C119" s="647">
        <v>10345</v>
      </c>
    </row>
    <row r="120" spans="1:3" ht="12" customHeight="1">
      <c r="A120" s="304" t="s">
        <v>150</v>
      </c>
      <c r="B120" s="186" t="s">
        <v>423</v>
      </c>
      <c r="C120" s="647"/>
    </row>
    <row r="121" spans="1:3" ht="12" customHeight="1">
      <c r="A121" s="304" t="s">
        <v>152</v>
      </c>
      <c r="B121" s="284" t="s">
        <v>366</v>
      </c>
      <c r="C121" s="647"/>
    </row>
    <row r="122" spans="1:3" ht="12" customHeight="1">
      <c r="A122" s="304" t="s">
        <v>190</v>
      </c>
      <c r="B122" s="103" t="s">
        <v>349</v>
      </c>
      <c r="C122" s="647"/>
    </row>
    <row r="123" spans="1:3" ht="12" customHeight="1">
      <c r="A123" s="304" t="s">
        <v>191</v>
      </c>
      <c r="B123" s="103" t="s">
        <v>365</v>
      </c>
      <c r="C123" s="647"/>
    </row>
    <row r="124" spans="1:3" ht="12" customHeight="1">
      <c r="A124" s="304" t="s">
        <v>192</v>
      </c>
      <c r="B124" s="103" t="s">
        <v>364</v>
      </c>
      <c r="C124" s="647"/>
    </row>
    <row r="125" spans="1:3" ht="12" customHeight="1">
      <c r="A125" s="304" t="s">
        <v>357</v>
      </c>
      <c r="B125" s="103" t="s">
        <v>352</v>
      </c>
      <c r="C125" s="647"/>
    </row>
    <row r="126" spans="1:3" ht="12" customHeight="1">
      <c r="A126" s="304" t="s">
        <v>358</v>
      </c>
      <c r="B126" s="103" t="s">
        <v>363</v>
      </c>
      <c r="C126" s="647"/>
    </row>
    <row r="127" spans="1:3" ht="12" customHeight="1" thickBot="1">
      <c r="A127" s="313" t="s">
        <v>359</v>
      </c>
      <c r="B127" s="103" t="s">
        <v>362</v>
      </c>
      <c r="C127" s="676">
        <v>10345</v>
      </c>
    </row>
    <row r="128" spans="1:3" ht="12" customHeight="1" thickBot="1">
      <c r="A128" s="35" t="s">
        <v>50</v>
      </c>
      <c r="B128" s="97" t="s">
        <v>579</v>
      </c>
      <c r="C128" s="190">
        <f>+C93+C114</f>
        <v>1361544</v>
      </c>
    </row>
    <row r="129" spans="1:3" ht="12" customHeight="1" thickBot="1">
      <c r="A129" s="35" t="s">
        <v>51</v>
      </c>
      <c r="B129" s="97" t="s">
        <v>580</v>
      </c>
      <c r="C129" s="190">
        <f>+C130+C131+C132</f>
        <v>103545</v>
      </c>
    </row>
    <row r="130" spans="1:3" s="72" customFormat="1" ht="12" customHeight="1">
      <c r="A130" s="304" t="s">
        <v>257</v>
      </c>
      <c r="B130" s="8" t="s">
        <v>625</v>
      </c>
      <c r="C130" s="647">
        <v>3545</v>
      </c>
    </row>
    <row r="131" spans="1:3" ht="12" customHeight="1">
      <c r="A131" s="304" t="s">
        <v>260</v>
      </c>
      <c r="B131" s="8" t="s">
        <v>582</v>
      </c>
      <c r="C131" s="168">
        <v>100000</v>
      </c>
    </row>
    <row r="132" spans="1:3" ht="12" customHeight="1" thickBot="1">
      <c r="A132" s="313" t="s">
        <v>261</v>
      </c>
      <c r="B132" s="6" t="s">
        <v>626</v>
      </c>
      <c r="C132" s="168"/>
    </row>
    <row r="133" spans="1:3" ht="12" customHeight="1" thickBot="1">
      <c r="A133" s="35" t="s">
        <v>52</v>
      </c>
      <c r="B133" s="97" t="s">
        <v>584</v>
      </c>
      <c r="C133" s="190">
        <f>+C134+C135+C136+C137+C138+C139</f>
        <v>0</v>
      </c>
    </row>
    <row r="134" spans="1:3" ht="12" customHeight="1">
      <c r="A134" s="304" t="s">
        <v>124</v>
      </c>
      <c r="B134" s="8" t="s">
        <v>585</v>
      </c>
      <c r="C134" s="168"/>
    </row>
    <row r="135" spans="1:3" ht="12" customHeight="1">
      <c r="A135" s="304" t="s">
        <v>125</v>
      </c>
      <c r="B135" s="8" t="s">
        <v>586</v>
      </c>
      <c r="C135" s="168"/>
    </row>
    <row r="136" spans="1:3" ht="12" customHeight="1">
      <c r="A136" s="304" t="s">
        <v>126</v>
      </c>
      <c r="B136" s="8" t="s">
        <v>587</v>
      </c>
      <c r="C136" s="168"/>
    </row>
    <row r="137" spans="1:3" ht="12" customHeight="1">
      <c r="A137" s="304" t="s">
        <v>177</v>
      </c>
      <c r="B137" s="8" t="s">
        <v>627</v>
      </c>
      <c r="C137" s="168"/>
    </row>
    <row r="138" spans="1:3" ht="12" customHeight="1">
      <c r="A138" s="304" t="s">
        <v>178</v>
      </c>
      <c r="B138" s="8" t="s">
        <v>589</v>
      </c>
      <c r="C138" s="168"/>
    </row>
    <row r="139" spans="1:3" s="72" customFormat="1" ht="12" customHeight="1" thickBot="1">
      <c r="A139" s="313" t="s">
        <v>179</v>
      </c>
      <c r="B139" s="6" t="s">
        <v>590</v>
      </c>
      <c r="C139" s="168"/>
    </row>
    <row r="140" spans="1:11" ht="12" customHeight="1" thickBot="1">
      <c r="A140" s="35" t="s">
        <v>53</v>
      </c>
      <c r="B140" s="97" t="s">
        <v>628</v>
      </c>
      <c r="C140" s="195">
        <f>+C141+C142+C144+C145+C143</f>
        <v>33302</v>
      </c>
      <c r="K140" s="167"/>
    </row>
    <row r="141" spans="1:3" ht="12.75">
      <c r="A141" s="304" t="s">
        <v>127</v>
      </c>
      <c r="B141" s="8" t="s">
        <v>367</v>
      </c>
      <c r="C141" s="168"/>
    </row>
    <row r="142" spans="1:3" ht="12" customHeight="1">
      <c r="A142" s="304" t="s">
        <v>128</v>
      </c>
      <c r="B142" s="8" t="s">
        <v>368</v>
      </c>
      <c r="C142" s="168">
        <v>33302</v>
      </c>
    </row>
    <row r="143" spans="1:3" ht="12" customHeight="1">
      <c r="A143" s="304" t="s">
        <v>281</v>
      </c>
      <c r="B143" s="8" t="s">
        <v>629</v>
      </c>
      <c r="C143" s="168"/>
    </row>
    <row r="144" spans="1:3" s="72" customFormat="1" ht="12" customHeight="1">
      <c r="A144" s="304" t="s">
        <v>282</v>
      </c>
      <c r="B144" s="8" t="s">
        <v>592</v>
      </c>
      <c r="C144" s="168"/>
    </row>
    <row r="145" spans="1:3" s="72" customFormat="1" ht="12" customHeight="1" thickBot="1">
      <c r="A145" s="313" t="s">
        <v>283</v>
      </c>
      <c r="B145" s="6" t="s">
        <v>386</v>
      </c>
      <c r="C145" s="168"/>
    </row>
    <row r="146" spans="1:3" s="72" customFormat="1" ht="12" customHeight="1" thickBot="1">
      <c r="A146" s="35" t="s">
        <v>54</v>
      </c>
      <c r="B146" s="97" t="s">
        <v>593</v>
      </c>
      <c r="C146" s="198">
        <f>+C147+C148+C149+C150+C151</f>
        <v>0</v>
      </c>
    </row>
    <row r="147" spans="1:3" s="72" customFormat="1" ht="12" customHeight="1">
      <c r="A147" s="304" t="s">
        <v>129</v>
      </c>
      <c r="B147" s="8" t="s">
        <v>594</v>
      </c>
      <c r="C147" s="168"/>
    </row>
    <row r="148" spans="1:3" s="72" customFormat="1" ht="12" customHeight="1">
      <c r="A148" s="304" t="s">
        <v>130</v>
      </c>
      <c r="B148" s="8" t="s">
        <v>595</v>
      </c>
      <c r="C148" s="168"/>
    </row>
    <row r="149" spans="1:3" s="72" customFormat="1" ht="12" customHeight="1">
      <c r="A149" s="304" t="s">
        <v>293</v>
      </c>
      <c r="B149" s="8" t="s">
        <v>596</v>
      </c>
      <c r="C149" s="168"/>
    </row>
    <row r="150" spans="1:3" s="72" customFormat="1" ht="12" customHeight="1">
      <c r="A150" s="304" t="s">
        <v>294</v>
      </c>
      <c r="B150" s="8" t="s">
        <v>630</v>
      </c>
      <c r="C150" s="168"/>
    </row>
    <row r="151" spans="1:3" ht="12.75" customHeight="1" thickBot="1">
      <c r="A151" s="313" t="s">
        <v>598</v>
      </c>
      <c r="B151" s="6" t="s">
        <v>599</v>
      </c>
      <c r="C151" s="169"/>
    </row>
    <row r="152" spans="1:3" ht="12.75" customHeight="1" thickBot="1">
      <c r="A152" s="614" t="s">
        <v>55</v>
      </c>
      <c r="B152" s="97" t="s">
        <v>600</v>
      </c>
      <c r="C152" s="198"/>
    </row>
    <row r="153" spans="1:3" ht="12.75" customHeight="1" thickBot="1">
      <c r="A153" s="614" t="s">
        <v>56</v>
      </c>
      <c r="B153" s="97" t="s">
        <v>601</v>
      </c>
      <c r="C153" s="198"/>
    </row>
    <row r="154" spans="1:3" ht="12" customHeight="1" thickBot="1">
      <c r="A154" s="35" t="s">
        <v>57</v>
      </c>
      <c r="B154" s="97" t="s">
        <v>602</v>
      </c>
      <c r="C154" s="298">
        <f>+C129+C133+C140+C146+C152+C153</f>
        <v>136847</v>
      </c>
    </row>
    <row r="155" spans="1:3" ht="15" customHeight="1" thickBot="1">
      <c r="A155" s="315" t="s">
        <v>58</v>
      </c>
      <c r="B155" s="268" t="s">
        <v>603</v>
      </c>
      <c r="C155" s="298">
        <f>+C128+C154</f>
        <v>1498391</v>
      </c>
    </row>
    <row r="156" ht="13.5" thickBot="1"/>
    <row r="157" spans="1:3" ht="15" customHeight="1" thickBot="1">
      <c r="A157" s="164" t="s">
        <v>631</v>
      </c>
      <c r="B157" s="165"/>
      <c r="C157" s="759">
        <v>3</v>
      </c>
    </row>
    <row r="158" spans="1:3" ht="15" customHeight="1" thickBot="1">
      <c r="A158" s="857" t="s">
        <v>16</v>
      </c>
      <c r="B158" s="858"/>
      <c r="C158" s="759">
        <v>7</v>
      </c>
    </row>
    <row r="159" spans="1:3" ht="14.25" customHeight="1" thickBot="1">
      <c r="A159" s="164" t="s">
        <v>207</v>
      </c>
      <c r="B159" s="165"/>
      <c r="C159" s="95">
        <v>500</v>
      </c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23/2016.(XI.3.)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52">
    <tabColor rgb="FF92D050"/>
  </sheetPr>
  <dimension ref="A1:K158"/>
  <sheetViews>
    <sheetView zoomScaleSheetLayoutView="85" workbookViewId="0" topLeftCell="A91">
      <selection activeCell="C117" sqref="C117"/>
    </sheetView>
  </sheetViews>
  <sheetFormatPr defaultColWidth="9.00390625" defaultRowHeight="12.75"/>
  <cols>
    <col min="1" max="1" width="19.50390625" style="337" customWidth="1"/>
    <col min="2" max="2" width="72.00390625" style="338" customWidth="1"/>
    <col min="3" max="3" width="25.00390625" style="339" customWidth="1"/>
    <col min="4" max="16384" width="9.375" style="2" customWidth="1"/>
  </cols>
  <sheetData>
    <row r="1" spans="1:3" s="1" customFormat="1" ht="16.5" customHeight="1" thickBot="1">
      <c r="A1" s="141"/>
      <c r="B1" s="143"/>
      <c r="C1" s="166"/>
    </row>
    <row r="2" spans="1:3" s="68" customFormat="1" ht="21" customHeight="1">
      <c r="A2" s="278" t="s">
        <v>95</v>
      </c>
      <c r="B2" s="246" t="s">
        <v>211</v>
      </c>
      <c r="C2" s="248" t="s">
        <v>84</v>
      </c>
    </row>
    <row r="3" spans="1:3" s="68" customFormat="1" ht="16.5" thickBot="1">
      <c r="A3" s="144" t="s">
        <v>204</v>
      </c>
      <c r="B3" s="247" t="s">
        <v>424</v>
      </c>
      <c r="C3" s="613" t="s">
        <v>92</v>
      </c>
    </row>
    <row r="4" spans="1:3" s="69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249" t="s">
        <v>87</v>
      </c>
    </row>
    <row r="6" spans="1:3" s="58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58" customFormat="1" ht="15.75" customHeight="1" thickBot="1">
      <c r="A7" s="149"/>
      <c r="B7" s="150" t="s">
        <v>88</v>
      </c>
      <c r="C7" s="250"/>
    </row>
    <row r="8" spans="1:3" s="58" customFormat="1" ht="12" customHeight="1" thickBot="1">
      <c r="A8" s="35" t="s">
        <v>48</v>
      </c>
      <c r="B8" s="20" t="s">
        <v>241</v>
      </c>
      <c r="C8" s="190">
        <f>+C9+C10+C11+C12+C13+C14</f>
        <v>1144764</v>
      </c>
    </row>
    <row r="9" spans="1:3" s="70" customFormat="1" ht="12" customHeight="1">
      <c r="A9" s="304" t="s">
        <v>131</v>
      </c>
      <c r="B9" s="288" t="s">
        <v>242</v>
      </c>
      <c r="C9" s="328">
        <v>231988</v>
      </c>
    </row>
    <row r="10" spans="1:3" s="71" customFormat="1" ht="12" customHeight="1">
      <c r="A10" s="305" t="s">
        <v>132</v>
      </c>
      <c r="B10" s="289" t="s">
        <v>243</v>
      </c>
      <c r="C10" s="785">
        <v>217051</v>
      </c>
    </row>
    <row r="11" spans="1:3" s="71" customFormat="1" ht="12" customHeight="1">
      <c r="A11" s="305" t="s">
        <v>133</v>
      </c>
      <c r="B11" s="289" t="s">
        <v>244</v>
      </c>
      <c r="C11" s="785">
        <v>550680</v>
      </c>
    </row>
    <row r="12" spans="1:3" s="71" customFormat="1" ht="12" customHeight="1">
      <c r="A12" s="305" t="s">
        <v>134</v>
      </c>
      <c r="B12" s="289" t="s">
        <v>245</v>
      </c>
      <c r="C12" s="194">
        <v>26943</v>
      </c>
    </row>
    <row r="13" spans="1:3" s="71" customFormat="1" ht="12" customHeight="1">
      <c r="A13" s="305" t="s">
        <v>161</v>
      </c>
      <c r="B13" s="289" t="s">
        <v>616</v>
      </c>
      <c r="C13" s="785">
        <v>116363</v>
      </c>
    </row>
    <row r="14" spans="1:3" s="70" customFormat="1" ht="12" customHeight="1" thickBot="1">
      <c r="A14" s="306" t="s">
        <v>135</v>
      </c>
      <c r="B14" s="290" t="s">
        <v>556</v>
      </c>
      <c r="C14" s="194">
        <v>1739</v>
      </c>
    </row>
    <row r="15" spans="1:3" s="70" customFormat="1" ht="12" customHeight="1" thickBot="1">
      <c r="A15" s="35" t="s">
        <v>49</v>
      </c>
      <c r="B15" s="185" t="s">
        <v>246</v>
      </c>
      <c r="C15" s="190">
        <f>+C16+C17+C18+C19+C20</f>
        <v>570368</v>
      </c>
    </row>
    <row r="16" spans="1:3" s="70" customFormat="1" ht="12" customHeight="1">
      <c r="A16" s="304" t="s">
        <v>137</v>
      </c>
      <c r="B16" s="288" t="s">
        <v>247</v>
      </c>
      <c r="C16" s="192"/>
    </row>
    <row r="17" spans="1:3" s="70" customFormat="1" ht="12" customHeight="1">
      <c r="A17" s="305" t="s">
        <v>138</v>
      </c>
      <c r="B17" s="289" t="s">
        <v>248</v>
      </c>
      <c r="C17" s="191"/>
    </row>
    <row r="18" spans="1:3" s="70" customFormat="1" ht="12" customHeight="1">
      <c r="A18" s="305" t="s">
        <v>139</v>
      </c>
      <c r="B18" s="289" t="s">
        <v>417</v>
      </c>
      <c r="C18" s="191"/>
    </row>
    <row r="19" spans="1:3" s="70" customFormat="1" ht="12" customHeight="1">
      <c r="A19" s="305" t="s">
        <v>140</v>
      </c>
      <c r="B19" s="289" t="s">
        <v>418</v>
      </c>
      <c r="C19" s="191"/>
    </row>
    <row r="20" spans="1:3" s="70" customFormat="1" ht="12" customHeight="1">
      <c r="A20" s="305" t="s">
        <v>141</v>
      </c>
      <c r="B20" s="289" t="s">
        <v>249</v>
      </c>
      <c r="C20" s="194">
        <v>570368</v>
      </c>
    </row>
    <row r="21" spans="1:3" s="71" customFormat="1" ht="12" customHeight="1" thickBot="1">
      <c r="A21" s="306" t="s">
        <v>150</v>
      </c>
      <c r="B21" s="290" t="s">
        <v>250</v>
      </c>
      <c r="C21" s="193"/>
    </row>
    <row r="22" spans="1:3" s="71" customFormat="1" ht="12" customHeight="1" thickBot="1">
      <c r="A22" s="35" t="s">
        <v>50</v>
      </c>
      <c r="B22" s="20" t="s">
        <v>251</v>
      </c>
      <c r="C22" s="190">
        <f>+C23+C24+C25+C26+C27</f>
        <v>16653</v>
      </c>
    </row>
    <row r="23" spans="1:3" s="71" customFormat="1" ht="12" customHeight="1">
      <c r="A23" s="304" t="s">
        <v>120</v>
      </c>
      <c r="B23" s="288" t="s">
        <v>252</v>
      </c>
      <c r="C23" s="786">
        <v>895</v>
      </c>
    </row>
    <row r="24" spans="1:3" s="70" customFormat="1" ht="12" customHeight="1">
      <c r="A24" s="305" t="s">
        <v>121</v>
      </c>
      <c r="B24" s="289" t="s">
        <v>253</v>
      </c>
      <c r="C24" s="194"/>
    </row>
    <row r="25" spans="1:3" s="71" customFormat="1" ht="12" customHeight="1">
      <c r="A25" s="305" t="s">
        <v>122</v>
      </c>
      <c r="B25" s="289" t="s">
        <v>419</v>
      </c>
      <c r="C25" s="194"/>
    </row>
    <row r="26" spans="1:3" s="71" customFormat="1" ht="12" customHeight="1">
      <c r="A26" s="305" t="s">
        <v>123</v>
      </c>
      <c r="B26" s="289" t="s">
        <v>420</v>
      </c>
      <c r="C26" s="194"/>
    </row>
    <row r="27" spans="1:3" s="71" customFormat="1" ht="12" customHeight="1">
      <c r="A27" s="305" t="s">
        <v>173</v>
      </c>
      <c r="B27" s="289" t="s">
        <v>254</v>
      </c>
      <c r="C27" s="194">
        <v>15758</v>
      </c>
    </row>
    <row r="28" spans="1:3" s="71" customFormat="1" ht="12" customHeight="1" thickBot="1">
      <c r="A28" s="306" t="s">
        <v>174</v>
      </c>
      <c r="B28" s="290" t="s">
        <v>255</v>
      </c>
      <c r="C28" s="277"/>
    </row>
    <row r="29" spans="1:3" s="71" customFormat="1" ht="12" customHeight="1" thickBot="1">
      <c r="A29" s="35" t="s">
        <v>175</v>
      </c>
      <c r="B29" s="20" t="s">
        <v>256</v>
      </c>
      <c r="C29" s="195">
        <f>+C30+C34+C35+C36</f>
        <v>307560</v>
      </c>
    </row>
    <row r="30" spans="1:3" s="71" customFormat="1" ht="12" customHeight="1">
      <c r="A30" s="304" t="s">
        <v>257</v>
      </c>
      <c r="B30" s="288" t="s">
        <v>617</v>
      </c>
      <c r="C30" s="283">
        <f>SUM(C31:C33)</f>
        <v>267740</v>
      </c>
    </row>
    <row r="31" spans="1:3" s="71" customFormat="1" ht="12" customHeight="1">
      <c r="A31" s="305" t="s">
        <v>258</v>
      </c>
      <c r="B31" s="289" t="s">
        <v>263</v>
      </c>
      <c r="C31" s="194">
        <v>75100</v>
      </c>
    </row>
    <row r="32" spans="1:3" s="71" customFormat="1" ht="12" customHeight="1">
      <c r="A32" s="305" t="s">
        <v>259</v>
      </c>
      <c r="B32" s="289" t="s">
        <v>670</v>
      </c>
      <c r="C32" s="194">
        <v>192500</v>
      </c>
    </row>
    <row r="33" spans="1:3" s="71" customFormat="1" ht="12" customHeight="1">
      <c r="A33" s="305" t="s">
        <v>558</v>
      </c>
      <c r="B33" s="289" t="s">
        <v>667</v>
      </c>
      <c r="C33" s="194">
        <v>140</v>
      </c>
    </row>
    <row r="34" spans="1:3" s="71" customFormat="1" ht="12" customHeight="1">
      <c r="A34" s="305" t="s">
        <v>260</v>
      </c>
      <c r="B34" s="289" t="s">
        <v>265</v>
      </c>
      <c r="C34" s="194">
        <v>26200</v>
      </c>
    </row>
    <row r="35" spans="1:3" s="71" customFormat="1" ht="12" customHeight="1">
      <c r="A35" s="305" t="s">
        <v>261</v>
      </c>
      <c r="B35" s="289" t="s">
        <v>266</v>
      </c>
      <c r="C35" s="194">
        <v>5620</v>
      </c>
    </row>
    <row r="36" spans="1:3" s="71" customFormat="1" ht="12" customHeight="1" thickBot="1">
      <c r="A36" s="306" t="s">
        <v>262</v>
      </c>
      <c r="B36" s="290" t="s">
        <v>267</v>
      </c>
      <c r="C36" s="277">
        <v>8000</v>
      </c>
    </row>
    <row r="37" spans="1:3" s="71" customFormat="1" ht="12" customHeight="1" thickBot="1">
      <c r="A37" s="35" t="s">
        <v>52</v>
      </c>
      <c r="B37" s="20" t="s">
        <v>560</v>
      </c>
      <c r="C37" s="190">
        <f>SUM(C38:C48)</f>
        <v>42502</v>
      </c>
    </row>
    <row r="38" spans="1:3" s="71" customFormat="1" ht="12" customHeight="1">
      <c r="A38" s="304" t="s">
        <v>124</v>
      </c>
      <c r="B38" s="288" t="s">
        <v>270</v>
      </c>
      <c r="C38" s="328">
        <v>4000</v>
      </c>
    </row>
    <row r="39" spans="1:3" s="71" customFormat="1" ht="12" customHeight="1">
      <c r="A39" s="305" t="s">
        <v>125</v>
      </c>
      <c r="B39" s="289" t="s">
        <v>271</v>
      </c>
      <c r="C39" s="194">
        <v>23206</v>
      </c>
    </row>
    <row r="40" spans="1:3" s="71" customFormat="1" ht="12" customHeight="1">
      <c r="A40" s="305" t="s">
        <v>126</v>
      </c>
      <c r="B40" s="289" t="s">
        <v>272</v>
      </c>
      <c r="C40" s="194">
        <v>8027</v>
      </c>
    </row>
    <row r="41" spans="1:3" s="71" customFormat="1" ht="12" customHeight="1">
      <c r="A41" s="305" t="s">
        <v>177</v>
      </c>
      <c r="B41" s="289" t="s">
        <v>273</v>
      </c>
      <c r="C41" s="194">
        <v>376</v>
      </c>
    </row>
    <row r="42" spans="1:3" s="71" customFormat="1" ht="12" customHeight="1">
      <c r="A42" s="305" t="s">
        <v>178</v>
      </c>
      <c r="B42" s="289" t="s">
        <v>274</v>
      </c>
      <c r="C42" s="194"/>
    </row>
    <row r="43" spans="1:3" s="71" customFormat="1" ht="12" customHeight="1">
      <c r="A43" s="305" t="s">
        <v>179</v>
      </c>
      <c r="B43" s="289" t="s">
        <v>275</v>
      </c>
      <c r="C43" s="194">
        <v>5593</v>
      </c>
    </row>
    <row r="44" spans="1:3" s="71" customFormat="1" ht="12" customHeight="1">
      <c r="A44" s="305" t="s">
        <v>180</v>
      </c>
      <c r="B44" s="289" t="s">
        <v>276</v>
      </c>
      <c r="C44" s="194"/>
    </row>
    <row r="45" spans="1:3" s="71" customFormat="1" ht="12" customHeight="1">
      <c r="A45" s="305" t="s">
        <v>181</v>
      </c>
      <c r="B45" s="289" t="s">
        <v>277</v>
      </c>
      <c r="C45" s="194"/>
    </row>
    <row r="46" spans="1:3" s="71" customFormat="1" ht="12" customHeight="1">
      <c r="A46" s="305" t="s">
        <v>268</v>
      </c>
      <c r="B46" s="289" t="s">
        <v>278</v>
      </c>
      <c r="C46" s="194"/>
    </row>
    <row r="47" spans="1:3" s="71" customFormat="1" ht="12" customHeight="1">
      <c r="A47" s="306" t="s">
        <v>269</v>
      </c>
      <c r="B47" s="290" t="s">
        <v>561</v>
      </c>
      <c r="C47" s="277">
        <v>500</v>
      </c>
    </row>
    <row r="48" spans="1:3" s="71" customFormat="1" ht="12" customHeight="1" thickBot="1">
      <c r="A48" s="306" t="s">
        <v>562</v>
      </c>
      <c r="B48" s="290" t="s">
        <v>279</v>
      </c>
      <c r="C48" s="277">
        <v>800</v>
      </c>
    </row>
    <row r="49" spans="1:3" s="71" customFormat="1" ht="12" customHeight="1" thickBot="1">
      <c r="A49" s="35" t="s">
        <v>53</v>
      </c>
      <c r="B49" s="20" t="s">
        <v>280</v>
      </c>
      <c r="C49" s="190">
        <f>SUM(C50:C54)</f>
        <v>2774</v>
      </c>
    </row>
    <row r="50" spans="1:3" s="71" customFormat="1" ht="12" customHeight="1">
      <c r="A50" s="304" t="s">
        <v>127</v>
      </c>
      <c r="B50" s="288" t="s">
        <v>284</v>
      </c>
      <c r="C50" s="328"/>
    </row>
    <row r="51" spans="1:3" s="71" customFormat="1" ht="12" customHeight="1">
      <c r="A51" s="305" t="s">
        <v>128</v>
      </c>
      <c r="B51" s="289" t="s">
        <v>285</v>
      </c>
      <c r="C51" s="194">
        <v>2774</v>
      </c>
    </row>
    <row r="52" spans="1:3" s="71" customFormat="1" ht="12" customHeight="1">
      <c r="A52" s="305" t="s">
        <v>281</v>
      </c>
      <c r="B52" s="289" t="s">
        <v>286</v>
      </c>
      <c r="C52" s="194"/>
    </row>
    <row r="53" spans="1:3" s="71" customFormat="1" ht="12" customHeight="1">
      <c r="A53" s="305" t="s">
        <v>282</v>
      </c>
      <c r="B53" s="289" t="s">
        <v>287</v>
      </c>
      <c r="C53" s="194"/>
    </row>
    <row r="54" spans="1:3" s="71" customFormat="1" ht="12" customHeight="1" thickBot="1">
      <c r="A54" s="306" t="s">
        <v>283</v>
      </c>
      <c r="B54" s="290" t="s">
        <v>288</v>
      </c>
      <c r="C54" s="277"/>
    </row>
    <row r="55" spans="1:3" s="71" customFormat="1" ht="12" customHeight="1" thickBot="1">
      <c r="A55" s="35" t="s">
        <v>182</v>
      </c>
      <c r="B55" s="20" t="s">
        <v>289</v>
      </c>
      <c r="C55" s="190">
        <f>SUM(C56:C58)</f>
        <v>13887</v>
      </c>
    </row>
    <row r="56" spans="1:3" s="71" customFormat="1" ht="12" customHeight="1">
      <c r="A56" s="304" t="s">
        <v>129</v>
      </c>
      <c r="B56" s="288" t="s">
        <v>290</v>
      </c>
      <c r="C56" s="192"/>
    </row>
    <row r="57" spans="1:3" s="71" customFormat="1" ht="12" customHeight="1">
      <c r="A57" s="305" t="s">
        <v>130</v>
      </c>
      <c r="B57" s="289" t="s">
        <v>421</v>
      </c>
      <c r="C57" s="194">
        <v>1000</v>
      </c>
    </row>
    <row r="58" spans="1:3" s="71" customFormat="1" ht="12" customHeight="1">
      <c r="A58" s="305" t="s">
        <v>293</v>
      </c>
      <c r="B58" s="289" t="s">
        <v>291</v>
      </c>
      <c r="C58" s="194">
        <v>12887</v>
      </c>
    </row>
    <row r="59" spans="1:3" s="71" customFormat="1" ht="12" customHeight="1" thickBot="1">
      <c r="A59" s="306" t="s">
        <v>294</v>
      </c>
      <c r="B59" s="290" t="s">
        <v>292</v>
      </c>
      <c r="C59" s="193"/>
    </row>
    <row r="60" spans="1:3" s="71" customFormat="1" ht="12" customHeight="1" thickBot="1">
      <c r="A60" s="35" t="s">
        <v>55</v>
      </c>
      <c r="B60" s="185" t="s">
        <v>295</v>
      </c>
      <c r="C60" s="190">
        <f>SUM(C61:C63)</f>
        <v>0</v>
      </c>
    </row>
    <row r="61" spans="1:3" s="71" customFormat="1" ht="12" customHeight="1">
      <c r="A61" s="304" t="s">
        <v>183</v>
      </c>
      <c r="B61" s="288" t="s">
        <v>297</v>
      </c>
      <c r="C61" s="194"/>
    </row>
    <row r="62" spans="1:3" s="71" customFormat="1" ht="12" customHeight="1">
      <c r="A62" s="305" t="s">
        <v>184</v>
      </c>
      <c r="B62" s="289" t="s">
        <v>422</v>
      </c>
      <c r="C62" s="194"/>
    </row>
    <row r="63" spans="1:3" s="71" customFormat="1" ht="12" customHeight="1">
      <c r="A63" s="305" t="s">
        <v>217</v>
      </c>
      <c r="B63" s="289" t="s">
        <v>298</v>
      </c>
      <c r="C63" s="194"/>
    </row>
    <row r="64" spans="1:3" s="71" customFormat="1" ht="12" customHeight="1" thickBot="1">
      <c r="A64" s="306" t="s">
        <v>296</v>
      </c>
      <c r="B64" s="290" t="s">
        <v>299</v>
      </c>
      <c r="C64" s="194"/>
    </row>
    <row r="65" spans="1:3" s="71" customFormat="1" ht="12" customHeight="1" thickBot="1">
      <c r="A65" s="35" t="s">
        <v>56</v>
      </c>
      <c r="B65" s="20" t="s">
        <v>300</v>
      </c>
      <c r="C65" s="195">
        <f>+C8+C15+C22+C29+C37+C49+C55+C60</f>
        <v>2098508</v>
      </c>
    </row>
    <row r="66" spans="1:3" s="71" customFormat="1" ht="12" customHeight="1" thickBot="1">
      <c r="A66" s="307" t="s">
        <v>390</v>
      </c>
      <c r="B66" s="185" t="s">
        <v>302</v>
      </c>
      <c r="C66" s="190">
        <f>SUM(C67:C69)</f>
        <v>10303</v>
      </c>
    </row>
    <row r="67" spans="1:3" s="71" customFormat="1" ht="12" customHeight="1">
      <c r="A67" s="304" t="s">
        <v>333</v>
      </c>
      <c r="B67" s="288" t="s">
        <v>303</v>
      </c>
      <c r="C67" s="785">
        <v>10303</v>
      </c>
    </row>
    <row r="68" spans="1:3" s="71" customFormat="1" ht="12" customHeight="1">
      <c r="A68" s="305" t="s">
        <v>342</v>
      </c>
      <c r="B68" s="289" t="s">
        <v>304</v>
      </c>
      <c r="C68" s="194"/>
    </row>
    <row r="69" spans="1:3" s="71" customFormat="1" ht="12" customHeight="1" thickBot="1">
      <c r="A69" s="306" t="s">
        <v>343</v>
      </c>
      <c r="B69" s="291" t="s">
        <v>305</v>
      </c>
      <c r="C69" s="194"/>
    </row>
    <row r="70" spans="1:3" s="71" customFormat="1" ht="12" customHeight="1" thickBot="1">
      <c r="A70" s="307" t="s">
        <v>306</v>
      </c>
      <c r="B70" s="185" t="s">
        <v>307</v>
      </c>
      <c r="C70" s="190">
        <f>SUM(C71:C74)</f>
        <v>0</v>
      </c>
    </row>
    <row r="71" spans="1:3" s="71" customFormat="1" ht="12" customHeight="1">
      <c r="A71" s="304" t="s">
        <v>162</v>
      </c>
      <c r="B71" s="288" t="s">
        <v>308</v>
      </c>
      <c r="C71" s="194"/>
    </row>
    <row r="72" spans="1:3" s="71" customFormat="1" ht="12" customHeight="1">
      <c r="A72" s="305" t="s">
        <v>163</v>
      </c>
      <c r="B72" s="289" t="s">
        <v>309</v>
      </c>
      <c r="C72" s="194"/>
    </row>
    <row r="73" spans="1:3" s="71" customFormat="1" ht="12" customHeight="1">
      <c r="A73" s="305" t="s">
        <v>334</v>
      </c>
      <c r="B73" s="289" t="s">
        <v>310</v>
      </c>
      <c r="C73" s="194"/>
    </row>
    <row r="74" spans="1:3" s="71" customFormat="1" ht="12" customHeight="1" thickBot="1">
      <c r="A74" s="306" t="s">
        <v>335</v>
      </c>
      <c r="B74" s="290" t="s">
        <v>311</v>
      </c>
      <c r="C74" s="194"/>
    </row>
    <row r="75" spans="1:3" s="71" customFormat="1" ht="12" customHeight="1" thickBot="1">
      <c r="A75" s="307" t="s">
        <v>312</v>
      </c>
      <c r="B75" s="185" t="s">
        <v>313</v>
      </c>
      <c r="C75" s="190">
        <f>SUM(C76:C77)</f>
        <v>257029</v>
      </c>
    </row>
    <row r="76" spans="1:3" s="71" customFormat="1" ht="12" customHeight="1">
      <c r="A76" s="304" t="s">
        <v>336</v>
      </c>
      <c r="B76" s="288" t="s">
        <v>314</v>
      </c>
      <c r="C76" s="194">
        <v>257029</v>
      </c>
    </row>
    <row r="77" spans="1:3" s="71" customFormat="1" ht="12" customHeight="1" thickBot="1">
      <c r="A77" s="306" t="s">
        <v>337</v>
      </c>
      <c r="B77" s="290" t="s">
        <v>315</v>
      </c>
      <c r="C77" s="194"/>
    </row>
    <row r="78" spans="1:3" s="70" customFormat="1" ht="12" customHeight="1" thickBot="1">
      <c r="A78" s="307" t="s">
        <v>316</v>
      </c>
      <c r="B78" s="185" t="s">
        <v>317</v>
      </c>
      <c r="C78" s="190">
        <f>SUM(C79:C81)</f>
        <v>0</v>
      </c>
    </row>
    <row r="79" spans="1:3" s="71" customFormat="1" ht="12" customHeight="1">
      <c r="A79" s="304" t="s">
        <v>338</v>
      </c>
      <c r="B79" s="288" t="s">
        <v>318</v>
      </c>
      <c r="C79" s="194"/>
    </row>
    <row r="80" spans="1:3" s="71" customFormat="1" ht="12" customHeight="1">
      <c r="A80" s="305" t="s">
        <v>339</v>
      </c>
      <c r="B80" s="289" t="s">
        <v>319</v>
      </c>
      <c r="C80" s="194"/>
    </row>
    <row r="81" spans="1:3" s="71" customFormat="1" ht="12" customHeight="1" thickBot="1">
      <c r="A81" s="306" t="s">
        <v>340</v>
      </c>
      <c r="B81" s="290" t="s">
        <v>320</v>
      </c>
      <c r="C81" s="194"/>
    </row>
    <row r="82" spans="1:3" s="71" customFormat="1" ht="12" customHeight="1" thickBot="1">
      <c r="A82" s="307" t="s">
        <v>321</v>
      </c>
      <c r="B82" s="185" t="s">
        <v>341</v>
      </c>
      <c r="C82" s="190">
        <f>SUM(C83:C86)</f>
        <v>0</v>
      </c>
    </row>
    <row r="83" spans="1:3" s="71" customFormat="1" ht="12" customHeight="1">
      <c r="A83" s="308" t="s">
        <v>322</v>
      </c>
      <c r="B83" s="288" t="s">
        <v>323</v>
      </c>
      <c r="C83" s="194"/>
    </row>
    <row r="84" spans="1:3" s="71" customFormat="1" ht="12" customHeight="1">
      <c r="A84" s="309" t="s">
        <v>324</v>
      </c>
      <c r="B84" s="289" t="s">
        <v>325</v>
      </c>
      <c r="C84" s="194"/>
    </row>
    <row r="85" spans="1:3" s="71" customFormat="1" ht="12" customHeight="1">
      <c r="A85" s="309" t="s">
        <v>326</v>
      </c>
      <c r="B85" s="289" t="s">
        <v>327</v>
      </c>
      <c r="C85" s="194"/>
    </row>
    <row r="86" spans="1:3" s="70" customFormat="1" ht="12" customHeight="1" thickBot="1">
      <c r="A86" s="310" t="s">
        <v>328</v>
      </c>
      <c r="B86" s="290" t="s">
        <v>329</v>
      </c>
      <c r="C86" s="194"/>
    </row>
    <row r="87" spans="1:3" s="70" customFormat="1" ht="12" customHeight="1" thickBot="1">
      <c r="A87" s="307" t="s">
        <v>330</v>
      </c>
      <c r="B87" s="185" t="s">
        <v>565</v>
      </c>
      <c r="C87" s="329"/>
    </row>
    <row r="88" spans="1:3" s="70" customFormat="1" ht="12" customHeight="1" thickBot="1">
      <c r="A88" s="307" t="s">
        <v>618</v>
      </c>
      <c r="B88" s="185" t="s">
        <v>331</v>
      </c>
      <c r="C88" s="329"/>
    </row>
    <row r="89" spans="1:3" s="70" customFormat="1" ht="12" customHeight="1" thickBot="1">
      <c r="A89" s="307" t="s">
        <v>619</v>
      </c>
      <c r="B89" s="295" t="s">
        <v>566</v>
      </c>
      <c r="C89" s="195">
        <f>+C66+C70+C75+C78+C82+C88+C87</f>
        <v>267332</v>
      </c>
    </row>
    <row r="90" spans="1:3" s="70" customFormat="1" ht="12" customHeight="1" thickBot="1">
      <c r="A90" s="311" t="s">
        <v>620</v>
      </c>
      <c r="B90" s="296" t="s">
        <v>621</v>
      </c>
      <c r="C90" s="195">
        <f>+C65+C89</f>
        <v>2365840</v>
      </c>
    </row>
    <row r="91" spans="1:3" s="71" customFormat="1" ht="15" customHeight="1" thickBot="1">
      <c r="A91" s="155"/>
      <c r="B91" s="156"/>
      <c r="C91" s="255"/>
    </row>
    <row r="92" spans="1:3" s="58" customFormat="1" ht="16.5" customHeight="1" thickBot="1">
      <c r="A92" s="159"/>
      <c r="B92" s="160" t="s">
        <v>89</v>
      </c>
      <c r="C92" s="257"/>
    </row>
    <row r="93" spans="1:3" s="72" customFormat="1" ht="12" customHeight="1" thickBot="1">
      <c r="A93" s="280" t="s">
        <v>48</v>
      </c>
      <c r="B93" s="29" t="s">
        <v>632</v>
      </c>
      <c r="C93" s="189">
        <f>+C94+C95+C96+C97+C98+C111</f>
        <v>1200363</v>
      </c>
    </row>
    <row r="94" spans="1:3" ht="12" customHeight="1">
      <c r="A94" s="312" t="s">
        <v>131</v>
      </c>
      <c r="B94" s="9" t="s">
        <v>79</v>
      </c>
      <c r="C94" s="787">
        <v>575649</v>
      </c>
    </row>
    <row r="95" spans="1:3" ht="12" customHeight="1">
      <c r="A95" s="305" t="s">
        <v>132</v>
      </c>
      <c r="B95" s="7" t="s">
        <v>185</v>
      </c>
      <c r="C95" s="194">
        <v>80588</v>
      </c>
    </row>
    <row r="96" spans="1:3" ht="12" customHeight="1">
      <c r="A96" s="305" t="s">
        <v>133</v>
      </c>
      <c r="B96" s="7" t="s">
        <v>160</v>
      </c>
      <c r="C96" s="646">
        <v>228923</v>
      </c>
    </row>
    <row r="97" spans="1:3" ht="12" customHeight="1">
      <c r="A97" s="305" t="s">
        <v>134</v>
      </c>
      <c r="B97" s="10" t="s">
        <v>186</v>
      </c>
      <c r="C97" s="277">
        <v>52365</v>
      </c>
    </row>
    <row r="98" spans="1:3" ht="12" customHeight="1">
      <c r="A98" s="305" t="s">
        <v>145</v>
      </c>
      <c r="B98" s="18" t="s">
        <v>187</v>
      </c>
      <c r="C98" s="277">
        <v>158589</v>
      </c>
    </row>
    <row r="99" spans="1:3" ht="12" customHeight="1">
      <c r="A99" s="305" t="s">
        <v>135</v>
      </c>
      <c r="B99" s="7" t="s">
        <v>622</v>
      </c>
      <c r="C99" s="277">
        <v>6599</v>
      </c>
    </row>
    <row r="100" spans="1:3" ht="12" customHeight="1">
      <c r="A100" s="305" t="s">
        <v>136</v>
      </c>
      <c r="B100" s="102" t="s">
        <v>570</v>
      </c>
      <c r="C100" s="277"/>
    </row>
    <row r="101" spans="1:3" ht="12" customHeight="1">
      <c r="A101" s="305" t="s">
        <v>146</v>
      </c>
      <c r="B101" s="102" t="s">
        <v>571</v>
      </c>
      <c r="C101" s="277"/>
    </row>
    <row r="102" spans="1:3" ht="12" customHeight="1">
      <c r="A102" s="305" t="s">
        <v>147</v>
      </c>
      <c r="B102" s="102" t="s">
        <v>347</v>
      </c>
      <c r="C102" s="277"/>
    </row>
    <row r="103" spans="1:3" ht="12" customHeight="1">
      <c r="A103" s="305" t="s">
        <v>148</v>
      </c>
      <c r="B103" s="103" t="s">
        <v>348</v>
      </c>
      <c r="C103" s="277"/>
    </row>
    <row r="104" spans="1:3" ht="12" customHeight="1">
      <c r="A104" s="305" t="s">
        <v>149</v>
      </c>
      <c r="B104" s="103" t="s">
        <v>349</v>
      </c>
      <c r="C104" s="277"/>
    </row>
    <row r="105" spans="1:3" ht="12" customHeight="1">
      <c r="A105" s="305" t="s">
        <v>151</v>
      </c>
      <c r="B105" s="102" t="s">
        <v>350</v>
      </c>
      <c r="C105" s="277">
        <v>104043</v>
      </c>
    </row>
    <row r="106" spans="1:3" ht="12" customHeight="1">
      <c r="A106" s="305" t="s">
        <v>188</v>
      </c>
      <c r="B106" s="102" t="s">
        <v>351</v>
      </c>
      <c r="C106" s="277"/>
    </row>
    <row r="107" spans="1:3" ht="12" customHeight="1">
      <c r="A107" s="305" t="s">
        <v>345</v>
      </c>
      <c r="B107" s="103" t="s">
        <v>352</v>
      </c>
      <c r="C107" s="277"/>
    </row>
    <row r="108" spans="1:3" ht="12" customHeight="1">
      <c r="A108" s="313" t="s">
        <v>346</v>
      </c>
      <c r="B108" s="104" t="s">
        <v>353</v>
      </c>
      <c r="C108" s="277"/>
    </row>
    <row r="109" spans="1:3" ht="12" customHeight="1">
      <c r="A109" s="305" t="s">
        <v>572</v>
      </c>
      <c r="B109" s="104" t="s">
        <v>354</v>
      </c>
      <c r="C109" s="277"/>
    </row>
    <row r="110" spans="1:3" ht="12" customHeight="1">
      <c r="A110" s="305" t="s">
        <v>573</v>
      </c>
      <c r="B110" s="103" t="s">
        <v>355</v>
      </c>
      <c r="C110" s="194">
        <v>47947</v>
      </c>
    </row>
    <row r="111" spans="1:3" ht="12" customHeight="1">
      <c r="A111" s="305" t="s">
        <v>574</v>
      </c>
      <c r="B111" s="10" t="s">
        <v>80</v>
      </c>
      <c r="C111" s="785">
        <f>SUM(C112:C113)</f>
        <v>104249</v>
      </c>
    </row>
    <row r="112" spans="1:3" ht="12" customHeight="1">
      <c r="A112" s="306" t="s">
        <v>575</v>
      </c>
      <c r="B112" s="7" t="s">
        <v>623</v>
      </c>
      <c r="C112" s="646">
        <v>602</v>
      </c>
    </row>
    <row r="113" spans="1:3" ht="12" customHeight="1" thickBot="1">
      <c r="A113" s="314" t="s">
        <v>577</v>
      </c>
      <c r="B113" s="105" t="s">
        <v>624</v>
      </c>
      <c r="C113" s="788">
        <v>103647</v>
      </c>
    </row>
    <row r="114" spans="1:3" ht="12" customHeight="1" thickBot="1">
      <c r="A114" s="35" t="s">
        <v>49</v>
      </c>
      <c r="B114" s="28" t="s">
        <v>356</v>
      </c>
      <c r="C114" s="190">
        <f>+C115+C117+C119</f>
        <v>100729</v>
      </c>
    </row>
    <row r="115" spans="1:3" ht="12" customHeight="1">
      <c r="A115" s="304" t="s">
        <v>137</v>
      </c>
      <c r="B115" s="7" t="s">
        <v>215</v>
      </c>
      <c r="C115" s="786">
        <v>46788</v>
      </c>
    </row>
    <row r="116" spans="1:3" ht="12" customHeight="1">
      <c r="A116" s="304" t="s">
        <v>138</v>
      </c>
      <c r="B116" s="11" t="s">
        <v>360</v>
      </c>
      <c r="C116" s="328"/>
    </row>
    <row r="117" spans="1:3" ht="12" customHeight="1">
      <c r="A117" s="304" t="s">
        <v>139</v>
      </c>
      <c r="B117" s="11" t="s">
        <v>189</v>
      </c>
      <c r="C117" s="785">
        <v>43596</v>
      </c>
    </row>
    <row r="118" spans="1:3" ht="12" customHeight="1">
      <c r="A118" s="304" t="s">
        <v>140</v>
      </c>
      <c r="B118" s="11" t="s">
        <v>361</v>
      </c>
      <c r="C118" s="647"/>
    </row>
    <row r="119" spans="1:3" ht="12" customHeight="1">
      <c r="A119" s="304" t="s">
        <v>141</v>
      </c>
      <c r="B119" s="187" t="s">
        <v>218</v>
      </c>
      <c r="C119" s="647">
        <v>10345</v>
      </c>
    </row>
    <row r="120" spans="1:3" ht="12" customHeight="1">
      <c r="A120" s="304" t="s">
        <v>150</v>
      </c>
      <c r="B120" s="186" t="s">
        <v>423</v>
      </c>
      <c r="C120" s="647"/>
    </row>
    <row r="121" spans="1:3" ht="12" customHeight="1">
      <c r="A121" s="304" t="s">
        <v>152</v>
      </c>
      <c r="B121" s="284" t="s">
        <v>366</v>
      </c>
      <c r="C121" s="647"/>
    </row>
    <row r="122" spans="1:3" ht="12" customHeight="1">
      <c r="A122" s="304" t="s">
        <v>190</v>
      </c>
      <c r="B122" s="103" t="s">
        <v>349</v>
      </c>
      <c r="C122" s="647"/>
    </row>
    <row r="123" spans="1:3" ht="12" customHeight="1">
      <c r="A123" s="304" t="s">
        <v>191</v>
      </c>
      <c r="B123" s="103" t="s">
        <v>365</v>
      </c>
      <c r="C123" s="647"/>
    </row>
    <row r="124" spans="1:3" ht="12" customHeight="1">
      <c r="A124" s="304" t="s">
        <v>192</v>
      </c>
      <c r="B124" s="103" t="s">
        <v>364</v>
      </c>
      <c r="C124" s="647"/>
    </row>
    <row r="125" spans="1:3" ht="12" customHeight="1">
      <c r="A125" s="304" t="s">
        <v>357</v>
      </c>
      <c r="B125" s="103" t="s">
        <v>352</v>
      </c>
      <c r="C125" s="647"/>
    </row>
    <row r="126" spans="1:3" ht="12" customHeight="1">
      <c r="A126" s="304" t="s">
        <v>358</v>
      </c>
      <c r="B126" s="103" t="s">
        <v>363</v>
      </c>
      <c r="C126" s="647"/>
    </row>
    <row r="127" spans="1:3" ht="12" customHeight="1" thickBot="1">
      <c r="A127" s="313" t="s">
        <v>359</v>
      </c>
      <c r="B127" s="103" t="s">
        <v>362</v>
      </c>
      <c r="C127" s="676">
        <v>10345</v>
      </c>
    </row>
    <row r="128" spans="1:6" ht="12" customHeight="1" thickBot="1">
      <c r="A128" s="35" t="s">
        <v>50</v>
      </c>
      <c r="B128" s="97" t="s">
        <v>579</v>
      </c>
      <c r="C128" s="190">
        <f>+C93+C114</f>
        <v>1301092</v>
      </c>
      <c r="F128" s="685"/>
    </row>
    <row r="129" spans="1:3" ht="12" customHeight="1" thickBot="1">
      <c r="A129" s="35" t="s">
        <v>51</v>
      </c>
      <c r="B129" s="97" t="s">
        <v>580</v>
      </c>
      <c r="C129" s="190">
        <f>+C130+C131+C132</f>
        <v>0</v>
      </c>
    </row>
    <row r="130" spans="1:3" s="72" customFormat="1" ht="12" customHeight="1">
      <c r="A130" s="304" t="s">
        <v>257</v>
      </c>
      <c r="B130" s="8" t="s">
        <v>625</v>
      </c>
      <c r="C130" s="647"/>
    </row>
    <row r="131" spans="1:3" ht="12" customHeight="1">
      <c r="A131" s="304" t="s">
        <v>260</v>
      </c>
      <c r="B131" s="8" t="s">
        <v>582</v>
      </c>
      <c r="C131" s="168"/>
    </row>
    <row r="132" spans="1:3" ht="12" customHeight="1" thickBot="1">
      <c r="A132" s="313" t="s">
        <v>261</v>
      </c>
      <c r="B132" s="6" t="s">
        <v>626</v>
      </c>
      <c r="C132" s="168"/>
    </row>
    <row r="133" spans="1:3" ht="12" customHeight="1" thickBot="1">
      <c r="A133" s="35" t="s">
        <v>52</v>
      </c>
      <c r="B133" s="97" t="s">
        <v>584</v>
      </c>
      <c r="C133" s="190">
        <f>+C134+C135+C136+C137+C138+C139</f>
        <v>0</v>
      </c>
    </row>
    <row r="134" spans="1:3" ht="12" customHeight="1">
      <c r="A134" s="304" t="s">
        <v>124</v>
      </c>
      <c r="B134" s="8" t="s">
        <v>585</v>
      </c>
      <c r="C134" s="168"/>
    </row>
    <row r="135" spans="1:3" ht="12" customHeight="1">
      <c r="A135" s="304" t="s">
        <v>125</v>
      </c>
      <c r="B135" s="8" t="s">
        <v>586</v>
      </c>
      <c r="C135" s="168"/>
    </row>
    <row r="136" spans="1:3" ht="12" customHeight="1">
      <c r="A136" s="304" t="s">
        <v>126</v>
      </c>
      <c r="B136" s="8" t="s">
        <v>587</v>
      </c>
      <c r="C136" s="168"/>
    </row>
    <row r="137" spans="1:3" ht="12" customHeight="1">
      <c r="A137" s="304" t="s">
        <v>177</v>
      </c>
      <c r="B137" s="8" t="s">
        <v>627</v>
      </c>
      <c r="C137" s="168"/>
    </row>
    <row r="138" spans="1:3" ht="12" customHeight="1">
      <c r="A138" s="304" t="s">
        <v>178</v>
      </c>
      <c r="B138" s="8" t="s">
        <v>589</v>
      </c>
      <c r="C138" s="168"/>
    </row>
    <row r="139" spans="1:3" s="72" customFormat="1" ht="12" customHeight="1" thickBot="1">
      <c r="A139" s="313" t="s">
        <v>179</v>
      </c>
      <c r="B139" s="6" t="s">
        <v>590</v>
      </c>
      <c r="C139" s="168"/>
    </row>
    <row r="140" spans="1:11" ht="12" customHeight="1" thickBot="1">
      <c r="A140" s="35" t="s">
        <v>53</v>
      </c>
      <c r="B140" s="97" t="s">
        <v>628</v>
      </c>
      <c r="C140" s="195">
        <f>+C141+C142+C144+C145+C143</f>
        <v>33302</v>
      </c>
      <c r="K140" s="167"/>
    </row>
    <row r="141" spans="1:3" ht="12.75">
      <c r="A141" s="304" t="s">
        <v>127</v>
      </c>
      <c r="B141" s="8" t="s">
        <v>367</v>
      </c>
      <c r="C141" s="168"/>
    </row>
    <row r="142" spans="1:3" ht="12" customHeight="1">
      <c r="A142" s="304" t="s">
        <v>128</v>
      </c>
      <c r="B142" s="8" t="s">
        <v>368</v>
      </c>
      <c r="C142" s="168">
        <v>33302</v>
      </c>
    </row>
    <row r="143" spans="1:3" s="72" customFormat="1" ht="12" customHeight="1">
      <c r="A143" s="304" t="s">
        <v>281</v>
      </c>
      <c r="B143" s="8" t="s">
        <v>629</v>
      </c>
      <c r="C143" s="168"/>
    </row>
    <row r="144" spans="1:3" s="72" customFormat="1" ht="12" customHeight="1">
      <c r="A144" s="304" t="s">
        <v>282</v>
      </c>
      <c r="B144" s="8" t="s">
        <v>592</v>
      </c>
      <c r="C144" s="168"/>
    </row>
    <row r="145" spans="1:3" s="72" customFormat="1" ht="12" customHeight="1" thickBot="1">
      <c r="A145" s="313" t="s">
        <v>283</v>
      </c>
      <c r="B145" s="6" t="s">
        <v>386</v>
      </c>
      <c r="C145" s="168"/>
    </row>
    <row r="146" spans="1:3" s="72" customFormat="1" ht="12" customHeight="1" thickBot="1">
      <c r="A146" s="35" t="s">
        <v>54</v>
      </c>
      <c r="B146" s="97" t="s">
        <v>593</v>
      </c>
      <c r="C146" s="198">
        <f>+C147+C148+C149+C150+C151</f>
        <v>0</v>
      </c>
    </row>
    <row r="147" spans="1:3" s="72" customFormat="1" ht="12" customHeight="1">
      <c r="A147" s="304" t="s">
        <v>129</v>
      </c>
      <c r="B147" s="8" t="s">
        <v>594</v>
      </c>
      <c r="C147" s="168"/>
    </row>
    <row r="148" spans="1:3" s="72" customFormat="1" ht="12" customHeight="1">
      <c r="A148" s="304" t="s">
        <v>130</v>
      </c>
      <c r="B148" s="8" t="s">
        <v>595</v>
      </c>
      <c r="C148" s="168"/>
    </row>
    <row r="149" spans="1:3" s="72" customFormat="1" ht="12" customHeight="1">
      <c r="A149" s="304" t="s">
        <v>293</v>
      </c>
      <c r="B149" s="8" t="s">
        <v>596</v>
      </c>
      <c r="C149" s="168"/>
    </row>
    <row r="150" spans="1:3" ht="12.75" customHeight="1">
      <c r="A150" s="304" t="s">
        <v>294</v>
      </c>
      <c r="B150" s="8" t="s">
        <v>630</v>
      </c>
      <c r="C150" s="168"/>
    </row>
    <row r="151" spans="1:3" ht="12.75" customHeight="1" thickBot="1">
      <c r="A151" s="313" t="s">
        <v>598</v>
      </c>
      <c r="B151" s="6" t="s">
        <v>599</v>
      </c>
      <c r="C151" s="169"/>
    </row>
    <row r="152" spans="1:3" ht="12.75" customHeight="1" thickBot="1">
      <c r="A152" s="614" t="s">
        <v>55</v>
      </c>
      <c r="B152" s="97" t="s">
        <v>600</v>
      </c>
      <c r="C152" s="198"/>
    </row>
    <row r="153" spans="1:3" ht="12" customHeight="1" thickBot="1">
      <c r="A153" s="614" t="s">
        <v>56</v>
      </c>
      <c r="B153" s="97" t="s">
        <v>601</v>
      </c>
      <c r="C153" s="198"/>
    </row>
    <row r="154" spans="1:3" ht="15" customHeight="1" thickBot="1">
      <c r="A154" s="35" t="s">
        <v>57</v>
      </c>
      <c r="B154" s="97" t="s">
        <v>602</v>
      </c>
      <c r="C154" s="298">
        <f>+C129+C133+C140+C146+C152+C153</f>
        <v>33302</v>
      </c>
    </row>
    <row r="155" spans="1:3" ht="13.5" thickBot="1">
      <c r="A155" s="315" t="s">
        <v>58</v>
      </c>
      <c r="B155" s="268" t="s">
        <v>603</v>
      </c>
      <c r="C155" s="298">
        <f>+C128+C154</f>
        <v>1334394</v>
      </c>
    </row>
    <row r="156" ht="15" customHeight="1" thickBot="1"/>
    <row r="157" spans="1:3" ht="14.25" customHeight="1" thickBot="1">
      <c r="A157" s="164" t="s">
        <v>631</v>
      </c>
      <c r="B157" s="165"/>
      <c r="C157" s="95">
        <v>1</v>
      </c>
    </row>
    <row r="158" spans="1:3" ht="13.5" thickBot="1">
      <c r="A158" s="164" t="s">
        <v>207</v>
      </c>
      <c r="B158" s="165"/>
      <c r="C158" s="9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23/2016.(XI.3.) önkormányzati rendelethez</oddHead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31">
    <tabColor rgb="FF92D050"/>
  </sheetPr>
  <dimension ref="A1:K159"/>
  <sheetViews>
    <sheetView zoomScaleSheetLayoutView="85" workbookViewId="0" topLeftCell="A139">
      <selection activeCell="G158" sqref="G158"/>
    </sheetView>
  </sheetViews>
  <sheetFormatPr defaultColWidth="9.00390625" defaultRowHeight="12.75"/>
  <cols>
    <col min="1" max="1" width="19.50390625" style="337" customWidth="1"/>
    <col min="2" max="2" width="72.00390625" style="338" customWidth="1"/>
    <col min="3" max="3" width="25.00390625" style="339" customWidth="1"/>
    <col min="4" max="16384" width="9.375" style="2" customWidth="1"/>
  </cols>
  <sheetData>
    <row r="1" spans="1:3" s="1" customFormat="1" ht="16.5" customHeight="1" thickBot="1">
      <c r="A1" s="141"/>
      <c r="B1" s="143"/>
      <c r="C1" s="166"/>
    </row>
    <row r="2" spans="1:3" s="68" customFormat="1" ht="21" customHeight="1">
      <c r="A2" s="278" t="s">
        <v>95</v>
      </c>
      <c r="B2" s="246" t="s">
        <v>211</v>
      </c>
      <c r="C2" s="248" t="s">
        <v>84</v>
      </c>
    </row>
    <row r="3" spans="1:3" s="68" customFormat="1" ht="16.5" thickBot="1">
      <c r="A3" s="144" t="s">
        <v>204</v>
      </c>
      <c r="B3" s="247" t="s">
        <v>425</v>
      </c>
      <c r="C3" s="613" t="s">
        <v>93</v>
      </c>
    </row>
    <row r="4" spans="1:3" s="69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249" t="s">
        <v>87</v>
      </c>
    </row>
    <row r="6" spans="1:3" s="58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58" customFormat="1" ht="15.75" customHeight="1" thickBot="1">
      <c r="A7" s="149"/>
      <c r="B7" s="150" t="s">
        <v>88</v>
      </c>
      <c r="C7" s="250"/>
    </row>
    <row r="8" spans="1:3" s="58" customFormat="1" ht="12" customHeight="1" thickBot="1">
      <c r="A8" s="35" t="s">
        <v>48</v>
      </c>
      <c r="B8" s="20" t="s">
        <v>241</v>
      </c>
      <c r="C8" s="190">
        <f>+C9+C10+C11+C12+C13+C14</f>
        <v>0</v>
      </c>
    </row>
    <row r="9" spans="1:3" s="70" customFormat="1" ht="12" customHeight="1">
      <c r="A9" s="304" t="s">
        <v>131</v>
      </c>
      <c r="B9" s="288" t="s">
        <v>242</v>
      </c>
      <c r="C9" s="192"/>
    </row>
    <row r="10" spans="1:3" s="71" customFormat="1" ht="12" customHeight="1">
      <c r="A10" s="305" t="s">
        <v>132</v>
      </c>
      <c r="B10" s="289" t="s">
        <v>243</v>
      </c>
      <c r="C10" s="191"/>
    </row>
    <row r="11" spans="1:3" s="71" customFormat="1" ht="12" customHeight="1">
      <c r="A11" s="305" t="s">
        <v>133</v>
      </c>
      <c r="B11" s="289" t="s">
        <v>244</v>
      </c>
      <c r="C11" s="191"/>
    </row>
    <row r="12" spans="1:3" s="71" customFormat="1" ht="12" customHeight="1">
      <c r="A12" s="305" t="s">
        <v>134</v>
      </c>
      <c r="B12" s="289" t="s">
        <v>245</v>
      </c>
      <c r="C12" s="191"/>
    </row>
    <row r="13" spans="1:3" s="71" customFormat="1" ht="12" customHeight="1">
      <c r="A13" s="305" t="s">
        <v>161</v>
      </c>
      <c r="B13" s="289" t="s">
        <v>616</v>
      </c>
      <c r="C13" s="194"/>
    </row>
    <row r="14" spans="1:3" s="70" customFormat="1" ht="12" customHeight="1" thickBot="1">
      <c r="A14" s="306" t="s">
        <v>135</v>
      </c>
      <c r="B14" s="290" t="s">
        <v>556</v>
      </c>
      <c r="C14" s="191"/>
    </row>
    <row r="15" spans="1:3" s="70" customFormat="1" ht="12" customHeight="1" thickBot="1">
      <c r="A15" s="35" t="s">
        <v>49</v>
      </c>
      <c r="B15" s="185" t="s">
        <v>246</v>
      </c>
      <c r="C15" s="190">
        <f>+C16+C17+C18+C19+C20</f>
        <v>125805</v>
      </c>
    </row>
    <row r="16" spans="1:3" s="70" customFormat="1" ht="12" customHeight="1">
      <c r="A16" s="304" t="s">
        <v>137</v>
      </c>
      <c r="B16" s="288" t="s">
        <v>247</v>
      </c>
      <c r="C16" s="192"/>
    </row>
    <row r="17" spans="1:3" s="70" customFormat="1" ht="12" customHeight="1">
      <c r="A17" s="305" t="s">
        <v>138</v>
      </c>
      <c r="B17" s="289" t="s">
        <v>248</v>
      </c>
      <c r="C17" s="191"/>
    </row>
    <row r="18" spans="1:3" s="70" customFormat="1" ht="12" customHeight="1">
      <c r="A18" s="305" t="s">
        <v>139</v>
      </c>
      <c r="B18" s="289" t="s">
        <v>417</v>
      </c>
      <c r="C18" s="191"/>
    </row>
    <row r="19" spans="1:3" s="70" customFormat="1" ht="12" customHeight="1">
      <c r="A19" s="305" t="s">
        <v>140</v>
      </c>
      <c r="B19" s="289" t="s">
        <v>418</v>
      </c>
      <c r="C19" s="191"/>
    </row>
    <row r="20" spans="1:3" s="70" customFormat="1" ht="12" customHeight="1">
      <c r="A20" s="305" t="s">
        <v>141</v>
      </c>
      <c r="B20" s="289" t="s">
        <v>249</v>
      </c>
      <c r="C20" s="194">
        <v>125805</v>
      </c>
    </row>
    <row r="21" spans="1:3" s="71" customFormat="1" ht="12" customHeight="1" thickBot="1">
      <c r="A21" s="306" t="s">
        <v>150</v>
      </c>
      <c r="B21" s="290" t="s">
        <v>250</v>
      </c>
      <c r="C21" s="277"/>
    </row>
    <row r="22" spans="1:3" s="71" customFormat="1" ht="12" customHeight="1" thickBot="1">
      <c r="A22" s="35" t="s">
        <v>50</v>
      </c>
      <c r="B22" s="20" t="s">
        <v>251</v>
      </c>
      <c r="C22" s="190">
        <f>+C23+C24+C25+C26+C27</f>
        <v>20000</v>
      </c>
    </row>
    <row r="23" spans="1:3" s="71" customFormat="1" ht="12" customHeight="1">
      <c r="A23" s="304" t="s">
        <v>120</v>
      </c>
      <c r="B23" s="288" t="s">
        <v>252</v>
      </c>
      <c r="C23" s="786">
        <v>20000</v>
      </c>
    </row>
    <row r="24" spans="1:3" s="70" customFormat="1" ht="12" customHeight="1">
      <c r="A24" s="305" t="s">
        <v>121</v>
      </c>
      <c r="B24" s="289" t="s">
        <v>253</v>
      </c>
      <c r="C24" s="191"/>
    </row>
    <row r="25" spans="1:3" s="71" customFormat="1" ht="12" customHeight="1">
      <c r="A25" s="305" t="s">
        <v>122</v>
      </c>
      <c r="B25" s="289" t="s">
        <v>419</v>
      </c>
      <c r="C25" s="191"/>
    </row>
    <row r="26" spans="1:3" s="71" customFormat="1" ht="12" customHeight="1">
      <c r="A26" s="305" t="s">
        <v>123</v>
      </c>
      <c r="B26" s="289" t="s">
        <v>420</v>
      </c>
      <c r="C26" s="191"/>
    </row>
    <row r="27" spans="1:3" s="71" customFormat="1" ht="12" customHeight="1">
      <c r="A27" s="305" t="s">
        <v>173</v>
      </c>
      <c r="B27" s="289" t="s">
        <v>254</v>
      </c>
      <c r="C27" s="194"/>
    </row>
    <row r="28" spans="1:3" s="71" customFormat="1" ht="12" customHeight="1" thickBot="1">
      <c r="A28" s="306" t="s">
        <v>174</v>
      </c>
      <c r="B28" s="290" t="s">
        <v>255</v>
      </c>
      <c r="C28" s="277"/>
    </row>
    <row r="29" spans="1:3" s="71" customFormat="1" ht="12" customHeight="1" thickBot="1">
      <c r="A29" s="35" t="s">
        <v>175</v>
      </c>
      <c r="B29" s="20" t="s">
        <v>256</v>
      </c>
      <c r="C29" s="195">
        <f>+C30+C34+C35+C36</f>
        <v>0</v>
      </c>
    </row>
    <row r="30" spans="1:3" s="71" customFormat="1" ht="12" customHeight="1">
      <c r="A30" s="304" t="s">
        <v>257</v>
      </c>
      <c r="B30" s="288" t="s">
        <v>617</v>
      </c>
      <c r="C30" s="283">
        <f>+C31+C32+C33</f>
        <v>0</v>
      </c>
    </row>
    <row r="31" spans="1:3" s="71" customFormat="1" ht="12" customHeight="1">
      <c r="A31" s="305" t="s">
        <v>258</v>
      </c>
      <c r="B31" s="289" t="s">
        <v>263</v>
      </c>
      <c r="C31" s="191"/>
    </row>
    <row r="32" spans="1:3" s="71" customFormat="1" ht="12" customHeight="1">
      <c r="A32" s="305" t="s">
        <v>259</v>
      </c>
      <c r="B32" s="289" t="s">
        <v>264</v>
      </c>
      <c r="C32" s="191"/>
    </row>
    <row r="33" spans="1:3" s="71" customFormat="1" ht="12" customHeight="1">
      <c r="A33" s="305" t="s">
        <v>558</v>
      </c>
      <c r="B33" s="600" t="s">
        <v>559</v>
      </c>
      <c r="C33" s="191"/>
    </row>
    <row r="34" spans="1:3" s="71" customFormat="1" ht="12" customHeight="1">
      <c r="A34" s="305" t="s">
        <v>260</v>
      </c>
      <c r="B34" s="289" t="s">
        <v>265</v>
      </c>
      <c r="C34" s="191"/>
    </row>
    <row r="35" spans="1:3" s="71" customFormat="1" ht="12" customHeight="1">
      <c r="A35" s="305" t="s">
        <v>261</v>
      </c>
      <c r="B35" s="289" t="s">
        <v>266</v>
      </c>
      <c r="C35" s="191"/>
    </row>
    <row r="36" spans="1:3" s="71" customFormat="1" ht="12" customHeight="1" thickBot="1">
      <c r="A36" s="306" t="s">
        <v>262</v>
      </c>
      <c r="B36" s="290" t="s">
        <v>267</v>
      </c>
      <c r="C36" s="193"/>
    </row>
    <row r="37" spans="1:3" s="71" customFormat="1" ht="12" customHeight="1" thickBot="1">
      <c r="A37" s="35" t="s">
        <v>52</v>
      </c>
      <c r="B37" s="20" t="s">
        <v>560</v>
      </c>
      <c r="C37" s="190">
        <f>SUM(C38:C48)</f>
        <v>10170</v>
      </c>
    </row>
    <row r="38" spans="1:3" s="71" customFormat="1" ht="12" customHeight="1">
      <c r="A38" s="304" t="s">
        <v>124</v>
      </c>
      <c r="B38" s="288" t="s">
        <v>270</v>
      </c>
      <c r="C38" s="192">
        <v>8000</v>
      </c>
    </row>
    <row r="39" spans="1:3" s="71" customFormat="1" ht="12" customHeight="1">
      <c r="A39" s="305" t="s">
        <v>125</v>
      </c>
      <c r="B39" s="289" t="s">
        <v>271</v>
      </c>
      <c r="C39" s="194"/>
    </row>
    <row r="40" spans="1:3" s="71" customFormat="1" ht="12" customHeight="1">
      <c r="A40" s="305" t="s">
        <v>126</v>
      </c>
      <c r="B40" s="289" t="s">
        <v>272</v>
      </c>
      <c r="C40" s="194"/>
    </row>
    <row r="41" spans="1:3" s="71" customFormat="1" ht="12" customHeight="1">
      <c r="A41" s="305" t="s">
        <v>177</v>
      </c>
      <c r="B41" s="289" t="s">
        <v>273</v>
      </c>
      <c r="C41" s="191"/>
    </row>
    <row r="42" spans="1:3" s="71" customFormat="1" ht="12" customHeight="1">
      <c r="A42" s="305" t="s">
        <v>178</v>
      </c>
      <c r="B42" s="289" t="s">
        <v>274</v>
      </c>
      <c r="C42" s="191"/>
    </row>
    <row r="43" spans="1:3" s="71" customFormat="1" ht="12" customHeight="1">
      <c r="A43" s="305" t="s">
        <v>179</v>
      </c>
      <c r="B43" s="289" t="s">
        <v>275</v>
      </c>
      <c r="C43" s="191">
        <v>2160</v>
      </c>
    </row>
    <row r="44" spans="1:3" s="71" customFormat="1" ht="12" customHeight="1">
      <c r="A44" s="305" t="s">
        <v>180</v>
      </c>
      <c r="B44" s="289" t="s">
        <v>276</v>
      </c>
      <c r="C44" s="191"/>
    </row>
    <row r="45" spans="1:3" s="71" customFormat="1" ht="12" customHeight="1">
      <c r="A45" s="305" t="s">
        <v>181</v>
      </c>
      <c r="B45" s="289" t="s">
        <v>277</v>
      </c>
      <c r="C45" s="191">
        <v>10</v>
      </c>
    </row>
    <row r="46" spans="1:3" s="71" customFormat="1" ht="12" customHeight="1">
      <c r="A46" s="305" t="s">
        <v>268</v>
      </c>
      <c r="B46" s="289" t="s">
        <v>278</v>
      </c>
      <c r="C46" s="194"/>
    </row>
    <row r="47" spans="1:3" s="71" customFormat="1" ht="12" customHeight="1">
      <c r="A47" s="306" t="s">
        <v>269</v>
      </c>
      <c r="B47" s="290" t="s">
        <v>561</v>
      </c>
      <c r="C47" s="277"/>
    </row>
    <row r="48" spans="1:3" s="71" customFormat="1" ht="12" customHeight="1" thickBot="1">
      <c r="A48" s="306" t="s">
        <v>562</v>
      </c>
      <c r="B48" s="290" t="s">
        <v>279</v>
      </c>
      <c r="C48" s="277"/>
    </row>
    <row r="49" spans="1:3" s="71" customFormat="1" ht="12" customHeight="1" thickBot="1">
      <c r="A49" s="35" t="s">
        <v>53</v>
      </c>
      <c r="B49" s="20" t="s">
        <v>280</v>
      </c>
      <c r="C49" s="190">
        <f>SUM(C50:C54)</f>
        <v>0</v>
      </c>
    </row>
    <row r="50" spans="1:3" s="71" customFormat="1" ht="12" customHeight="1">
      <c r="A50" s="304" t="s">
        <v>127</v>
      </c>
      <c r="B50" s="288" t="s">
        <v>284</v>
      </c>
      <c r="C50" s="328"/>
    </row>
    <row r="51" spans="1:3" s="71" customFormat="1" ht="12" customHeight="1">
      <c r="A51" s="305" t="s">
        <v>128</v>
      </c>
      <c r="B51" s="289" t="s">
        <v>285</v>
      </c>
      <c r="C51" s="194"/>
    </row>
    <row r="52" spans="1:3" s="71" customFormat="1" ht="12" customHeight="1">
      <c r="A52" s="305" t="s">
        <v>281</v>
      </c>
      <c r="B52" s="289" t="s">
        <v>286</v>
      </c>
      <c r="C52" s="194"/>
    </row>
    <row r="53" spans="1:3" s="71" customFormat="1" ht="12" customHeight="1">
      <c r="A53" s="305" t="s">
        <v>282</v>
      </c>
      <c r="B53" s="289" t="s">
        <v>287</v>
      </c>
      <c r="C53" s="194"/>
    </row>
    <row r="54" spans="1:3" s="71" customFormat="1" ht="12" customHeight="1" thickBot="1">
      <c r="A54" s="306" t="s">
        <v>283</v>
      </c>
      <c r="B54" s="290" t="s">
        <v>288</v>
      </c>
      <c r="C54" s="277"/>
    </row>
    <row r="55" spans="1:3" s="71" customFormat="1" ht="12" customHeight="1" thickBot="1">
      <c r="A55" s="35" t="s">
        <v>182</v>
      </c>
      <c r="B55" s="20" t="s">
        <v>289</v>
      </c>
      <c r="C55" s="190">
        <f>SUM(C56:C58)</f>
        <v>2366</v>
      </c>
    </row>
    <row r="56" spans="1:3" s="71" customFormat="1" ht="12" customHeight="1">
      <c r="A56" s="304" t="s">
        <v>129</v>
      </c>
      <c r="B56" s="288" t="s">
        <v>290</v>
      </c>
      <c r="C56" s="192"/>
    </row>
    <row r="57" spans="1:3" s="71" customFormat="1" ht="12" customHeight="1">
      <c r="A57" s="305" t="s">
        <v>130</v>
      </c>
      <c r="B57" s="289" t="s">
        <v>421</v>
      </c>
      <c r="C57" s="194">
        <v>2366</v>
      </c>
    </row>
    <row r="58" spans="1:3" s="71" customFormat="1" ht="12" customHeight="1">
      <c r="A58" s="305" t="s">
        <v>293</v>
      </c>
      <c r="B58" s="289" t="s">
        <v>291</v>
      </c>
      <c r="C58" s="194"/>
    </row>
    <row r="59" spans="1:3" s="71" customFormat="1" ht="12" customHeight="1" thickBot="1">
      <c r="A59" s="306" t="s">
        <v>294</v>
      </c>
      <c r="B59" s="290" t="s">
        <v>292</v>
      </c>
      <c r="C59" s="193"/>
    </row>
    <row r="60" spans="1:3" s="71" customFormat="1" ht="12" customHeight="1" thickBot="1">
      <c r="A60" s="35" t="s">
        <v>55</v>
      </c>
      <c r="B60" s="185" t="s">
        <v>295</v>
      </c>
      <c r="C60" s="190">
        <f>SUM(C61:C63)</f>
        <v>0</v>
      </c>
    </row>
    <row r="61" spans="1:3" s="71" customFormat="1" ht="12" customHeight="1">
      <c r="A61" s="304" t="s">
        <v>183</v>
      </c>
      <c r="B61" s="288" t="s">
        <v>297</v>
      </c>
      <c r="C61" s="194"/>
    </row>
    <row r="62" spans="1:3" s="71" customFormat="1" ht="12" customHeight="1">
      <c r="A62" s="305" t="s">
        <v>184</v>
      </c>
      <c r="B62" s="289" t="s">
        <v>422</v>
      </c>
      <c r="C62" s="194"/>
    </row>
    <row r="63" spans="1:3" s="71" customFormat="1" ht="12" customHeight="1">
      <c r="A63" s="305" t="s">
        <v>217</v>
      </c>
      <c r="B63" s="289" t="s">
        <v>298</v>
      </c>
      <c r="C63" s="194"/>
    </row>
    <row r="64" spans="1:3" s="71" customFormat="1" ht="12" customHeight="1" thickBot="1">
      <c r="A64" s="306" t="s">
        <v>296</v>
      </c>
      <c r="B64" s="290" t="s">
        <v>299</v>
      </c>
      <c r="C64" s="194"/>
    </row>
    <row r="65" spans="1:3" s="71" customFormat="1" ht="12" customHeight="1" thickBot="1">
      <c r="A65" s="35" t="s">
        <v>56</v>
      </c>
      <c r="B65" s="20" t="s">
        <v>300</v>
      </c>
      <c r="C65" s="195">
        <f>+C8+C15+C22+C29+C37+C49+C55+C60</f>
        <v>158341</v>
      </c>
    </row>
    <row r="66" spans="1:3" s="71" customFormat="1" ht="12" customHeight="1" thickBot="1">
      <c r="A66" s="307" t="s">
        <v>390</v>
      </c>
      <c r="B66" s="185" t="s">
        <v>302</v>
      </c>
      <c r="C66" s="190">
        <f>SUM(C67:C69)</f>
        <v>150000</v>
      </c>
    </row>
    <row r="67" spans="1:3" s="71" customFormat="1" ht="12" customHeight="1">
      <c r="A67" s="304" t="s">
        <v>333</v>
      </c>
      <c r="B67" s="288" t="s">
        <v>303</v>
      </c>
      <c r="C67" s="194">
        <v>50000</v>
      </c>
    </row>
    <row r="68" spans="1:3" s="71" customFormat="1" ht="12" customHeight="1">
      <c r="A68" s="305" t="s">
        <v>342</v>
      </c>
      <c r="B68" s="289" t="s">
        <v>304</v>
      </c>
      <c r="C68" s="194">
        <v>100000</v>
      </c>
    </row>
    <row r="69" spans="1:3" s="71" customFormat="1" ht="12" customHeight="1" thickBot="1">
      <c r="A69" s="306" t="s">
        <v>343</v>
      </c>
      <c r="B69" s="291" t="s">
        <v>305</v>
      </c>
      <c r="C69" s="194"/>
    </row>
    <row r="70" spans="1:3" s="71" customFormat="1" ht="12" customHeight="1" thickBot="1">
      <c r="A70" s="307" t="s">
        <v>306</v>
      </c>
      <c r="B70" s="185" t="s">
        <v>307</v>
      </c>
      <c r="C70" s="190">
        <f>SUM(C71:C74)</f>
        <v>0</v>
      </c>
    </row>
    <row r="71" spans="1:3" s="71" customFormat="1" ht="12" customHeight="1">
      <c r="A71" s="304" t="s">
        <v>162</v>
      </c>
      <c r="B71" s="288" t="s">
        <v>308</v>
      </c>
      <c r="C71" s="194"/>
    </row>
    <row r="72" spans="1:3" s="71" customFormat="1" ht="12" customHeight="1">
      <c r="A72" s="305" t="s">
        <v>163</v>
      </c>
      <c r="B72" s="289" t="s">
        <v>309</v>
      </c>
      <c r="C72" s="194"/>
    </row>
    <row r="73" spans="1:3" s="71" customFormat="1" ht="12" customHeight="1">
      <c r="A73" s="305" t="s">
        <v>334</v>
      </c>
      <c r="B73" s="289" t="s">
        <v>310</v>
      </c>
      <c r="C73" s="194"/>
    </row>
    <row r="74" spans="1:3" s="71" customFormat="1" ht="12" customHeight="1" thickBot="1">
      <c r="A74" s="306" t="s">
        <v>335</v>
      </c>
      <c r="B74" s="290" t="s">
        <v>311</v>
      </c>
      <c r="C74" s="194"/>
    </row>
    <row r="75" spans="1:3" s="71" customFormat="1" ht="12" customHeight="1" thickBot="1">
      <c r="A75" s="307" t="s">
        <v>312</v>
      </c>
      <c r="B75" s="185" t="s">
        <v>313</v>
      </c>
      <c r="C75" s="190">
        <f>SUM(C76:C77)</f>
        <v>0</v>
      </c>
    </row>
    <row r="76" spans="1:3" s="71" customFormat="1" ht="12" customHeight="1">
      <c r="A76" s="304" t="s">
        <v>336</v>
      </c>
      <c r="B76" s="288" t="s">
        <v>314</v>
      </c>
      <c r="C76" s="194"/>
    </row>
    <row r="77" spans="1:3" s="71" customFormat="1" ht="12" customHeight="1" thickBot="1">
      <c r="A77" s="306" t="s">
        <v>337</v>
      </c>
      <c r="B77" s="290" t="s">
        <v>315</v>
      </c>
      <c r="C77" s="194"/>
    </row>
    <row r="78" spans="1:3" s="70" customFormat="1" ht="12" customHeight="1" thickBot="1">
      <c r="A78" s="307" t="s">
        <v>316</v>
      </c>
      <c r="B78" s="185" t="s">
        <v>317</v>
      </c>
      <c r="C78" s="190">
        <f>SUM(C79:C81)</f>
        <v>0</v>
      </c>
    </row>
    <row r="79" spans="1:3" s="71" customFormat="1" ht="12" customHeight="1">
      <c r="A79" s="304" t="s">
        <v>338</v>
      </c>
      <c r="B79" s="288" t="s">
        <v>318</v>
      </c>
      <c r="C79" s="194"/>
    </row>
    <row r="80" spans="1:3" s="71" customFormat="1" ht="12" customHeight="1">
      <c r="A80" s="305" t="s">
        <v>339</v>
      </c>
      <c r="B80" s="289" t="s">
        <v>319</v>
      </c>
      <c r="C80" s="194"/>
    </row>
    <row r="81" spans="1:3" s="71" customFormat="1" ht="12" customHeight="1" thickBot="1">
      <c r="A81" s="306" t="s">
        <v>340</v>
      </c>
      <c r="B81" s="290" t="s">
        <v>320</v>
      </c>
      <c r="C81" s="194"/>
    </row>
    <row r="82" spans="1:3" s="71" customFormat="1" ht="12" customHeight="1" thickBot="1">
      <c r="A82" s="307" t="s">
        <v>321</v>
      </c>
      <c r="B82" s="185" t="s">
        <v>341</v>
      </c>
      <c r="C82" s="190">
        <f>SUM(C83:C86)</f>
        <v>0</v>
      </c>
    </row>
    <row r="83" spans="1:3" s="71" customFormat="1" ht="12" customHeight="1">
      <c r="A83" s="308" t="s">
        <v>322</v>
      </c>
      <c r="B83" s="288" t="s">
        <v>323</v>
      </c>
      <c r="C83" s="194"/>
    </row>
    <row r="84" spans="1:3" s="71" customFormat="1" ht="12" customHeight="1">
      <c r="A84" s="309" t="s">
        <v>324</v>
      </c>
      <c r="B84" s="289" t="s">
        <v>325</v>
      </c>
      <c r="C84" s="194"/>
    </row>
    <row r="85" spans="1:3" s="71" customFormat="1" ht="12" customHeight="1">
      <c r="A85" s="309" t="s">
        <v>326</v>
      </c>
      <c r="B85" s="289" t="s">
        <v>327</v>
      </c>
      <c r="C85" s="194"/>
    </row>
    <row r="86" spans="1:3" s="70" customFormat="1" ht="12" customHeight="1" thickBot="1">
      <c r="A86" s="310" t="s">
        <v>328</v>
      </c>
      <c r="B86" s="290" t="s">
        <v>329</v>
      </c>
      <c r="C86" s="194"/>
    </row>
    <row r="87" spans="1:3" s="70" customFormat="1" ht="12" customHeight="1" thickBot="1">
      <c r="A87" s="307" t="s">
        <v>330</v>
      </c>
      <c r="B87" s="185" t="s">
        <v>565</v>
      </c>
      <c r="C87" s="329"/>
    </row>
    <row r="88" spans="1:3" s="70" customFormat="1" ht="12" customHeight="1" thickBot="1">
      <c r="A88" s="307" t="s">
        <v>618</v>
      </c>
      <c r="B88" s="185" t="s">
        <v>331</v>
      </c>
      <c r="C88" s="329"/>
    </row>
    <row r="89" spans="1:3" s="70" customFormat="1" ht="12" customHeight="1" thickBot="1">
      <c r="A89" s="307" t="s">
        <v>619</v>
      </c>
      <c r="B89" s="295" t="s">
        <v>566</v>
      </c>
      <c r="C89" s="195">
        <f>+C66+C70+C75+C78+C82+C88+C87</f>
        <v>150000</v>
      </c>
    </row>
    <row r="90" spans="1:3" s="70" customFormat="1" ht="12" customHeight="1" thickBot="1">
      <c r="A90" s="311" t="s">
        <v>620</v>
      </c>
      <c r="B90" s="296" t="s">
        <v>621</v>
      </c>
      <c r="C90" s="195">
        <f>+C65+C89</f>
        <v>308341</v>
      </c>
    </row>
    <row r="91" spans="1:3" s="71" customFormat="1" ht="15" customHeight="1" thickBot="1">
      <c r="A91" s="155"/>
      <c r="B91" s="156"/>
      <c r="C91" s="255"/>
    </row>
    <row r="92" spans="1:3" s="58" customFormat="1" ht="16.5" customHeight="1" thickBot="1">
      <c r="A92" s="159"/>
      <c r="B92" s="160" t="s">
        <v>89</v>
      </c>
      <c r="C92" s="257"/>
    </row>
    <row r="93" spans="1:3" s="72" customFormat="1" ht="12" customHeight="1" thickBot="1">
      <c r="A93" s="280" t="s">
        <v>48</v>
      </c>
      <c r="B93" s="29" t="s">
        <v>632</v>
      </c>
      <c r="C93" s="189">
        <f>+C94+C95+C96+C97+C98+C111</f>
        <v>59015</v>
      </c>
    </row>
    <row r="94" spans="1:3" ht="12" customHeight="1">
      <c r="A94" s="312" t="s">
        <v>131</v>
      </c>
      <c r="B94" s="9" t="s">
        <v>79</v>
      </c>
      <c r="C94" s="787">
        <v>5590</v>
      </c>
    </row>
    <row r="95" spans="1:3" ht="12" customHeight="1">
      <c r="A95" s="305" t="s">
        <v>132</v>
      </c>
      <c r="B95" s="7" t="s">
        <v>185</v>
      </c>
      <c r="C95" s="785">
        <v>2305</v>
      </c>
    </row>
    <row r="96" spans="1:3" ht="12" customHeight="1">
      <c r="A96" s="305" t="s">
        <v>133</v>
      </c>
      <c r="B96" s="7" t="s">
        <v>160</v>
      </c>
      <c r="C96" s="646">
        <v>26351</v>
      </c>
    </row>
    <row r="97" spans="1:3" ht="12" customHeight="1">
      <c r="A97" s="305" t="s">
        <v>134</v>
      </c>
      <c r="B97" s="10" t="s">
        <v>186</v>
      </c>
      <c r="C97" s="277"/>
    </row>
    <row r="98" spans="1:3" ht="12" customHeight="1">
      <c r="A98" s="305" t="s">
        <v>145</v>
      </c>
      <c r="B98" s="18" t="s">
        <v>187</v>
      </c>
      <c r="C98" s="646">
        <v>24769</v>
      </c>
    </row>
    <row r="99" spans="1:3" ht="12" customHeight="1">
      <c r="A99" s="305" t="s">
        <v>135</v>
      </c>
      <c r="B99" s="7" t="s">
        <v>622</v>
      </c>
      <c r="C99" s="277"/>
    </row>
    <row r="100" spans="1:3" ht="12" customHeight="1">
      <c r="A100" s="305" t="s">
        <v>136</v>
      </c>
      <c r="B100" s="102" t="s">
        <v>570</v>
      </c>
      <c r="C100" s="277"/>
    </row>
    <row r="101" spans="1:3" ht="12" customHeight="1">
      <c r="A101" s="305" t="s">
        <v>146</v>
      </c>
      <c r="B101" s="102" t="s">
        <v>571</v>
      </c>
      <c r="C101" s="277"/>
    </row>
    <row r="102" spans="1:3" ht="12" customHeight="1">
      <c r="A102" s="305" t="s">
        <v>147</v>
      </c>
      <c r="B102" s="102" t="s">
        <v>347</v>
      </c>
      <c r="C102" s="277"/>
    </row>
    <row r="103" spans="1:3" ht="12" customHeight="1">
      <c r="A103" s="305" t="s">
        <v>148</v>
      </c>
      <c r="B103" s="103" t="s">
        <v>348</v>
      </c>
      <c r="C103" s="277"/>
    </row>
    <row r="104" spans="1:3" ht="12" customHeight="1">
      <c r="A104" s="305" t="s">
        <v>149</v>
      </c>
      <c r="B104" s="103" t="s">
        <v>349</v>
      </c>
      <c r="C104" s="277"/>
    </row>
    <row r="105" spans="1:3" ht="12" customHeight="1">
      <c r="A105" s="305" t="s">
        <v>151</v>
      </c>
      <c r="B105" s="102" t="s">
        <v>350</v>
      </c>
      <c r="C105" s="277">
        <v>9251</v>
      </c>
    </row>
    <row r="106" spans="1:3" ht="12" customHeight="1">
      <c r="A106" s="305" t="s">
        <v>188</v>
      </c>
      <c r="B106" s="102" t="s">
        <v>351</v>
      </c>
      <c r="C106" s="277"/>
    </row>
    <row r="107" spans="1:3" ht="12" customHeight="1">
      <c r="A107" s="305" t="s">
        <v>345</v>
      </c>
      <c r="B107" s="103" t="s">
        <v>352</v>
      </c>
      <c r="C107" s="277"/>
    </row>
    <row r="108" spans="1:3" ht="12" customHeight="1">
      <c r="A108" s="313" t="s">
        <v>346</v>
      </c>
      <c r="B108" s="104" t="s">
        <v>353</v>
      </c>
      <c r="C108" s="277"/>
    </row>
    <row r="109" spans="1:3" ht="12" customHeight="1">
      <c r="A109" s="305" t="s">
        <v>572</v>
      </c>
      <c r="B109" s="104" t="s">
        <v>354</v>
      </c>
      <c r="C109" s="277"/>
    </row>
    <row r="110" spans="1:3" ht="12" customHeight="1">
      <c r="A110" s="305" t="s">
        <v>573</v>
      </c>
      <c r="B110" s="103" t="s">
        <v>355</v>
      </c>
      <c r="C110" s="785">
        <v>15518</v>
      </c>
    </row>
    <row r="111" spans="1:3" ht="12" customHeight="1">
      <c r="A111" s="305" t="s">
        <v>574</v>
      </c>
      <c r="B111" s="10" t="s">
        <v>80</v>
      </c>
      <c r="C111" s="194"/>
    </row>
    <row r="112" spans="1:3" ht="12" customHeight="1">
      <c r="A112" s="306" t="s">
        <v>575</v>
      </c>
      <c r="B112" s="7" t="s">
        <v>623</v>
      </c>
      <c r="C112" s="277"/>
    </row>
    <row r="113" spans="1:3" ht="12" customHeight="1" thickBot="1">
      <c r="A113" s="314" t="s">
        <v>577</v>
      </c>
      <c r="B113" s="105" t="s">
        <v>624</v>
      </c>
      <c r="C113" s="197"/>
    </row>
    <row r="114" spans="1:3" ht="12" customHeight="1" thickBot="1">
      <c r="A114" s="35" t="s">
        <v>49</v>
      </c>
      <c r="B114" s="28" t="s">
        <v>356</v>
      </c>
      <c r="C114" s="190">
        <f>+C115+C117+C119</f>
        <v>1437</v>
      </c>
    </row>
    <row r="115" spans="1:3" ht="12" customHeight="1">
      <c r="A115" s="304" t="s">
        <v>137</v>
      </c>
      <c r="B115" s="7" t="s">
        <v>215</v>
      </c>
      <c r="C115" s="328">
        <v>675</v>
      </c>
    </row>
    <row r="116" spans="1:3" ht="12" customHeight="1">
      <c r="A116" s="304" t="s">
        <v>138</v>
      </c>
      <c r="B116" s="11" t="s">
        <v>360</v>
      </c>
      <c r="C116" s="328"/>
    </row>
    <row r="117" spans="1:3" ht="12" customHeight="1">
      <c r="A117" s="304" t="s">
        <v>139</v>
      </c>
      <c r="B117" s="11" t="s">
        <v>189</v>
      </c>
      <c r="C117" s="785">
        <v>762</v>
      </c>
    </row>
    <row r="118" spans="1:3" ht="12" customHeight="1">
      <c r="A118" s="304" t="s">
        <v>140</v>
      </c>
      <c r="B118" s="11" t="s">
        <v>361</v>
      </c>
      <c r="C118" s="168"/>
    </row>
    <row r="119" spans="1:3" ht="12" customHeight="1">
      <c r="A119" s="304" t="s">
        <v>141</v>
      </c>
      <c r="B119" s="187" t="s">
        <v>218</v>
      </c>
      <c r="C119" s="677"/>
    </row>
    <row r="120" spans="1:3" ht="12" customHeight="1">
      <c r="A120" s="304" t="s">
        <v>150</v>
      </c>
      <c r="B120" s="186" t="s">
        <v>423</v>
      </c>
      <c r="C120" s="677"/>
    </row>
    <row r="121" spans="1:3" ht="12" customHeight="1">
      <c r="A121" s="304" t="s">
        <v>152</v>
      </c>
      <c r="B121" s="284" t="s">
        <v>366</v>
      </c>
      <c r="C121" s="677"/>
    </row>
    <row r="122" spans="1:3" ht="12" customHeight="1">
      <c r="A122" s="304" t="s">
        <v>190</v>
      </c>
      <c r="B122" s="103" t="s">
        <v>349</v>
      </c>
      <c r="C122" s="677"/>
    </row>
    <row r="123" spans="1:3" ht="12" customHeight="1">
      <c r="A123" s="304" t="s">
        <v>191</v>
      </c>
      <c r="B123" s="103" t="s">
        <v>365</v>
      </c>
      <c r="C123" s="677"/>
    </row>
    <row r="124" spans="1:3" ht="12" customHeight="1">
      <c r="A124" s="304" t="s">
        <v>192</v>
      </c>
      <c r="B124" s="103" t="s">
        <v>364</v>
      </c>
      <c r="C124" s="677"/>
    </row>
    <row r="125" spans="1:3" ht="12" customHeight="1">
      <c r="A125" s="304" t="s">
        <v>357</v>
      </c>
      <c r="B125" s="103" t="s">
        <v>352</v>
      </c>
      <c r="C125" s="677"/>
    </row>
    <row r="126" spans="1:3" ht="12" customHeight="1">
      <c r="A126" s="304" t="s">
        <v>358</v>
      </c>
      <c r="B126" s="103" t="s">
        <v>363</v>
      </c>
      <c r="C126" s="677"/>
    </row>
    <row r="127" spans="1:3" ht="12" customHeight="1" thickBot="1">
      <c r="A127" s="313" t="s">
        <v>359</v>
      </c>
      <c r="B127" s="103" t="s">
        <v>362</v>
      </c>
      <c r="C127" s="678"/>
    </row>
    <row r="128" spans="1:3" ht="12" customHeight="1" thickBot="1">
      <c r="A128" s="35" t="s">
        <v>50</v>
      </c>
      <c r="B128" s="97" t="s">
        <v>579</v>
      </c>
      <c r="C128" s="190">
        <f>+C93+C114</f>
        <v>60452</v>
      </c>
    </row>
    <row r="129" spans="1:3" ht="12" customHeight="1" thickBot="1">
      <c r="A129" s="35" t="s">
        <v>51</v>
      </c>
      <c r="B129" s="97" t="s">
        <v>580</v>
      </c>
      <c r="C129" s="190">
        <f>+C130+C131+C132</f>
        <v>103545</v>
      </c>
    </row>
    <row r="130" spans="1:3" s="72" customFormat="1" ht="12" customHeight="1">
      <c r="A130" s="304" t="s">
        <v>257</v>
      </c>
      <c r="B130" s="8" t="s">
        <v>625</v>
      </c>
      <c r="C130" s="647">
        <v>3545</v>
      </c>
    </row>
    <row r="131" spans="1:3" ht="12" customHeight="1">
      <c r="A131" s="304" t="s">
        <v>260</v>
      </c>
      <c r="B131" s="8" t="s">
        <v>582</v>
      </c>
      <c r="C131" s="168">
        <v>100000</v>
      </c>
    </row>
    <row r="132" spans="1:3" ht="12" customHeight="1" thickBot="1">
      <c r="A132" s="313" t="s">
        <v>261</v>
      </c>
      <c r="B132" s="6" t="s">
        <v>626</v>
      </c>
      <c r="C132" s="168"/>
    </row>
    <row r="133" spans="1:3" ht="12" customHeight="1" thickBot="1">
      <c r="A133" s="35" t="s">
        <v>52</v>
      </c>
      <c r="B133" s="97" t="s">
        <v>584</v>
      </c>
      <c r="C133" s="190">
        <f>+C134+C135+C136+C137+C138+C139</f>
        <v>0</v>
      </c>
    </row>
    <row r="134" spans="1:3" ht="12" customHeight="1">
      <c r="A134" s="304" t="s">
        <v>124</v>
      </c>
      <c r="B134" s="8" t="s">
        <v>585</v>
      </c>
      <c r="C134" s="168"/>
    </row>
    <row r="135" spans="1:3" ht="12" customHeight="1">
      <c r="A135" s="304" t="s">
        <v>125</v>
      </c>
      <c r="B135" s="8" t="s">
        <v>586</v>
      </c>
      <c r="C135" s="168"/>
    </row>
    <row r="136" spans="1:3" ht="12" customHeight="1">
      <c r="A136" s="304" t="s">
        <v>126</v>
      </c>
      <c r="B136" s="8" t="s">
        <v>587</v>
      </c>
      <c r="C136" s="168"/>
    </row>
    <row r="137" spans="1:3" ht="12" customHeight="1">
      <c r="A137" s="304" t="s">
        <v>177</v>
      </c>
      <c r="B137" s="8" t="s">
        <v>627</v>
      </c>
      <c r="C137" s="168"/>
    </row>
    <row r="138" spans="1:3" ht="12" customHeight="1">
      <c r="A138" s="304" t="s">
        <v>178</v>
      </c>
      <c r="B138" s="8" t="s">
        <v>589</v>
      </c>
      <c r="C138" s="168"/>
    </row>
    <row r="139" spans="1:3" s="72" customFormat="1" ht="12" customHeight="1" thickBot="1">
      <c r="A139" s="313" t="s">
        <v>179</v>
      </c>
      <c r="B139" s="6" t="s">
        <v>590</v>
      </c>
      <c r="C139" s="168"/>
    </row>
    <row r="140" spans="1:11" ht="12" customHeight="1" thickBot="1">
      <c r="A140" s="35" t="s">
        <v>53</v>
      </c>
      <c r="B140" s="97" t="s">
        <v>628</v>
      </c>
      <c r="C140" s="195">
        <f>+C141+C142+C144+C145+C143</f>
        <v>0</v>
      </c>
      <c r="K140" s="167"/>
    </row>
    <row r="141" spans="1:3" ht="12.75">
      <c r="A141" s="304" t="s">
        <v>127</v>
      </c>
      <c r="B141" s="8" t="s">
        <v>367</v>
      </c>
      <c r="C141" s="168"/>
    </row>
    <row r="142" spans="1:3" ht="12" customHeight="1">
      <c r="A142" s="304" t="s">
        <v>128</v>
      </c>
      <c r="B142" s="8" t="s">
        <v>368</v>
      </c>
      <c r="C142" s="168"/>
    </row>
    <row r="143" spans="1:3" s="72" customFormat="1" ht="12" customHeight="1">
      <c r="A143" s="304" t="s">
        <v>281</v>
      </c>
      <c r="B143" s="8" t="s">
        <v>629</v>
      </c>
      <c r="C143" s="168"/>
    </row>
    <row r="144" spans="1:3" s="72" customFormat="1" ht="12" customHeight="1">
      <c r="A144" s="304" t="s">
        <v>282</v>
      </c>
      <c r="B144" s="8" t="s">
        <v>592</v>
      </c>
      <c r="C144" s="168"/>
    </row>
    <row r="145" spans="1:3" s="72" customFormat="1" ht="12" customHeight="1" thickBot="1">
      <c r="A145" s="313" t="s">
        <v>283</v>
      </c>
      <c r="B145" s="6" t="s">
        <v>386</v>
      </c>
      <c r="C145" s="168"/>
    </row>
    <row r="146" spans="1:3" s="72" customFormat="1" ht="12" customHeight="1" thickBot="1">
      <c r="A146" s="35" t="s">
        <v>54</v>
      </c>
      <c r="B146" s="97" t="s">
        <v>593</v>
      </c>
      <c r="C146" s="198">
        <f>+C147+C148+C149+C150+C151</f>
        <v>0</v>
      </c>
    </row>
    <row r="147" spans="1:3" s="72" customFormat="1" ht="12" customHeight="1">
      <c r="A147" s="304" t="s">
        <v>129</v>
      </c>
      <c r="B147" s="8" t="s">
        <v>594</v>
      </c>
      <c r="C147" s="168"/>
    </row>
    <row r="148" spans="1:3" s="72" customFormat="1" ht="12" customHeight="1">
      <c r="A148" s="304" t="s">
        <v>130</v>
      </c>
      <c r="B148" s="8" t="s">
        <v>595</v>
      </c>
      <c r="C148" s="168"/>
    </row>
    <row r="149" spans="1:3" s="72" customFormat="1" ht="12" customHeight="1">
      <c r="A149" s="304" t="s">
        <v>293</v>
      </c>
      <c r="B149" s="8" t="s">
        <v>596</v>
      </c>
      <c r="C149" s="168"/>
    </row>
    <row r="150" spans="1:3" ht="12.75" customHeight="1">
      <c r="A150" s="304" t="s">
        <v>294</v>
      </c>
      <c r="B150" s="8" t="s">
        <v>630</v>
      </c>
      <c r="C150" s="168"/>
    </row>
    <row r="151" spans="1:3" ht="12.75" customHeight="1" thickBot="1">
      <c r="A151" s="313" t="s">
        <v>598</v>
      </c>
      <c r="B151" s="6" t="s">
        <v>599</v>
      </c>
      <c r="C151" s="169"/>
    </row>
    <row r="152" spans="1:3" ht="12.75" customHeight="1" thickBot="1">
      <c r="A152" s="614" t="s">
        <v>55</v>
      </c>
      <c r="B152" s="97" t="s">
        <v>600</v>
      </c>
      <c r="C152" s="198"/>
    </row>
    <row r="153" spans="1:3" ht="12" customHeight="1" thickBot="1">
      <c r="A153" s="614" t="s">
        <v>56</v>
      </c>
      <c r="B153" s="97" t="s">
        <v>601</v>
      </c>
      <c r="C153" s="198"/>
    </row>
    <row r="154" spans="1:3" ht="15" customHeight="1" thickBot="1">
      <c r="A154" s="35" t="s">
        <v>57</v>
      </c>
      <c r="B154" s="97" t="s">
        <v>602</v>
      </c>
      <c r="C154" s="298">
        <f>+C129+C133+C140+C146+C152+C153</f>
        <v>103545</v>
      </c>
    </row>
    <row r="155" spans="1:3" ht="13.5" thickBot="1">
      <c r="A155" s="315" t="s">
        <v>58</v>
      </c>
      <c r="B155" s="268" t="s">
        <v>603</v>
      </c>
      <c r="C155" s="298">
        <f>+C128+C154</f>
        <v>163997</v>
      </c>
    </row>
    <row r="156" ht="15" customHeight="1" thickBot="1"/>
    <row r="157" spans="1:3" ht="14.25" customHeight="1" thickBot="1">
      <c r="A157" s="164" t="s">
        <v>631</v>
      </c>
      <c r="B157" s="165"/>
      <c r="C157" s="759">
        <v>2</v>
      </c>
    </row>
    <row r="158" spans="1:3" ht="14.25" customHeight="1" thickBot="1">
      <c r="A158" s="857" t="s">
        <v>16</v>
      </c>
      <c r="B158" s="858"/>
      <c r="C158" s="759">
        <v>7</v>
      </c>
    </row>
    <row r="159" spans="1:3" ht="13.5" thickBot="1">
      <c r="A159" s="164" t="s">
        <v>207</v>
      </c>
      <c r="B159" s="165"/>
      <c r="C159" s="95"/>
    </row>
  </sheetData>
  <sheetProtection formatCells="0"/>
  <mergeCells count="1"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23/2016.(XI.3.) önkormányzati rendelethez</oddHeader>
  </headerFooter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54">
    <tabColor rgb="FF92D050"/>
  </sheetPr>
  <dimension ref="A1:C61"/>
  <sheetViews>
    <sheetView workbookViewId="0" topLeftCell="A37">
      <selection activeCell="E60" sqref="E60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/>
    </row>
    <row r="2" spans="1:3" s="323" customFormat="1" ht="36" customHeight="1">
      <c r="A2" s="278" t="s">
        <v>205</v>
      </c>
      <c r="B2" s="246" t="s">
        <v>546</v>
      </c>
      <c r="C2" s="260" t="s">
        <v>92</v>
      </c>
    </row>
    <row r="3" spans="1:3" s="323" customFormat="1" ht="24.75" thickBot="1">
      <c r="A3" s="316" t="s">
        <v>204</v>
      </c>
      <c r="B3" s="247" t="s">
        <v>394</v>
      </c>
      <c r="C3" s="261" t="s">
        <v>84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11580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7980</v>
      </c>
    </row>
    <row r="11" spans="1:3" s="262" customFormat="1" ht="12" customHeight="1">
      <c r="A11" s="318" t="s">
        <v>133</v>
      </c>
      <c r="B11" s="7" t="s">
        <v>272</v>
      </c>
      <c r="C11" s="205">
        <v>900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/>
    </row>
    <row r="14" spans="1:3" s="262" customFormat="1" ht="12" customHeight="1">
      <c r="A14" s="318" t="s">
        <v>135</v>
      </c>
      <c r="B14" s="7" t="s">
        <v>395</v>
      </c>
      <c r="C14" s="205">
        <v>2399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>
        <v>1</v>
      </c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>
        <v>300</v>
      </c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1686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65">
        <v>1686</v>
      </c>
    </row>
    <row r="24" spans="1:3" s="326" customFormat="1" ht="12" customHeight="1" thickBot="1">
      <c r="A24" s="318" t="s">
        <v>140</v>
      </c>
      <c r="B24" s="7" t="s">
        <v>635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636</v>
      </c>
      <c r="C26" s="207">
        <f>+C27+C28+C29</f>
        <v>0</v>
      </c>
    </row>
    <row r="27" spans="1:3" s="326" customFormat="1" ht="12" customHeight="1">
      <c r="A27" s="319" t="s">
        <v>257</v>
      </c>
      <c r="B27" s="320" t="s">
        <v>252</v>
      </c>
      <c r="C27" s="63"/>
    </row>
    <row r="28" spans="1:3" s="326" customFormat="1" ht="12" customHeight="1">
      <c r="A28" s="319" t="s">
        <v>260</v>
      </c>
      <c r="B28" s="320" t="s">
        <v>398</v>
      </c>
      <c r="C28" s="205"/>
    </row>
    <row r="29" spans="1:3" s="326" customFormat="1" ht="12" customHeight="1">
      <c r="A29" s="319" t="s">
        <v>261</v>
      </c>
      <c r="B29" s="321" t="s">
        <v>400</v>
      </c>
      <c r="C29" s="205"/>
    </row>
    <row r="30" spans="1:3" s="326" customFormat="1" ht="12" customHeight="1" thickBot="1">
      <c r="A30" s="318" t="s">
        <v>262</v>
      </c>
      <c r="B30" s="101" t="s">
        <v>637</v>
      </c>
      <c r="C30" s="66"/>
    </row>
    <row r="31" spans="1:3" s="326" customFormat="1" ht="12" customHeight="1" thickBot="1">
      <c r="A31" s="135" t="s">
        <v>52</v>
      </c>
      <c r="B31" s="97" t="s">
        <v>401</v>
      </c>
      <c r="C31" s="207">
        <f>+C32+C33+C34</f>
        <v>0</v>
      </c>
    </row>
    <row r="32" spans="1:3" s="326" customFormat="1" ht="12" customHeight="1">
      <c r="A32" s="319" t="s">
        <v>124</v>
      </c>
      <c r="B32" s="320" t="s">
        <v>284</v>
      </c>
      <c r="C32" s="63"/>
    </row>
    <row r="33" spans="1:3" s="326" customFormat="1" ht="12" customHeight="1">
      <c r="A33" s="319" t="s">
        <v>125</v>
      </c>
      <c r="B33" s="321" t="s">
        <v>285</v>
      </c>
      <c r="C33" s="208"/>
    </row>
    <row r="34" spans="1:3" s="326" customFormat="1" ht="12" customHeight="1" thickBot="1">
      <c r="A34" s="318" t="s">
        <v>126</v>
      </c>
      <c r="B34" s="101" t="s">
        <v>286</v>
      </c>
      <c r="C34" s="66"/>
    </row>
    <row r="35" spans="1:3" s="262" customFormat="1" ht="12" customHeight="1" thickBot="1">
      <c r="A35" s="135" t="s">
        <v>53</v>
      </c>
      <c r="B35" s="97" t="s">
        <v>372</v>
      </c>
      <c r="C35" s="234"/>
    </row>
    <row r="36" spans="1:3" s="262" customFormat="1" ht="12" customHeight="1" thickBot="1">
      <c r="A36" s="135" t="s">
        <v>54</v>
      </c>
      <c r="B36" s="97" t="s">
        <v>402</v>
      </c>
      <c r="C36" s="253"/>
    </row>
    <row r="37" spans="1:3" s="262" customFormat="1" ht="12" customHeight="1" thickBot="1">
      <c r="A37" s="132" t="s">
        <v>55</v>
      </c>
      <c r="B37" s="97" t="s">
        <v>403</v>
      </c>
      <c r="C37" s="254">
        <f>+C8+C20+C25+C26+C31+C35+C36</f>
        <v>13266</v>
      </c>
    </row>
    <row r="38" spans="1:3" s="262" customFormat="1" ht="12" customHeight="1" thickBot="1">
      <c r="A38" s="153" t="s">
        <v>56</v>
      </c>
      <c r="B38" s="97" t="s">
        <v>404</v>
      </c>
      <c r="C38" s="254">
        <f>+C39+C40+C41</f>
        <v>401</v>
      </c>
    </row>
    <row r="39" spans="1:3" s="262" customFormat="1" ht="12" customHeight="1">
      <c r="A39" s="319" t="s">
        <v>405</v>
      </c>
      <c r="B39" s="320" t="s">
        <v>225</v>
      </c>
      <c r="C39" s="63">
        <v>401</v>
      </c>
    </row>
    <row r="40" spans="1:3" s="262" customFormat="1" ht="12" customHeight="1">
      <c r="A40" s="319" t="s">
        <v>406</v>
      </c>
      <c r="B40" s="321" t="s">
        <v>35</v>
      </c>
      <c r="C40" s="208"/>
    </row>
    <row r="41" spans="1:3" s="326" customFormat="1" ht="12" customHeight="1" thickBot="1">
      <c r="A41" s="318" t="s">
        <v>407</v>
      </c>
      <c r="B41" s="101" t="s">
        <v>408</v>
      </c>
      <c r="C41" s="66"/>
    </row>
    <row r="42" spans="1:3" s="326" customFormat="1" ht="15" customHeight="1" thickBot="1">
      <c r="A42" s="153" t="s">
        <v>57</v>
      </c>
      <c r="B42" s="154" t="s">
        <v>409</v>
      </c>
      <c r="C42" s="257">
        <f>+C37+C38</f>
        <v>13667</v>
      </c>
    </row>
    <row r="43" spans="1:3" s="326" customFormat="1" ht="15" customHeight="1">
      <c r="A43" s="155"/>
      <c r="B43" s="156"/>
      <c r="C43" s="255"/>
    </row>
    <row r="44" spans="1:3" ht="13.5" thickBot="1">
      <c r="A44" s="157"/>
      <c r="B44" s="158"/>
      <c r="C44" s="256"/>
    </row>
    <row r="45" spans="1:3" s="325" customFormat="1" ht="16.5" customHeight="1" thickBot="1">
      <c r="A45" s="159"/>
      <c r="B45" s="160" t="s">
        <v>89</v>
      </c>
      <c r="C45" s="257"/>
    </row>
    <row r="46" spans="1:3" s="327" customFormat="1" ht="12" customHeight="1" thickBot="1">
      <c r="A46" s="135" t="s">
        <v>48</v>
      </c>
      <c r="B46" s="97" t="s">
        <v>410</v>
      </c>
      <c r="C46" s="207">
        <f>SUM(C47:C51)</f>
        <v>215371</v>
      </c>
    </row>
    <row r="47" spans="1:3" ht="12" customHeight="1">
      <c r="A47" s="318" t="s">
        <v>131</v>
      </c>
      <c r="B47" s="8" t="s">
        <v>79</v>
      </c>
      <c r="C47" s="791">
        <v>108082</v>
      </c>
    </row>
    <row r="48" spans="1:3" ht="12" customHeight="1">
      <c r="A48" s="318" t="s">
        <v>132</v>
      </c>
      <c r="B48" s="7" t="s">
        <v>185</v>
      </c>
      <c r="C48" s="792">
        <v>30800</v>
      </c>
    </row>
    <row r="49" spans="1:3" ht="12" customHeight="1">
      <c r="A49" s="318" t="s">
        <v>133</v>
      </c>
      <c r="B49" s="7" t="s">
        <v>160</v>
      </c>
      <c r="C49" s="65">
        <v>52714</v>
      </c>
    </row>
    <row r="50" spans="1:3" ht="12" customHeight="1">
      <c r="A50" s="318" t="s">
        <v>134</v>
      </c>
      <c r="B50" s="7" t="s">
        <v>186</v>
      </c>
      <c r="C50" s="65">
        <v>23775</v>
      </c>
    </row>
    <row r="51" spans="1:3" ht="12" customHeight="1" thickBot="1">
      <c r="A51" s="318" t="s">
        <v>161</v>
      </c>
      <c r="B51" s="7" t="s">
        <v>187</v>
      </c>
      <c r="C51" s="65"/>
    </row>
    <row r="52" spans="1:3" ht="12" customHeight="1" thickBot="1">
      <c r="A52" s="135" t="s">
        <v>49</v>
      </c>
      <c r="B52" s="97" t="s">
        <v>411</v>
      </c>
      <c r="C52" s="207">
        <f>SUM(C53:C55)</f>
        <v>5588</v>
      </c>
    </row>
    <row r="53" spans="1:3" s="327" customFormat="1" ht="12" customHeight="1">
      <c r="A53" s="318" t="s">
        <v>137</v>
      </c>
      <c r="B53" s="8" t="s">
        <v>215</v>
      </c>
      <c r="C53" s="63">
        <v>5588</v>
      </c>
    </row>
    <row r="54" spans="1:3" ht="12" customHeight="1">
      <c r="A54" s="318" t="s">
        <v>138</v>
      </c>
      <c r="B54" s="7" t="s">
        <v>189</v>
      </c>
      <c r="C54" s="65"/>
    </row>
    <row r="55" spans="1:3" ht="12" customHeight="1">
      <c r="A55" s="318" t="s">
        <v>139</v>
      </c>
      <c r="B55" s="7" t="s">
        <v>90</v>
      </c>
      <c r="C55" s="65"/>
    </row>
    <row r="56" spans="1:3" ht="12" customHeight="1" thickBot="1">
      <c r="A56" s="318" t="s">
        <v>140</v>
      </c>
      <c r="B56" s="7" t="s">
        <v>638</v>
      </c>
      <c r="C56" s="65"/>
    </row>
    <row r="57" spans="1:3" ht="12" customHeight="1" thickBot="1">
      <c r="A57" s="135" t="s">
        <v>50</v>
      </c>
      <c r="B57" s="97" t="s">
        <v>42</v>
      </c>
      <c r="C57" s="234"/>
    </row>
    <row r="58" spans="1:3" ht="15" customHeight="1" thickBot="1">
      <c r="A58" s="135" t="s">
        <v>51</v>
      </c>
      <c r="B58" s="161" t="s">
        <v>639</v>
      </c>
      <c r="C58" s="258">
        <f>+C46+C52+C57</f>
        <v>220959</v>
      </c>
    </row>
    <row r="59" ht="13.5" thickBot="1">
      <c r="C59" s="259"/>
    </row>
    <row r="60" spans="1:3" ht="15" customHeight="1" thickBot="1">
      <c r="A60" s="164" t="s">
        <v>631</v>
      </c>
      <c r="B60" s="165"/>
      <c r="C60" s="759">
        <v>44</v>
      </c>
    </row>
    <row r="61" spans="1:3" ht="14.25" customHeight="1" thickBot="1">
      <c r="A61" s="164" t="s">
        <v>207</v>
      </c>
      <c r="B61" s="165"/>
      <c r="C61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23/2016.(XI.3.)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workbookViewId="0" topLeftCell="A34">
      <selection activeCell="F54" sqref="F54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/>
    </row>
    <row r="2" spans="1:3" s="323" customFormat="1" ht="35.25" customHeight="1">
      <c r="A2" s="278" t="s">
        <v>205</v>
      </c>
      <c r="B2" s="246" t="s">
        <v>633</v>
      </c>
      <c r="C2" s="260" t="s">
        <v>92</v>
      </c>
    </row>
    <row r="3" spans="1:3" s="323" customFormat="1" ht="24.75" thickBot="1">
      <c r="A3" s="316" t="s">
        <v>204</v>
      </c>
      <c r="B3" s="247" t="s">
        <v>412</v>
      </c>
      <c r="C3" s="261" t="s">
        <v>92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2833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2230</v>
      </c>
    </row>
    <row r="11" spans="1:3" s="262" customFormat="1" ht="12" customHeight="1">
      <c r="A11" s="318" t="s">
        <v>133</v>
      </c>
      <c r="B11" s="7" t="s">
        <v>272</v>
      </c>
      <c r="C11" s="205"/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/>
    </row>
    <row r="14" spans="1:3" s="262" customFormat="1" ht="12" customHeight="1">
      <c r="A14" s="318" t="s">
        <v>135</v>
      </c>
      <c r="B14" s="7" t="s">
        <v>395</v>
      </c>
      <c r="C14" s="205">
        <v>603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1686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65">
        <v>1686</v>
      </c>
    </row>
    <row r="24" spans="1:3" s="326" customFormat="1" ht="12" customHeight="1" thickBot="1">
      <c r="A24" s="318" t="s">
        <v>140</v>
      </c>
      <c r="B24" s="7" t="s">
        <v>635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636</v>
      </c>
      <c r="C26" s="207">
        <f>+C27+C28+C29</f>
        <v>0</v>
      </c>
    </row>
    <row r="27" spans="1:3" s="326" customFormat="1" ht="12" customHeight="1">
      <c r="A27" s="319" t="s">
        <v>257</v>
      </c>
      <c r="B27" s="320" t="s">
        <v>252</v>
      </c>
      <c r="C27" s="63"/>
    </row>
    <row r="28" spans="1:3" s="326" customFormat="1" ht="12" customHeight="1">
      <c r="A28" s="319" t="s">
        <v>260</v>
      </c>
      <c r="B28" s="320" t="s">
        <v>398</v>
      </c>
      <c r="C28" s="205"/>
    </row>
    <row r="29" spans="1:3" s="326" customFormat="1" ht="12" customHeight="1">
      <c r="A29" s="319" t="s">
        <v>261</v>
      </c>
      <c r="B29" s="321" t="s">
        <v>400</v>
      </c>
      <c r="C29" s="205"/>
    </row>
    <row r="30" spans="1:3" s="326" customFormat="1" ht="12" customHeight="1" thickBot="1">
      <c r="A30" s="318" t="s">
        <v>262</v>
      </c>
      <c r="B30" s="101" t="s">
        <v>637</v>
      </c>
      <c r="C30" s="66"/>
    </row>
    <row r="31" spans="1:3" s="326" customFormat="1" ht="12" customHeight="1" thickBot="1">
      <c r="A31" s="135" t="s">
        <v>52</v>
      </c>
      <c r="B31" s="97" t="s">
        <v>401</v>
      </c>
      <c r="C31" s="207">
        <f>+C32+C33+C34</f>
        <v>0</v>
      </c>
    </row>
    <row r="32" spans="1:3" s="326" customFormat="1" ht="12" customHeight="1">
      <c r="A32" s="319" t="s">
        <v>124</v>
      </c>
      <c r="B32" s="320" t="s">
        <v>284</v>
      </c>
      <c r="C32" s="63"/>
    </row>
    <row r="33" spans="1:3" s="326" customFormat="1" ht="12" customHeight="1">
      <c r="A33" s="319" t="s">
        <v>125</v>
      </c>
      <c r="B33" s="321" t="s">
        <v>285</v>
      </c>
      <c r="C33" s="208"/>
    </row>
    <row r="34" spans="1:3" s="326" customFormat="1" ht="12" customHeight="1" thickBot="1">
      <c r="A34" s="318" t="s">
        <v>126</v>
      </c>
      <c r="B34" s="101" t="s">
        <v>286</v>
      </c>
      <c r="C34" s="66"/>
    </row>
    <row r="35" spans="1:3" s="262" customFormat="1" ht="12" customHeight="1" thickBot="1">
      <c r="A35" s="135" t="s">
        <v>53</v>
      </c>
      <c r="B35" s="97" t="s">
        <v>372</v>
      </c>
      <c r="C35" s="234"/>
    </row>
    <row r="36" spans="1:3" s="262" customFormat="1" ht="12" customHeight="1" thickBot="1">
      <c r="A36" s="135" t="s">
        <v>54</v>
      </c>
      <c r="B36" s="97" t="s">
        <v>402</v>
      </c>
      <c r="C36" s="253"/>
    </row>
    <row r="37" spans="1:3" s="262" customFormat="1" ht="12" customHeight="1" thickBot="1">
      <c r="A37" s="132" t="s">
        <v>55</v>
      </c>
      <c r="B37" s="97" t="s">
        <v>403</v>
      </c>
      <c r="C37" s="254">
        <f>+C8+C20+C25+C26+C31+C35+C36</f>
        <v>4519</v>
      </c>
    </row>
    <row r="38" spans="1:3" s="262" customFormat="1" ht="12" customHeight="1" thickBot="1">
      <c r="A38" s="153" t="s">
        <v>56</v>
      </c>
      <c r="B38" s="97" t="s">
        <v>404</v>
      </c>
      <c r="C38" s="254">
        <f>+C39+C40+C41</f>
        <v>0</v>
      </c>
    </row>
    <row r="39" spans="1:3" s="262" customFormat="1" ht="12" customHeight="1">
      <c r="A39" s="319" t="s">
        <v>405</v>
      </c>
      <c r="B39" s="320" t="s">
        <v>225</v>
      </c>
      <c r="C39" s="63"/>
    </row>
    <row r="40" spans="1:3" s="262" customFormat="1" ht="12" customHeight="1">
      <c r="A40" s="319" t="s">
        <v>406</v>
      </c>
      <c r="B40" s="321" t="s">
        <v>35</v>
      </c>
      <c r="C40" s="208"/>
    </row>
    <row r="41" spans="1:3" s="326" customFormat="1" ht="12" customHeight="1" thickBot="1">
      <c r="A41" s="318" t="s">
        <v>407</v>
      </c>
      <c r="B41" s="101" t="s">
        <v>408</v>
      </c>
      <c r="C41" s="66"/>
    </row>
    <row r="42" spans="1:3" s="326" customFormat="1" ht="15" customHeight="1" thickBot="1">
      <c r="A42" s="153" t="s">
        <v>57</v>
      </c>
      <c r="B42" s="154" t="s">
        <v>409</v>
      </c>
      <c r="C42" s="257">
        <f>+C37+C38</f>
        <v>4519</v>
      </c>
    </row>
    <row r="43" spans="1:3" s="326" customFormat="1" ht="15" customHeight="1">
      <c r="A43" s="155"/>
      <c r="B43" s="156"/>
      <c r="C43" s="255"/>
    </row>
    <row r="44" spans="1:3" ht="13.5" thickBot="1">
      <c r="A44" s="157"/>
      <c r="B44" s="158"/>
      <c r="C44" s="256"/>
    </row>
    <row r="45" spans="1:3" s="325" customFormat="1" ht="16.5" customHeight="1" thickBot="1">
      <c r="A45" s="159"/>
      <c r="B45" s="160" t="s">
        <v>89</v>
      </c>
      <c r="C45" s="257"/>
    </row>
    <row r="46" spans="1:3" s="327" customFormat="1" ht="12" customHeight="1" thickBot="1">
      <c r="A46" s="135" t="s">
        <v>48</v>
      </c>
      <c r="B46" s="97" t="s">
        <v>410</v>
      </c>
      <c r="C46" s="207">
        <f>SUM(C47:C51)</f>
        <v>27193</v>
      </c>
    </row>
    <row r="47" spans="1:3" ht="12" customHeight="1">
      <c r="A47" s="318" t="s">
        <v>131</v>
      </c>
      <c r="B47" s="8" t="s">
        <v>79</v>
      </c>
      <c r="C47" s="791">
        <v>1549</v>
      </c>
    </row>
    <row r="48" spans="1:3" ht="12" customHeight="1">
      <c r="A48" s="318" t="s">
        <v>132</v>
      </c>
      <c r="B48" s="7" t="s">
        <v>185</v>
      </c>
      <c r="C48" s="792">
        <v>448</v>
      </c>
    </row>
    <row r="49" spans="1:3" ht="12" customHeight="1">
      <c r="A49" s="318" t="s">
        <v>133</v>
      </c>
      <c r="B49" s="7" t="s">
        <v>160</v>
      </c>
      <c r="C49" s="65">
        <v>1421</v>
      </c>
    </row>
    <row r="50" spans="1:3" ht="12" customHeight="1">
      <c r="A50" s="318" t="s">
        <v>134</v>
      </c>
      <c r="B50" s="7" t="s">
        <v>186</v>
      </c>
      <c r="C50" s="65">
        <v>23775</v>
      </c>
    </row>
    <row r="51" spans="1:3" ht="12" customHeight="1" thickBot="1">
      <c r="A51" s="318" t="s">
        <v>161</v>
      </c>
      <c r="B51" s="7" t="s">
        <v>187</v>
      </c>
      <c r="C51" s="65"/>
    </row>
    <row r="52" spans="1:3" ht="12" customHeight="1" thickBot="1">
      <c r="A52" s="135" t="s">
        <v>49</v>
      </c>
      <c r="B52" s="97" t="s">
        <v>411</v>
      </c>
      <c r="C52" s="207">
        <f>SUM(C53:C55)</f>
        <v>0</v>
      </c>
    </row>
    <row r="53" spans="1:3" s="327" customFormat="1" ht="12" customHeight="1">
      <c r="A53" s="318" t="s">
        <v>137</v>
      </c>
      <c r="B53" s="8" t="s">
        <v>215</v>
      </c>
      <c r="C53" s="63"/>
    </row>
    <row r="54" spans="1:3" ht="12" customHeight="1">
      <c r="A54" s="318" t="s">
        <v>138</v>
      </c>
      <c r="B54" s="7" t="s">
        <v>189</v>
      </c>
      <c r="C54" s="65"/>
    </row>
    <row r="55" spans="1:3" ht="12" customHeight="1">
      <c r="A55" s="318" t="s">
        <v>139</v>
      </c>
      <c r="B55" s="7" t="s">
        <v>90</v>
      </c>
      <c r="C55" s="65"/>
    </row>
    <row r="56" spans="1:3" ht="12" customHeight="1" thickBot="1">
      <c r="A56" s="318" t="s">
        <v>140</v>
      </c>
      <c r="B56" s="7" t="s">
        <v>638</v>
      </c>
      <c r="C56" s="65"/>
    </row>
    <row r="57" spans="1:3" ht="15" customHeight="1" thickBot="1">
      <c r="A57" s="135" t="s">
        <v>50</v>
      </c>
      <c r="B57" s="97" t="s">
        <v>42</v>
      </c>
      <c r="C57" s="234"/>
    </row>
    <row r="58" spans="1:3" ht="13.5" thickBot="1">
      <c r="A58" s="135" t="s">
        <v>51</v>
      </c>
      <c r="B58" s="161" t="s">
        <v>639</v>
      </c>
      <c r="C58" s="258">
        <f>+C46+C52+C57</f>
        <v>27193</v>
      </c>
    </row>
    <row r="59" ht="15" customHeight="1" thickBot="1">
      <c r="C59" s="259"/>
    </row>
    <row r="60" spans="1:3" ht="14.25" customHeight="1" thickBot="1">
      <c r="A60" s="164" t="s">
        <v>631</v>
      </c>
      <c r="B60" s="165"/>
      <c r="C60" s="95"/>
    </row>
    <row r="61" spans="1:3" ht="13.5" thickBot="1">
      <c r="A61" s="164" t="s">
        <v>207</v>
      </c>
      <c r="B61" s="165"/>
      <c r="C61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23/2016.(XI.3.)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57">
    <tabColor rgb="FF92D050"/>
  </sheetPr>
  <dimension ref="A1:D61"/>
  <sheetViews>
    <sheetView workbookViewId="0" topLeftCell="A43">
      <selection activeCell="E60" sqref="E60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/>
    </row>
    <row r="2" spans="1:3" s="323" customFormat="1" ht="33.75" customHeight="1">
      <c r="A2" s="278" t="s">
        <v>205</v>
      </c>
      <c r="B2" s="246" t="s">
        <v>633</v>
      </c>
      <c r="C2" s="260" t="s">
        <v>92</v>
      </c>
    </row>
    <row r="3" spans="1:3" s="323" customFormat="1" ht="24.75" thickBot="1">
      <c r="A3" s="316" t="s">
        <v>204</v>
      </c>
      <c r="B3" s="247" t="s">
        <v>640</v>
      </c>
      <c r="C3" s="261" t="s">
        <v>426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7985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5150</v>
      </c>
    </row>
    <row r="11" spans="1:3" s="262" customFormat="1" ht="12" customHeight="1">
      <c r="A11" s="318" t="s">
        <v>133</v>
      </c>
      <c r="B11" s="7" t="s">
        <v>272</v>
      </c>
      <c r="C11" s="205">
        <v>900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/>
    </row>
    <row r="14" spans="1:3" s="262" customFormat="1" ht="12" customHeight="1">
      <c r="A14" s="318" t="s">
        <v>135</v>
      </c>
      <c r="B14" s="7" t="s">
        <v>395</v>
      </c>
      <c r="C14" s="205">
        <v>1634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>
        <v>1</v>
      </c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>
        <v>300</v>
      </c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635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636</v>
      </c>
      <c r="C26" s="207">
        <f>+C27+C28+C29</f>
        <v>0</v>
      </c>
    </row>
    <row r="27" spans="1:3" s="326" customFormat="1" ht="12" customHeight="1">
      <c r="A27" s="319" t="s">
        <v>257</v>
      </c>
      <c r="B27" s="320" t="s">
        <v>252</v>
      </c>
      <c r="C27" s="63"/>
    </row>
    <row r="28" spans="1:3" s="326" customFormat="1" ht="12" customHeight="1">
      <c r="A28" s="319" t="s">
        <v>260</v>
      </c>
      <c r="B28" s="320" t="s">
        <v>398</v>
      </c>
      <c r="C28" s="205"/>
    </row>
    <row r="29" spans="1:3" s="326" customFormat="1" ht="12" customHeight="1">
      <c r="A29" s="319" t="s">
        <v>261</v>
      </c>
      <c r="B29" s="321" t="s">
        <v>400</v>
      </c>
      <c r="C29" s="205"/>
    </row>
    <row r="30" spans="1:3" s="326" customFormat="1" ht="12" customHeight="1" thickBot="1">
      <c r="A30" s="318" t="s">
        <v>262</v>
      </c>
      <c r="B30" s="101" t="s">
        <v>637</v>
      </c>
      <c r="C30" s="66"/>
    </row>
    <row r="31" spans="1:3" s="326" customFormat="1" ht="12" customHeight="1" thickBot="1">
      <c r="A31" s="135" t="s">
        <v>52</v>
      </c>
      <c r="B31" s="97" t="s">
        <v>401</v>
      </c>
      <c r="C31" s="207">
        <f>+C32+C33+C34</f>
        <v>0</v>
      </c>
    </row>
    <row r="32" spans="1:3" s="326" customFormat="1" ht="12" customHeight="1">
      <c r="A32" s="319" t="s">
        <v>124</v>
      </c>
      <c r="B32" s="320" t="s">
        <v>284</v>
      </c>
      <c r="C32" s="63"/>
    </row>
    <row r="33" spans="1:3" s="326" customFormat="1" ht="12" customHeight="1">
      <c r="A33" s="319" t="s">
        <v>125</v>
      </c>
      <c r="B33" s="321" t="s">
        <v>285</v>
      </c>
      <c r="C33" s="208"/>
    </row>
    <row r="34" spans="1:3" s="326" customFormat="1" ht="12" customHeight="1" thickBot="1">
      <c r="A34" s="318" t="s">
        <v>126</v>
      </c>
      <c r="B34" s="101" t="s">
        <v>286</v>
      </c>
      <c r="C34" s="66"/>
    </row>
    <row r="35" spans="1:3" s="262" customFormat="1" ht="12" customHeight="1" thickBot="1">
      <c r="A35" s="135" t="s">
        <v>53</v>
      </c>
      <c r="B35" s="97" t="s">
        <v>372</v>
      </c>
      <c r="C35" s="234"/>
    </row>
    <row r="36" spans="1:3" s="262" customFormat="1" ht="12" customHeight="1" thickBot="1">
      <c r="A36" s="135" t="s">
        <v>54</v>
      </c>
      <c r="B36" s="97" t="s">
        <v>402</v>
      </c>
      <c r="C36" s="253"/>
    </row>
    <row r="37" spans="1:3" s="262" customFormat="1" ht="12" customHeight="1" thickBot="1">
      <c r="A37" s="132" t="s">
        <v>55</v>
      </c>
      <c r="B37" s="97" t="s">
        <v>403</v>
      </c>
      <c r="C37" s="254">
        <f>+C8+C20+C25+C26+C31+C35+C36</f>
        <v>7985</v>
      </c>
    </row>
    <row r="38" spans="1:3" s="262" customFormat="1" ht="12" customHeight="1" thickBot="1">
      <c r="A38" s="153" t="s">
        <v>56</v>
      </c>
      <c r="B38" s="97" t="s">
        <v>404</v>
      </c>
      <c r="C38" s="254">
        <f>+C39+C40+C41</f>
        <v>401</v>
      </c>
    </row>
    <row r="39" spans="1:4" s="262" customFormat="1" ht="12" customHeight="1">
      <c r="A39" s="319" t="s">
        <v>405</v>
      </c>
      <c r="B39" s="320" t="s">
        <v>225</v>
      </c>
      <c r="C39" s="63">
        <v>401</v>
      </c>
      <c r="D39" s="686"/>
    </row>
    <row r="40" spans="1:3" s="262" customFormat="1" ht="12" customHeight="1">
      <c r="A40" s="319" t="s">
        <v>406</v>
      </c>
      <c r="B40" s="321" t="s">
        <v>35</v>
      </c>
      <c r="C40" s="208"/>
    </row>
    <row r="41" spans="1:3" s="326" customFormat="1" ht="12" customHeight="1" thickBot="1">
      <c r="A41" s="318" t="s">
        <v>407</v>
      </c>
      <c r="B41" s="101" t="s">
        <v>408</v>
      </c>
      <c r="C41" s="66"/>
    </row>
    <row r="42" spans="1:3" s="326" customFormat="1" ht="15" customHeight="1" thickBot="1">
      <c r="A42" s="153" t="s">
        <v>57</v>
      </c>
      <c r="B42" s="154" t="s">
        <v>409</v>
      </c>
      <c r="C42" s="257">
        <f>+C37+C38</f>
        <v>8386</v>
      </c>
    </row>
    <row r="43" spans="1:3" s="326" customFormat="1" ht="15" customHeight="1">
      <c r="A43" s="155"/>
      <c r="B43" s="156"/>
      <c r="C43" s="255"/>
    </row>
    <row r="44" spans="1:3" ht="13.5" thickBot="1">
      <c r="A44" s="157"/>
      <c r="B44" s="158"/>
      <c r="C44" s="256"/>
    </row>
    <row r="45" spans="1:3" s="325" customFormat="1" ht="16.5" customHeight="1" thickBot="1">
      <c r="A45" s="159"/>
      <c r="B45" s="160" t="s">
        <v>89</v>
      </c>
      <c r="C45" s="257"/>
    </row>
    <row r="46" spans="1:3" s="327" customFormat="1" ht="12" customHeight="1" thickBot="1">
      <c r="A46" s="135" t="s">
        <v>48</v>
      </c>
      <c r="B46" s="97" t="s">
        <v>410</v>
      </c>
      <c r="C46" s="207">
        <f>SUM(C47:C51)</f>
        <v>184418</v>
      </c>
    </row>
    <row r="47" spans="1:3" ht="12" customHeight="1">
      <c r="A47" s="318" t="s">
        <v>131</v>
      </c>
      <c r="B47" s="8" t="s">
        <v>79</v>
      </c>
      <c r="C47" s="791">
        <v>106533</v>
      </c>
    </row>
    <row r="48" spans="1:3" ht="12" customHeight="1">
      <c r="A48" s="318" t="s">
        <v>132</v>
      </c>
      <c r="B48" s="7" t="s">
        <v>185</v>
      </c>
      <c r="C48" s="792">
        <v>30352</v>
      </c>
    </row>
    <row r="49" spans="1:3" ht="12" customHeight="1">
      <c r="A49" s="318" t="s">
        <v>133</v>
      </c>
      <c r="B49" s="7" t="s">
        <v>160</v>
      </c>
      <c r="C49" s="65">
        <v>47533</v>
      </c>
    </row>
    <row r="50" spans="1:3" ht="12" customHeight="1">
      <c r="A50" s="318" t="s">
        <v>134</v>
      </c>
      <c r="B50" s="7" t="s">
        <v>186</v>
      </c>
      <c r="C50" s="65"/>
    </row>
    <row r="51" spans="1:3" ht="12" customHeight="1" thickBot="1">
      <c r="A51" s="318" t="s">
        <v>161</v>
      </c>
      <c r="B51" s="7" t="s">
        <v>187</v>
      </c>
      <c r="C51" s="65"/>
    </row>
    <row r="52" spans="1:3" ht="12" customHeight="1" thickBot="1">
      <c r="A52" s="135" t="s">
        <v>49</v>
      </c>
      <c r="B52" s="97" t="s">
        <v>411</v>
      </c>
      <c r="C52" s="207">
        <f>SUM(C53:C55)</f>
        <v>5588</v>
      </c>
    </row>
    <row r="53" spans="1:3" s="327" customFormat="1" ht="12" customHeight="1">
      <c r="A53" s="318" t="s">
        <v>137</v>
      </c>
      <c r="B53" s="8" t="s">
        <v>215</v>
      </c>
      <c r="C53" s="681">
        <v>5588</v>
      </c>
    </row>
    <row r="54" spans="1:3" ht="12" customHeight="1">
      <c r="A54" s="318" t="s">
        <v>138</v>
      </c>
      <c r="B54" s="7" t="s">
        <v>189</v>
      </c>
      <c r="C54" s="65"/>
    </row>
    <row r="55" spans="1:3" ht="12" customHeight="1">
      <c r="A55" s="318" t="s">
        <v>139</v>
      </c>
      <c r="B55" s="7" t="s">
        <v>90</v>
      </c>
      <c r="C55" s="65"/>
    </row>
    <row r="56" spans="1:3" ht="12" customHeight="1" thickBot="1">
      <c r="A56" s="318" t="s">
        <v>140</v>
      </c>
      <c r="B56" s="7" t="s">
        <v>638</v>
      </c>
      <c r="C56" s="65"/>
    </row>
    <row r="57" spans="1:3" ht="15" customHeight="1" thickBot="1">
      <c r="A57" s="135" t="s">
        <v>50</v>
      </c>
      <c r="B57" s="97" t="s">
        <v>42</v>
      </c>
      <c r="C57" s="234"/>
    </row>
    <row r="58" spans="1:3" ht="13.5" thickBot="1">
      <c r="A58" s="135" t="s">
        <v>51</v>
      </c>
      <c r="B58" s="161" t="s">
        <v>639</v>
      </c>
      <c r="C58" s="258">
        <f>+C46+C52+C57</f>
        <v>190006</v>
      </c>
    </row>
    <row r="59" ht="15" customHeight="1" thickBot="1">
      <c r="C59" s="259"/>
    </row>
    <row r="60" spans="1:3" ht="14.25" customHeight="1" thickBot="1">
      <c r="A60" s="164" t="s">
        <v>631</v>
      </c>
      <c r="B60" s="165"/>
      <c r="C60" s="759">
        <v>44</v>
      </c>
    </row>
    <row r="61" spans="1:3" ht="13.5" thickBot="1">
      <c r="A61" s="164" t="s">
        <v>207</v>
      </c>
      <c r="B61" s="165"/>
      <c r="C61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23/2016.(XI.3.)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F63" sqref="F63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 melléklet a ……/",LEFT(#REF!,4),". (….) önkormányzati rendelethez")</f>
        <v>#REF!</v>
      </c>
    </row>
    <row r="2" spans="1:3" s="323" customFormat="1" ht="33" customHeight="1">
      <c r="A2" s="278" t="s">
        <v>205</v>
      </c>
      <c r="B2" s="246" t="s">
        <v>468</v>
      </c>
      <c r="C2" s="260" t="s">
        <v>93</v>
      </c>
    </row>
    <row r="3" spans="1:3" s="323" customFormat="1" ht="24.75" thickBot="1">
      <c r="A3" s="316" t="s">
        <v>204</v>
      </c>
      <c r="B3" s="247" t="s">
        <v>394</v>
      </c>
      <c r="C3" s="261" t="s">
        <v>84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10541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600</v>
      </c>
    </row>
    <row r="11" spans="1:3" s="262" customFormat="1" ht="12" customHeight="1">
      <c r="A11" s="318" t="s">
        <v>133</v>
      </c>
      <c r="B11" s="7" t="s">
        <v>272</v>
      </c>
      <c r="C11" s="205">
        <v>4000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1364</v>
      </c>
    </row>
    <row r="14" spans="1:3" s="262" customFormat="1" ht="12" customHeight="1">
      <c r="A14" s="318" t="s">
        <v>135</v>
      </c>
      <c r="B14" s="7" t="s">
        <v>395</v>
      </c>
      <c r="C14" s="205">
        <v>1610</v>
      </c>
    </row>
    <row r="15" spans="1:3" s="262" customFormat="1" ht="12" customHeight="1">
      <c r="A15" s="318" t="s">
        <v>136</v>
      </c>
      <c r="B15" s="6" t="s">
        <v>396</v>
      </c>
      <c r="C15" s="205">
        <v>2957</v>
      </c>
    </row>
    <row r="16" spans="1:3" s="262" customFormat="1" ht="12" customHeight="1">
      <c r="A16" s="318" t="s">
        <v>146</v>
      </c>
      <c r="B16" s="7" t="s">
        <v>277</v>
      </c>
      <c r="C16" s="252">
        <v>10</v>
      </c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10541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46</v>
      </c>
    </row>
    <row r="38" spans="1:3" s="262" customFormat="1" ht="12" customHeight="1">
      <c r="A38" s="319" t="s">
        <v>405</v>
      </c>
      <c r="B38" s="320" t="s">
        <v>225</v>
      </c>
      <c r="C38" s="63">
        <v>46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10587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284178</v>
      </c>
    </row>
    <row r="46" spans="1:3" ht="12" customHeight="1">
      <c r="A46" s="318" t="s">
        <v>131</v>
      </c>
      <c r="B46" s="8" t="s">
        <v>79</v>
      </c>
      <c r="C46" s="63">
        <f>165105+242+1639+957+94+49+1297+96+220+48</f>
        <v>169747</v>
      </c>
    </row>
    <row r="47" spans="1:3" ht="12" customHeight="1">
      <c r="A47" s="318" t="s">
        <v>132</v>
      </c>
      <c r="B47" s="7" t="s">
        <v>185</v>
      </c>
      <c r="C47" s="65">
        <f>47111+65+442+258+25+13+350+26+59+13</f>
        <v>48362</v>
      </c>
    </row>
    <row r="48" spans="1:3" ht="12" customHeight="1">
      <c r="A48" s="318" t="s">
        <v>133</v>
      </c>
      <c r="B48" s="7" t="s">
        <v>160</v>
      </c>
      <c r="C48" s="65">
        <f>65821+162+86</f>
        <v>66069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2250</v>
      </c>
    </row>
    <row r="52" spans="1:3" s="327" customFormat="1" ht="12" customHeight="1">
      <c r="A52" s="318" t="s">
        <v>137</v>
      </c>
      <c r="B52" s="8" t="s">
        <v>215</v>
      </c>
      <c r="C52" s="707">
        <f>2220+30</f>
        <v>2250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286428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95">
        <v>57</v>
      </c>
    </row>
    <row r="60" spans="1:3" ht="13.5" thickBot="1">
      <c r="A60" s="164" t="s">
        <v>207</v>
      </c>
      <c r="B60" s="165"/>
      <c r="C60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23/2016.(XI.3.)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E60" sqref="E60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+CONCATENATE("9.3.1. melléklet a ……/",LEFT(#REF!,4),". (….) önkormányzati rendelethez")</f>
        <v>#REF!</v>
      </c>
    </row>
    <row r="2" spans="1:3" s="323" customFormat="1" ht="33.75" customHeight="1">
      <c r="A2" s="278" t="s">
        <v>205</v>
      </c>
      <c r="B2" s="246" t="s">
        <v>468</v>
      </c>
      <c r="C2" s="260" t="s">
        <v>93</v>
      </c>
    </row>
    <row r="3" spans="1:3" s="323" customFormat="1" ht="24.75" thickBot="1">
      <c r="A3" s="316" t="s">
        <v>204</v>
      </c>
      <c r="B3" s="247" t="s">
        <v>412</v>
      </c>
      <c r="C3" s="261" t="s">
        <v>92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10541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600</v>
      </c>
    </row>
    <row r="11" spans="1:3" s="262" customFormat="1" ht="12" customHeight="1">
      <c r="A11" s="318" t="s">
        <v>133</v>
      </c>
      <c r="B11" s="7" t="s">
        <v>272</v>
      </c>
      <c r="C11" s="205">
        <v>4000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1364</v>
      </c>
    </row>
    <row r="14" spans="1:3" s="262" customFormat="1" ht="12" customHeight="1">
      <c r="A14" s="318" t="s">
        <v>135</v>
      </c>
      <c r="B14" s="7" t="s">
        <v>395</v>
      </c>
      <c r="C14" s="205">
        <v>1610</v>
      </c>
    </row>
    <row r="15" spans="1:3" s="262" customFormat="1" ht="12" customHeight="1">
      <c r="A15" s="318" t="s">
        <v>136</v>
      </c>
      <c r="B15" s="6" t="s">
        <v>396</v>
      </c>
      <c r="C15" s="205">
        <v>2957</v>
      </c>
    </row>
    <row r="16" spans="1:3" s="262" customFormat="1" ht="12" customHeight="1">
      <c r="A16" s="318" t="s">
        <v>146</v>
      </c>
      <c r="B16" s="7" t="s">
        <v>277</v>
      </c>
      <c r="C16" s="252">
        <v>10</v>
      </c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10541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46</v>
      </c>
    </row>
    <row r="38" spans="1:3" s="262" customFormat="1" ht="12" customHeight="1">
      <c r="A38" s="319" t="s">
        <v>405</v>
      </c>
      <c r="B38" s="320" t="s">
        <v>225</v>
      </c>
      <c r="C38" s="63">
        <v>46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10587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284178</v>
      </c>
    </row>
    <row r="46" spans="1:3" ht="12" customHeight="1">
      <c r="A46" s="318" t="s">
        <v>131</v>
      </c>
      <c r="B46" s="8" t="s">
        <v>79</v>
      </c>
      <c r="C46" s="63">
        <f>165105+242+1639+957+94+49+1297+96+220+48</f>
        <v>169747</v>
      </c>
    </row>
    <row r="47" spans="1:3" ht="12" customHeight="1">
      <c r="A47" s="318" t="s">
        <v>132</v>
      </c>
      <c r="B47" s="7" t="s">
        <v>185</v>
      </c>
      <c r="C47" s="65">
        <f>47111+65+442+258+25+13+350+26+59+13</f>
        <v>48362</v>
      </c>
    </row>
    <row r="48" spans="1:3" ht="12" customHeight="1">
      <c r="A48" s="318" t="s">
        <v>133</v>
      </c>
      <c r="B48" s="7" t="s">
        <v>160</v>
      </c>
      <c r="C48" s="65">
        <f>65983+86</f>
        <v>66069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2250</v>
      </c>
    </row>
    <row r="52" spans="1:3" s="327" customFormat="1" ht="12" customHeight="1">
      <c r="A52" s="318" t="s">
        <v>137</v>
      </c>
      <c r="B52" s="8" t="s">
        <v>215</v>
      </c>
      <c r="C52" s="63">
        <f>2220+30</f>
        <v>2250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286428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95">
        <v>57</v>
      </c>
    </row>
    <row r="60" spans="1:3" ht="13.5" thickBot="1">
      <c r="A60" s="164" t="s">
        <v>207</v>
      </c>
      <c r="B60" s="165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23/2016.(XI.3.)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I159"/>
  <sheetViews>
    <sheetView zoomScaleSheetLayoutView="100" workbookViewId="0" topLeftCell="A73">
      <selection activeCell="C113" sqref="C113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85" customWidth="1"/>
    <col min="5" max="16384" width="9.375" style="285" customWidth="1"/>
  </cols>
  <sheetData>
    <row r="1" spans="1:3" ht="15.75" customHeight="1">
      <c r="A1" s="835" t="s">
        <v>45</v>
      </c>
      <c r="B1" s="835"/>
      <c r="C1" s="835"/>
    </row>
    <row r="2" spans="1:3" ht="15.75" customHeight="1" thickBot="1">
      <c r="A2" s="834" t="s">
        <v>164</v>
      </c>
      <c r="B2" s="834"/>
      <c r="C2" s="199" t="s">
        <v>216</v>
      </c>
    </row>
    <row r="3" spans="1:3" ht="37.5" customHeight="1" thickBot="1">
      <c r="A3" s="22" t="s">
        <v>103</v>
      </c>
      <c r="B3" s="23" t="s">
        <v>47</v>
      </c>
      <c r="C3" s="39" t="s">
        <v>712</v>
      </c>
    </row>
    <row r="4" spans="1:3" s="286" customFormat="1" ht="12" customHeight="1" thickBot="1">
      <c r="A4" s="280" t="s">
        <v>552</v>
      </c>
      <c r="B4" s="281" t="s">
        <v>553</v>
      </c>
      <c r="C4" s="282" t="s">
        <v>554</v>
      </c>
    </row>
    <row r="5" spans="1:3" s="287" customFormat="1" ht="12" customHeight="1" thickBot="1">
      <c r="A5" s="19" t="s">
        <v>48</v>
      </c>
      <c r="B5" s="20" t="s">
        <v>241</v>
      </c>
      <c r="C5" s="190">
        <f>+C6+C7+C8+C9+C10+C11</f>
        <v>1144764</v>
      </c>
    </row>
    <row r="6" spans="1:3" s="287" customFormat="1" ht="12" customHeight="1">
      <c r="A6" s="14" t="s">
        <v>131</v>
      </c>
      <c r="B6" s="288" t="s">
        <v>242</v>
      </c>
      <c r="C6" s="328">
        <v>231988</v>
      </c>
    </row>
    <row r="7" spans="1:3" s="287" customFormat="1" ht="12" customHeight="1">
      <c r="A7" s="13" t="s">
        <v>132</v>
      </c>
      <c r="B7" s="289" t="s">
        <v>243</v>
      </c>
      <c r="C7" s="785">
        <v>217051</v>
      </c>
    </row>
    <row r="8" spans="1:3" s="287" customFormat="1" ht="12" customHeight="1">
      <c r="A8" s="13" t="s">
        <v>133</v>
      </c>
      <c r="B8" s="289" t="s">
        <v>727</v>
      </c>
      <c r="C8" s="785">
        <v>550680</v>
      </c>
    </row>
    <row r="9" spans="1:3" s="287" customFormat="1" ht="12" customHeight="1">
      <c r="A9" s="13" t="s">
        <v>134</v>
      </c>
      <c r="B9" s="289" t="s">
        <v>245</v>
      </c>
      <c r="C9" s="194">
        <v>26943</v>
      </c>
    </row>
    <row r="10" spans="1:3" s="287" customFormat="1" ht="12" customHeight="1">
      <c r="A10" s="13" t="s">
        <v>161</v>
      </c>
      <c r="B10" s="186" t="s">
        <v>555</v>
      </c>
      <c r="C10" s="785">
        <v>116363</v>
      </c>
    </row>
    <row r="11" spans="1:3" s="287" customFormat="1" ht="12" customHeight="1" thickBot="1">
      <c r="A11" s="15" t="s">
        <v>135</v>
      </c>
      <c r="B11" s="187" t="s">
        <v>556</v>
      </c>
      <c r="C11" s="194">
        <v>1739</v>
      </c>
    </row>
    <row r="12" spans="1:3" s="287" customFormat="1" ht="12" customHeight="1" thickBot="1">
      <c r="A12" s="19" t="s">
        <v>49</v>
      </c>
      <c r="B12" s="185" t="s">
        <v>246</v>
      </c>
      <c r="C12" s="190">
        <f>+C13+C14+C15+C16+C17</f>
        <v>572436</v>
      </c>
    </row>
    <row r="13" spans="1:3" s="287" customFormat="1" ht="12" customHeight="1">
      <c r="A13" s="14" t="s">
        <v>137</v>
      </c>
      <c r="B13" s="288" t="s">
        <v>247</v>
      </c>
      <c r="C13" s="192"/>
    </row>
    <row r="14" spans="1:3" s="287" customFormat="1" ht="12" customHeight="1">
      <c r="A14" s="13" t="s">
        <v>138</v>
      </c>
      <c r="B14" s="289" t="s">
        <v>248</v>
      </c>
      <c r="C14" s="191"/>
    </row>
    <row r="15" spans="1:3" s="287" customFormat="1" ht="12" customHeight="1">
      <c r="A15" s="13" t="s">
        <v>139</v>
      </c>
      <c r="B15" s="289" t="s">
        <v>417</v>
      </c>
      <c r="C15" s="191"/>
    </row>
    <row r="16" spans="1:3" s="287" customFormat="1" ht="12" customHeight="1">
      <c r="A16" s="13" t="s">
        <v>140</v>
      </c>
      <c r="B16" s="289" t="s">
        <v>418</v>
      </c>
      <c r="C16" s="191"/>
    </row>
    <row r="17" spans="1:3" s="287" customFormat="1" ht="12" customHeight="1">
      <c r="A17" s="13" t="s">
        <v>141</v>
      </c>
      <c r="B17" s="289" t="s">
        <v>249</v>
      </c>
      <c r="C17" s="785">
        <v>572436</v>
      </c>
    </row>
    <row r="18" spans="1:3" s="287" customFormat="1" ht="12" customHeight="1" thickBot="1">
      <c r="A18" s="15" t="s">
        <v>150</v>
      </c>
      <c r="B18" s="187" t="s">
        <v>250</v>
      </c>
      <c r="C18" s="277"/>
    </row>
    <row r="19" spans="1:3" s="287" customFormat="1" ht="12" customHeight="1" thickBot="1">
      <c r="A19" s="19" t="s">
        <v>50</v>
      </c>
      <c r="B19" s="20" t="s">
        <v>251</v>
      </c>
      <c r="C19" s="190">
        <f>+C20+C21+C22+C23+C24</f>
        <v>16653</v>
      </c>
    </row>
    <row r="20" spans="1:3" s="287" customFormat="1" ht="12" customHeight="1">
      <c r="A20" s="14" t="s">
        <v>120</v>
      </c>
      <c r="B20" s="288" t="s">
        <v>252</v>
      </c>
      <c r="C20" s="786">
        <v>895</v>
      </c>
    </row>
    <row r="21" spans="1:3" s="287" customFormat="1" ht="12" customHeight="1">
      <c r="A21" s="13" t="s">
        <v>121</v>
      </c>
      <c r="B21" s="289" t="s">
        <v>253</v>
      </c>
      <c r="C21" s="194"/>
    </row>
    <row r="22" spans="1:3" s="287" customFormat="1" ht="12" customHeight="1">
      <c r="A22" s="13" t="s">
        <v>122</v>
      </c>
      <c r="B22" s="289" t="s">
        <v>419</v>
      </c>
      <c r="C22" s="194"/>
    </row>
    <row r="23" spans="1:3" s="287" customFormat="1" ht="12" customHeight="1">
      <c r="A23" s="13" t="s">
        <v>123</v>
      </c>
      <c r="B23" s="289" t="s">
        <v>420</v>
      </c>
      <c r="C23" s="194"/>
    </row>
    <row r="24" spans="1:3" s="287" customFormat="1" ht="12" customHeight="1">
      <c r="A24" s="13" t="s">
        <v>173</v>
      </c>
      <c r="B24" s="289" t="s">
        <v>254</v>
      </c>
      <c r="C24" s="194">
        <v>15758</v>
      </c>
    </row>
    <row r="25" spans="1:3" s="287" customFormat="1" ht="12" customHeight="1" thickBot="1">
      <c r="A25" s="15" t="s">
        <v>174</v>
      </c>
      <c r="B25" s="290" t="s">
        <v>255</v>
      </c>
      <c r="C25" s="193"/>
    </row>
    <row r="26" spans="1:3" s="287" customFormat="1" ht="12" customHeight="1" thickBot="1">
      <c r="A26" s="19" t="s">
        <v>175</v>
      </c>
      <c r="B26" s="20" t="s">
        <v>256</v>
      </c>
      <c r="C26" s="195">
        <f>+C27+C31+C32+C33</f>
        <v>307560</v>
      </c>
    </row>
    <row r="27" spans="1:3" s="287" customFormat="1" ht="12" customHeight="1">
      <c r="A27" s="14" t="s">
        <v>257</v>
      </c>
      <c r="B27" s="288" t="s">
        <v>557</v>
      </c>
      <c r="C27" s="283">
        <f>SUM(C28:C30)</f>
        <v>267740</v>
      </c>
    </row>
    <row r="28" spans="1:3" s="287" customFormat="1" ht="12" customHeight="1">
      <c r="A28" s="13" t="s">
        <v>258</v>
      </c>
      <c r="B28" s="289" t="s">
        <v>263</v>
      </c>
      <c r="C28" s="194">
        <v>75100</v>
      </c>
    </row>
    <row r="29" spans="1:3" s="287" customFormat="1" ht="12" customHeight="1">
      <c r="A29" s="13" t="s">
        <v>259</v>
      </c>
      <c r="B29" s="289" t="s">
        <v>670</v>
      </c>
      <c r="C29" s="194">
        <v>192500</v>
      </c>
    </row>
    <row r="30" spans="1:3" s="287" customFormat="1" ht="12" customHeight="1">
      <c r="A30" s="13" t="s">
        <v>558</v>
      </c>
      <c r="B30" s="289" t="s">
        <v>667</v>
      </c>
      <c r="C30" s="194">
        <v>140</v>
      </c>
    </row>
    <row r="31" spans="1:3" s="287" customFormat="1" ht="12" customHeight="1">
      <c r="A31" s="13" t="s">
        <v>260</v>
      </c>
      <c r="B31" s="289" t="s">
        <v>265</v>
      </c>
      <c r="C31" s="194">
        <v>26200</v>
      </c>
    </row>
    <row r="32" spans="1:3" s="287" customFormat="1" ht="12" customHeight="1">
      <c r="A32" s="13" t="s">
        <v>261</v>
      </c>
      <c r="B32" s="289" t="s">
        <v>266</v>
      </c>
      <c r="C32" s="194">
        <v>5620</v>
      </c>
    </row>
    <row r="33" spans="1:3" s="287" customFormat="1" ht="12" customHeight="1" thickBot="1">
      <c r="A33" s="15" t="s">
        <v>262</v>
      </c>
      <c r="B33" s="290" t="s">
        <v>267</v>
      </c>
      <c r="C33" s="277">
        <v>8000</v>
      </c>
    </row>
    <row r="34" spans="1:3" s="287" customFormat="1" ht="12" customHeight="1" thickBot="1">
      <c r="A34" s="19" t="s">
        <v>52</v>
      </c>
      <c r="B34" s="20" t="s">
        <v>560</v>
      </c>
      <c r="C34" s="190">
        <f>SUM(C35:C45)</f>
        <v>225964</v>
      </c>
    </row>
    <row r="35" spans="1:3" s="287" customFormat="1" ht="12" customHeight="1">
      <c r="A35" s="14" t="s">
        <v>124</v>
      </c>
      <c r="B35" s="288" t="s">
        <v>270</v>
      </c>
      <c r="C35" s="328">
        <v>4050</v>
      </c>
    </row>
    <row r="36" spans="1:3" s="287" customFormat="1" ht="12" customHeight="1">
      <c r="A36" s="13" t="s">
        <v>125</v>
      </c>
      <c r="B36" s="289" t="s">
        <v>271</v>
      </c>
      <c r="C36" s="785">
        <v>54516</v>
      </c>
    </row>
    <row r="37" spans="1:3" s="287" customFormat="1" ht="12" customHeight="1">
      <c r="A37" s="13" t="s">
        <v>126</v>
      </c>
      <c r="B37" s="289" t="s">
        <v>272</v>
      </c>
      <c r="C37" s="194">
        <v>84230</v>
      </c>
    </row>
    <row r="38" spans="1:3" s="287" customFormat="1" ht="12" customHeight="1">
      <c r="A38" s="13" t="s">
        <v>177</v>
      </c>
      <c r="B38" s="289" t="s">
        <v>273</v>
      </c>
      <c r="C38" s="194">
        <v>376</v>
      </c>
    </row>
    <row r="39" spans="1:3" s="287" customFormat="1" ht="12" customHeight="1">
      <c r="A39" s="13" t="s">
        <v>178</v>
      </c>
      <c r="B39" s="289" t="s">
        <v>274</v>
      </c>
      <c r="C39" s="194">
        <v>24761</v>
      </c>
    </row>
    <row r="40" spans="1:3" s="287" customFormat="1" ht="12" customHeight="1">
      <c r="A40" s="13" t="s">
        <v>179</v>
      </c>
      <c r="B40" s="289" t="s">
        <v>275</v>
      </c>
      <c r="C40" s="194">
        <v>34297</v>
      </c>
    </row>
    <row r="41" spans="1:3" s="287" customFormat="1" ht="12" customHeight="1">
      <c r="A41" s="13" t="s">
        <v>180</v>
      </c>
      <c r="B41" s="289" t="s">
        <v>276</v>
      </c>
      <c r="C41" s="194">
        <v>22424</v>
      </c>
    </row>
    <row r="42" spans="1:3" s="287" customFormat="1" ht="12" customHeight="1">
      <c r="A42" s="13" t="s">
        <v>181</v>
      </c>
      <c r="B42" s="289" t="s">
        <v>728</v>
      </c>
      <c r="C42" s="194">
        <v>10</v>
      </c>
    </row>
    <row r="43" spans="1:3" s="287" customFormat="1" ht="12" customHeight="1">
      <c r="A43" s="13" t="s">
        <v>268</v>
      </c>
      <c r="B43" s="289" t="s">
        <v>278</v>
      </c>
      <c r="C43" s="194"/>
    </row>
    <row r="44" spans="1:3" s="287" customFormat="1" ht="12" customHeight="1">
      <c r="A44" s="15" t="s">
        <v>269</v>
      </c>
      <c r="B44" s="290" t="s">
        <v>561</v>
      </c>
      <c r="C44" s="277">
        <v>500</v>
      </c>
    </row>
    <row r="45" spans="1:3" s="287" customFormat="1" ht="12" customHeight="1" thickBot="1">
      <c r="A45" s="15" t="s">
        <v>562</v>
      </c>
      <c r="B45" s="187" t="s">
        <v>279</v>
      </c>
      <c r="C45" s="706">
        <v>800</v>
      </c>
    </row>
    <row r="46" spans="1:3" s="287" customFormat="1" ht="12" customHeight="1" thickBot="1">
      <c r="A46" s="19" t="s">
        <v>53</v>
      </c>
      <c r="B46" s="20" t="s">
        <v>280</v>
      </c>
      <c r="C46" s="190">
        <f>SUM(C47:C51)</f>
        <v>3274</v>
      </c>
    </row>
    <row r="47" spans="1:3" s="287" customFormat="1" ht="12" customHeight="1">
      <c r="A47" s="14" t="s">
        <v>127</v>
      </c>
      <c r="B47" s="288" t="s">
        <v>284</v>
      </c>
      <c r="C47" s="328"/>
    </row>
    <row r="48" spans="1:3" s="287" customFormat="1" ht="12" customHeight="1">
      <c r="A48" s="13" t="s">
        <v>128</v>
      </c>
      <c r="B48" s="289" t="s">
        <v>285</v>
      </c>
      <c r="C48" s="194">
        <v>3274</v>
      </c>
    </row>
    <row r="49" spans="1:3" s="287" customFormat="1" ht="12" customHeight="1">
      <c r="A49" s="13" t="s">
        <v>281</v>
      </c>
      <c r="B49" s="289" t="s">
        <v>286</v>
      </c>
      <c r="C49" s="194"/>
    </row>
    <row r="50" spans="1:3" s="287" customFormat="1" ht="12" customHeight="1">
      <c r="A50" s="13" t="s">
        <v>282</v>
      </c>
      <c r="B50" s="289" t="s">
        <v>287</v>
      </c>
      <c r="C50" s="194"/>
    </row>
    <row r="51" spans="1:3" s="287" customFormat="1" ht="12" customHeight="1" thickBot="1">
      <c r="A51" s="15" t="s">
        <v>283</v>
      </c>
      <c r="B51" s="187" t="s">
        <v>288</v>
      </c>
      <c r="C51" s="277"/>
    </row>
    <row r="52" spans="1:3" s="287" customFormat="1" ht="12" customHeight="1" thickBot="1">
      <c r="A52" s="19" t="s">
        <v>182</v>
      </c>
      <c r="B52" s="20" t="s">
        <v>289</v>
      </c>
      <c r="C52" s="190">
        <f>SUM(C53:C55)</f>
        <v>14687</v>
      </c>
    </row>
    <row r="53" spans="1:3" s="287" customFormat="1" ht="12" customHeight="1">
      <c r="A53" s="14" t="s">
        <v>129</v>
      </c>
      <c r="B53" s="288" t="s">
        <v>290</v>
      </c>
      <c r="C53" s="192"/>
    </row>
    <row r="54" spans="1:3" s="287" customFormat="1" ht="12" customHeight="1">
      <c r="A54" s="13" t="s">
        <v>130</v>
      </c>
      <c r="B54" s="289" t="s">
        <v>421</v>
      </c>
      <c r="C54" s="194">
        <v>1000</v>
      </c>
    </row>
    <row r="55" spans="1:3" s="287" customFormat="1" ht="12" customHeight="1">
      <c r="A55" s="13" t="s">
        <v>293</v>
      </c>
      <c r="B55" s="289" t="s">
        <v>291</v>
      </c>
      <c r="C55" s="194">
        <v>13687</v>
      </c>
    </row>
    <row r="56" spans="1:3" s="287" customFormat="1" ht="12" customHeight="1" thickBot="1">
      <c r="A56" s="15" t="s">
        <v>294</v>
      </c>
      <c r="B56" s="187" t="s">
        <v>292</v>
      </c>
      <c r="C56" s="193"/>
    </row>
    <row r="57" spans="1:3" s="287" customFormat="1" ht="12" customHeight="1" thickBot="1">
      <c r="A57" s="19" t="s">
        <v>55</v>
      </c>
      <c r="B57" s="185" t="s">
        <v>295</v>
      </c>
      <c r="C57" s="190">
        <f>SUM(C58:C60)</f>
        <v>320</v>
      </c>
    </row>
    <row r="58" spans="1:3" s="287" customFormat="1" ht="12" customHeight="1">
      <c r="A58" s="14" t="s">
        <v>183</v>
      </c>
      <c r="B58" s="288" t="s">
        <v>297</v>
      </c>
      <c r="C58" s="194"/>
    </row>
    <row r="59" spans="1:3" s="287" customFormat="1" ht="12" customHeight="1">
      <c r="A59" s="13" t="s">
        <v>184</v>
      </c>
      <c r="B59" s="289" t="s">
        <v>422</v>
      </c>
      <c r="C59" s="194"/>
    </row>
    <row r="60" spans="1:3" s="287" customFormat="1" ht="12" customHeight="1">
      <c r="A60" s="13" t="s">
        <v>217</v>
      </c>
      <c r="B60" s="289" t="s">
        <v>298</v>
      </c>
      <c r="C60" s="194">
        <v>320</v>
      </c>
    </row>
    <row r="61" spans="1:3" s="287" customFormat="1" ht="12" customHeight="1" thickBot="1">
      <c r="A61" s="15" t="s">
        <v>296</v>
      </c>
      <c r="B61" s="187" t="s">
        <v>299</v>
      </c>
      <c r="C61" s="194"/>
    </row>
    <row r="62" spans="1:3" s="287" customFormat="1" ht="12" customHeight="1" thickBot="1">
      <c r="A62" s="601" t="s">
        <v>563</v>
      </c>
      <c r="B62" s="20" t="s">
        <v>300</v>
      </c>
      <c r="C62" s="195">
        <f>+C5+C12+C19+C26+C34+C46+C52+C57</f>
        <v>2285658</v>
      </c>
    </row>
    <row r="63" spans="1:3" s="287" customFormat="1" ht="12" customHeight="1" thickBot="1">
      <c r="A63" s="602" t="s">
        <v>301</v>
      </c>
      <c r="B63" s="185" t="s">
        <v>302</v>
      </c>
      <c r="C63" s="190">
        <f>SUM(C64:C66)</f>
        <v>10303</v>
      </c>
    </row>
    <row r="64" spans="1:3" s="287" customFormat="1" ht="12" customHeight="1">
      <c r="A64" s="14" t="s">
        <v>333</v>
      </c>
      <c r="B64" s="288" t="s">
        <v>303</v>
      </c>
      <c r="C64" s="785">
        <v>10303</v>
      </c>
    </row>
    <row r="65" spans="1:3" s="287" customFormat="1" ht="12" customHeight="1">
      <c r="A65" s="13" t="s">
        <v>342</v>
      </c>
      <c r="B65" s="289" t="s">
        <v>304</v>
      </c>
      <c r="C65" s="194"/>
    </row>
    <row r="66" spans="1:3" s="287" customFormat="1" ht="12" customHeight="1" thickBot="1">
      <c r="A66" s="15" t="s">
        <v>343</v>
      </c>
      <c r="B66" s="603" t="s">
        <v>564</v>
      </c>
      <c r="C66" s="194"/>
    </row>
    <row r="67" spans="1:3" s="287" customFormat="1" ht="12" customHeight="1" thickBot="1">
      <c r="A67" s="602" t="s">
        <v>306</v>
      </c>
      <c r="B67" s="185" t="s">
        <v>307</v>
      </c>
      <c r="C67" s="190">
        <f>SUM(C68:C71)</f>
        <v>0</v>
      </c>
    </row>
    <row r="68" spans="1:3" s="287" customFormat="1" ht="12" customHeight="1">
      <c r="A68" s="14" t="s">
        <v>162</v>
      </c>
      <c r="B68" s="288" t="s">
        <v>308</v>
      </c>
      <c r="C68" s="194"/>
    </row>
    <row r="69" spans="1:3" s="287" customFormat="1" ht="12" customHeight="1">
      <c r="A69" s="13" t="s">
        <v>163</v>
      </c>
      <c r="B69" s="289" t="s">
        <v>309</v>
      </c>
      <c r="C69" s="194"/>
    </row>
    <row r="70" spans="1:3" s="287" customFormat="1" ht="12" customHeight="1">
      <c r="A70" s="13" t="s">
        <v>334</v>
      </c>
      <c r="B70" s="289" t="s">
        <v>310</v>
      </c>
      <c r="C70" s="194"/>
    </row>
    <row r="71" spans="1:3" s="287" customFormat="1" ht="12" customHeight="1" thickBot="1">
      <c r="A71" s="15" t="s">
        <v>335</v>
      </c>
      <c r="B71" s="187" t="s">
        <v>311</v>
      </c>
      <c r="C71" s="194"/>
    </row>
    <row r="72" spans="1:3" s="287" customFormat="1" ht="12" customHeight="1" thickBot="1">
      <c r="A72" s="602" t="s">
        <v>312</v>
      </c>
      <c r="B72" s="185" t="s">
        <v>313</v>
      </c>
      <c r="C72" s="190">
        <f>SUM(C73:C74)</f>
        <v>264547</v>
      </c>
    </row>
    <row r="73" spans="1:3" s="287" customFormat="1" ht="12" customHeight="1">
      <c r="A73" s="14" t="s">
        <v>336</v>
      </c>
      <c r="B73" s="288" t="s">
        <v>314</v>
      </c>
      <c r="C73" s="194">
        <v>264547</v>
      </c>
    </row>
    <row r="74" spans="1:3" s="287" customFormat="1" ht="12" customHeight="1" thickBot="1">
      <c r="A74" s="15" t="s">
        <v>337</v>
      </c>
      <c r="B74" s="187" t="s">
        <v>315</v>
      </c>
      <c r="C74" s="194"/>
    </row>
    <row r="75" spans="1:3" s="287" customFormat="1" ht="12" customHeight="1" thickBot="1">
      <c r="A75" s="602" t="s">
        <v>316</v>
      </c>
      <c r="B75" s="185" t="s">
        <v>317</v>
      </c>
      <c r="C75" s="190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194"/>
    </row>
    <row r="77" spans="1:3" s="287" customFormat="1" ht="12" customHeight="1">
      <c r="A77" s="13" t="s">
        <v>339</v>
      </c>
      <c r="B77" s="289" t="s">
        <v>319</v>
      </c>
      <c r="C77" s="194"/>
    </row>
    <row r="78" spans="1:3" s="287" customFormat="1" ht="12" customHeight="1" thickBot="1">
      <c r="A78" s="15" t="s">
        <v>340</v>
      </c>
      <c r="B78" s="187" t="s">
        <v>320</v>
      </c>
      <c r="C78" s="194"/>
    </row>
    <row r="79" spans="1:3" s="287" customFormat="1" ht="12" customHeight="1" thickBot="1">
      <c r="A79" s="602" t="s">
        <v>321</v>
      </c>
      <c r="B79" s="185" t="s">
        <v>341</v>
      </c>
      <c r="C79" s="190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194"/>
    </row>
    <row r="81" spans="1:3" s="287" customFormat="1" ht="12" customHeight="1">
      <c r="A81" s="293" t="s">
        <v>324</v>
      </c>
      <c r="B81" s="289" t="s">
        <v>325</v>
      </c>
      <c r="C81" s="194"/>
    </row>
    <row r="82" spans="1:3" s="287" customFormat="1" ht="12" customHeight="1">
      <c r="A82" s="293" t="s">
        <v>326</v>
      </c>
      <c r="B82" s="289" t="s">
        <v>327</v>
      </c>
      <c r="C82" s="194"/>
    </row>
    <row r="83" spans="1:3" s="287" customFormat="1" ht="12" customHeight="1" thickBot="1">
      <c r="A83" s="294" t="s">
        <v>328</v>
      </c>
      <c r="B83" s="187" t="s">
        <v>329</v>
      </c>
      <c r="C83" s="194"/>
    </row>
    <row r="84" spans="1:3" s="287" customFormat="1" ht="12" customHeight="1" thickBot="1">
      <c r="A84" s="602" t="s">
        <v>330</v>
      </c>
      <c r="B84" s="185" t="s">
        <v>565</v>
      </c>
      <c r="C84" s="329"/>
    </row>
    <row r="85" spans="1:3" s="287" customFormat="1" ht="13.5" customHeight="1" thickBot="1">
      <c r="A85" s="602" t="s">
        <v>332</v>
      </c>
      <c r="B85" s="185" t="s">
        <v>331</v>
      </c>
      <c r="C85" s="329"/>
    </row>
    <row r="86" spans="1:3" s="287" customFormat="1" ht="15.75" customHeight="1" thickBot="1">
      <c r="A86" s="602" t="s">
        <v>344</v>
      </c>
      <c r="B86" s="295" t="s">
        <v>566</v>
      </c>
      <c r="C86" s="195">
        <f>+C63+C67+C72+C75+C79+C85+C84</f>
        <v>274850</v>
      </c>
    </row>
    <row r="87" spans="1:3" s="287" customFormat="1" ht="16.5" customHeight="1" thickBot="1">
      <c r="A87" s="604" t="s">
        <v>567</v>
      </c>
      <c r="B87" s="296" t="s">
        <v>568</v>
      </c>
      <c r="C87" s="195">
        <f>+C62+C86</f>
        <v>2560508</v>
      </c>
    </row>
    <row r="88" spans="1:3" s="287" customFormat="1" ht="83.25" customHeight="1">
      <c r="A88" s="4"/>
      <c r="B88" s="5"/>
      <c r="C88" s="196"/>
    </row>
    <row r="89" spans="1:3" ht="16.5" customHeight="1">
      <c r="A89" s="835" t="s">
        <v>77</v>
      </c>
      <c r="B89" s="835"/>
      <c r="C89" s="835"/>
    </row>
    <row r="90" spans="1:3" s="297" customFormat="1" ht="16.5" customHeight="1" thickBot="1">
      <c r="A90" s="836" t="s">
        <v>165</v>
      </c>
      <c r="B90" s="836"/>
      <c r="C90" s="100" t="s">
        <v>216</v>
      </c>
    </row>
    <row r="91" spans="1:3" ht="37.5" customHeight="1" thickBot="1">
      <c r="A91" s="22" t="s">
        <v>103</v>
      </c>
      <c r="B91" s="23" t="s">
        <v>78</v>
      </c>
      <c r="C91" s="39" t="str">
        <f>+C3</f>
        <v>2016. évi előirányzat</v>
      </c>
    </row>
    <row r="92" spans="1:3" s="286" customFormat="1" ht="12" customHeight="1" thickBot="1">
      <c r="A92" s="35" t="s">
        <v>552</v>
      </c>
      <c r="B92" s="36" t="s">
        <v>553</v>
      </c>
      <c r="C92" s="37" t="s">
        <v>554</v>
      </c>
    </row>
    <row r="93" spans="1:3" ht="12" customHeight="1" thickBot="1">
      <c r="A93" s="21" t="s">
        <v>48</v>
      </c>
      <c r="B93" s="29" t="s">
        <v>606</v>
      </c>
      <c r="C93" s="189">
        <f>C94+C95+C96+C97+C98+C111</f>
        <v>2081686</v>
      </c>
    </row>
    <row r="94" spans="1:3" ht="12" customHeight="1">
      <c r="A94" s="16" t="s">
        <v>131</v>
      </c>
      <c r="B94" s="9" t="s">
        <v>79</v>
      </c>
      <c r="C94" s="787">
        <v>942458</v>
      </c>
    </row>
    <row r="95" spans="1:3" ht="12" customHeight="1">
      <c r="A95" s="13" t="s">
        <v>132</v>
      </c>
      <c r="B95" s="7" t="s">
        <v>185</v>
      </c>
      <c r="C95" s="785">
        <v>183800</v>
      </c>
    </row>
    <row r="96" spans="1:3" ht="12" customHeight="1">
      <c r="A96" s="13" t="s">
        <v>133</v>
      </c>
      <c r="B96" s="7" t="s">
        <v>160</v>
      </c>
      <c r="C96" s="646">
        <v>616450</v>
      </c>
    </row>
    <row r="97" spans="1:3" ht="12" customHeight="1">
      <c r="A97" s="13" t="s">
        <v>134</v>
      </c>
      <c r="B97" s="10" t="s">
        <v>186</v>
      </c>
      <c r="C97" s="277">
        <v>76140</v>
      </c>
    </row>
    <row r="98" spans="1:3" ht="12" customHeight="1">
      <c r="A98" s="13" t="s">
        <v>145</v>
      </c>
      <c r="B98" s="18" t="s">
        <v>187</v>
      </c>
      <c r="C98" s="277">
        <v>158589</v>
      </c>
    </row>
    <row r="99" spans="1:3" ht="12" customHeight="1">
      <c r="A99" s="13" t="s">
        <v>135</v>
      </c>
      <c r="B99" s="7" t="s">
        <v>569</v>
      </c>
      <c r="C99" s="277">
        <v>6599</v>
      </c>
    </row>
    <row r="100" spans="1:3" ht="12" customHeight="1">
      <c r="A100" s="13" t="s">
        <v>136</v>
      </c>
      <c r="B100" s="104" t="s">
        <v>570</v>
      </c>
      <c r="C100" s="277"/>
    </row>
    <row r="101" spans="1:3" ht="12" customHeight="1">
      <c r="A101" s="13" t="s">
        <v>146</v>
      </c>
      <c r="B101" s="104" t="s">
        <v>571</v>
      </c>
      <c r="C101" s="277"/>
    </row>
    <row r="102" spans="1:3" ht="12" customHeight="1">
      <c r="A102" s="13" t="s">
        <v>147</v>
      </c>
      <c r="B102" s="102" t="s">
        <v>347</v>
      </c>
      <c r="C102" s="277"/>
    </row>
    <row r="103" spans="1:3" ht="12" customHeight="1">
      <c r="A103" s="13" t="s">
        <v>148</v>
      </c>
      <c r="B103" s="103" t="s">
        <v>348</v>
      </c>
      <c r="C103" s="277"/>
    </row>
    <row r="104" spans="1:3" ht="12" customHeight="1">
      <c r="A104" s="13" t="s">
        <v>149</v>
      </c>
      <c r="B104" s="103" t="s">
        <v>349</v>
      </c>
      <c r="C104" s="277"/>
    </row>
    <row r="105" spans="1:3" ht="12" customHeight="1">
      <c r="A105" s="13" t="s">
        <v>151</v>
      </c>
      <c r="B105" s="102" t="s">
        <v>350</v>
      </c>
      <c r="C105" s="277">
        <v>104043</v>
      </c>
    </row>
    <row r="106" spans="1:3" ht="12" customHeight="1">
      <c r="A106" s="13" t="s">
        <v>188</v>
      </c>
      <c r="B106" s="102" t="s">
        <v>351</v>
      </c>
      <c r="C106" s="277"/>
    </row>
    <row r="107" spans="1:3" ht="12" customHeight="1">
      <c r="A107" s="13" t="s">
        <v>345</v>
      </c>
      <c r="B107" s="103" t="s">
        <v>352</v>
      </c>
      <c r="C107" s="277"/>
    </row>
    <row r="108" spans="1:3" ht="12" customHeight="1">
      <c r="A108" s="12" t="s">
        <v>346</v>
      </c>
      <c r="B108" s="104" t="s">
        <v>353</v>
      </c>
      <c r="C108" s="277"/>
    </row>
    <row r="109" spans="1:3" ht="12" customHeight="1">
      <c r="A109" s="13" t="s">
        <v>572</v>
      </c>
      <c r="B109" s="104" t="s">
        <v>354</v>
      </c>
      <c r="C109" s="277"/>
    </row>
    <row r="110" spans="1:3" ht="12" customHeight="1">
      <c r="A110" s="15" t="s">
        <v>573</v>
      </c>
      <c r="B110" s="104" t="s">
        <v>355</v>
      </c>
      <c r="C110" s="277">
        <v>47947</v>
      </c>
    </row>
    <row r="111" spans="1:3" ht="12" customHeight="1">
      <c r="A111" s="13" t="s">
        <v>574</v>
      </c>
      <c r="B111" s="10" t="s">
        <v>80</v>
      </c>
      <c r="C111" s="194">
        <f>SUM(C112:C113)</f>
        <v>104249</v>
      </c>
    </row>
    <row r="112" spans="1:3" ht="12" customHeight="1">
      <c r="A112" s="13" t="s">
        <v>575</v>
      </c>
      <c r="B112" s="7" t="s">
        <v>576</v>
      </c>
      <c r="C112" s="785">
        <v>602</v>
      </c>
    </row>
    <row r="113" spans="1:3" ht="12" customHeight="1" thickBot="1">
      <c r="A113" s="17" t="s">
        <v>577</v>
      </c>
      <c r="B113" s="605" t="s">
        <v>578</v>
      </c>
      <c r="C113" s="788">
        <v>103647</v>
      </c>
    </row>
    <row r="114" spans="1:3" ht="12" customHeight="1" thickBot="1">
      <c r="A114" s="606" t="s">
        <v>49</v>
      </c>
      <c r="B114" s="607" t="s">
        <v>356</v>
      </c>
      <c r="C114" s="608">
        <f>+C115+C117+C119</f>
        <v>118076</v>
      </c>
    </row>
    <row r="115" spans="1:3" ht="12" customHeight="1">
      <c r="A115" s="14" t="s">
        <v>137</v>
      </c>
      <c r="B115" s="7" t="s">
        <v>215</v>
      </c>
      <c r="C115" s="786">
        <v>61880</v>
      </c>
    </row>
    <row r="116" spans="1:3" ht="12" customHeight="1">
      <c r="A116" s="14" t="s">
        <v>138</v>
      </c>
      <c r="B116" s="11" t="s">
        <v>360</v>
      </c>
      <c r="C116" s="328"/>
    </row>
    <row r="117" spans="1:3" ht="12" customHeight="1">
      <c r="A117" s="14" t="s">
        <v>139</v>
      </c>
      <c r="B117" s="11" t="s">
        <v>189</v>
      </c>
      <c r="C117" s="785">
        <v>45851</v>
      </c>
    </row>
    <row r="118" spans="1:3" ht="12" customHeight="1">
      <c r="A118" s="14" t="s">
        <v>140</v>
      </c>
      <c r="B118" s="11" t="s">
        <v>361</v>
      </c>
      <c r="C118" s="647"/>
    </row>
    <row r="119" spans="1:3" ht="12" customHeight="1">
      <c r="A119" s="14" t="s">
        <v>141</v>
      </c>
      <c r="B119" s="187" t="s">
        <v>218</v>
      </c>
      <c r="C119" s="647">
        <v>10345</v>
      </c>
    </row>
    <row r="120" spans="1:3" ht="12" customHeight="1">
      <c r="A120" s="14" t="s">
        <v>150</v>
      </c>
      <c r="B120" s="186" t="s">
        <v>423</v>
      </c>
      <c r="C120" s="647"/>
    </row>
    <row r="121" spans="1:3" ht="12" customHeight="1">
      <c r="A121" s="14" t="s">
        <v>152</v>
      </c>
      <c r="B121" s="284" t="s">
        <v>366</v>
      </c>
      <c r="C121" s="647"/>
    </row>
    <row r="122" spans="1:3" ht="15.75">
      <c r="A122" s="14" t="s">
        <v>190</v>
      </c>
      <c r="B122" s="103" t="s">
        <v>349</v>
      </c>
      <c r="C122" s="647"/>
    </row>
    <row r="123" spans="1:3" ht="12" customHeight="1">
      <c r="A123" s="14" t="s">
        <v>191</v>
      </c>
      <c r="B123" s="103" t="s">
        <v>365</v>
      </c>
      <c r="C123" s="647"/>
    </row>
    <row r="124" spans="1:3" ht="12" customHeight="1">
      <c r="A124" s="14" t="s">
        <v>192</v>
      </c>
      <c r="B124" s="103" t="s">
        <v>364</v>
      </c>
      <c r="C124" s="647"/>
    </row>
    <row r="125" spans="1:3" ht="12" customHeight="1">
      <c r="A125" s="14" t="s">
        <v>357</v>
      </c>
      <c r="B125" s="103" t="s">
        <v>352</v>
      </c>
      <c r="C125" s="647"/>
    </row>
    <row r="126" spans="1:3" ht="12" customHeight="1">
      <c r="A126" s="14" t="s">
        <v>358</v>
      </c>
      <c r="B126" s="103" t="s">
        <v>363</v>
      </c>
      <c r="C126" s="647"/>
    </row>
    <row r="127" spans="1:3" ht="16.5" thickBot="1">
      <c r="A127" s="12" t="s">
        <v>359</v>
      </c>
      <c r="B127" s="103" t="s">
        <v>362</v>
      </c>
      <c r="C127" s="676">
        <v>10345</v>
      </c>
    </row>
    <row r="128" spans="1:3" ht="12" customHeight="1" thickBot="1">
      <c r="A128" s="19" t="s">
        <v>50</v>
      </c>
      <c r="B128" s="97" t="s">
        <v>579</v>
      </c>
      <c r="C128" s="190">
        <f>+C93+C114</f>
        <v>2199762</v>
      </c>
    </row>
    <row r="129" spans="1:3" ht="12" customHeight="1" thickBot="1">
      <c r="A129" s="19" t="s">
        <v>51</v>
      </c>
      <c r="B129" s="97" t="s">
        <v>580</v>
      </c>
      <c r="C129" s="190">
        <f>+C130+C131+C132</f>
        <v>0</v>
      </c>
    </row>
    <row r="130" spans="1:3" ht="12" customHeight="1">
      <c r="A130" s="14" t="s">
        <v>257</v>
      </c>
      <c r="B130" s="11" t="s">
        <v>581</v>
      </c>
      <c r="C130" s="647"/>
    </row>
    <row r="131" spans="1:3" ht="12" customHeight="1">
      <c r="A131" s="14" t="s">
        <v>260</v>
      </c>
      <c r="B131" s="11" t="s">
        <v>582</v>
      </c>
      <c r="C131" s="168"/>
    </row>
    <row r="132" spans="1:3" ht="12" customHeight="1" thickBot="1">
      <c r="A132" s="12" t="s">
        <v>261</v>
      </c>
      <c r="B132" s="11" t="s">
        <v>583</v>
      </c>
      <c r="C132" s="168"/>
    </row>
    <row r="133" spans="1:3" ht="12" customHeight="1" thickBot="1">
      <c r="A133" s="19" t="s">
        <v>52</v>
      </c>
      <c r="B133" s="97" t="s">
        <v>584</v>
      </c>
      <c r="C133" s="190">
        <f>SUM(C134:C139)</f>
        <v>0</v>
      </c>
    </row>
    <row r="134" spans="1:3" ht="12" customHeight="1">
      <c r="A134" s="14" t="s">
        <v>124</v>
      </c>
      <c r="B134" s="8" t="s">
        <v>585</v>
      </c>
      <c r="C134" s="168"/>
    </row>
    <row r="135" spans="1:3" ht="12" customHeight="1">
      <c r="A135" s="14" t="s">
        <v>125</v>
      </c>
      <c r="B135" s="8" t="s">
        <v>586</v>
      </c>
      <c r="C135" s="168"/>
    </row>
    <row r="136" spans="1:3" ht="12" customHeight="1">
      <c r="A136" s="14" t="s">
        <v>126</v>
      </c>
      <c r="B136" s="8" t="s">
        <v>587</v>
      </c>
      <c r="C136" s="168"/>
    </row>
    <row r="137" spans="1:3" ht="12" customHeight="1">
      <c r="A137" s="14" t="s">
        <v>177</v>
      </c>
      <c r="B137" s="8" t="s">
        <v>588</v>
      </c>
      <c r="C137" s="168"/>
    </row>
    <row r="138" spans="1:3" ht="12" customHeight="1">
      <c r="A138" s="14" t="s">
        <v>178</v>
      </c>
      <c r="B138" s="8" t="s">
        <v>589</v>
      </c>
      <c r="C138" s="168"/>
    </row>
    <row r="139" spans="1:3" ht="12" customHeight="1" thickBot="1">
      <c r="A139" s="12" t="s">
        <v>179</v>
      </c>
      <c r="B139" s="8" t="s">
        <v>590</v>
      </c>
      <c r="C139" s="168"/>
    </row>
    <row r="140" spans="1:3" ht="12" customHeight="1" thickBot="1">
      <c r="A140" s="19" t="s">
        <v>53</v>
      </c>
      <c r="B140" s="97" t="s">
        <v>591</v>
      </c>
      <c r="C140" s="195">
        <f>+C141+C142+C143+C144</f>
        <v>33302</v>
      </c>
    </row>
    <row r="141" spans="1:3" ht="12" customHeight="1">
      <c r="A141" s="14" t="s">
        <v>127</v>
      </c>
      <c r="B141" s="8" t="s">
        <v>367</v>
      </c>
      <c r="C141" s="168"/>
    </row>
    <row r="142" spans="1:3" ht="12" customHeight="1">
      <c r="A142" s="14" t="s">
        <v>128</v>
      </c>
      <c r="B142" s="8" t="s">
        <v>368</v>
      </c>
      <c r="C142" s="168">
        <v>33302</v>
      </c>
    </row>
    <row r="143" spans="1:3" ht="12" customHeight="1">
      <c r="A143" s="14" t="s">
        <v>281</v>
      </c>
      <c r="B143" s="8" t="s">
        <v>592</v>
      </c>
      <c r="C143" s="168"/>
    </row>
    <row r="144" spans="1:3" ht="12" customHeight="1" thickBot="1">
      <c r="A144" s="12" t="s">
        <v>282</v>
      </c>
      <c r="B144" s="6" t="s">
        <v>386</v>
      </c>
      <c r="C144" s="168"/>
    </row>
    <row r="145" spans="1:3" ht="12" customHeight="1" thickBot="1">
      <c r="A145" s="19" t="s">
        <v>54</v>
      </c>
      <c r="B145" s="97" t="s">
        <v>593</v>
      </c>
      <c r="C145" s="198">
        <f>SUM(C146:C150)</f>
        <v>0</v>
      </c>
    </row>
    <row r="146" spans="1:3" ht="12" customHeight="1">
      <c r="A146" s="14" t="s">
        <v>129</v>
      </c>
      <c r="B146" s="8" t="s">
        <v>594</v>
      </c>
      <c r="C146" s="168"/>
    </row>
    <row r="147" spans="1:3" ht="12" customHeight="1">
      <c r="A147" s="14" t="s">
        <v>130</v>
      </c>
      <c r="B147" s="8" t="s">
        <v>595</v>
      </c>
      <c r="C147" s="168"/>
    </row>
    <row r="148" spans="1:3" ht="12" customHeight="1">
      <c r="A148" s="14" t="s">
        <v>293</v>
      </c>
      <c r="B148" s="8" t="s">
        <v>596</v>
      </c>
      <c r="C148" s="168"/>
    </row>
    <row r="149" spans="1:3" ht="12" customHeight="1">
      <c r="A149" s="14" t="s">
        <v>294</v>
      </c>
      <c r="B149" s="8" t="s">
        <v>597</v>
      </c>
      <c r="C149" s="168"/>
    </row>
    <row r="150" spans="1:3" ht="12" customHeight="1" thickBot="1">
      <c r="A150" s="14" t="s">
        <v>598</v>
      </c>
      <c r="B150" s="8" t="s">
        <v>599</v>
      </c>
      <c r="C150" s="168"/>
    </row>
    <row r="151" spans="1:3" ht="12" customHeight="1" thickBot="1">
      <c r="A151" s="19" t="s">
        <v>55</v>
      </c>
      <c r="B151" s="97" t="s">
        <v>600</v>
      </c>
      <c r="C151" s="609"/>
    </row>
    <row r="152" spans="1:3" ht="12" customHeight="1" thickBot="1">
      <c r="A152" s="19" t="s">
        <v>56</v>
      </c>
      <c r="B152" s="97" t="s">
        <v>601</v>
      </c>
      <c r="C152" s="609"/>
    </row>
    <row r="153" spans="1:9" ht="15" customHeight="1" thickBot="1">
      <c r="A153" s="19" t="s">
        <v>57</v>
      </c>
      <c r="B153" s="97" t="s">
        <v>602</v>
      </c>
      <c r="C153" s="298">
        <f>+C129+C133+C140+C145+C151+C152</f>
        <v>33302</v>
      </c>
      <c r="F153" s="299"/>
      <c r="G153" s="300"/>
      <c r="H153" s="300"/>
      <c r="I153" s="300"/>
    </row>
    <row r="154" spans="1:3" s="287" customFormat="1" ht="12.75" customHeight="1" thickBot="1">
      <c r="A154" s="188" t="s">
        <v>58</v>
      </c>
      <c r="B154" s="268" t="s">
        <v>603</v>
      </c>
      <c r="C154" s="298">
        <f>+C128+C153</f>
        <v>2233064</v>
      </c>
    </row>
    <row r="155" ht="7.5" customHeight="1"/>
    <row r="156" spans="1:3" ht="15.75">
      <c r="A156" s="837" t="s">
        <v>369</v>
      </c>
      <c r="B156" s="837"/>
      <c r="C156" s="837"/>
    </row>
    <row r="157" spans="1:3" ht="15" customHeight="1" thickBot="1">
      <c r="A157" s="834" t="s">
        <v>166</v>
      </c>
      <c r="B157" s="834"/>
      <c r="C157" s="199" t="s">
        <v>216</v>
      </c>
    </row>
    <row r="158" spans="1:4" ht="13.5" customHeight="1" thickBot="1">
      <c r="A158" s="19">
        <v>1</v>
      </c>
      <c r="B158" s="28" t="s">
        <v>604</v>
      </c>
      <c r="C158" s="190">
        <f>+C62-C128</f>
        <v>85896</v>
      </c>
      <c r="D158" s="301"/>
    </row>
    <row r="159" spans="1:3" ht="27.75" customHeight="1" thickBot="1">
      <c r="A159" s="19" t="s">
        <v>49</v>
      </c>
      <c r="B159" s="28" t="s">
        <v>605</v>
      </c>
      <c r="C159" s="190">
        <f>+C86-C153</f>
        <v>241548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23/2016.(XI.3.)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E61" sqref="E6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 melléklet a ……/",LEFT(#REF!,4),". (….) önkormányzati rendelethez")</f>
        <v>#REF!</v>
      </c>
    </row>
    <row r="2" spans="1:3" s="323" customFormat="1" ht="36" customHeight="1">
      <c r="A2" s="278" t="s">
        <v>205</v>
      </c>
      <c r="B2" s="246" t="s">
        <v>657</v>
      </c>
      <c r="C2" s="260" t="s">
        <v>93</v>
      </c>
    </row>
    <row r="3" spans="1:3" s="323" customFormat="1" ht="24.75" thickBot="1">
      <c r="A3" s="316" t="s">
        <v>204</v>
      </c>
      <c r="B3" s="247" t="s">
        <v>394</v>
      </c>
      <c r="C3" s="261" t="s">
        <v>84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159612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f>28609+360</f>
        <v>28969</v>
      </c>
    </row>
    <row r="11" spans="1:3" s="262" customFormat="1" ht="12" customHeight="1">
      <c r="A11" s="318" t="s">
        <v>133</v>
      </c>
      <c r="B11" s="7" t="s">
        <v>272</v>
      </c>
      <c r="C11" s="205">
        <v>71073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20243</v>
      </c>
    </row>
    <row r="14" spans="1:3" s="262" customFormat="1" ht="12" customHeight="1">
      <c r="A14" s="318" t="s">
        <v>135</v>
      </c>
      <c r="B14" s="7" t="s">
        <v>395</v>
      </c>
      <c r="C14" s="205">
        <v>24656</v>
      </c>
    </row>
    <row r="15" spans="1:3" s="262" customFormat="1" ht="12" customHeight="1">
      <c r="A15" s="318" t="s">
        <v>136</v>
      </c>
      <c r="B15" s="6" t="s">
        <v>396</v>
      </c>
      <c r="C15" s="205">
        <v>14671</v>
      </c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159612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2794</v>
      </c>
    </row>
    <row r="38" spans="1:3" s="262" customFormat="1" ht="12" customHeight="1">
      <c r="A38" s="319" t="s">
        <v>405</v>
      </c>
      <c r="B38" s="320" t="s">
        <v>225</v>
      </c>
      <c r="C38" s="63">
        <v>2794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162406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339962</v>
      </c>
    </row>
    <row r="46" spans="1:3" ht="12" customHeight="1">
      <c r="A46" s="318" t="s">
        <v>131</v>
      </c>
      <c r="B46" s="8" t="s">
        <v>79</v>
      </c>
      <c r="C46" s="63">
        <f>60404+129+403+93+93+175+222+169+76</f>
        <v>61764</v>
      </c>
    </row>
    <row r="47" spans="1:3" ht="12" customHeight="1">
      <c r="A47" s="318" t="s">
        <v>132</v>
      </c>
      <c r="B47" s="7" t="s">
        <v>185</v>
      </c>
      <c r="C47" s="65">
        <f>18259+103+25+25+47+60+46+21</f>
        <v>18586</v>
      </c>
    </row>
    <row r="48" spans="1:3" ht="12" customHeight="1">
      <c r="A48" s="318" t="s">
        <v>133</v>
      </c>
      <c r="B48" s="7" t="s">
        <v>160</v>
      </c>
      <c r="C48" s="65">
        <f>260292-626-508+360+94</f>
        <v>259612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2888</v>
      </c>
    </row>
    <row r="52" spans="1:3" s="327" customFormat="1" ht="12" customHeight="1">
      <c r="A52" s="318" t="s">
        <v>137</v>
      </c>
      <c r="B52" s="8" t="s">
        <v>215</v>
      </c>
      <c r="C52" s="63">
        <f>1460+571+84+110+283+30</f>
        <v>2538</v>
      </c>
    </row>
    <row r="53" spans="1:3" ht="12" customHeight="1">
      <c r="A53" s="318" t="s">
        <v>138</v>
      </c>
      <c r="B53" s="7" t="s">
        <v>189</v>
      </c>
      <c r="C53" s="65">
        <v>350</v>
      </c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342850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95">
        <v>40</v>
      </c>
    </row>
    <row r="60" spans="1:3" ht="13.5" thickBot="1">
      <c r="A60" s="164" t="s">
        <v>207</v>
      </c>
      <c r="B60" s="165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 melléklet a 23/2016.(XI.3.)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3">
      <selection activeCell="E52" sqref="E52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+CONCATENATE("9.3.1. melléklet a ……/",LEFT(#REF!,4),". (….) önkormányzati rendelethez")</f>
        <v>#REF!</v>
      </c>
    </row>
    <row r="2" spans="1:3" s="323" customFormat="1" ht="34.5" customHeight="1">
      <c r="A2" s="278" t="s">
        <v>205</v>
      </c>
      <c r="B2" s="246" t="s">
        <v>657</v>
      </c>
      <c r="C2" s="260" t="s">
        <v>93</v>
      </c>
    </row>
    <row r="3" spans="1:3" s="323" customFormat="1" ht="24.75" thickBot="1">
      <c r="A3" s="316" t="s">
        <v>204</v>
      </c>
      <c r="B3" s="247" t="s">
        <v>412</v>
      </c>
      <c r="C3" s="261" t="s">
        <v>92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144878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f>13900+360</f>
        <v>14260</v>
      </c>
    </row>
    <row r="11" spans="1:3" s="262" customFormat="1" ht="12" customHeight="1">
      <c r="A11" s="318" t="s">
        <v>133</v>
      </c>
      <c r="B11" s="7" t="s">
        <v>272</v>
      </c>
      <c r="C11" s="205">
        <v>71053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20243</v>
      </c>
    </row>
    <row r="14" spans="1:3" s="262" customFormat="1" ht="12" customHeight="1">
      <c r="A14" s="318" t="s">
        <v>135</v>
      </c>
      <c r="B14" s="7" t="s">
        <v>395</v>
      </c>
      <c r="C14" s="205">
        <v>24651</v>
      </c>
    </row>
    <row r="15" spans="1:3" s="262" customFormat="1" ht="12" customHeight="1">
      <c r="A15" s="318" t="s">
        <v>136</v>
      </c>
      <c r="B15" s="6" t="s">
        <v>396</v>
      </c>
      <c r="C15" s="205">
        <v>14671</v>
      </c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144878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2794</v>
      </c>
    </row>
    <row r="38" spans="1:3" s="262" customFormat="1" ht="12" customHeight="1">
      <c r="A38" s="319" t="s">
        <v>405</v>
      </c>
      <c r="B38" s="320" t="s">
        <v>225</v>
      </c>
      <c r="C38" s="63">
        <v>2794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147672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315398</v>
      </c>
    </row>
    <row r="46" spans="1:3" ht="12" customHeight="1">
      <c r="A46" s="318" t="s">
        <v>131</v>
      </c>
      <c r="B46" s="8" t="s">
        <v>79</v>
      </c>
      <c r="C46" s="63">
        <f>54954+175+222+169+76</f>
        <v>55596</v>
      </c>
    </row>
    <row r="47" spans="1:3" ht="12" customHeight="1">
      <c r="A47" s="318" t="s">
        <v>132</v>
      </c>
      <c r="B47" s="7" t="s">
        <v>185</v>
      </c>
      <c r="C47" s="65">
        <f>16699+47+60+46+21</f>
        <v>16873</v>
      </c>
    </row>
    <row r="48" spans="1:3" ht="12" customHeight="1">
      <c r="A48" s="318" t="s">
        <v>133</v>
      </c>
      <c r="B48" s="7" t="s">
        <v>160</v>
      </c>
      <c r="C48" s="65">
        <f>243609-626-508+360+94</f>
        <v>242929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1814</v>
      </c>
    </row>
    <row r="52" spans="1:3" s="327" customFormat="1" ht="12" customHeight="1">
      <c r="A52" s="318" t="s">
        <v>137</v>
      </c>
      <c r="B52" s="8" t="s">
        <v>215</v>
      </c>
      <c r="C52" s="63">
        <f>1952-518+30</f>
        <v>1464</v>
      </c>
    </row>
    <row r="53" spans="1:3" ht="12" customHeight="1">
      <c r="A53" s="318" t="s">
        <v>138</v>
      </c>
      <c r="B53" s="7" t="s">
        <v>189</v>
      </c>
      <c r="C53" s="65">
        <v>350</v>
      </c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317212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644">
        <v>35.5</v>
      </c>
    </row>
    <row r="60" spans="1:3" ht="13.5" thickBot="1">
      <c r="A60" s="164" t="s">
        <v>207</v>
      </c>
      <c r="B60" s="165"/>
      <c r="C60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23/2016.(XI.3.)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3">
      <selection activeCell="E58" sqref="E58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+CONCATENATE("9.3.2. melléklet a ……/",LEFT(#REF!,4),". (….) önkormányzati rendelethez")</f>
        <v>#REF!</v>
      </c>
    </row>
    <row r="2" spans="1:3" s="323" customFormat="1" ht="33.75" customHeight="1">
      <c r="A2" s="278" t="s">
        <v>205</v>
      </c>
      <c r="B2" s="246" t="s">
        <v>657</v>
      </c>
      <c r="C2" s="260" t="s">
        <v>93</v>
      </c>
    </row>
    <row r="3" spans="1:3" s="323" customFormat="1" ht="24.75" thickBot="1">
      <c r="A3" s="316" t="s">
        <v>204</v>
      </c>
      <c r="B3" s="247" t="s">
        <v>413</v>
      </c>
      <c r="C3" s="261" t="s">
        <v>93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14734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14709</v>
      </c>
    </row>
    <row r="11" spans="1:3" s="262" customFormat="1" ht="12" customHeight="1">
      <c r="A11" s="318" t="s">
        <v>133</v>
      </c>
      <c r="B11" s="7" t="s">
        <v>272</v>
      </c>
      <c r="C11" s="205">
        <v>20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/>
    </row>
    <row r="14" spans="1:3" s="262" customFormat="1" ht="12" customHeight="1">
      <c r="A14" s="318" t="s">
        <v>135</v>
      </c>
      <c r="B14" s="7" t="s">
        <v>395</v>
      </c>
      <c r="C14" s="205">
        <v>5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14734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0</v>
      </c>
    </row>
    <row r="38" spans="1:3" s="262" customFormat="1" ht="12" customHeight="1">
      <c r="A38" s="319" t="s">
        <v>405</v>
      </c>
      <c r="B38" s="320" t="s">
        <v>225</v>
      </c>
      <c r="C38" s="63"/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14734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24564</v>
      </c>
    </row>
    <row r="46" spans="1:3" ht="12" customHeight="1">
      <c r="A46" s="318" t="s">
        <v>131</v>
      </c>
      <c r="B46" s="8" t="s">
        <v>79</v>
      </c>
      <c r="C46" s="63">
        <v>6168</v>
      </c>
    </row>
    <row r="47" spans="1:3" ht="12" customHeight="1">
      <c r="A47" s="318" t="s">
        <v>132</v>
      </c>
      <c r="B47" s="7" t="s">
        <v>185</v>
      </c>
      <c r="C47" s="65">
        <v>1713</v>
      </c>
    </row>
    <row r="48" spans="1:3" ht="12" customHeight="1">
      <c r="A48" s="318" t="s">
        <v>133</v>
      </c>
      <c r="B48" s="7" t="s">
        <v>160</v>
      </c>
      <c r="C48" s="65">
        <v>16683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1074</v>
      </c>
    </row>
    <row r="52" spans="1:3" s="327" customFormat="1" ht="12" customHeight="1">
      <c r="A52" s="318" t="s">
        <v>137</v>
      </c>
      <c r="B52" s="8" t="s">
        <v>215</v>
      </c>
      <c r="C52" s="63">
        <f>273+518+283</f>
        <v>1074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25638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644">
        <v>4.5</v>
      </c>
    </row>
    <row r="60" spans="1:3" ht="13.5" thickBot="1">
      <c r="A60" s="164" t="s">
        <v>207</v>
      </c>
      <c r="B60" s="165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melléklet a 23/2016.(XI.3.)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46">
      <selection activeCell="G61" sqref="G6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 melléklet a ……/",LEFT(#REF!,4),". (….) önkormányzati rendelethez")</f>
        <v>#REF!</v>
      </c>
    </row>
    <row r="2" spans="1:3" s="323" customFormat="1" ht="33.75" customHeight="1">
      <c r="A2" s="278" t="s">
        <v>205</v>
      </c>
      <c r="B2" s="246" t="s">
        <v>734</v>
      </c>
      <c r="C2" s="260" t="s">
        <v>93</v>
      </c>
    </row>
    <row r="3" spans="1:3" s="323" customFormat="1" ht="24.75" thickBot="1">
      <c r="A3" s="316" t="s">
        <v>204</v>
      </c>
      <c r="B3" s="247" t="s">
        <v>394</v>
      </c>
      <c r="C3" s="261" t="s">
        <v>84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200065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f>24355+704</f>
        <v>25059</v>
      </c>
    </row>
    <row r="11" spans="1:3" s="262" customFormat="1" ht="12" customHeight="1">
      <c r="A11" s="318" t="s">
        <v>133</v>
      </c>
      <c r="B11" s="7" t="s">
        <v>272</v>
      </c>
      <c r="C11" s="205">
        <v>10560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f>151749+7000</f>
        <v>158749</v>
      </c>
    </row>
    <row r="14" spans="1:3" s="262" customFormat="1" ht="12" customHeight="1">
      <c r="A14" s="318" t="s">
        <v>135</v>
      </c>
      <c r="B14" s="7" t="s">
        <v>395</v>
      </c>
      <c r="C14" s="205">
        <v>5697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11572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>
        <f>6996+2330-683+82+2847</f>
        <v>11572</v>
      </c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710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>
        <v>500</v>
      </c>
    </row>
    <row r="33" spans="1:3" s="326" customFormat="1" ht="12" customHeight="1" thickBot="1">
      <c r="A33" s="318" t="s">
        <v>126</v>
      </c>
      <c r="B33" s="101" t="s">
        <v>286</v>
      </c>
      <c r="C33" s="66">
        <v>210</v>
      </c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>
        <v>960</v>
      </c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213307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3938</v>
      </c>
    </row>
    <row r="38" spans="1:3" s="262" customFormat="1" ht="12" customHeight="1">
      <c r="A38" s="319" t="s">
        <v>405</v>
      </c>
      <c r="B38" s="320" t="s">
        <v>225</v>
      </c>
      <c r="C38" s="63">
        <v>3938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217245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575679</v>
      </c>
    </row>
    <row r="46" spans="1:3" ht="12" customHeight="1">
      <c r="A46" s="318" t="s">
        <v>131</v>
      </c>
      <c r="B46" s="8" t="s">
        <v>79</v>
      </c>
      <c r="C46" s="63">
        <f>265923+7609+993+722+2942+300+523+210+357+1556+3544+1835+65+258+928+2431+3132+361+1224+1618+1625</f>
        <v>298156</v>
      </c>
    </row>
    <row r="47" spans="1:3" ht="12" customHeight="1">
      <c r="A47" s="318" t="s">
        <v>132</v>
      </c>
      <c r="B47" s="7" t="s">
        <v>185</v>
      </c>
      <c r="C47" s="65">
        <f>74383+2054+268+195+794+81+141+57+96+420+957+495+17+70+251+656+846+98+330+437+440</f>
        <v>83086</v>
      </c>
    </row>
    <row r="48" spans="1:3" ht="12" customHeight="1">
      <c r="A48" s="318" t="s">
        <v>133</v>
      </c>
      <c r="B48" s="7" t="s">
        <v>160</v>
      </c>
      <c r="C48" s="65">
        <f>186341+500+7000+574+704-4000+2536+782</f>
        <v>194437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7264</v>
      </c>
    </row>
    <row r="52" spans="1:3" s="327" customFormat="1" ht="12" customHeight="1">
      <c r="A52" s="318" t="s">
        <v>137</v>
      </c>
      <c r="B52" s="8" t="s">
        <v>215</v>
      </c>
      <c r="C52" s="63">
        <f>9143+160+960+210-683+10-2536</f>
        <v>7264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582943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826">
        <v>148.8</v>
      </c>
    </row>
    <row r="60" spans="1:3" ht="13.5" thickBot="1">
      <c r="A60" s="164" t="s">
        <v>671</v>
      </c>
      <c r="B60" s="165"/>
      <c r="C60" s="95">
        <v>4</v>
      </c>
    </row>
    <row r="61" spans="1:3" ht="13.5" thickBot="1">
      <c r="A61" s="164" t="s">
        <v>673</v>
      </c>
      <c r="B61" s="165"/>
      <c r="C61" s="95">
        <v>32</v>
      </c>
    </row>
    <row r="62" spans="1:3" ht="13.5" thickBot="1">
      <c r="A62" s="859" t="s">
        <v>674</v>
      </c>
      <c r="B62" s="860"/>
      <c r="C62" s="9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  melléklet a 23/2016.(XI.3.)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C48" sqref="C48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+CONCATENATE("9.3.1. melléklet a ……/",LEFT(#REF!,4),". (….) önkormányzati rendelethez")</f>
        <v>#REF!</v>
      </c>
    </row>
    <row r="2" spans="1:3" s="323" customFormat="1" ht="35.25" customHeight="1">
      <c r="A2" s="278" t="s">
        <v>205</v>
      </c>
      <c r="B2" s="246" t="s">
        <v>734</v>
      </c>
      <c r="C2" s="260" t="s">
        <v>93</v>
      </c>
    </row>
    <row r="3" spans="1:3" s="323" customFormat="1" ht="24.75" thickBot="1">
      <c r="A3" s="316" t="s">
        <v>204</v>
      </c>
      <c r="B3" s="247" t="s">
        <v>412</v>
      </c>
      <c r="C3" s="261" t="s">
        <v>92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3458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1750</v>
      </c>
    </row>
    <row r="11" spans="1:3" s="262" customFormat="1" ht="12" customHeight="1">
      <c r="A11" s="318" t="s">
        <v>133</v>
      </c>
      <c r="B11" s="7" t="s">
        <v>272</v>
      </c>
      <c r="C11" s="205"/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1235</v>
      </c>
    </row>
    <row r="14" spans="1:3" s="262" customFormat="1" ht="12" customHeight="1">
      <c r="A14" s="318" t="s">
        <v>135</v>
      </c>
      <c r="B14" s="7" t="s">
        <v>395</v>
      </c>
      <c r="C14" s="205">
        <v>473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82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>
        <v>82</v>
      </c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3540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3938</v>
      </c>
    </row>
    <row r="38" spans="1:3" s="262" customFormat="1" ht="12" customHeight="1">
      <c r="A38" s="319" t="s">
        <v>405</v>
      </c>
      <c r="B38" s="320" t="s">
        <v>225</v>
      </c>
      <c r="C38" s="63">
        <v>3938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7478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93375</v>
      </c>
    </row>
    <row r="46" spans="1:3" ht="12" customHeight="1">
      <c r="A46" s="318" t="s">
        <v>131</v>
      </c>
      <c r="B46" s="8" t="s">
        <v>79</v>
      </c>
      <c r="C46" s="63">
        <f>55122+643+1047+286+249+807+300+177+452+725+65+129+208+532+942+103+246+474</f>
        <v>62507</v>
      </c>
    </row>
    <row r="47" spans="1:3" ht="12" customHeight="1">
      <c r="A47" s="318" t="s">
        <v>132</v>
      </c>
      <c r="B47" s="7" t="s">
        <v>185</v>
      </c>
      <c r="C47" s="65">
        <f>14839+174+283+77+67+218+81+47+124+195+17+35+56+144+254+28+66+128</f>
        <v>16833</v>
      </c>
    </row>
    <row r="48" spans="1:3" ht="12" customHeight="1">
      <c r="A48" s="318" t="s">
        <v>133</v>
      </c>
      <c r="B48" s="7" t="s">
        <v>160</v>
      </c>
      <c r="C48" s="65">
        <f>14935-900</f>
        <v>14035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2596</v>
      </c>
    </row>
    <row r="52" spans="1:3" s="327" customFormat="1" ht="12" customHeight="1">
      <c r="A52" s="318" t="s">
        <v>137</v>
      </c>
      <c r="B52" s="8" t="s">
        <v>215</v>
      </c>
      <c r="C52" s="63">
        <v>2596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95971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644">
        <v>33.5</v>
      </c>
    </row>
    <row r="60" spans="1:3" ht="13.5" thickBot="1">
      <c r="A60" s="164" t="s">
        <v>207</v>
      </c>
      <c r="B60" s="165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 melléklet a 23/2016.(XI.3.)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40">
      <selection activeCell="E56" sqref="E56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+CONCATENATE("9.3.2. melléklet a ……/",LEFT(#REF!,4),". (….) önkormányzati rendelethez")</f>
        <v>#REF!</v>
      </c>
    </row>
    <row r="2" spans="1:3" s="323" customFormat="1" ht="34.5" customHeight="1">
      <c r="A2" s="278" t="s">
        <v>205</v>
      </c>
      <c r="B2" s="246" t="s">
        <v>734</v>
      </c>
      <c r="C2" s="260" t="s">
        <v>93</v>
      </c>
    </row>
    <row r="3" spans="1:3" s="323" customFormat="1" ht="24.75" thickBot="1">
      <c r="A3" s="316" t="s">
        <v>204</v>
      </c>
      <c r="B3" s="247" t="s">
        <v>413</v>
      </c>
      <c r="C3" s="261" t="s">
        <v>93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196607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f>22605+704</f>
        <v>23309</v>
      </c>
    </row>
    <row r="11" spans="1:3" s="262" customFormat="1" ht="12" customHeight="1">
      <c r="A11" s="318" t="s">
        <v>133</v>
      </c>
      <c r="B11" s="7" t="s">
        <v>272</v>
      </c>
      <c r="C11" s="205">
        <v>10560</v>
      </c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157514</v>
      </c>
    </row>
    <row r="14" spans="1:3" s="262" customFormat="1" ht="12" customHeight="1">
      <c r="A14" s="318" t="s">
        <v>135</v>
      </c>
      <c r="B14" s="7" t="s">
        <v>395</v>
      </c>
      <c r="C14" s="205">
        <v>5224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11490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>
        <f>6996+2330-683+2847</f>
        <v>11490</v>
      </c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710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>
        <v>500</v>
      </c>
    </row>
    <row r="33" spans="1:3" s="326" customFormat="1" ht="12" customHeight="1" thickBot="1">
      <c r="A33" s="318" t="s">
        <v>126</v>
      </c>
      <c r="B33" s="101" t="s">
        <v>286</v>
      </c>
      <c r="C33" s="66">
        <v>210</v>
      </c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>
        <v>960</v>
      </c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209767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0</v>
      </c>
    </row>
    <row r="38" spans="1:3" s="262" customFormat="1" ht="12" customHeight="1">
      <c r="A38" s="319" t="s">
        <v>405</v>
      </c>
      <c r="B38" s="320" t="s">
        <v>225</v>
      </c>
      <c r="C38" s="63"/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209767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482304</v>
      </c>
    </row>
    <row r="46" spans="1:3" ht="12" customHeight="1">
      <c r="A46" s="318" t="s">
        <v>131</v>
      </c>
      <c r="B46" s="8" t="s">
        <v>79</v>
      </c>
      <c r="C46" s="63">
        <f>210801+2928+2991+707+473+2135+523+210+180+1104+2819+1835+129+720+1899+2190+258+978+1144+1625</f>
        <v>235649</v>
      </c>
    </row>
    <row r="47" spans="1:3" ht="12" customHeight="1">
      <c r="A47" s="318" t="s">
        <v>132</v>
      </c>
      <c r="B47" s="7" t="s">
        <v>185</v>
      </c>
      <c r="C47" s="65">
        <f>59544+790+807+191+128+576+141+57+49+296+762+495+35+195+512+592+70+264+309+440</f>
        <v>66253</v>
      </c>
    </row>
    <row r="48" spans="1:3" ht="12" customHeight="1">
      <c r="A48" s="318" t="s">
        <v>133</v>
      </c>
      <c r="B48" s="7" t="s">
        <v>160</v>
      </c>
      <c r="C48" s="65">
        <f>171406+500+7000+574+704-3100+2536+782</f>
        <v>180402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4668</v>
      </c>
    </row>
    <row r="52" spans="1:3" s="327" customFormat="1" ht="12" customHeight="1">
      <c r="A52" s="318" t="s">
        <v>137</v>
      </c>
      <c r="B52" s="8" t="s">
        <v>215</v>
      </c>
      <c r="C52" s="63">
        <f>6547+160+960+210-683+10-2536</f>
        <v>4668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486972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644">
        <v>115.3</v>
      </c>
    </row>
    <row r="60" spans="1:3" ht="13.5" thickBot="1">
      <c r="A60" s="164" t="s">
        <v>671</v>
      </c>
      <c r="B60" s="165"/>
      <c r="C60" s="95">
        <v>4</v>
      </c>
    </row>
    <row r="61" spans="1:3" ht="13.5" thickBot="1">
      <c r="A61" s="164" t="s">
        <v>673</v>
      </c>
      <c r="B61" s="165"/>
      <c r="C61" s="95">
        <v>32</v>
      </c>
    </row>
    <row r="62" spans="1:3" ht="13.5" thickBot="1">
      <c r="A62" s="859" t="s">
        <v>674</v>
      </c>
      <c r="B62" s="860"/>
      <c r="C62" s="9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 melléklet a 23/2016.(XI.3.)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D51" sqref="D51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 melléklet a ……/",LEFT(#REF!,4),". (….) önkormányzati rendelethez")</f>
        <v>#REF!</v>
      </c>
    </row>
    <row r="2" spans="1:3" s="323" customFormat="1" ht="36" customHeight="1">
      <c r="A2" s="278" t="s">
        <v>205</v>
      </c>
      <c r="B2" s="246" t="s">
        <v>658</v>
      </c>
      <c r="C2" s="260" t="s">
        <v>93</v>
      </c>
    </row>
    <row r="3" spans="1:3" s="323" customFormat="1" ht="24.75" thickBot="1">
      <c r="A3" s="316" t="s">
        <v>204</v>
      </c>
      <c r="B3" s="247" t="s">
        <v>394</v>
      </c>
      <c r="C3" s="261" t="s">
        <v>84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4533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1720</v>
      </c>
    </row>
    <row r="11" spans="1:3" s="262" customFormat="1" ht="12" customHeight="1">
      <c r="A11" s="318" t="s">
        <v>133</v>
      </c>
      <c r="B11" s="7" t="s">
        <v>272</v>
      </c>
      <c r="C11" s="205"/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1919</v>
      </c>
    </row>
    <row r="14" spans="1:3" s="262" customFormat="1" ht="12" customHeight="1">
      <c r="A14" s="318" t="s">
        <v>135</v>
      </c>
      <c r="B14" s="7" t="s">
        <v>395</v>
      </c>
      <c r="C14" s="205">
        <v>894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4533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312</v>
      </c>
    </row>
    <row r="38" spans="1:3" s="262" customFormat="1" ht="12" customHeight="1">
      <c r="A38" s="319" t="s">
        <v>405</v>
      </c>
      <c r="B38" s="320" t="s">
        <v>225</v>
      </c>
      <c r="C38" s="63">
        <v>312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4845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64502</v>
      </c>
    </row>
    <row r="46" spans="1:3" ht="12" customHeight="1">
      <c r="A46" s="318" t="s">
        <v>131</v>
      </c>
      <c r="B46" s="8" t="s">
        <v>79</v>
      </c>
      <c r="C46" s="63">
        <f>32245+2361+1299+548+132+474+834+418+85+264+313+476+194+127+149+227</f>
        <v>40146</v>
      </c>
    </row>
    <row r="47" spans="1:3" ht="12" customHeight="1">
      <c r="A47" s="318" t="s">
        <v>132</v>
      </c>
      <c r="B47" s="7" t="s">
        <v>185</v>
      </c>
      <c r="C47" s="65">
        <f>8582+637+350+148+36+128+226+113+23+71+85+129+53+35+40+61</f>
        <v>10717</v>
      </c>
    </row>
    <row r="48" spans="1:3" ht="12" customHeight="1">
      <c r="A48" s="318" t="s">
        <v>133</v>
      </c>
      <c r="B48" s="7" t="s">
        <v>160</v>
      </c>
      <c r="C48" s="65">
        <f>13143+498-2</f>
        <v>13639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79</v>
      </c>
    </row>
    <row r="52" spans="1:3" s="327" customFormat="1" ht="12" customHeight="1">
      <c r="A52" s="318" t="s">
        <v>137</v>
      </c>
      <c r="B52" s="8" t="s">
        <v>215</v>
      </c>
      <c r="C52" s="63">
        <f>77+2</f>
        <v>79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64581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95">
        <v>19</v>
      </c>
    </row>
    <row r="60" spans="1:3" ht="13.5" thickBot="1">
      <c r="A60" s="164" t="s">
        <v>207</v>
      </c>
      <c r="B60" s="165"/>
      <c r="C60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23/2016.(XI.3.)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B58" sqref="B58"/>
    </sheetView>
  </sheetViews>
  <sheetFormatPr defaultColWidth="9.00390625" defaultRowHeight="12.75"/>
  <cols>
    <col min="1" max="1" width="13.875" style="162" customWidth="1"/>
    <col min="2" max="2" width="79.125" style="163" customWidth="1"/>
    <col min="3" max="3" width="25.00390625" style="163" customWidth="1"/>
    <col min="4" max="16384" width="9.375" style="163" customWidth="1"/>
  </cols>
  <sheetData>
    <row r="1" spans="1:3" s="142" customFormat="1" ht="21" customHeight="1" thickBot="1">
      <c r="A1" s="141"/>
      <c r="B1" s="143"/>
      <c r="C1" s="322" t="e">
        <f>+CONCATENATE("9.3.1. melléklet a ……/",LEFT(#REF!,4),". (….) önkormányzati rendelethez")</f>
        <v>#REF!</v>
      </c>
    </row>
    <row r="2" spans="1:3" s="323" customFormat="1" ht="36" customHeight="1">
      <c r="A2" s="278" t="s">
        <v>205</v>
      </c>
      <c r="B2" s="246" t="s">
        <v>658</v>
      </c>
      <c r="C2" s="260" t="s">
        <v>93</v>
      </c>
    </row>
    <row r="3" spans="1:3" s="323" customFormat="1" ht="24.75" thickBot="1">
      <c r="A3" s="316" t="s">
        <v>204</v>
      </c>
      <c r="B3" s="247" t="s">
        <v>412</v>
      </c>
      <c r="C3" s="261" t="s">
        <v>92</v>
      </c>
    </row>
    <row r="4" spans="1:3" s="324" customFormat="1" ht="15.75" customHeight="1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s="325" customFormat="1" ht="12.75" customHeight="1" thickBot="1">
      <c r="A6" s="132" t="s">
        <v>552</v>
      </c>
      <c r="B6" s="133" t="s">
        <v>553</v>
      </c>
      <c r="C6" s="134" t="s">
        <v>554</v>
      </c>
    </row>
    <row r="7" spans="1:3" s="325" customFormat="1" ht="15.75" customHeight="1" thickBot="1">
      <c r="A7" s="149"/>
      <c r="B7" s="150" t="s">
        <v>88</v>
      </c>
      <c r="C7" s="151"/>
    </row>
    <row r="8" spans="1:3" s="262" customFormat="1" ht="12" customHeight="1" thickBot="1">
      <c r="A8" s="132" t="s">
        <v>48</v>
      </c>
      <c r="B8" s="152" t="s">
        <v>634</v>
      </c>
      <c r="C8" s="207">
        <f>SUM(C9:C19)</f>
        <v>4533</v>
      </c>
    </row>
    <row r="9" spans="1:3" s="262" customFormat="1" ht="12" customHeight="1">
      <c r="A9" s="317" t="s">
        <v>131</v>
      </c>
      <c r="B9" s="9" t="s">
        <v>270</v>
      </c>
      <c r="C9" s="251"/>
    </row>
    <row r="10" spans="1:3" s="262" customFormat="1" ht="12" customHeight="1">
      <c r="A10" s="318" t="s">
        <v>132</v>
      </c>
      <c r="B10" s="7" t="s">
        <v>271</v>
      </c>
      <c r="C10" s="205">
        <v>1720</v>
      </c>
    </row>
    <row r="11" spans="1:3" s="262" customFormat="1" ht="12" customHeight="1">
      <c r="A11" s="318" t="s">
        <v>133</v>
      </c>
      <c r="B11" s="7" t="s">
        <v>272</v>
      </c>
      <c r="C11" s="205"/>
    </row>
    <row r="12" spans="1:3" s="262" customFormat="1" ht="12" customHeight="1">
      <c r="A12" s="318" t="s">
        <v>134</v>
      </c>
      <c r="B12" s="7" t="s">
        <v>273</v>
      </c>
      <c r="C12" s="205"/>
    </row>
    <row r="13" spans="1:3" s="262" customFormat="1" ht="12" customHeight="1">
      <c r="A13" s="318" t="s">
        <v>161</v>
      </c>
      <c r="B13" s="7" t="s">
        <v>274</v>
      </c>
      <c r="C13" s="205">
        <v>1919</v>
      </c>
    </row>
    <row r="14" spans="1:3" s="262" customFormat="1" ht="12" customHeight="1">
      <c r="A14" s="318" t="s">
        <v>135</v>
      </c>
      <c r="B14" s="7" t="s">
        <v>395</v>
      </c>
      <c r="C14" s="205">
        <v>894</v>
      </c>
    </row>
    <row r="15" spans="1:3" s="262" customFormat="1" ht="12" customHeight="1">
      <c r="A15" s="318" t="s">
        <v>136</v>
      </c>
      <c r="B15" s="6" t="s">
        <v>396</v>
      </c>
      <c r="C15" s="205"/>
    </row>
    <row r="16" spans="1:3" s="262" customFormat="1" ht="12" customHeight="1">
      <c r="A16" s="318" t="s">
        <v>146</v>
      </c>
      <c r="B16" s="7" t="s">
        <v>277</v>
      </c>
      <c r="C16" s="252"/>
    </row>
    <row r="17" spans="1:3" s="326" customFormat="1" ht="12" customHeight="1">
      <c r="A17" s="318" t="s">
        <v>147</v>
      </c>
      <c r="B17" s="7" t="s">
        <v>278</v>
      </c>
      <c r="C17" s="205"/>
    </row>
    <row r="18" spans="1:3" s="326" customFormat="1" ht="12" customHeight="1">
      <c r="A18" s="318" t="s">
        <v>148</v>
      </c>
      <c r="B18" s="7" t="s">
        <v>561</v>
      </c>
      <c r="C18" s="206"/>
    </row>
    <row r="19" spans="1:3" s="326" customFormat="1" ht="12" customHeight="1" thickBot="1">
      <c r="A19" s="318" t="s">
        <v>149</v>
      </c>
      <c r="B19" s="6" t="s">
        <v>279</v>
      </c>
      <c r="C19" s="206"/>
    </row>
    <row r="20" spans="1:3" s="262" customFormat="1" ht="12" customHeight="1" thickBot="1">
      <c r="A20" s="132" t="s">
        <v>49</v>
      </c>
      <c r="B20" s="152" t="s">
        <v>397</v>
      </c>
      <c r="C20" s="207">
        <f>SUM(C21:C23)</f>
        <v>0</v>
      </c>
    </row>
    <row r="21" spans="1:3" s="326" customFormat="1" ht="12" customHeight="1">
      <c r="A21" s="318" t="s">
        <v>137</v>
      </c>
      <c r="B21" s="8" t="s">
        <v>247</v>
      </c>
      <c r="C21" s="205"/>
    </row>
    <row r="22" spans="1:3" s="326" customFormat="1" ht="12" customHeight="1">
      <c r="A22" s="318" t="s">
        <v>138</v>
      </c>
      <c r="B22" s="7" t="s">
        <v>398</v>
      </c>
      <c r="C22" s="205"/>
    </row>
    <row r="23" spans="1:3" s="326" customFormat="1" ht="12" customHeight="1">
      <c r="A23" s="318" t="s">
        <v>139</v>
      </c>
      <c r="B23" s="7" t="s">
        <v>399</v>
      </c>
      <c r="C23" s="205"/>
    </row>
    <row r="24" spans="1:3" s="326" customFormat="1" ht="12" customHeight="1" thickBot="1">
      <c r="A24" s="318" t="s">
        <v>140</v>
      </c>
      <c r="B24" s="7" t="s">
        <v>653</v>
      </c>
      <c r="C24" s="205"/>
    </row>
    <row r="25" spans="1:3" s="326" customFormat="1" ht="12" customHeight="1" thickBot="1">
      <c r="A25" s="135" t="s">
        <v>50</v>
      </c>
      <c r="B25" s="97" t="s">
        <v>176</v>
      </c>
      <c r="C25" s="234"/>
    </row>
    <row r="26" spans="1:3" s="326" customFormat="1" ht="12" customHeight="1" thickBot="1">
      <c r="A26" s="135" t="s">
        <v>51</v>
      </c>
      <c r="B26" s="97" t="s">
        <v>654</v>
      </c>
      <c r="C26" s="207">
        <f>+C27+C28</f>
        <v>0</v>
      </c>
    </row>
    <row r="27" spans="1:3" s="326" customFormat="1" ht="12" customHeight="1">
      <c r="A27" s="319" t="s">
        <v>257</v>
      </c>
      <c r="B27" s="320" t="s">
        <v>398</v>
      </c>
      <c r="C27" s="63"/>
    </row>
    <row r="28" spans="1:3" s="326" customFormat="1" ht="12" customHeight="1">
      <c r="A28" s="319" t="s">
        <v>260</v>
      </c>
      <c r="B28" s="321" t="s">
        <v>400</v>
      </c>
      <c r="C28" s="208"/>
    </row>
    <row r="29" spans="1:3" s="326" customFormat="1" ht="12" customHeight="1" thickBot="1">
      <c r="A29" s="318" t="s">
        <v>261</v>
      </c>
      <c r="B29" s="101" t="s">
        <v>655</v>
      </c>
      <c r="C29" s="66"/>
    </row>
    <row r="30" spans="1:3" s="326" customFormat="1" ht="12" customHeight="1" thickBot="1">
      <c r="A30" s="135" t="s">
        <v>52</v>
      </c>
      <c r="B30" s="97" t="s">
        <v>401</v>
      </c>
      <c r="C30" s="207">
        <f>+C31+C32+C33</f>
        <v>0</v>
      </c>
    </row>
    <row r="31" spans="1:3" s="326" customFormat="1" ht="12" customHeight="1">
      <c r="A31" s="319" t="s">
        <v>124</v>
      </c>
      <c r="B31" s="320" t="s">
        <v>284</v>
      </c>
      <c r="C31" s="63"/>
    </row>
    <row r="32" spans="1:3" s="326" customFormat="1" ht="12" customHeight="1">
      <c r="A32" s="319" t="s">
        <v>125</v>
      </c>
      <c r="B32" s="321" t="s">
        <v>285</v>
      </c>
      <c r="C32" s="208"/>
    </row>
    <row r="33" spans="1:3" s="326" customFormat="1" ht="12" customHeight="1" thickBot="1">
      <c r="A33" s="318" t="s">
        <v>126</v>
      </c>
      <c r="B33" s="101" t="s">
        <v>286</v>
      </c>
      <c r="C33" s="66"/>
    </row>
    <row r="34" spans="1:3" s="262" customFormat="1" ht="12" customHeight="1" thickBot="1">
      <c r="A34" s="135" t="s">
        <v>53</v>
      </c>
      <c r="B34" s="97" t="s">
        <v>372</v>
      </c>
      <c r="C34" s="234"/>
    </row>
    <row r="35" spans="1:3" s="262" customFormat="1" ht="12" customHeight="1" thickBot="1">
      <c r="A35" s="135" t="s">
        <v>54</v>
      </c>
      <c r="B35" s="97" t="s">
        <v>402</v>
      </c>
      <c r="C35" s="253"/>
    </row>
    <row r="36" spans="1:3" s="262" customFormat="1" ht="12" customHeight="1" thickBot="1">
      <c r="A36" s="132" t="s">
        <v>55</v>
      </c>
      <c r="B36" s="97" t="s">
        <v>656</v>
      </c>
      <c r="C36" s="254">
        <f>+C8+C20+C25+C26+C30+C34+C35</f>
        <v>4533</v>
      </c>
    </row>
    <row r="37" spans="1:3" s="262" customFormat="1" ht="12" customHeight="1" thickBot="1">
      <c r="A37" s="153" t="s">
        <v>56</v>
      </c>
      <c r="B37" s="97" t="s">
        <v>404</v>
      </c>
      <c r="C37" s="254">
        <f>+C38+C39+C40</f>
        <v>312</v>
      </c>
    </row>
    <row r="38" spans="1:3" s="262" customFormat="1" ht="12" customHeight="1">
      <c r="A38" s="319" t="s">
        <v>405</v>
      </c>
      <c r="B38" s="320" t="s">
        <v>225</v>
      </c>
      <c r="C38" s="63">
        <v>312</v>
      </c>
    </row>
    <row r="39" spans="1:3" s="262" customFormat="1" ht="12" customHeight="1">
      <c r="A39" s="319" t="s">
        <v>406</v>
      </c>
      <c r="B39" s="321" t="s">
        <v>35</v>
      </c>
      <c r="C39" s="208"/>
    </row>
    <row r="40" spans="1:3" s="326" customFormat="1" ht="12" customHeight="1" thickBot="1">
      <c r="A40" s="318" t="s">
        <v>407</v>
      </c>
      <c r="B40" s="101" t="s">
        <v>408</v>
      </c>
      <c r="C40" s="66"/>
    </row>
    <row r="41" spans="1:3" s="326" customFormat="1" ht="15" customHeight="1" thickBot="1">
      <c r="A41" s="153" t="s">
        <v>57</v>
      </c>
      <c r="B41" s="154" t="s">
        <v>409</v>
      </c>
      <c r="C41" s="257">
        <f>+C36+C37</f>
        <v>4845</v>
      </c>
    </row>
    <row r="42" spans="1:3" s="326" customFormat="1" ht="15" customHeight="1">
      <c r="A42" s="155"/>
      <c r="B42" s="156"/>
      <c r="C42" s="255"/>
    </row>
    <row r="43" spans="1:3" ht="13.5" thickBot="1">
      <c r="A43" s="157"/>
      <c r="B43" s="158"/>
      <c r="C43" s="256"/>
    </row>
    <row r="44" spans="1:3" s="325" customFormat="1" ht="16.5" customHeight="1" thickBot="1">
      <c r="A44" s="159"/>
      <c r="B44" s="160" t="s">
        <v>89</v>
      </c>
      <c r="C44" s="257"/>
    </row>
    <row r="45" spans="1:3" s="327" customFormat="1" ht="12" customHeight="1" thickBot="1">
      <c r="A45" s="135" t="s">
        <v>48</v>
      </c>
      <c r="B45" s="97" t="s">
        <v>410</v>
      </c>
      <c r="C45" s="207">
        <f>SUM(C46:C50)</f>
        <v>64502</v>
      </c>
    </row>
    <row r="46" spans="1:3" ht="12" customHeight="1">
      <c r="A46" s="318" t="s">
        <v>131</v>
      </c>
      <c r="B46" s="8" t="s">
        <v>79</v>
      </c>
      <c r="C46" s="63">
        <f>32245+2361+1299+548+132+474+834+418+85+264+313+476+697</f>
        <v>40146</v>
      </c>
    </row>
    <row r="47" spans="1:3" ht="12" customHeight="1">
      <c r="A47" s="318" t="s">
        <v>132</v>
      </c>
      <c r="B47" s="7" t="s">
        <v>185</v>
      </c>
      <c r="C47" s="65">
        <f>8582+637+350+148+36+128+226+113+23+71+85+129+189</f>
        <v>10717</v>
      </c>
    </row>
    <row r="48" spans="1:3" ht="12" customHeight="1">
      <c r="A48" s="318" t="s">
        <v>133</v>
      </c>
      <c r="B48" s="7" t="s">
        <v>160</v>
      </c>
      <c r="C48" s="65">
        <f>13143+498-2</f>
        <v>13639</v>
      </c>
    </row>
    <row r="49" spans="1:3" ht="12" customHeight="1">
      <c r="A49" s="318" t="s">
        <v>134</v>
      </c>
      <c r="B49" s="7" t="s">
        <v>186</v>
      </c>
      <c r="C49" s="65"/>
    </row>
    <row r="50" spans="1:3" ht="12" customHeight="1" thickBot="1">
      <c r="A50" s="318" t="s">
        <v>161</v>
      </c>
      <c r="B50" s="7" t="s">
        <v>187</v>
      </c>
      <c r="C50" s="65"/>
    </row>
    <row r="51" spans="1:3" ht="12" customHeight="1" thickBot="1">
      <c r="A51" s="135" t="s">
        <v>49</v>
      </c>
      <c r="B51" s="97" t="s">
        <v>411</v>
      </c>
      <c r="C51" s="207">
        <f>SUM(C52:C54)</f>
        <v>79</v>
      </c>
    </row>
    <row r="52" spans="1:3" s="327" customFormat="1" ht="12" customHeight="1">
      <c r="A52" s="318" t="s">
        <v>137</v>
      </c>
      <c r="B52" s="8" t="s">
        <v>215</v>
      </c>
      <c r="C52" s="63">
        <f>77+2</f>
        <v>79</v>
      </c>
    </row>
    <row r="53" spans="1:3" ht="12" customHeight="1">
      <c r="A53" s="318" t="s">
        <v>138</v>
      </c>
      <c r="B53" s="7" t="s">
        <v>189</v>
      </c>
      <c r="C53" s="65"/>
    </row>
    <row r="54" spans="1:3" ht="12" customHeight="1">
      <c r="A54" s="318" t="s">
        <v>139</v>
      </c>
      <c r="B54" s="7" t="s">
        <v>90</v>
      </c>
      <c r="C54" s="65"/>
    </row>
    <row r="55" spans="1:3" ht="12" customHeight="1" thickBot="1">
      <c r="A55" s="318" t="s">
        <v>140</v>
      </c>
      <c r="B55" s="7" t="s">
        <v>638</v>
      </c>
      <c r="C55" s="65"/>
    </row>
    <row r="56" spans="1:3" ht="15" customHeight="1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64581</v>
      </c>
    </row>
    <row r="58" ht="15" customHeight="1" thickBot="1">
      <c r="C58" s="259"/>
    </row>
    <row r="59" spans="1:3" ht="14.25" customHeight="1" thickBot="1">
      <c r="A59" s="164" t="s">
        <v>631</v>
      </c>
      <c r="B59" s="165"/>
      <c r="C59" s="95">
        <v>19</v>
      </c>
    </row>
    <row r="60" spans="1:3" ht="13.5" thickBot="1">
      <c r="A60" s="164" t="s">
        <v>207</v>
      </c>
      <c r="B60" s="165"/>
      <c r="C60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 melléklet a 23/2016.(XI.3.) 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workbookViewId="0" topLeftCell="A46">
      <selection activeCell="C34" sqref="C34"/>
    </sheetView>
  </sheetViews>
  <sheetFormatPr defaultColWidth="9.00390625" defaultRowHeight="12.75"/>
  <cols>
    <col min="1" max="1" width="13.875" style="162" customWidth="1"/>
    <col min="2" max="2" width="79.375" style="0" customWidth="1"/>
    <col min="3" max="3" width="25.00390625" style="0" customWidth="1"/>
  </cols>
  <sheetData>
    <row r="1" spans="1:3" ht="16.5" customHeight="1" thickBot="1">
      <c r="A1" s="141"/>
      <c r="B1" s="143"/>
      <c r="C1" s="322" t="e">
        <f>+CONCATENATE("9.3.1. melléklet a ……/",LEFT(#REF!,4),". (….) önkormányzati rendelethez")</f>
        <v>#REF!</v>
      </c>
    </row>
    <row r="2" spans="1:3" ht="36" customHeight="1">
      <c r="A2" s="278" t="s">
        <v>205</v>
      </c>
      <c r="B2" s="246" t="s">
        <v>771</v>
      </c>
      <c r="C2" s="260" t="s">
        <v>93</v>
      </c>
    </row>
    <row r="3" spans="1:3" ht="24" customHeight="1" thickBot="1">
      <c r="A3" s="316" t="s">
        <v>204</v>
      </c>
      <c r="B3" s="247" t="s">
        <v>772</v>
      </c>
      <c r="C3" s="261" t="s">
        <v>84</v>
      </c>
    </row>
    <row r="4" spans="1:3" ht="14.25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ht="13.5" thickBot="1">
      <c r="A6" s="132" t="s">
        <v>552</v>
      </c>
      <c r="B6" s="133" t="s">
        <v>553</v>
      </c>
      <c r="C6" s="134" t="s">
        <v>554</v>
      </c>
    </row>
    <row r="7" spans="1:3" ht="13.5" thickBot="1">
      <c r="A7" s="149"/>
      <c r="B7" s="150" t="s">
        <v>88</v>
      </c>
      <c r="C7" s="151"/>
    </row>
    <row r="8" spans="1:3" ht="13.5" thickBot="1">
      <c r="A8" s="132" t="s">
        <v>48</v>
      </c>
      <c r="B8" s="152" t="s">
        <v>634</v>
      </c>
      <c r="C8" s="207">
        <f>SUM(C9:C19)</f>
        <v>11262</v>
      </c>
    </row>
    <row r="9" spans="1:3" ht="12.75">
      <c r="A9" s="317" t="s">
        <v>131</v>
      </c>
      <c r="B9" s="9" t="s">
        <v>270</v>
      </c>
      <c r="C9" s="251">
        <v>30</v>
      </c>
    </row>
    <row r="10" spans="1:3" ht="12.75">
      <c r="A10" s="318" t="s">
        <v>132</v>
      </c>
      <c r="B10" s="7" t="s">
        <v>271</v>
      </c>
      <c r="C10" s="205">
        <f>6450+487-873</f>
        <v>6064</v>
      </c>
    </row>
    <row r="11" spans="1:3" ht="12.75">
      <c r="A11" s="318" t="s">
        <v>133</v>
      </c>
      <c r="B11" s="7" t="s">
        <v>272</v>
      </c>
      <c r="C11" s="205">
        <f>690+13-74</f>
        <v>629</v>
      </c>
    </row>
    <row r="12" spans="1:3" ht="12.75">
      <c r="A12" s="318" t="s">
        <v>134</v>
      </c>
      <c r="B12" s="7" t="s">
        <v>273</v>
      </c>
      <c r="C12" s="205"/>
    </row>
    <row r="13" spans="1:3" ht="12.75">
      <c r="A13" s="318" t="s">
        <v>161</v>
      </c>
      <c r="B13" s="7" t="s">
        <v>274</v>
      </c>
      <c r="C13" s="205"/>
    </row>
    <row r="14" spans="1:3" ht="12.75">
      <c r="A14" s="318" t="s">
        <v>135</v>
      </c>
      <c r="B14" s="7" t="s">
        <v>395</v>
      </c>
      <c r="C14" s="205">
        <f>284+151-2</f>
        <v>433</v>
      </c>
    </row>
    <row r="15" spans="1:3" ht="12.75">
      <c r="A15" s="318" t="s">
        <v>136</v>
      </c>
      <c r="B15" s="6" t="s">
        <v>396</v>
      </c>
      <c r="C15" s="205">
        <f>2707+1399</f>
        <v>4106</v>
      </c>
    </row>
    <row r="16" spans="1:3" ht="12.75">
      <c r="A16" s="318" t="s">
        <v>146</v>
      </c>
      <c r="B16" s="7" t="s">
        <v>277</v>
      </c>
      <c r="C16" s="252"/>
    </row>
    <row r="17" spans="1:3" ht="12.75">
      <c r="A17" s="318" t="s">
        <v>147</v>
      </c>
      <c r="B17" s="7" t="s">
        <v>278</v>
      </c>
      <c r="C17" s="205"/>
    </row>
    <row r="18" spans="1:3" ht="12.75">
      <c r="A18" s="318" t="s">
        <v>148</v>
      </c>
      <c r="B18" s="7" t="s">
        <v>561</v>
      </c>
      <c r="C18" s="206"/>
    </row>
    <row r="19" spans="1:3" ht="13.5" thickBot="1">
      <c r="A19" s="318" t="s">
        <v>149</v>
      </c>
      <c r="B19" s="6" t="s">
        <v>279</v>
      </c>
      <c r="C19" s="206"/>
    </row>
    <row r="20" spans="1:3" ht="13.5" thickBot="1">
      <c r="A20" s="132" t="s">
        <v>49</v>
      </c>
      <c r="B20" s="152" t="s">
        <v>397</v>
      </c>
      <c r="C20" s="207">
        <f>SUM(C21:C23)</f>
        <v>300</v>
      </c>
    </row>
    <row r="21" spans="1:3" ht="12.75">
      <c r="A21" s="318" t="s">
        <v>137</v>
      </c>
      <c r="B21" s="8" t="s">
        <v>247</v>
      </c>
      <c r="C21" s="205"/>
    </row>
    <row r="22" spans="1:3" ht="12.75">
      <c r="A22" s="318" t="s">
        <v>138</v>
      </c>
      <c r="B22" s="7" t="s">
        <v>398</v>
      </c>
      <c r="C22" s="205"/>
    </row>
    <row r="23" spans="1:3" ht="12.75">
      <c r="A23" s="318" t="s">
        <v>139</v>
      </c>
      <c r="B23" s="7" t="s">
        <v>399</v>
      </c>
      <c r="C23" s="205">
        <v>300</v>
      </c>
    </row>
    <row r="24" spans="1:3" ht="13.5" thickBot="1">
      <c r="A24" s="318" t="s">
        <v>140</v>
      </c>
      <c r="B24" s="7" t="s">
        <v>653</v>
      </c>
      <c r="C24" s="205"/>
    </row>
    <row r="25" spans="1:3" ht="13.5" thickBot="1">
      <c r="A25" s="135" t="s">
        <v>50</v>
      </c>
      <c r="B25" s="97" t="s">
        <v>176</v>
      </c>
      <c r="C25" s="234"/>
    </row>
    <row r="26" spans="1:3" ht="13.5" thickBot="1">
      <c r="A26" s="135" t="s">
        <v>51</v>
      </c>
      <c r="B26" s="97" t="s">
        <v>654</v>
      </c>
      <c r="C26" s="207">
        <f>+C27+C28</f>
        <v>0</v>
      </c>
    </row>
    <row r="27" spans="1:3" ht="12.75">
      <c r="A27" s="319" t="s">
        <v>257</v>
      </c>
      <c r="B27" s="320" t="s">
        <v>398</v>
      </c>
      <c r="C27" s="63"/>
    </row>
    <row r="28" spans="1:3" ht="12.75">
      <c r="A28" s="319" t="s">
        <v>260</v>
      </c>
      <c r="B28" s="321" t="s">
        <v>400</v>
      </c>
      <c r="C28" s="208"/>
    </row>
    <row r="29" spans="1:3" ht="13.5" thickBot="1">
      <c r="A29" s="318" t="s">
        <v>261</v>
      </c>
      <c r="B29" s="101" t="s">
        <v>655</v>
      </c>
      <c r="C29" s="66"/>
    </row>
    <row r="30" spans="1:3" ht="13.5" thickBot="1">
      <c r="A30" s="135" t="s">
        <v>52</v>
      </c>
      <c r="B30" s="97" t="s">
        <v>401</v>
      </c>
      <c r="C30" s="207">
        <f>+C31+C32+C33</f>
        <v>0</v>
      </c>
    </row>
    <row r="31" spans="1:3" ht="12.75">
      <c r="A31" s="319" t="s">
        <v>124</v>
      </c>
      <c r="B31" s="320" t="s">
        <v>284</v>
      </c>
      <c r="C31" s="63"/>
    </row>
    <row r="32" spans="1:3" ht="12.75">
      <c r="A32" s="319" t="s">
        <v>125</v>
      </c>
      <c r="B32" s="321" t="s">
        <v>285</v>
      </c>
      <c r="C32" s="208"/>
    </row>
    <row r="33" spans="1:3" ht="13.5" thickBot="1">
      <c r="A33" s="318" t="s">
        <v>126</v>
      </c>
      <c r="B33" s="101" t="s">
        <v>286</v>
      </c>
      <c r="C33" s="66"/>
    </row>
    <row r="34" spans="1:3" ht="13.5" thickBot="1">
      <c r="A34" s="135" t="s">
        <v>53</v>
      </c>
      <c r="B34" s="97" t="s">
        <v>372</v>
      </c>
      <c r="C34" s="234"/>
    </row>
    <row r="35" spans="1:3" ht="13.5" thickBot="1">
      <c r="A35" s="135" t="s">
        <v>54</v>
      </c>
      <c r="B35" s="97" t="s">
        <v>402</v>
      </c>
      <c r="C35" s="253">
        <v>70</v>
      </c>
    </row>
    <row r="36" spans="1:3" ht="13.5" thickBot="1">
      <c r="A36" s="132" t="s">
        <v>55</v>
      </c>
      <c r="B36" s="97" t="s">
        <v>656</v>
      </c>
      <c r="C36" s="254">
        <f>+C8+C20+C25+C26+C30+C34+C35</f>
        <v>11632</v>
      </c>
    </row>
    <row r="37" spans="1:3" ht="13.5" thickBot="1">
      <c r="A37" s="153" t="s">
        <v>56</v>
      </c>
      <c r="B37" s="97" t="s">
        <v>404</v>
      </c>
      <c r="C37" s="254">
        <f>+C38+C39+C40</f>
        <v>0</v>
      </c>
    </row>
    <row r="38" spans="1:3" ht="12.75">
      <c r="A38" s="319" t="s">
        <v>405</v>
      </c>
      <c r="B38" s="320" t="s">
        <v>225</v>
      </c>
      <c r="C38" s="63"/>
    </row>
    <row r="39" spans="1:3" ht="12.75">
      <c r="A39" s="319" t="s">
        <v>406</v>
      </c>
      <c r="B39" s="321" t="s">
        <v>35</v>
      </c>
      <c r="C39" s="208"/>
    </row>
    <row r="40" spans="1:3" ht="13.5" thickBot="1">
      <c r="A40" s="318" t="s">
        <v>407</v>
      </c>
      <c r="B40" s="101" t="s">
        <v>408</v>
      </c>
      <c r="C40" s="66"/>
    </row>
    <row r="41" spans="1:3" ht="13.5" thickBot="1">
      <c r="A41" s="153" t="s">
        <v>57</v>
      </c>
      <c r="B41" s="154" t="s">
        <v>409</v>
      </c>
      <c r="C41" s="257">
        <f>+C36+C37</f>
        <v>11632</v>
      </c>
    </row>
    <row r="42" spans="1:3" ht="12.75">
      <c r="A42" s="155"/>
      <c r="B42" s="156"/>
      <c r="C42" s="255"/>
    </row>
    <row r="43" spans="1:3" ht="13.5" thickBot="1">
      <c r="A43" s="157"/>
      <c r="B43" s="158"/>
      <c r="C43" s="256"/>
    </row>
    <row r="44" spans="1:3" ht="13.5" thickBot="1">
      <c r="A44" s="159"/>
      <c r="B44" s="160" t="s">
        <v>89</v>
      </c>
      <c r="C44" s="257"/>
    </row>
    <row r="45" spans="1:3" ht="13.5" thickBot="1">
      <c r="A45" s="135" t="s">
        <v>48</v>
      </c>
      <c r="B45" s="97" t="s">
        <v>410</v>
      </c>
      <c r="C45" s="207">
        <f>SUM(C46:C50)</f>
        <v>70990</v>
      </c>
    </row>
    <row r="46" spans="1:3" ht="12.75">
      <c r="A46" s="318" t="s">
        <v>131</v>
      </c>
      <c r="B46" s="8" t="s">
        <v>79</v>
      </c>
      <c r="C46" s="63">
        <f>27794+64-3+67+93+56-1180+111+111</f>
        <v>27113</v>
      </c>
    </row>
    <row r="47" spans="1:3" ht="12.75">
      <c r="A47" s="318" t="s">
        <v>132</v>
      </c>
      <c r="B47" s="7" t="s">
        <v>185</v>
      </c>
      <c r="C47" s="65">
        <f>7509+17-36+18+23+15-320+30+30</f>
        <v>7286</v>
      </c>
    </row>
    <row r="48" spans="1:3" ht="12.75">
      <c r="A48" s="318" t="s">
        <v>133</v>
      </c>
      <c r="B48" s="7" t="s">
        <v>160</v>
      </c>
      <c r="C48" s="65">
        <f>27270+325+7169-116-29+87+85+1500+300</f>
        <v>36591</v>
      </c>
    </row>
    <row r="49" spans="1:3" ht="12.75">
      <c r="A49" s="318" t="s">
        <v>134</v>
      </c>
      <c r="B49" s="7" t="s">
        <v>186</v>
      </c>
      <c r="C49" s="65"/>
    </row>
    <row r="50" spans="1:3" ht="13.5" thickBot="1">
      <c r="A50" s="318" t="s">
        <v>161</v>
      </c>
      <c r="B50" s="7" t="s">
        <v>187</v>
      </c>
      <c r="C50" s="65"/>
    </row>
    <row r="51" spans="1:3" ht="13.5" thickBot="1">
      <c r="A51" s="135" t="s">
        <v>49</v>
      </c>
      <c r="B51" s="97" t="s">
        <v>411</v>
      </c>
      <c r="C51" s="207">
        <f>SUM(C52:C54)</f>
        <v>8560</v>
      </c>
    </row>
    <row r="52" spans="1:3" ht="12.75">
      <c r="A52" s="318" t="s">
        <v>137</v>
      </c>
      <c r="B52" s="8" t="s">
        <v>215</v>
      </c>
      <c r="C52" s="63">
        <f>4737+154+3044-1905+29+70+526</f>
        <v>6655</v>
      </c>
    </row>
    <row r="53" spans="1:3" ht="12.75">
      <c r="A53" s="318" t="s">
        <v>138</v>
      </c>
      <c r="B53" s="7" t="s">
        <v>189</v>
      </c>
      <c r="C53" s="65">
        <v>1905</v>
      </c>
    </row>
    <row r="54" spans="1:3" ht="12.75">
      <c r="A54" s="318" t="s">
        <v>139</v>
      </c>
      <c r="B54" s="7" t="s">
        <v>90</v>
      </c>
      <c r="C54" s="65"/>
    </row>
    <row r="55" spans="1:3" ht="13.5" thickBot="1">
      <c r="A55" s="318" t="s">
        <v>140</v>
      </c>
      <c r="B55" s="7" t="s">
        <v>638</v>
      </c>
      <c r="C55" s="65"/>
    </row>
    <row r="56" spans="1:3" ht="13.5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79550</v>
      </c>
    </row>
    <row r="58" spans="2:3" ht="13.5" thickBot="1">
      <c r="B58" s="163"/>
      <c r="C58" s="259"/>
    </row>
    <row r="59" spans="1:3" ht="13.5" thickBot="1">
      <c r="A59" s="164" t="s">
        <v>631</v>
      </c>
      <c r="B59" s="165"/>
      <c r="C59" s="643">
        <v>17.75</v>
      </c>
    </row>
    <row r="60" spans="1:3" ht="13.5" thickBot="1">
      <c r="A60" s="164" t="s">
        <v>207</v>
      </c>
      <c r="B60" s="165"/>
      <c r="C60" s="9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&amp;R28. melléklet a 23/2016.(XI.3.) önkormányzati 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34">
      <selection activeCell="B37" sqref="B37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41"/>
      <c r="B1" s="143"/>
      <c r="C1" s="322" t="e">
        <f>+CONCATENATE("9.3.1. melléklet a ……/",LEFT(#REF!,4),". (….) önkormányzati rendelethez")</f>
        <v>#REF!</v>
      </c>
    </row>
    <row r="2" spans="1:3" ht="36">
      <c r="A2" s="278" t="s">
        <v>205</v>
      </c>
      <c r="B2" s="246" t="s">
        <v>771</v>
      </c>
      <c r="C2" s="260" t="s">
        <v>93</v>
      </c>
    </row>
    <row r="3" spans="1:3" ht="24.75" thickBot="1">
      <c r="A3" s="316" t="s">
        <v>204</v>
      </c>
      <c r="B3" s="247" t="s">
        <v>412</v>
      </c>
      <c r="C3" s="261" t="s">
        <v>92</v>
      </c>
    </row>
    <row r="4" spans="1:3" ht="14.25" thickBot="1">
      <c r="A4" s="145"/>
      <c r="B4" s="145"/>
      <c r="C4" s="146" t="s">
        <v>85</v>
      </c>
    </row>
    <row r="5" spans="1:3" ht="13.5" thickBot="1">
      <c r="A5" s="279" t="s">
        <v>206</v>
      </c>
      <c r="B5" s="147" t="s">
        <v>86</v>
      </c>
      <c r="C5" s="148" t="s">
        <v>87</v>
      </c>
    </row>
    <row r="6" spans="1:3" ht="13.5" thickBot="1">
      <c r="A6" s="132" t="s">
        <v>552</v>
      </c>
      <c r="B6" s="133" t="s">
        <v>553</v>
      </c>
      <c r="C6" s="134" t="s">
        <v>554</v>
      </c>
    </row>
    <row r="7" spans="1:3" ht="13.5" thickBot="1">
      <c r="A7" s="149"/>
      <c r="B7" s="150" t="s">
        <v>88</v>
      </c>
      <c r="C7" s="151"/>
    </row>
    <row r="8" spans="1:3" ht="13.5" thickBot="1">
      <c r="A8" s="132" t="s">
        <v>48</v>
      </c>
      <c r="B8" s="152" t="s">
        <v>634</v>
      </c>
      <c r="C8" s="207">
        <f>SUM(C9:C19)</f>
        <v>11262</v>
      </c>
    </row>
    <row r="9" spans="1:3" ht="12.75">
      <c r="A9" s="317" t="s">
        <v>131</v>
      </c>
      <c r="B9" s="9" t="s">
        <v>270</v>
      </c>
      <c r="C9" s="251">
        <v>30</v>
      </c>
    </row>
    <row r="10" spans="1:3" ht="12.75">
      <c r="A10" s="318" t="s">
        <v>132</v>
      </c>
      <c r="B10" s="7" t="s">
        <v>271</v>
      </c>
      <c r="C10" s="205">
        <f>6450+487-873</f>
        <v>6064</v>
      </c>
    </row>
    <row r="11" spans="1:3" ht="12.75">
      <c r="A11" s="318" t="s">
        <v>133</v>
      </c>
      <c r="B11" s="7" t="s">
        <v>272</v>
      </c>
      <c r="C11" s="205">
        <f>690+13-74</f>
        <v>629</v>
      </c>
    </row>
    <row r="12" spans="1:3" ht="12.75">
      <c r="A12" s="318" t="s">
        <v>134</v>
      </c>
      <c r="B12" s="7" t="s">
        <v>273</v>
      </c>
      <c r="C12" s="205"/>
    </row>
    <row r="13" spans="1:3" ht="12.75">
      <c r="A13" s="318" t="s">
        <v>161</v>
      </c>
      <c r="B13" s="7" t="s">
        <v>274</v>
      </c>
      <c r="C13" s="205"/>
    </row>
    <row r="14" spans="1:3" ht="12.75">
      <c r="A14" s="318" t="s">
        <v>135</v>
      </c>
      <c r="B14" s="7" t="s">
        <v>395</v>
      </c>
      <c r="C14" s="205">
        <f>284+151-2</f>
        <v>433</v>
      </c>
    </row>
    <row r="15" spans="1:3" ht="12.75">
      <c r="A15" s="318" t="s">
        <v>136</v>
      </c>
      <c r="B15" s="6" t="s">
        <v>396</v>
      </c>
      <c r="C15" s="205">
        <f>2707+1399</f>
        <v>4106</v>
      </c>
    </row>
    <row r="16" spans="1:3" ht="12.75">
      <c r="A16" s="318" t="s">
        <v>146</v>
      </c>
      <c r="B16" s="7" t="s">
        <v>277</v>
      </c>
      <c r="C16" s="252"/>
    </row>
    <row r="17" spans="1:3" ht="12.75">
      <c r="A17" s="318" t="s">
        <v>147</v>
      </c>
      <c r="B17" s="7" t="s">
        <v>278</v>
      </c>
      <c r="C17" s="205"/>
    </row>
    <row r="18" spans="1:3" ht="12.75">
      <c r="A18" s="318" t="s">
        <v>148</v>
      </c>
      <c r="B18" s="7" t="s">
        <v>561</v>
      </c>
      <c r="C18" s="206"/>
    </row>
    <row r="19" spans="1:3" ht="13.5" thickBot="1">
      <c r="A19" s="318" t="s">
        <v>149</v>
      </c>
      <c r="B19" s="6" t="s">
        <v>279</v>
      </c>
      <c r="C19" s="206"/>
    </row>
    <row r="20" spans="1:3" ht="13.5" thickBot="1">
      <c r="A20" s="132" t="s">
        <v>49</v>
      </c>
      <c r="B20" s="152" t="s">
        <v>397</v>
      </c>
      <c r="C20" s="207">
        <f>SUM(C21:C23)</f>
        <v>300</v>
      </c>
    </row>
    <row r="21" spans="1:3" ht="12.75">
      <c r="A21" s="318" t="s">
        <v>137</v>
      </c>
      <c r="B21" s="8" t="s">
        <v>247</v>
      </c>
      <c r="C21" s="205"/>
    </row>
    <row r="22" spans="1:3" ht="12.75">
      <c r="A22" s="318" t="s">
        <v>138</v>
      </c>
      <c r="B22" s="7" t="s">
        <v>398</v>
      </c>
      <c r="C22" s="205"/>
    </row>
    <row r="23" spans="1:3" ht="12.75">
      <c r="A23" s="318" t="s">
        <v>139</v>
      </c>
      <c r="B23" s="7" t="s">
        <v>399</v>
      </c>
      <c r="C23" s="205">
        <v>300</v>
      </c>
    </row>
    <row r="24" spans="1:3" ht="13.5" thickBot="1">
      <c r="A24" s="318" t="s">
        <v>140</v>
      </c>
      <c r="B24" s="7" t="s">
        <v>653</v>
      </c>
      <c r="C24" s="205"/>
    </row>
    <row r="25" spans="1:3" ht="13.5" thickBot="1">
      <c r="A25" s="135" t="s">
        <v>50</v>
      </c>
      <c r="B25" s="97" t="s">
        <v>176</v>
      </c>
      <c r="C25" s="234"/>
    </row>
    <row r="26" spans="1:3" ht="13.5" thickBot="1">
      <c r="A26" s="135" t="s">
        <v>51</v>
      </c>
      <c r="B26" s="97" t="s">
        <v>654</v>
      </c>
      <c r="C26" s="207">
        <f>+C27+C28</f>
        <v>0</v>
      </c>
    </row>
    <row r="27" spans="1:3" ht="12.75">
      <c r="A27" s="319" t="s">
        <v>257</v>
      </c>
      <c r="B27" s="320" t="s">
        <v>398</v>
      </c>
      <c r="C27" s="63"/>
    </row>
    <row r="28" spans="1:3" ht="12.75">
      <c r="A28" s="319" t="s">
        <v>260</v>
      </c>
      <c r="B28" s="321" t="s">
        <v>400</v>
      </c>
      <c r="C28" s="208"/>
    </row>
    <row r="29" spans="1:3" ht="13.5" thickBot="1">
      <c r="A29" s="318" t="s">
        <v>261</v>
      </c>
      <c r="B29" s="101" t="s">
        <v>655</v>
      </c>
      <c r="C29" s="66"/>
    </row>
    <row r="30" spans="1:3" ht="13.5" thickBot="1">
      <c r="A30" s="135" t="s">
        <v>52</v>
      </c>
      <c r="B30" s="97" t="s">
        <v>401</v>
      </c>
      <c r="C30" s="207">
        <f>+C31+C32+C33</f>
        <v>0</v>
      </c>
    </row>
    <row r="31" spans="1:3" ht="12.75">
      <c r="A31" s="319" t="s">
        <v>124</v>
      </c>
      <c r="B31" s="320" t="s">
        <v>284</v>
      </c>
      <c r="C31" s="63"/>
    </row>
    <row r="32" spans="1:3" ht="12.75">
      <c r="A32" s="319" t="s">
        <v>125</v>
      </c>
      <c r="B32" s="321" t="s">
        <v>285</v>
      </c>
      <c r="C32" s="208"/>
    </row>
    <row r="33" spans="1:3" ht="13.5" thickBot="1">
      <c r="A33" s="318" t="s">
        <v>126</v>
      </c>
      <c r="B33" s="101" t="s">
        <v>286</v>
      </c>
      <c r="C33" s="66"/>
    </row>
    <row r="34" spans="1:3" ht="13.5" thickBot="1">
      <c r="A34" s="135" t="s">
        <v>53</v>
      </c>
      <c r="B34" s="97" t="s">
        <v>372</v>
      </c>
      <c r="C34" s="234"/>
    </row>
    <row r="35" spans="1:3" ht="13.5" thickBot="1">
      <c r="A35" s="135" t="s">
        <v>54</v>
      </c>
      <c r="B35" s="97" t="s">
        <v>402</v>
      </c>
      <c r="C35" s="253">
        <v>70</v>
      </c>
    </row>
    <row r="36" spans="1:3" ht="13.5" thickBot="1">
      <c r="A36" s="132" t="s">
        <v>55</v>
      </c>
      <c r="B36" s="97" t="s">
        <v>656</v>
      </c>
      <c r="C36" s="254">
        <f>+C8+C20+C25+C26+C30+C34+C35</f>
        <v>11632</v>
      </c>
    </row>
    <row r="37" spans="1:3" ht="13.5" thickBot="1">
      <c r="A37" s="153" t="s">
        <v>56</v>
      </c>
      <c r="B37" s="97" t="s">
        <v>404</v>
      </c>
      <c r="C37" s="254">
        <f>+C38+C39+C40</f>
        <v>0</v>
      </c>
    </row>
    <row r="38" spans="1:3" ht="12.75">
      <c r="A38" s="319" t="s">
        <v>405</v>
      </c>
      <c r="B38" s="320" t="s">
        <v>225</v>
      </c>
      <c r="C38" s="63"/>
    </row>
    <row r="39" spans="1:3" ht="12.75">
      <c r="A39" s="319" t="s">
        <v>406</v>
      </c>
      <c r="B39" s="321" t="s">
        <v>35</v>
      </c>
      <c r="C39" s="208"/>
    </row>
    <row r="40" spans="1:3" ht="13.5" thickBot="1">
      <c r="A40" s="318" t="s">
        <v>407</v>
      </c>
      <c r="B40" s="101" t="s">
        <v>408</v>
      </c>
      <c r="C40" s="66"/>
    </row>
    <row r="41" spans="1:3" ht="13.5" thickBot="1">
      <c r="A41" s="153" t="s">
        <v>57</v>
      </c>
      <c r="B41" s="154" t="s">
        <v>409</v>
      </c>
      <c r="C41" s="257">
        <f>+C36+C37</f>
        <v>11632</v>
      </c>
    </row>
    <row r="42" spans="1:3" ht="12.75">
      <c r="A42" s="155"/>
      <c r="B42" s="156"/>
      <c r="C42" s="255"/>
    </row>
    <row r="43" spans="1:3" ht="13.5" thickBot="1">
      <c r="A43" s="157"/>
      <c r="B43" s="158"/>
      <c r="C43" s="256"/>
    </row>
    <row r="44" spans="1:3" ht="13.5" thickBot="1">
      <c r="A44" s="159"/>
      <c r="B44" s="160" t="s">
        <v>89</v>
      </c>
      <c r="C44" s="257"/>
    </row>
    <row r="45" spans="1:3" ht="13.5" thickBot="1">
      <c r="A45" s="135" t="s">
        <v>48</v>
      </c>
      <c r="B45" s="97" t="s">
        <v>410</v>
      </c>
      <c r="C45" s="207">
        <f>SUM(C46:C50)</f>
        <v>70990</v>
      </c>
    </row>
    <row r="46" spans="1:3" ht="12.75">
      <c r="A46" s="318" t="s">
        <v>131</v>
      </c>
      <c r="B46" s="8" t="s">
        <v>79</v>
      </c>
      <c r="C46" s="63">
        <f>27794+64-3+67+93+56-1180+111+111</f>
        <v>27113</v>
      </c>
    </row>
    <row r="47" spans="1:3" ht="12.75">
      <c r="A47" s="318" t="s">
        <v>132</v>
      </c>
      <c r="B47" s="7" t="s">
        <v>185</v>
      </c>
      <c r="C47" s="65">
        <f>7509+17-36+18+23+15-320+30+30</f>
        <v>7286</v>
      </c>
    </row>
    <row r="48" spans="1:3" ht="12.75">
      <c r="A48" s="318" t="s">
        <v>133</v>
      </c>
      <c r="B48" s="7" t="s">
        <v>160</v>
      </c>
      <c r="C48" s="65">
        <f>27270+325+7169-116-29+87+85+1500+300</f>
        <v>36591</v>
      </c>
    </row>
    <row r="49" spans="1:3" ht="12.75">
      <c r="A49" s="318" t="s">
        <v>134</v>
      </c>
      <c r="B49" s="7" t="s">
        <v>186</v>
      </c>
      <c r="C49" s="65"/>
    </row>
    <row r="50" spans="1:3" ht="13.5" thickBot="1">
      <c r="A50" s="318" t="s">
        <v>161</v>
      </c>
      <c r="B50" s="7" t="s">
        <v>187</v>
      </c>
      <c r="C50" s="65"/>
    </row>
    <row r="51" spans="1:3" ht="13.5" thickBot="1">
      <c r="A51" s="135" t="s">
        <v>49</v>
      </c>
      <c r="B51" s="97" t="s">
        <v>411</v>
      </c>
      <c r="C51" s="207">
        <f>SUM(C52:C54)</f>
        <v>8560</v>
      </c>
    </row>
    <row r="52" spans="1:3" ht="12.75">
      <c r="A52" s="318" t="s">
        <v>137</v>
      </c>
      <c r="B52" s="8" t="s">
        <v>215</v>
      </c>
      <c r="C52" s="63">
        <f>4737+154+3044-1905+29+70+526</f>
        <v>6655</v>
      </c>
    </row>
    <row r="53" spans="1:3" ht="12.75">
      <c r="A53" s="318" t="s">
        <v>138</v>
      </c>
      <c r="B53" s="7" t="s">
        <v>189</v>
      </c>
      <c r="C53" s="65">
        <v>1905</v>
      </c>
    </row>
    <row r="54" spans="1:3" ht="12.75">
      <c r="A54" s="318" t="s">
        <v>139</v>
      </c>
      <c r="B54" s="7" t="s">
        <v>90</v>
      </c>
      <c r="C54" s="65"/>
    </row>
    <row r="55" spans="1:3" ht="13.5" thickBot="1">
      <c r="A55" s="318" t="s">
        <v>140</v>
      </c>
      <c r="B55" s="7" t="s">
        <v>638</v>
      </c>
      <c r="C55" s="65"/>
    </row>
    <row r="56" spans="1:3" ht="13.5" thickBot="1">
      <c r="A56" s="135" t="s">
        <v>50</v>
      </c>
      <c r="B56" s="97" t="s">
        <v>42</v>
      </c>
      <c r="C56" s="234"/>
    </row>
    <row r="57" spans="1:3" ht="13.5" thickBot="1">
      <c r="A57" s="135" t="s">
        <v>51</v>
      </c>
      <c r="B57" s="161" t="s">
        <v>639</v>
      </c>
      <c r="C57" s="258">
        <f>+C45+C51+C56</f>
        <v>79550</v>
      </c>
    </row>
    <row r="58" spans="1:3" ht="13.5" thickBot="1">
      <c r="A58" s="162"/>
      <c r="B58" s="163"/>
      <c r="C58" s="259"/>
    </row>
    <row r="59" spans="1:3" ht="13.5" thickBot="1">
      <c r="A59" s="164" t="s">
        <v>631</v>
      </c>
      <c r="B59" s="165"/>
      <c r="C59" s="643">
        <v>17.75</v>
      </c>
    </row>
    <row r="60" spans="1:3" ht="13.5" thickBot="1">
      <c r="A60" s="164" t="s">
        <v>207</v>
      </c>
      <c r="B60" s="165"/>
      <c r="C60" s="9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&amp;R29. melléklet a 23/2016.(XI.3.)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26">
    <tabColor rgb="FF92D050"/>
  </sheetPr>
  <dimension ref="A1:I159"/>
  <sheetViews>
    <sheetView zoomScaleSheetLayoutView="100" workbookViewId="0" topLeftCell="A58">
      <selection activeCell="C154" sqref="C154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85" customWidth="1"/>
    <col min="5" max="16384" width="9.375" style="285" customWidth="1"/>
  </cols>
  <sheetData>
    <row r="1" spans="1:3" ht="15.75" customHeight="1">
      <c r="A1" s="835" t="s">
        <v>45</v>
      </c>
      <c r="B1" s="835"/>
      <c r="C1" s="835"/>
    </row>
    <row r="2" spans="1:3" ht="15.75" customHeight="1" thickBot="1">
      <c r="A2" s="838"/>
      <c r="B2" s="838"/>
      <c r="C2" s="199" t="s">
        <v>216</v>
      </c>
    </row>
    <row r="3" spans="1:3" ht="37.5" customHeight="1" thickBot="1">
      <c r="A3" s="22" t="s">
        <v>103</v>
      </c>
      <c r="B3" s="23" t="s">
        <v>47</v>
      </c>
      <c r="C3" s="39" t="s">
        <v>712</v>
      </c>
    </row>
    <row r="4" spans="1:3" s="286" customFormat="1" ht="12" customHeight="1" thickBot="1">
      <c r="A4" s="280" t="s">
        <v>552</v>
      </c>
      <c r="B4" s="281" t="s">
        <v>553</v>
      </c>
      <c r="C4" s="282" t="s">
        <v>554</v>
      </c>
    </row>
    <row r="5" spans="1:3" s="287" customFormat="1" ht="12" customHeight="1" thickBot="1">
      <c r="A5" s="19" t="s">
        <v>48</v>
      </c>
      <c r="B5" s="20" t="s">
        <v>241</v>
      </c>
      <c r="C5" s="190">
        <f>+C6+C7+C8+C9+C10+C11</f>
        <v>0</v>
      </c>
    </row>
    <row r="6" spans="1:3" s="287" customFormat="1" ht="12" customHeight="1">
      <c r="A6" s="14" t="s">
        <v>131</v>
      </c>
      <c r="B6" s="288" t="s">
        <v>242</v>
      </c>
      <c r="C6" s="192"/>
    </row>
    <row r="7" spans="1:3" s="287" customFormat="1" ht="12" customHeight="1">
      <c r="A7" s="13" t="s">
        <v>132</v>
      </c>
      <c r="B7" s="289" t="s">
        <v>243</v>
      </c>
      <c r="C7" s="191"/>
    </row>
    <row r="8" spans="1:3" s="287" customFormat="1" ht="12" customHeight="1">
      <c r="A8" s="13" t="s">
        <v>133</v>
      </c>
      <c r="B8" s="289" t="s">
        <v>729</v>
      </c>
      <c r="C8" s="191"/>
    </row>
    <row r="9" spans="1:3" s="287" customFormat="1" ht="12" customHeight="1">
      <c r="A9" s="13" t="s">
        <v>134</v>
      </c>
      <c r="B9" s="289" t="s">
        <v>245</v>
      </c>
      <c r="C9" s="191"/>
    </row>
    <row r="10" spans="1:3" s="287" customFormat="1" ht="12" customHeight="1">
      <c r="A10" s="13" t="s">
        <v>161</v>
      </c>
      <c r="B10" s="186" t="s">
        <v>555</v>
      </c>
      <c r="C10" s="194"/>
    </row>
    <row r="11" spans="1:3" s="287" customFormat="1" ht="12" customHeight="1" thickBot="1">
      <c r="A11" s="15" t="s">
        <v>135</v>
      </c>
      <c r="B11" s="187" t="s">
        <v>556</v>
      </c>
      <c r="C11" s="191"/>
    </row>
    <row r="12" spans="1:3" s="287" customFormat="1" ht="12" customHeight="1" thickBot="1">
      <c r="A12" s="19" t="s">
        <v>49</v>
      </c>
      <c r="B12" s="185" t="s">
        <v>246</v>
      </c>
      <c r="C12" s="190">
        <f>+C13+C14+C15+C16+C17</f>
        <v>137295</v>
      </c>
    </row>
    <row r="13" spans="1:3" s="287" customFormat="1" ht="12" customHeight="1">
      <c r="A13" s="14" t="s">
        <v>137</v>
      </c>
      <c r="B13" s="288" t="s">
        <v>247</v>
      </c>
      <c r="C13" s="192"/>
    </row>
    <row r="14" spans="1:3" s="287" customFormat="1" ht="12" customHeight="1">
      <c r="A14" s="13" t="s">
        <v>138</v>
      </c>
      <c r="B14" s="289" t="s">
        <v>248</v>
      </c>
      <c r="C14" s="191"/>
    </row>
    <row r="15" spans="1:3" s="287" customFormat="1" ht="12" customHeight="1">
      <c r="A15" s="13" t="s">
        <v>139</v>
      </c>
      <c r="B15" s="289" t="s">
        <v>417</v>
      </c>
      <c r="C15" s="191"/>
    </row>
    <row r="16" spans="1:3" s="287" customFormat="1" ht="12" customHeight="1">
      <c r="A16" s="13" t="s">
        <v>140</v>
      </c>
      <c r="B16" s="289" t="s">
        <v>418</v>
      </c>
      <c r="C16" s="191"/>
    </row>
    <row r="17" spans="1:3" s="287" customFormat="1" ht="12" customHeight="1">
      <c r="A17" s="13" t="s">
        <v>141</v>
      </c>
      <c r="B17" s="289" t="s">
        <v>249</v>
      </c>
      <c r="C17" s="785">
        <v>137295</v>
      </c>
    </row>
    <row r="18" spans="1:3" s="287" customFormat="1" ht="12" customHeight="1" thickBot="1">
      <c r="A18" s="15" t="s">
        <v>150</v>
      </c>
      <c r="B18" s="187" t="s">
        <v>250</v>
      </c>
      <c r="C18" s="277"/>
    </row>
    <row r="19" spans="1:3" s="287" customFormat="1" ht="12" customHeight="1" thickBot="1">
      <c r="A19" s="19" t="s">
        <v>50</v>
      </c>
      <c r="B19" s="20" t="s">
        <v>251</v>
      </c>
      <c r="C19" s="190">
        <f>+C20+C21+C22+C23+C24</f>
        <v>20000</v>
      </c>
    </row>
    <row r="20" spans="1:3" s="287" customFormat="1" ht="12" customHeight="1">
      <c r="A20" s="14" t="s">
        <v>120</v>
      </c>
      <c r="B20" s="288" t="s">
        <v>252</v>
      </c>
      <c r="C20" s="786">
        <v>20000</v>
      </c>
    </row>
    <row r="21" spans="1:3" s="287" customFormat="1" ht="12" customHeight="1">
      <c r="A21" s="13" t="s">
        <v>121</v>
      </c>
      <c r="B21" s="289" t="s">
        <v>253</v>
      </c>
      <c r="C21" s="191"/>
    </row>
    <row r="22" spans="1:3" s="287" customFormat="1" ht="12" customHeight="1">
      <c r="A22" s="13" t="s">
        <v>122</v>
      </c>
      <c r="B22" s="289" t="s">
        <v>419</v>
      </c>
      <c r="C22" s="191"/>
    </row>
    <row r="23" spans="1:3" s="287" customFormat="1" ht="12" customHeight="1">
      <c r="A23" s="13" t="s">
        <v>123</v>
      </c>
      <c r="B23" s="289" t="s">
        <v>420</v>
      </c>
      <c r="C23" s="191"/>
    </row>
    <row r="24" spans="1:3" s="287" customFormat="1" ht="12" customHeight="1">
      <c r="A24" s="13" t="s">
        <v>173</v>
      </c>
      <c r="B24" s="289" t="s">
        <v>254</v>
      </c>
      <c r="C24" s="194"/>
    </row>
    <row r="25" spans="1:3" s="287" customFormat="1" ht="12" customHeight="1" thickBot="1">
      <c r="A25" s="15" t="s">
        <v>174</v>
      </c>
      <c r="B25" s="290" t="s">
        <v>255</v>
      </c>
      <c r="C25" s="277"/>
    </row>
    <row r="26" spans="1:3" s="287" customFormat="1" ht="12" customHeight="1" thickBot="1">
      <c r="A26" s="19" t="s">
        <v>175</v>
      </c>
      <c r="B26" s="20" t="s">
        <v>256</v>
      </c>
      <c r="C26" s="195">
        <f>+C27+C31+C32+C33</f>
        <v>0</v>
      </c>
    </row>
    <row r="27" spans="1:3" s="287" customFormat="1" ht="12" customHeight="1">
      <c r="A27" s="14" t="s">
        <v>257</v>
      </c>
      <c r="B27" s="288" t="s">
        <v>557</v>
      </c>
      <c r="C27" s="283">
        <f>+C28+C29+C30</f>
        <v>0</v>
      </c>
    </row>
    <row r="28" spans="1:3" s="287" customFormat="1" ht="12" customHeight="1">
      <c r="A28" s="13" t="s">
        <v>258</v>
      </c>
      <c r="B28" s="289" t="s">
        <v>263</v>
      </c>
      <c r="C28" s="191"/>
    </row>
    <row r="29" spans="1:3" s="287" customFormat="1" ht="12" customHeight="1">
      <c r="A29" s="13" t="s">
        <v>259</v>
      </c>
      <c r="B29" s="289" t="s">
        <v>264</v>
      </c>
      <c r="C29" s="191"/>
    </row>
    <row r="30" spans="1:3" s="287" customFormat="1" ht="12" customHeight="1">
      <c r="A30" s="13" t="s">
        <v>558</v>
      </c>
      <c r="B30" s="600" t="s">
        <v>559</v>
      </c>
      <c r="C30" s="191"/>
    </row>
    <row r="31" spans="1:3" s="287" customFormat="1" ht="12" customHeight="1">
      <c r="A31" s="13" t="s">
        <v>260</v>
      </c>
      <c r="B31" s="289" t="s">
        <v>265</v>
      </c>
      <c r="C31" s="191"/>
    </row>
    <row r="32" spans="1:3" s="287" customFormat="1" ht="12" customHeight="1">
      <c r="A32" s="13" t="s">
        <v>261</v>
      </c>
      <c r="B32" s="289" t="s">
        <v>266</v>
      </c>
      <c r="C32" s="191"/>
    </row>
    <row r="33" spans="1:3" s="287" customFormat="1" ht="12" customHeight="1" thickBot="1">
      <c r="A33" s="15" t="s">
        <v>262</v>
      </c>
      <c r="B33" s="290" t="s">
        <v>267</v>
      </c>
      <c r="C33" s="193"/>
    </row>
    <row r="34" spans="1:3" s="287" customFormat="1" ht="12" customHeight="1" thickBot="1">
      <c r="A34" s="19" t="s">
        <v>52</v>
      </c>
      <c r="B34" s="20" t="s">
        <v>560</v>
      </c>
      <c r="C34" s="190">
        <f>SUM(C35:C45)</f>
        <v>222273</v>
      </c>
    </row>
    <row r="35" spans="1:3" s="287" customFormat="1" ht="12" customHeight="1">
      <c r="A35" s="14" t="s">
        <v>124</v>
      </c>
      <c r="B35" s="288" t="s">
        <v>270</v>
      </c>
      <c r="C35" s="192">
        <v>8000</v>
      </c>
    </row>
    <row r="36" spans="1:3" s="287" customFormat="1" ht="12" customHeight="1">
      <c r="A36" s="13" t="s">
        <v>125</v>
      </c>
      <c r="B36" s="289" t="s">
        <v>271</v>
      </c>
      <c r="C36" s="194">
        <v>38618</v>
      </c>
    </row>
    <row r="37" spans="1:3" s="287" customFormat="1" ht="12" customHeight="1">
      <c r="A37" s="13" t="s">
        <v>126</v>
      </c>
      <c r="B37" s="289" t="s">
        <v>272</v>
      </c>
      <c r="C37" s="194">
        <v>10580</v>
      </c>
    </row>
    <row r="38" spans="1:3" s="287" customFormat="1" ht="12" customHeight="1">
      <c r="A38" s="13" t="s">
        <v>177</v>
      </c>
      <c r="B38" s="289" t="s">
        <v>273</v>
      </c>
      <c r="C38" s="194"/>
    </row>
    <row r="39" spans="1:3" s="287" customFormat="1" ht="12" customHeight="1">
      <c r="A39" s="13" t="s">
        <v>178</v>
      </c>
      <c r="B39" s="289" t="s">
        <v>274</v>
      </c>
      <c r="C39" s="194">
        <v>157514</v>
      </c>
    </row>
    <row r="40" spans="1:3" s="287" customFormat="1" ht="12" customHeight="1">
      <c r="A40" s="13" t="s">
        <v>179</v>
      </c>
      <c r="B40" s="289" t="s">
        <v>275</v>
      </c>
      <c r="C40" s="194">
        <v>7551</v>
      </c>
    </row>
    <row r="41" spans="1:3" s="287" customFormat="1" ht="12" customHeight="1">
      <c r="A41" s="13" t="s">
        <v>180</v>
      </c>
      <c r="B41" s="289" t="s">
        <v>276</v>
      </c>
      <c r="C41" s="194"/>
    </row>
    <row r="42" spans="1:3" s="287" customFormat="1" ht="12" customHeight="1">
      <c r="A42" s="13" t="s">
        <v>181</v>
      </c>
      <c r="B42" s="289" t="s">
        <v>726</v>
      </c>
      <c r="C42" s="194">
        <v>10</v>
      </c>
    </row>
    <row r="43" spans="1:3" s="287" customFormat="1" ht="12" customHeight="1">
      <c r="A43" s="13" t="s">
        <v>268</v>
      </c>
      <c r="B43" s="289" t="s">
        <v>278</v>
      </c>
      <c r="C43" s="194"/>
    </row>
    <row r="44" spans="1:3" s="287" customFormat="1" ht="12" customHeight="1">
      <c r="A44" s="15" t="s">
        <v>269</v>
      </c>
      <c r="B44" s="290" t="s">
        <v>561</v>
      </c>
      <c r="C44" s="277"/>
    </row>
    <row r="45" spans="1:3" s="287" customFormat="1" ht="12" customHeight="1" thickBot="1">
      <c r="A45" s="15" t="s">
        <v>562</v>
      </c>
      <c r="B45" s="187" t="s">
        <v>279</v>
      </c>
      <c r="C45" s="277"/>
    </row>
    <row r="46" spans="1:3" s="287" customFormat="1" ht="12" customHeight="1" thickBot="1">
      <c r="A46" s="19" t="s">
        <v>53</v>
      </c>
      <c r="B46" s="20" t="s">
        <v>280</v>
      </c>
      <c r="C46" s="190">
        <f>SUM(C47:C51)</f>
        <v>210</v>
      </c>
    </row>
    <row r="47" spans="1:3" s="287" customFormat="1" ht="12" customHeight="1">
      <c r="A47" s="14" t="s">
        <v>127</v>
      </c>
      <c r="B47" s="288" t="s">
        <v>284</v>
      </c>
      <c r="C47" s="328"/>
    </row>
    <row r="48" spans="1:3" s="287" customFormat="1" ht="12" customHeight="1">
      <c r="A48" s="13" t="s">
        <v>128</v>
      </c>
      <c r="B48" s="289" t="s">
        <v>285</v>
      </c>
      <c r="C48" s="194"/>
    </row>
    <row r="49" spans="1:3" s="287" customFormat="1" ht="12" customHeight="1">
      <c r="A49" s="13" t="s">
        <v>281</v>
      </c>
      <c r="B49" s="289" t="s">
        <v>286</v>
      </c>
      <c r="C49" s="194">
        <v>210</v>
      </c>
    </row>
    <row r="50" spans="1:3" s="287" customFormat="1" ht="12" customHeight="1">
      <c r="A50" s="13" t="s">
        <v>282</v>
      </c>
      <c r="B50" s="289" t="s">
        <v>287</v>
      </c>
      <c r="C50" s="194"/>
    </row>
    <row r="51" spans="1:3" s="287" customFormat="1" ht="12" customHeight="1" thickBot="1">
      <c r="A51" s="15" t="s">
        <v>283</v>
      </c>
      <c r="B51" s="187" t="s">
        <v>288</v>
      </c>
      <c r="C51" s="277"/>
    </row>
    <row r="52" spans="1:3" s="287" customFormat="1" ht="12" customHeight="1" thickBot="1">
      <c r="A52" s="19" t="s">
        <v>182</v>
      </c>
      <c r="B52" s="20" t="s">
        <v>289</v>
      </c>
      <c r="C52" s="190">
        <f>SUM(C53:C55)</f>
        <v>2366</v>
      </c>
    </row>
    <row r="53" spans="1:3" s="287" customFormat="1" ht="12" customHeight="1">
      <c r="A53" s="14" t="s">
        <v>129</v>
      </c>
      <c r="B53" s="288" t="s">
        <v>290</v>
      </c>
      <c r="C53" s="192"/>
    </row>
    <row r="54" spans="1:3" s="287" customFormat="1" ht="12" customHeight="1">
      <c r="A54" s="13" t="s">
        <v>130</v>
      </c>
      <c r="B54" s="289" t="s">
        <v>421</v>
      </c>
      <c r="C54" s="194">
        <v>2366</v>
      </c>
    </row>
    <row r="55" spans="1:3" s="287" customFormat="1" ht="12" customHeight="1">
      <c r="A55" s="13" t="s">
        <v>293</v>
      </c>
      <c r="B55" s="289" t="s">
        <v>291</v>
      </c>
      <c r="C55" s="194"/>
    </row>
    <row r="56" spans="1:3" s="287" customFormat="1" ht="12" customHeight="1" thickBot="1">
      <c r="A56" s="15" t="s">
        <v>294</v>
      </c>
      <c r="B56" s="187" t="s">
        <v>292</v>
      </c>
      <c r="C56" s="193"/>
    </row>
    <row r="57" spans="1:3" s="287" customFormat="1" ht="12" customHeight="1" thickBot="1">
      <c r="A57" s="19" t="s">
        <v>55</v>
      </c>
      <c r="B57" s="185" t="s">
        <v>295</v>
      </c>
      <c r="C57" s="190">
        <f>SUM(C58:C60)</f>
        <v>960</v>
      </c>
    </row>
    <row r="58" spans="1:3" s="287" customFormat="1" ht="12" customHeight="1">
      <c r="A58" s="14" t="s">
        <v>183</v>
      </c>
      <c r="B58" s="288" t="s">
        <v>297</v>
      </c>
      <c r="C58" s="194"/>
    </row>
    <row r="59" spans="1:3" s="287" customFormat="1" ht="12" customHeight="1">
      <c r="A59" s="13" t="s">
        <v>184</v>
      </c>
      <c r="B59" s="289" t="s">
        <v>422</v>
      </c>
      <c r="C59" s="194"/>
    </row>
    <row r="60" spans="1:3" s="287" customFormat="1" ht="12" customHeight="1">
      <c r="A60" s="13" t="s">
        <v>217</v>
      </c>
      <c r="B60" s="289" t="s">
        <v>298</v>
      </c>
      <c r="C60" s="194">
        <v>960</v>
      </c>
    </row>
    <row r="61" spans="1:3" s="287" customFormat="1" ht="12" customHeight="1" thickBot="1">
      <c r="A61" s="15" t="s">
        <v>296</v>
      </c>
      <c r="B61" s="187" t="s">
        <v>299</v>
      </c>
      <c r="C61" s="194"/>
    </row>
    <row r="62" spans="1:3" s="287" customFormat="1" ht="12" customHeight="1" thickBot="1">
      <c r="A62" s="601" t="s">
        <v>563</v>
      </c>
      <c r="B62" s="20" t="s">
        <v>300</v>
      </c>
      <c r="C62" s="195">
        <f>+C5+C12+C19+C26+C34+C46+C52+C57</f>
        <v>383104</v>
      </c>
    </row>
    <row r="63" spans="1:3" s="287" customFormat="1" ht="12" customHeight="1" thickBot="1">
      <c r="A63" s="602" t="s">
        <v>301</v>
      </c>
      <c r="B63" s="185" t="s">
        <v>302</v>
      </c>
      <c r="C63" s="665">
        <f>SUM(C64:C66)</f>
        <v>150000</v>
      </c>
    </row>
    <row r="64" spans="1:3" s="287" customFormat="1" ht="12" customHeight="1">
      <c r="A64" s="14" t="s">
        <v>333</v>
      </c>
      <c r="B64" s="288" t="s">
        <v>303</v>
      </c>
      <c r="C64" s="194">
        <v>50000</v>
      </c>
    </row>
    <row r="65" spans="1:3" s="287" customFormat="1" ht="12" customHeight="1">
      <c r="A65" s="13" t="s">
        <v>342</v>
      </c>
      <c r="B65" s="289" t="s">
        <v>304</v>
      </c>
      <c r="C65" s="194">
        <v>100000</v>
      </c>
    </row>
    <row r="66" spans="1:3" s="287" customFormat="1" ht="12" customHeight="1" thickBot="1">
      <c r="A66" s="15" t="s">
        <v>343</v>
      </c>
      <c r="B66" s="603" t="s">
        <v>564</v>
      </c>
      <c r="C66" s="194"/>
    </row>
    <row r="67" spans="1:3" s="287" customFormat="1" ht="12" customHeight="1" thickBot="1">
      <c r="A67" s="602" t="s">
        <v>306</v>
      </c>
      <c r="B67" s="185" t="s">
        <v>307</v>
      </c>
      <c r="C67" s="190">
        <f>SUM(C68:C71)</f>
        <v>0</v>
      </c>
    </row>
    <row r="68" spans="1:3" s="287" customFormat="1" ht="12" customHeight="1">
      <c r="A68" s="14" t="s">
        <v>162</v>
      </c>
      <c r="B68" s="288" t="s">
        <v>308</v>
      </c>
      <c r="C68" s="194"/>
    </row>
    <row r="69" spans="1:3" s="287" customFormat="1" ht="12" customHeight="1">
      <c r="A69" s="13" t="s">
        <v>163</v>
      </c>
      <c r="B69" s="289" t="s">
        <v>309</v>
      </c>
      <c r="C69" s="194"/>
    </row>
    <row r="70" spans="1:3" s="287" customFormat="1" ht="12" customHeight="1">
      <c r="A70" s="13" t="s">
        <v>334</v>
      </c>
      <c r="B70" s="289" t="s">
        <v>310</v>
      </c>
      <c r="C70" s="194"/>
    </row>
    <row r="71" spans="1:3" s="287" customFormat="1" ht="12" customHeight="1" thickBot="1">
      <c r="A71" s="15" t="s">
        <v>335</v>
      </c>
      <c r="B71" s="187" t="s">
        <v>311</v>
      </c>
      <c r="C71" s="194"/>
    </row>
    <row r="72" spans="1:3" s="287" customFormat="1" ht="12" customHeight="1" thickBot="1">
      <c r="A72" s="602" t="s">
        <v>312</v>
      </c>
      <c r="B72" s="185" t="s">
        <v>313</v>
      </c>
      <c r="C72" s="190">
        <f>SUM(C73:C74)</f>
        <v>0</v>
      </c>
    </row>
    <row r="73" spans="1:3" s="287" customFormat="1" ht="12" customHeight="1">
      <c r="A73" s="14" t="s">
        <v>336</v>
      </c>
      <c r="B73" s="288" t="s">
        <v>314</v>
      </c>
      <c r="C73" s="194"/>
    </row>
    <row r="74" spans="1:3" s="287" customFormat="1" ht="12" customHeight="1" thickBot="1">
      <c r="A74" s="15" t="s">
        <v>337</v>
      </c>
      <c r="B74" s="187" t="s">
        <v>315</v>
      </c>
      <c r="C74" s="194"/>
    </row>
    <row r="75" spans="1:3" s="287" customFormat="1" ht="12" customHeight="1" thickBot="1">
      <c r="A75" s="602" t="s">
        <v>316</v>
      </c>
      <c r="B75" s="185" t="s">
        <v>317</v>
      </c>
      <c r="C75" s="190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194"/>
    </row>
    <row r="77" spans="1:3" s="287" customFormat="1" ht="12" customHeight="1">
      <c r="A77" s="13" t="s">
        <v>339</v>
      </c>
      <c r="B77" s="289" t="s">
        <v>319</v>
      </c>
      <c r="C77" s="194"/>
    </row>
    <row r="78" spans="1:3" s="287" customFormat="1" ht="12" customHeight="1" thickBot="1">
      <c r="A78" s="15" t="s">
        <v>340</v>
      </c>
      <c r="B78" s="187" t="s">
        <v>320</v>
      </c>
      <c r="C78" s="194"/>
    </row>
    <row r="79" spans="1:3" s="287" customFormat="1" ht="12" customHeight="1" thickBot="1">
      <c r="A79" s="602" t="s">
        <v>321</v>
      </c>
      <c r="B79" s="185" t="s">
        <v>341</v>
      </c>
      <c r="C79" s="190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194"/>
    </row>
    <row r="81" spans="1:3" s="287" customFormat="1" ht="12" customHeight="1">
      <c r="A81" s="293" t="s">
        <v>324</v>
      </c>
      <c r="B81" s="289" t="s">
        <v>325</v>
      </c>
      <c r="C81" s="194"/>
    </row>
    <row r="82" spans="1:3" s="287" customFormat="1" ht="12" customHeight="1">
      <c r="A82" s="293" t="s">
        <v>326</v>
      </c>
      <c r="B82" s="289" t="s">
        <v>327</v>
      </c>
      <c r="C82" s="194"/>
    </row>
    <row r="83" spans="1:3" s="287" customFormat="1" ht="12" customHeight="1" thickBot="1">
      <c r="A83" s="294" t="s">
        <v>328</v>
      </c>
      <c r="B83" s="187" t="s">
        <v>329</v>
      </c>
      <c r="C83" s="194"/>
    </row>
    <row r="84" spans="1:3" s="287" customFormat="1" ht="12" customHeight="1" thickBot="1">
      <c r="A84" s="602" t="s">
        <v>330</v>
      </c>
      <c r="B84" s="185" t="s">
        <v>565</v>
      </c>
      <c r="C84" s="329"/>
    </row>
    <row r="85" spans="1:3" s="287" customFormat="1" ht="13.5" customHeight="1" thickBot="1">
      <c r="A85" s="602" t="s">
        <v>332</v>
      </c>
      <c r="B85" s="185" t="s">
        <v>331</v>
      </c>
      <c r="C85" s="329"/>
    </row>
    <row r="86" spans="1:3" s="287" customFormat="1" ht="15.75" customHeight="1" thickBot="1">
      <c r="A86" s="602" t="s">
        <v>344</v>
      </c>
      <c r="B86" s="295" t="s">
        <v>566</v>
      </c>
      <c r="C86" s="195">
        <f>+C63+C67+C72+C75+C79+C85+C84</f>
        <v>150000</v>
      </c>
    </row>
    <row r="87" spans="1:3" s="287" customFormat="1" ht="16.5" customHeight="1" thickBot="1">
      <c r="A87" s="604" t="s">
        <v>567</v>
      </c>
      <c r="B87" s="296" t="s">
        <v>568</v>
      </c>
      <c r="C87" s="195">
        <f>+C62+C86</f>
        <v>533104</v>
      </c>
    </row>
    <row r="88" spans="1:3" s="287" customFormat="1" ht="83.25" customHeight="1">
      <c r="A88" s="4"/>
      <c r="B88" s="5"/>
      <c r="C88" s="196"/>
    </row>
    <row r="89" spans="1:3" ht="16.5" customHeight="1">
      <c r="A89" s="835" t="s">
        <v>77</v>
      </c>
      <c r="B89" s="835"/>
      <c r="C89" s="835"/>
    </row>
    <row r="90" spans="1:3" s="297" customFormat="1" ht="16.5" customHeight="1" thickBot="1">
      <c r="A90" s="836" t="s">
        <v>165</v>
      </c>
      <c r="B90" s="836"/>
      <c r="C90" s="100" t="s">
        <v>216</v>
      </c>
    </row>
    <row r="91" spans="1:3" ht="37.5" customHeight="1" thickBot="1">
      <c r="A91" s="22" t="s">
        <v>103</v>
      </c>
      <c r="B91" s="23" t="s">
        <v>78</v>
      </c>
      <c r="C91" s="39" t="str">
        <f>+C3</f>
        <v>2016. évi előirányzat</v>
      </c>
    </row>
    <row r="92" spans="1:3" s="286" customFormat="1" ht="12" customHeight="1" thickBot="1">
      <c r="A92" s="35" t="s">
        <v>552</v>
      </c>
      <c r="B92" s="36" t="s">
        <v>553</v>
      </c>
      <c r="C92" s="37" t="s">
        <v>554</v>
      </c>
    </row>
    <row r="93" spans="1:3" ht="12" customHeight="1" thickBot="1">
      <c r="A93" s="21" t="s">
        <v>48</v>
      </c>
      <c r="B93" s="29" t="s">
        <v>606</v>
      </c>
      <c r="C93" s="189">
        <f>C94+C95+C96+C97+C98+C111</f>
        <v>568722</v>
      </c>
    </row>
    <row r="94" spans="1:3" ht="12" customHeight="1">
      <c r="A94" s="16" t="s">
        <v>131</v>
      </c>
      <c r="B94" s="9" t="s">
        <v>79</v>
      </c>
      <c r="C94" s="787">
        <v>246986</v>
      </c>
    </row>
    <row r="95" spans="1:3" ht="12" customHeight="1">
      <c r="A95" s="13" t="s">
        <v>132</v>
      </c>
      <c r="B95" s="7" t="s">
        <v>185</v>
      </c>
      <c r="C95" s="785">
        <v>70271</v>
      </c>
    </row>
    <row r="96" spans="1:3" ht="12" customHeight="1">
      <c r="A96" s="13" t="s">
        <v>133</v>
      </c>
      <c r="B96" s="7" t="s">
        <v>160</v>
      </c>
      <c r="C96" s="646">
        <v>226696</v>
      </c>
    </row>
    <row r="97" spans="1:3" ht="12" customHeight="1">
      <c r="A97" s="13" t="s">
        <v>134</v>
      </c>
      <c r="B97" s="10" t="s">
        <v>186</v>
      </c>
      <c r="C97" s="277"/>
    </row>
    <row r="98" spans="1:3" ht="12" customHeight="1">
      <c r="A98" s="13" t="s">
        <v>145</v>
      </c>
      <c r="B98" s="18" t="s">
        <v>187</v>
      </c>
      <c r="C98" s="646">
        <v>24769</v>
      </c>
    </row>
    <row r="99" spans="1:3" ht="12" customHeight="1">
      <c r="A99" s="13" t="s">
        <v>135</v>
      </c>
      <c r="B99" s="7" t="s">
        <v>569</v>
      </c>
      <c r="C99" s="277"/>
    </row>
    <row r="100" spans="1:3" ht="12" customHeight="1">
      <c r="A100" s="13" t="s">
        <v>136</v>
      </c>
      <c r="B100" s="104" t="s">
        <v>570</v>
      </c>
      <c r="C100" s="277"/>
    </row>
    <row r="101" spans="1:3" ht="12" customHeight="1">
      <c r="A101" s="13" t="s">
        <v>146</v>
      </c>
      <c r="B101" s="104" t="s">
        <v>571</v>
      </c>
      <c r="C101" s="277"/>
    </row>
    <row r="102" spans="1:3" ht="12" customHeight="1">
      <c r="A102" s="13" t="s">
        <v>147</v>
      </c>
      <c r="B102" s="102" t="s">
        <v>347</v>
      </c>
      <c r="C102" s="277"/>
    </row>
    <row r="103" spans="1:3" ht="12" customHeight="1">
      <c r="A103" s="13" t="s">
        <v>148</v>
      </c>
      <c r="B103" s="103" t="s">
        <v>348</v>
      </c>
      <c r="C103" s="277"/>
    </row>
    <row r="104" spans="1:3" ht="12" customHeight="1">
      <c r="A104" s="13" t="s">
        <v>149</v>
      </c>
      <c r="B104" s="103" t="s">
        <v>349</v>
      </c>
      <c r="C104" s="277"/>
    </row>
    <row r="105" spans="1:3" ht="12" customHeight="1">
      <c r="A105" s="13" t="s">
        <v>151</v>
      </c>
      <c r="B105" s="102" t="s">
        <v>350</v>
      </c>
      <c r="C105" s="277">
        <v>9251</v>
      </c>
    </row>
    <row r="106" spans="1:3" ht="12" customHeight="1">
      <c r="A106" s="13" t="s">
        <v>188</v>
      </c>
      <c r="B106" s="102" t="s">
        <v>351</v>
      </c>
      <c r="C106" s="277"/>
    </row>
    <row r="107" spans="1:3" ht="12" customHeight="1">
      <c r="A107" s="13" t="s">
        <v>345</v>
      </c>
      <c r="B107" s="103" t="s">
        <v>352</v>
      </c>
      <c r="C107" s="277"/>
    </row>
    <row r="108" spans="1:3" ht="12" customHeight="1">
      <c r="A108" s="12" t="s">
        <v>346</v>
      </c>
      <c r="B108" s="104" t="s">
        <v>353</v>
      </c>
      <c r="C108" s="277"/>
    </row>
    <row r="109" spans="1:3" ht="12" customHeight="1">
      <c r="A109" s="13" t="s">
        <v>572</v>
      </c>
      <c r="B109" s="104" t="s">
        <v>354</v>
      </c>
      <c r="C109" s="277"/>
    </row>
    <row r="110" spans="1:3" ht="12" customHeight="1">
      <c r="A110" s="15" t="s">
        <v>573</v>
      </c>
      <c r="B110" s="104" t="s">
        <v>355</v>
      </c>
      <c r="C110" s="646">
        <v>15518</v>
      </c>
    </row>
    <row r="111" spans="1:3" ht="12" customHeight="1">
      <c r="A111" s="13" t="s">
        <v>574</v>
      </c>
      <c r="B111" s="10" t="s">
        <v>80</v>
      </c>
      <c r="C111" s="194"/>
    </row>
    <row r="112" spans="1:3" ht="12" customHeight="1">
      <c r="A112" s="13" t="s">
        <v>575</v>
      </c>
      <c r="B112" s="7" t="s">
        <v>576</v>
      </c>
      <c r="C112" s="191"/>
    </row>
    <row r="113" spans="1:3" ht="12" customHeight="1" thickBot="1">
      <c r="A113" s="17" t="s">
        <v>577</v>
      </c>
      <c r="B113" s="605" t="s">
        <v>578</v>
      </c>
      <c r="C113" s="197"/>
    </row>
    <row r="114" spans="1:3" ht="12" customHeight="1" thickBot="1">
      <c r="A114" s="606" t="s">
        <v>49</v>
      </c>
      <c r="B114" s="607" t="s">
        <v>356</v>
      </c>
      <c r="C114" s="608">
        <f>+C115+C117+C119</f>
        <v>6661</v>
      </c>
    </row>
    <row r="115" spans="1:3" ht="12" customHeight="1">
      <c r="A115" s="14" t="s">
        <v>137</v>
      </c>
      <c r="B115" s="7" t="s">
        <v>215</v>
      </c>
      <c r="C115" s="786">
        <v>5899</v>
      </c>
    </row>
    <row r="116" spans="1:3" ht="12" customHeight="1">
      <c r="A116" s="14" t="s">
        <v>138</v>
      </c>
      <c r="B116" s="11" t="s">
        <v>360</v>
      </c>
      <c r="C116" s="328"/>
    </row>
    <row r="117" spans="1:3" ht="12" customHeight="1">
      <c r="A117" s="14" t="s">
        <v>139</v>
      </c>
      <c r="B117" s="11" t="s">
        <v>189</v>
      </c>
      <c r="C117" s="785">
        <v>762</v>
      </c>
    </row>
    <row r="118" spans="1:3" ht="12" customHeight="1">
      <c r="A118" s="14" t="s">
        <v>140</v>
      </c>
      <c r="B118" s="11" t="s">
        <v>361</v>
      </c>
      <c r="C118" s="647"/>
    </row>
    <row r="119" spans="1:3" ht="12" customHeight="1">
      <c r="A119" s="14" t="s">
        <v>141</v>
      </c>
      <c r="B119" s="187" t="s">
        <v>218</v>
      </c>
      <c r="C119" s="647"/>
    </row>
    <row r="120" spans="1:3" ht="12" customHeight="1">
      <c r="A120" s="14" t="s">
        <v>150</v>
      </c>
      <c r="B120" s="186" t="s">
        <v>423</v>
      </c>
      <c r="C120" s="168"/>
    </row>
    <row r="121" spans="1:3" ht="12" customHeight="1">
      <c r="A121" s="14" t="s">
        <v>152</v>
      </c>
      <c r="B121" s="284" t="s">
        <v>366</v>
      </c>
      <c r="C121" s="168"/>
    </row>
    <row r="122" spans="1:3" ht="15.75">
      <c r="A122" s="14" t="s">
        <v>190</v>
      </c>
      <c r="B122" s="103" t="s">
        <v>349</v>
      </c>
      <c r="C122" s="168"/>
    </row>
    <row r="123" spans="1:3" ht="12" customHeight="1">
      <c r="A123" s="14" t="s">
        <v>191</v>
      </c>
      <c r="B123" s="103" t="s">
        <v>365</v>
      </c>
      <c r="C123" s="168"/>
    </row>
    <row r="124" spans="1:3" ht="12" customHeight="1">
      <c r="A124" s="14" t="s">
        <v>192</v>
      </c>
      <c r="B124" s="103" t="s">
        <v>364</v>
      </c>
      <c r="C124" s="168"/>
    </row>
    <row r="125" spans="1:3" ht="12" customHeight="1">
      <c r="A125" s="14" t="s">
        <v>357</v>
      </c>
      <c r="B125" s="103" t="s">
        <v>352</v>
      </c>
      <c r="C125" s="168"/>
    </row>
    <row r="126" spans="1:3" ht="12" customHeight="1">
      <c r="A126" s="14" t="s">
        <v>358</v>
      </c>
      <c r="B126" s="103" t="s">
        <v>363</v>
      </c>
      <c r="C126" s="168"/>
    </row>
    <row r="127" spans="1:3" ht="16.5" thickBot="1">
      <c r="A127" s="12" t="s">
        <v>359</v>
      </c>
      <c r="B127" s="103" t="s">
        <v>362</v>
      </c>
      <c r="C127" s="676"/>
    </row>
    <row r="128" spans="1:3" ht="12" customHeight="1" thickBot="1">
      <c r="A128" s="19" t="s">
        <v>50</v>
      </c>
      <c r="B128" s="97" t="s">
        <v>579</v>
      </c>
      <c r="C128" s="190">
        <f>+C93+C114</f>
        <v>575383</v>
      </c>
    </row>
    <row r="129" spans="1:3" ht="12" customHeight="1" thickBot="1">
      <c r="A129" s="19" t="s">
        <v>51</v>
      </c>
      <c r="B129" s="97" t="s">
        <v>580</v>
      </c>
      <c r="C129" s="190">
        <f>+C130+C131+C132</f>
        <v>103545</v>
      </c>
    </row>
    <row r="130" spans="1:3" ht="12" customHeight="1">
      <c r="A130" s="14" t="s">
        <v>257</v>
      </c>
      <c r="B130" s="11" t="s">
        <v>581</v>
      </c>
      <c r="C130" s="647">
        <v>3545</v>
      </c>
    </row>
    <row r="131" spans="1:3" ht="12" customHeight="1">
      <c r="A131" s="14" t="s">
        <v>260</v>
      </c>
      <c r="B131" s="11" t="s">
        <v>582</v>
      </c>
      <c r="C131" s="168">
        <v>100000</v>
      </c>
    </row>
    <row r="132" spans="1:3" ht="12" customHeight="1" thickBot="1">
      <c r="A132" s="12" t="s">
        <v>261</v>
      </c>
      <c r="B132" s="11" t="s">
        <v>583</v>
      </c>
      <c r="C132" s="168"/>
    </row>
    <row r="133" spans="1:3" ht="12" customHeight="1" thickBot="1">
      <c r="A133" s="19" t="s">
        <v>52</v>
      </c>
      <c r="B133" s="97" t="s">
        <v>584</v>
      </c>
      <c r="C133" s="190">
        <f>SUM(C134:C139)</f>
        <v>0</v>
      </c>
    </row>
    <row r="134" spans="1:3" ht="12" customHeight="1">
      <c r="A134" s="14" t="s">
        <v>124</v>
      </c>
      <c r="B134" s="8" t="s">
        <v>585</v>
      </c>
      <c r="C134" s="168"/>
    </row>
    <row r="135" spans="1:3" ht="12" customHeight="1">
      <c r="A135" s="14" t="s">
        <v>125</v>
      </c>
      <c r="B135" s="8" t="s">
        <v>586</v>
      </c>
      <c r="C135" s="168"/>
    </row>
    <row r="136" spans="1:3" ht="12" customHeight="1">
      <c r="A136" s="14" t="s">
        <v>126</v>
      </c>
      <c r="B136" s="8" t="s">
        <v>587</v>
      </c>
      <c r="C136" s="168"/>
    </row>
    <row r="137" spans="1:3" ht="12" customHeight="1">
      <c r="A137" s="14" t="s">
        <v>177</v>
      </c>
      <c r="B137" s="8" t="s">
        <v>588</v>
      </c>
      <c r="C137" s="168"/>
    </row>
    <row r="138" spans="1:3" ht="12" customHeight="1">
      <c r="A138" s="14" t="s">
        <v>178</v>
      </c>
      <c r="B138" s="8" t="s">
        <v>589</v>
      </c>
      <c r="C138" s="168"/>
    </row>
    <row r="139" spans="1:3" ht="12" customHeight="1" thickBot="1">
      <c r="A139" s="12" t="s">
        <v>179</v>
      </c>
      <c r="B139" s="8" t="s">
        <v>590</v>
      </c>
      <c r="C139" s="168"/>
    </row>
    <row r="140" spans="1:3" ht="12" customHeight="1" thickBot="1">
      <c r="A140" s="19" t="s">
        <v>53</v>
      </c>
      <c r="B140" s="97" t="s">
        <v>591</v>
      </c>
      <c r="C140" s="195">
        <f>+C141+C142+C143+C144</f>
        <v>0</v>
      </c>
    </row>
    <row r="141" spans="1:3" ht="12" customHeight="1">
      <c r="A141" s="14" t="s">
        <v>127</v>
      </c>
      <c r="B141" s="8" t="s">
        <v>367</v>
      </c>
      <c r="C141" s="168"/>
    </row>
    <row r="142" spans="1:3" ht="12" customHeight="1">
      <c r="A142" s="14" t="s">
        <v>128</v>
      </c>
      <c r="B142" s="8" t="s">
        <v>368</v>
      </c>
      <c r="C142" s="168"/>
    </row>
    <row r="143" spans="1:3" ht="12" customHeight="1">
      <c r="A143" s="14" t="s">
        <v>281</v>
      </c>
      <c r="B143" s="8" t="s">
        <v>592</v>
      </c>
      <c r="C143" s="168"/>
    </row>
    <row r="144" spans="1:3" ht="12" customHeight="1" thickBot="1">
      <c r="A144" s="12" t="s">
        <v>282</v>
      </c>
      <c r="B144" s="6" t="s">
        <v>386</v>
      </c>
      <c r="C144" s="168"/>
    </row>
    <row r="145" spans="1:3" ht="12" customHeight="1" thickBot="1">
      <c r="A145" s="19" t="s">
        <v>54</v>
      </c>
      <c r="B145" s="97" t="s">
        <v>593</v>
      </c>
      <c r="C145" s="198">
        <f>SUM(C146:C150)</f>
        <v>0</v>
      </c>
    </row>
    <row r="146" spans="1:3" ht="12" customHeight="1">
      <c r="A146" s="14" t="s">
        <v>129</v>
      </c>
      <c r="B146" s="8" t="s">
        <v>594</v>
      </c>
      <c r="C146" s="168"/>
    </row>
    <row r="147" spans="1:3" ht="12" customHeight="1">
      <c r="A147" s="14" t="s">
        <v>130</v>
      </c>
      <c r="B147" s="8" t="s">
        <v>595</v>
      </c>
      <c r="C147" s="168"/>
    </row>
    <row r="148" spans="1:3" ht="12" customHeight="1">
      <c r="A148" s="14" t="s">
        <v>293</v>
      </c>
      <c r="B148" s="8" t="s">
        <v>596</v>
      </c>
      <c r="C148" s="168"/>
    </row>
    <row r="149" spans="1:3" ht="12" customHeight="1">
      <c r="A149" s="14" t="s">
        <v>294</v>
      </c>
      <c r="B149" s="8" t="s">
        <v>597</v>
      </c>
      <c r="C149" s="168"/>
    </row>
    <row r="150" spans="1:3" ht="12" customHeight="1" thickBot="1">
      <c r="A150" s="14" t="s">
        <v>598</v>
      </c>
      <c r="B150" s="8" t="s">
        <v>599</v>
      </c>
      <c r="C150" s="168"/>
    </row>
    <row r="151" spans="1:3" ht="12" customHeight="1" thickBot="1">
      <c r="A151" s="19" t="s">
        <v>55</v>
      </c>
      <c r="B151" s="97" t="s">
        <v>600</v>
      </c>
      <c r="C151" s="609"/>
    </row>
    <row r="152" spans="1:3" ht="12" customHeight="1" thickBot="1">
      <c r="A152" s="19" t="s">
        <v>56</v>
      </c>
      <c r="B152" s="97" t="s">
        <v>601</v>
      </c>
      <c r="C152" s="609"/>
    </row>
    <row r="153" spans="1:9" ht="15" customHeight="1" thickBot="1">
      <c r="A153" s="19" t="s">
        <v>57</v>
      </c>
      <c r="B153" s="97" t="s">
        <v>602</v>
      </c>
      <c r="C153" s="298">
        <f>+C129+C133+C140+C145+C151+C152</f>
        <v>103545</v>
      </c>
      <c r="F153" s="299"/>
      <c r="G153" s="300"/>
      <c r="H153" s="300"/>
      <c r="I153" s="300"/>
    </row>
    <row r="154" spans="1:3" s="287" customFormat="1" ht="12.75" customHeight="1" thickBot="1">
      <c r="A154" s="188" t="s">
        <v>58</v>
      </c>
      <c r="B154" s="268" t="s">
        <v>603</v>
      </c>
      <c r="C154" s="298">
        <f>+C128+C153</f>
        <v>678928</v>
      </c>
    </row>
    <row r="155" ht="7.5" customHeight="1"/>
    <row r="156" spans="1:3" ht="15.75">
      <c r="A156" s="837" t="s">
        <v>369</v>
      </c>
      <c r="B156" s="837"/>
      <c r="C156" s="837"/>
    </row>
    <row r="157" spans="1:3" ht="15" customHeight="1" thickBot="1">
      <c r="A157" s="834" t="s">
        <v>166</v>
      </c>
      <c r="B157" s="834"/>
      <c r="C157" s="199" t="s">
        <v>216</v>
      </c>
    </row>
    <row r="158" spans="1:4" ht="13.5" customHeight="1" thickBot="1">
      <c r="A158" s="19">
        <v>1</v>
      </c>
      <c r="B158" s="28" t="s">
        <v>604</v>
      </c>
      <c r="C158" s="190">
        <f>+C62-C128</f>
        <v>-192279</v>
      </c>
      <c r="D158" s="301"/>
    </row>
    <row r="159" spans="1:3" ht="27.75" customHeight="1" thickBot="1">
      <c r="A159" s="19" t="s">
        <v>49</v>
      </c>
      <c r="B159" s="28" t="s">
        <v>605</v>
      </c>
      <c r="C159" s="190">
        <f>+C86-C153</f>
        <v>46455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23/2016.(XI.3.)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F24" sqref="F24"/>
    </sheetView>
  </sheetViews>
  <sheetFormatPr defaultColWidth="10.625" defaultRowHeight="12.75"/>
  <cols>
    <col min="1" max="1" width="27.625" style="386" bestFit="1" customWidth="1"/>
    <col min="2" max="2" width="9.625" style="386" customWidth="1"/>
    <col min="3" max="3" width="10.625" style="386" customWidth="1"/>
    <col min="4" max="4" width="10.875" style="386" customWidth="1"/>
    <col min="5" max="5" width="10.375" style="386" customWidth="1"/>
    <col min="6" max="6" width="9.625" style="386" customWidth="1"/>
    <col min="7" max="7" width="8.625" style="386" bestFit="1" customWidth="1"/>
    <col min="8" max="8" width="11.00390625" style="386" customWidth="1"/>
    <col min="9" max="9" width="8.875" style="386" customWidth="1"/>
    <col min="10" max="10" width="10.375" style="386" bestFit="1" customWidth="1"/>
    <col min="11" max="16384" width="10.625" style="386" customWidth="1"/>
  </cols>
  <sheetData>
    <row r="1" spans="1:10" ht="12.75">
      <c r="A1" s="384"/>
      <c r="B1" s="384"/>
      <c r="C1" s="384"/>
      <c r="D1" s="384"/>
      <c r="E1" s="384"/>
      <c r="F1" s="384"/>
      <c r="H1" s="387"/>
      <c r="I1" s="387"/>
      <c r="J1" s="385"/>
    </row>
    <row r="2" spans="1:10" ht="12.75">
      <c r="A2" s="384"/>
      <c r="B2" s="384"/>
      <c r="C2" s="384"/>
      <c r="D2" s="384"/>
      <c r="E2" s="384"/>
      <c r="F2" s="384"/>
      <c r="G2" s="388"/>
      <c r="H2" s="388"/>
      <c r="I2" s="388"/>
      <c r="J2" s="389"/>
    </row>
    <row r="3" spans="1:10" ht="12.75">
      <c r="A3" s="384"/>
      <c r="B3" s="384"/>
      <c r="C3" s="384"/>
      <c r="D3" s="384"/>
      <c r="E3" s="384"/>
      <c r="F3" s="384"/>
      <c r="G3" s="388"/>
      <c r="H3" s="388"/>
      <c r="I3" s="388"/>
      <c r="J3" s="388"/>
    </row>
    <row r="4" spans="1:10" ht="19.5">
      <c r="A4" s="393" t="s">
        <v>448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0" ht="19.5">
      <c r="A5" s="393" t="s">
        <v>678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10" ht="13.5" thickBot="1">
      <c r="A6" s="384"/>
      <c r="B6" s="384"/>
      <c r="C6" s="384"/>
      <c r="D6" s="384"/>
      <c r="E6" s="384"/>
      <c r="F6" s="384"/>
      <c r="G6" s="384"/>
      <c r="H6" s="384"/>
      <c r="I6" s="384"/>
      <c r="J6" s="384"/>
    </row>
    <row r="7" spans="1:10" ht="15.75" customHeight="1" thickBot="1">
      <c r="A7" s="420"/>
      <c r="B7" s="861" t="s">
        <v>449</v>
      </c>
      <c r="C7" s="862"/>
      <c r="D7" s="863"/>
      <c r="E7" s="861" t="s">
        <v>450</v>
      </c>
      <c r="F7" s="862"/>
      <c r="G7" s="862"/>
      <c r="H7" s="862"/>
      <c r="I7" s="862"/>
      <c r="J7" s="863"/>
    </row>
    <row r="8" spans="1:10" ht="15.75" customHeight="1">
      <c r="A8" s="421" t="s">
        <v>438</v>
      </c>
      <c r="B8" s="422" t="s">
        <v>451</v>
      </c>
      <c r="C8" s="423" t="s">
        <v>452</v>
      </c>
      <c r="D8" s="424" t="s">
        <v>453</v>
      </c>
      <c r="E8" s="422" t="s">
        <v>454</v>
      </c>
      <c r="F8" s="423" t="s">
        <v>455</v>
      </c>
      <c r="G8" s="423" t="s">
        <v>456</v>
      </c>
      <c r="H8" s="425" t="s">
        <v>457</v>
      </c>
      <c r="I8" s="425" t="s">
        <v>458</v>
      </c>
      <c r="J8" s="648" t="s">
        <v>453</v>
      </c>
    </row>
    <row r="9" spans="1:10" ht="15.75" customHeight="1" thickBot="1">
      <c r="A9" s="426" t="s">
        <v>439</v>
      </c>
      <c r="B9" s="427" t="s">
        <v>459</v>
      </c>
      <c r="C9" s="428" t="s">
        <v>460</v>
      </c>
      <c r="D9" s="429" t="s">
        <v>461</v>
      </c>
      <c r="E9" s="427" t="s">
        <v>462</v>
      </c>
      <c r="F9" s="428" t="s">
        <v>463</v>
      </c>
      <c r="G9" s="428" t="s">
        <v>464</v>
      </c>
      <c r="H9" s="430" t="s">
        <v>465</v>
      </c>
      <c r="I9" s="430" t="s">
        <v>464</v>
      </c>
      <c r="J9" s="649" t="s">
        <v>466</v>
      </c>
    </row>
    <row r="10" spans="1:11" ht="15.75" customHeight="1">
      <c r="A10" s="431" t="s">
        <v>467</v>
      </c>
      <c r="B10" s="650">
        <f>162046+360</f>
        <v>162406</v>
      </c>
      <c r="C10" s="651">
        <f aca="true" t="shared" si="0" ref="C10:C17">J10-B10</f>
        <v>180444</v>
      </c>
      <c r="D10" s="767">
        <f aca="true" t="shared" si="1" ref="D10:D17">SUM(B10:C10)</f>
        <v>342850</v>
      </c>
      <c r="E10" s="652">
        <f>60533+403+93+93+566+76</f>
        <v>61764</v>
      </c>
      <c r="F10" s="653">
        <f>18259+103+25+25+153+21</f>
        <v>18586</v>
      </c>
      <c r="G10" s="653">
        <f>260292-626-508+360+94</f>
        <v>259612</v>
      </c>
      <c r="H10" s="653"/>
      <c r="I10" s="654">
        <f>1810+571+84+110+313</f>
        <v>2888</v>
      </c>
      <c r="J10" s="768">
        <f aca="true" t="shared" si="2" ref="J10:J17">SUM(E10:I10)</f>
        <v>342850</v>
      </c>
      <c r="K10" s="407"/>
    </row>
    <row r="11" spans="1:10" ht="15.75" customHeight="1">
      <c r="A11" s="432" t="s">
        <v>468</v>
      </c>
      <c r="B11" s="679">
        <v>10587</v>
      </c>
      <c r="C11" s="655">
        <f t="shared" si="0"/>
        <v>275841</v>
      </c>
      <c r="D11" s="769">
        <f t="shared" si="1"/>
        <v>286428</v>
      </c>
      <c r="E11" s="656">
        <f>166986+1051+49+1393+220+48</f>
        <v>169747</v>
      </c>
      <c r="F11" s="657">
        <f>47618+283+13+376+59+13</f>
        <v>48362</v>
      </c>
      <c r="G11" s="657">
        <f>65821+162+86</f>
        <v>66069</v>
      </c>
      <c r="H11" s="657"/>
      <c r="I11" s="658">
        <f>2220+30</f>
        <v>2250</v>
      </c>
      <c r="J11" s="770">
        <f t="shared" si="2"/>
        <v>286428</v>
      </c>
    </row>
    <row r="12" spans="1:10" ht="15.75" customHeight="1">
      <c r="A12" s="432" t="s">
        <v>428</v>
      </c>
      <c r="B12" s="679">
        <f>10343-6090+949</f>
        <v>5202</v>
      </c>
      <c r="C12" s="655">
        <f t="shared" si="0"/>
        <v>12325</v>
      </c>
      <c r="D12" s="769">
        <f t="shared" si="1"/>
        <v>17527</v>
      </c>
      <c r="E12" s="656">
        <v>6528</v>
      </c>
      <c r="F12" s="657">
        <v>1801</v>
      </c>
      <c r="G12" s="657">
        <f>28190-17213-2422</f>
        <v>8555</v>
      </c>
      <c r="H12" s="657"/>
      <c r="I12" s="658">
        <f>1694-1057+6</f>
        <v>643</v>
      </c>
      <c r="J12" s="770">
        <f t="shared" si="2"/>
        <v>17527</v>
      </c>
    </row>
    <row r="13" spans="1:10" ht="15.75" customHeight="1">
      <c r="A13" s="432" t="s">
        <v>429</v>
      </c>
      <c r="B13" s="679">
        <f>7020+1334-4071-2050</f>
        <v>2233</v>
      </c>
      <c r="C13" s="655">
        <f t="shared" si="0"/>
        <v>6536</v>
      </c>
      <c r="D13" s="769">
        <f t="shared" si="1"/>
        <v>8769</v>
      </c>
      <c r="E13" s="656">
        <f>12144-9052+110</f>
        <v>3202</v>
      </c>
      <c r="F13" s="657">
        <f>3312-2472+52</f>
        <v>892</v>
      </c>
      <c r="G13" s="657">
        <f>17258+1334-10057-4747</f>
        <v>3788</v>
      </c>
      <c r="H13" s="657"/>
      <c r="I13" s="658">
        <f>6198-3680-1631</f>
        <v>887</v>
      </c>
      <c r="J13" s="770">
        <f t="shared" si="2"/>
        <v>8769</v>
      </c>
    </row>
    <row r="14" spans="1:10" s="407" customFormat="1" ht="18" customHeight="1">
      <c r="A14" s="739" t="s">
        <v>758</v>
      </c>
      <c r="B14" s="659">
        <f>203295+500+7000+3603+2847</f>
        <v>217245</v>
      </c>
      <c r="C14" s="655">
        <f t="shared" si="0"/>
        <v>365698</v>
      </c>
      <c r="D14" s="769">
        <f t="shared" si="1"/>
        <v>582943</v>
      </c>
      <c r="E14" s="597">
        <f>273532+993+722+2942+6490+6749+1900+361+1224+1618+1625</f>
        <v>298156</v>
      </c>
      <c r="F14" s="433">
        <f>76437+268+195+794+1752+1823+512+98+330+437+440</f>
        <v>83086</v>
      </c>
      <c r="G14" s="433">
        <f>186341+500+7000+574+704-4000+2536+782</f>
        <v>194437</v>
      </c>
      <c r="H14" s="433"/>
      <c r="I14" s="615">
        <f>9143+160+487+10-2536</f>
        <v>7264</v>
      </c>
      <c r="J14" s="771">
        <f t="shared" si="2"/>
        <v>582943</v>
      </c>
    </row>
    <row r="15" spans="1:10" s="407" customFormat="1" ht="18" customHeight="1">
      <c r="A15" s="739" t="s">
        <v>658</v>
      </c>
      <c r="B15" s="659">
        <v>4845</v>
      </c>
      <c r="C15" s="655">
        <f t="shared" si="0"/>
        <v>59736</v>
      </c>
      <c r="D15" s="769">
        <f t="shared" si="1"/>
        <v>64581</v>
      </c>
      <c r="E15" s="597">
        <f>35905+548+132+474+834+1556+697</f>
        <v>40146</v>
      </c>
      <c r="F15" s="433">
        <f>9569+148+36+128+226+421+189</f>
        <v>10717</v>
      </c>
      <c r="G15" s="433">
        <f>13641-2</f>
        <v>13639</v>
      </c>
      <c r="H15" s="433"/>
      <c r="I15" s="615">
        <f>77+2</f>
        <v>79</v>
      </c>
      <c r="J15" s="771">
        <f t="shared" si="2"/>
        <v>64581</v>
      </c>
    </row>
    <row r="16" spans="1:10" s="407" customFormat="1" ht="18" customHeight="1">
      <c r="A16" s="434" t="s">
        <v>773</v>
      </c>
      <c r="B16" s="746">
        <f>10161+1101+70+300</f>
        <v>11632</v>
      </c>
      <c r="C16" s="655">
        <f t="shared" si="0"/>
        <v>67918</v>
      </c>
      <c r="D16" s="769">
        <f t="shared" si="1"/>
        <v>79550</v>
      </c>
      <c r="E16" s="597">
        <f>27858-3+67+93+56-1069+111</f>
        <v>27113</v>
      </c>
      <c r="F16" s="433">
        <f>7526-36+18+23+15-290+30</f>
        <v>7286</v>
      </c>
      <c r="G16" s="433">
        <f>34791+1500+300</f>
        <v>36591</v>
      </c>
      <c r="H16" s="433"/>
      <c r="I16" s="615">
        <f>4891+3044+29+70+526</f>
        <v>8560</v>
      </c>
      <c r="J16" s="771">
        <f t="shared" si="2"/>
        <v>79550</v>
      </c>
    </row>
    <row r="17" spans="1:10" s="407" customFormat="1" ht="18" customHeight="1" thickBot="1">
      <c r="A17" s="434" t="s">
        <v>759</v>
      </c>
      <c r="B17" s="669">
        <v>13667</v>
      </c>
      <c r="C17" s="660">
        <f t="shared" si="0"/>
        <v>207292</v>
      </c>
      <c r="D17" s="772">
        <f t="shared" si="1"/>
        <v>220959</v>
      </c>
      <c r="E17" s="670">
        <v>108082</v>
      </c>
      <c r="F17" s="671">
        <v>30800</v>
      </c>
      <c r="G17" s="671">
        <v>52714</v>
      </c>
      <c r="H17" s="671">
        <v>23775</v>
      </c>
      <c r="I17" s="680">
        <v>5588</v>
      </c>
      <c r="J17" s="773">
        <f t="shared" si="2"/>
        <v>220959</v>
      </c>
    </row>
    <row r="18" spans="1:10" s="407" customFormat="1" ht="18" customHeight="1" thickBot="1">
      <c r="A18" s="435" t="s">
        <v>469</v>
      </c>
      <c r="B18" s="436">
        <f aca="true" t="shared" si="3" ref="B18:J18">SUM(B10:B17)</f>
        <v>427817</v>
      </c>
      <c r="C18" s="436">
        <f t="shared" si="3"/>
        <v>1175790</v>
      </c>
      <c r="D18" s="436">
        <f t="shared" si="3"/>
        <v>1603607</v>
      </c>
      <c r="E18" s="436">
        <f t="shared" si="3"/>
        <v>714738</v>
      </c>
      <c r="F18" s="436">
        <f t="shared" si="3"/>
        <v>201530</v>
      </c>
      <c r="G18" s="436">
        <f t="shared" si="3"/>
        <v>635405</v>
      </c>
      <c r="H18" s="436">
        <f t="shared" si="3"/>
        <v>23775</v>
      </c>
      <c r="I18" s="661">
        <f t="shared" si="3"/>
        <v>28159</v>
      </c>
      <c r="J18" s="437">
        <f t="shared" si="3"/>
        <v>1603607</v>
      </c>
    </row>
    <row r="27" ht="12.75">
      <c r="J27" s="574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23/2016.(XI.3.)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48"/>
  <dimension ref="D1:Q29"/>
  <sheetViews>
    <sheetView workbookViewId="0" topLeftCell="D13">
      <selection activeCell="H19" sqref="H19"/>
    </sheetView>
  </sheetViews>
  <sheetFormatPr defaultColWidth="10.625" defaultRowHeight="12.75"/>
  <cols>
    <col min="1" max="2" width="9.375" style="386" hidden="1" customWidth="1"/>
    <col min="3" max="3" width="58.125" style="386" hidden="1" customWidth="1"/>
    <col min="4" max="4" width="55.00390625" style="386" customWidth="1"/>
    <col min="5" max="5" width="14.375" style="386" customWidth="1"/>
    <col min="6" max="6" width="9.625" style="386" customWidth="1"/>
    <col min="7" max="7" width="10.625" style="386" customWidth="1"/>
    <col min="8" max="8" width="10.875" style="386" customWidth="1"/>
    <col min="9" max="9" width="10.375" style="386" customWidth="1"/>
    <col min="10" max="10" width="9.625" style="386" customWidth="1"/>
    <col min="11" max="11" width="8.625" style="386" bestFit="1" customWidth="1"/>
    <col min="12" max="12" width="11.00390625" style="386" customWidth="1"/>
    <col min="13" max="13" width="8.875" style="386" customWidth="1"/>
    <col min="14" max="16" width="10.375" style="386" bestFit="1" customWidth="1"/>
    <col min="17" max="17" width="11.125" style="386" customWidth="1"/>
    <col min="18" max="16384" width="10.625" style="386" customWidth="1"/>
  </cols>
  <sheetData>
    <row r="1" spans="4:17" ht="12.75">
      <c r="D1" s="384"/>
      <c r="E1" s="385"/>
      <c r="F1" s="384"/>
      <c r="G1" s="384"/>
      <c r="H1" s="384"/>
      <c r="I1" s="384"/>
      <c r="J1" s="384"/>
      <c r="L1" s="387"/>
      <c r="M1" s="387"/>
      <c r="N1" s="385"/>
      <c r="O1" s="385"/>
      <c r="P1" s="385"/>
      <c r="Q1" s="385"/>
    </row>
    <row r="2" spans="4:17" ht="12.75">
      <c r="D2" s="384"/>
      <c r="E2" s="866"/>
      <c r="F2" s="866"/>
      <c r="G2" s="384"/>
      <c r="H2" s="384"/>
      <c r="I2" s="384"/>
      <c r="J2" s="384"/>
      <c r="K2" s="388"/>
      <c r="L2" s="388"/>
      <c r="M2" s="388"/>
      <c r="N2" s="389"/>
      <c r="O2" s="390"/>
      <c r="P2" s="390"/>
      <c r="Q2" s="390"/>
    </row>
    <row r="3" spans="4:17" ht="12.75">
      <c r="D3" s="384"/>
      <c r="E3" s="384"/>
      <c r="F3" s="384"/>
      <c r="G3" s="384"/>
      <c r="H3" s="384"/>
      <c r="I3" s="384"/>
      <c r="J3" s="384"/>
      <c r="K3" s="388"/>
      <c r="L3" s="388"/>
      <c r="M3" s="388"/>
      <c r="N3" s="388"/>
      <c r="O3" s="388"/>
      <c r="P3" s="388"/>
      <c r="Q3" s="391"/>
    </row>
    <row r="4" spans="4:17" ht="19.5">
      <c r="D4" s="392" t="s">
        <v>436</v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</row>
    <row r="5" spans="4:17" ht="19.5"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</row>
    <row r="6" spans="4:17" ht="13.5" thickBot="1">
      <c r="D6" s="384"/>
      <c r="E6" s="39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95"/>
    </row>
    <row r="7" spans="4:17" ht="15.75" customHeight="1">
      <c r="D7" s="396"/>
      <c r="E7" s="864" t="s">
        <v>437</v>
      </c>
      <c r="F7" s="397"/>
      <c r="G7" s="398"/>
      <c r="H7" s="398"/>
      <c r="I7" s="397"/>
      <c r="J7" s="398"/>
      <c r="K7" s="398"/>
      <c r="L7" s="398"/>
      <c r="M7" s="398"/>
      <c r="N7" s="398"/>
      <c r="O7" s="399"/>
      <c r="P7" s="400"/>
      <c r="Q7" s="400"/>
    </row>
    <row r="8" spans="4:17" ht="15.75" customHeight="1">
      <c r="D8" s="401" t="s">
        <v>438</v>
      </c>
      <c r="E8" s="865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</row>
    <row r="9" spans="4:17" ht="15.75" customHeight="1" thickBot="1">
      <c r="D9" s="402" t="s">
        <v>439</v>
      </c>
      <c r="E9" s="570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</row>
    <row r="10" spans="4:17" s="407" customFormat="1" ht="18" customHeight="1">
      <c r="D10" s="403" t="s">
        <v>440</v>
      </c>
      <c r="E10" s="817">
        <v>40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5"/>
      <c r="Q10" s="406"/>
    </row>
    <row r="11" spans="4:17" s="407" customFormat="1" ht="18" customHeight="1">
      <c r="D11" s="403" t="s">
        <v>502</v>
      </c>
      <c r="E11" s="485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5"/>
      <c r="Q11" s="406"/>
    </row>
    <row r="12" spans="4:17" s="407" customFormat="1" ht="18" customHeight="1">
      <c r="D12" s="408" t="s">
        <v>441</v>
      </c>
      <c r="E12" s="438">
        <v>57</v>
      </c>
      <c r="F12" s="409"/>
      <c r="G12" s="404"/>
      <c r="H12" s="405"/>
      <c r="I12" s="410"/>
      <c r="J12" s="410"/>
      <c r="K12" s="410"/>
      <c r="L12" s="410"/>
      <c r="M12" s="410"/>
      <c r="N12" s="404"/>
      <c r="O12" s="404"/>
      <c r="P12" s="411"/>
      <c r="Q12" s="412"/>
    </row>
    <row r="13" spans="4:17" s="407" customFormat="1" ht="18" customHeight="1">
      <c r="D13" s="413" t="s">
        <v>442</v>
      </c>
      <c r="E13" s="438">
        <v>0</v>
      </c>
      <c r="F13" s="404"/>
      <c r="G13" s="404"/>
      <c r="H13" s="404"/>
      <c r="I13" s="410"/>
      <c r="J13" s="410"/>
      <c r="K13" s="410"/>
      <c r="L13" s="410"/>
      <c r="M13" s="410"/>
      <c r="N13" s="404"/>
      <c r="O13" s="404"/>
      <c r="P13" s="410"/>
      <c r="Q13" s="412"/>
    </row>
    <row r="14" spans="4:17" s="407" customFormat="1" ht="18" customHeight="1">
      <c r="D14" s="408" t="s">
        <v>443</v>
      </c>
      <c r="E14" s="438">
        <v>0</v>
      </c>
      <c r="F14" s="409"/>
      <c r="G14" s="404"/>
      <c r="H14" s="404"/>
      <c r="I14" s="410"/>
      <c r="J14" s="410"/>
      <c r="K14" s="410"/>
      <c r="L14" s="410"/>
      <c r="M14" s="410"/>
      <c r="N14" s="404"/>
      <c r="O14" s="404"/>
      <c r="P14" s="411"/>
      <c r="Q14" s="412"/>
    </row>
    <row r="15" spans="4:17" s="407" customFormat="1" ht="18" customHeight="1">
      <c r="D15" s="408" t="s">
        <v>774</v>
      </c>
      <c r="E15" s="747">
        <v>17.75</v>
      </c>
      <c r="F15" s="409"/>
      <c r="G15" s="404"/>
      <c r="H15" s="404"/>
      <c r="I15" s="410"/>
      <c r="J15" s="410"/>
      <c r="K15" s="410"/>
      <c r="L15" s="410"/>
      <c r="M15" s="410"/>
      <c r="N15" s="404"/>
      <c r="O15" s="404"/>
      <c r="P15" s="411"/>
      <c r="Q15" s="412"/>
    </row>
    <row r="16" spans="4:17" s="407" customFormat="1" ht="18" customHeight="1">
      <c r="D16" s="414" t="s">
        <v>444</v>
      </c>
      <c r="E16" s="484">
        <v>19</v>
      </c>
      <c r="F16" s="409"/>
      <c r="G16" s="404"/>
      <c r="H16" s="404"/>
      <c r="I16" s="410"/>
      <c r="J16" s="410"/>
      <c r="K16" s="410"/>
      <c r="L16" s="410"/>
      <c r="M16" s="410"/>
      <c r="N16" s="404"/>
      <c r="O16" s="404"/>
      <c r="P16" s="411"/>
      <c r="Q16" s="412"/>
    </row>
    <row r="17" spans="4:17" s="407" customFormat="1" ht="18" customHeight="1">
      <c r="D17" s="414" t="s">
        <v>501</v>
      </c>
      <c r="E17" s="484"/>
      <c r="F17" s="409"/>
      <c r="G17" s="404"/>
      <c r="H17" s="404"/>
      <c r="I17" s="410"/>
      <c r="J17" s="410"/>
      <c r="K17" s="410"/>
      <c r="L17" s="410"/>
      <c r="M17" s="410"/>
      <c r="N17" s="404"/>
      <c r="O17" s="404"/>
      <c r="P17" s="411"/>
      <c r="Q17" s="412"/>
    </row>
    <row r="18" spans="4:17" s="407" customFormat="1" ht="18" customHeight="1">
      <c r="D18" s="414" t="s">
        <v>730</v>
      </c>
      <c r="E18" s="484">
        <v>148.8</v>
      </c>
      <c r="F18" s="409"/>
      <c r="G18" s="404"/>
      <c r="H18" s="404"/>
      <c r="I18" s="410"/>
      <c r="J18" s="410"/>
      <c r="K18" s="410"/>
      <c r="L18" s="410"/>
      <c r="M18" s="410"/>
      <c r="N18" s="404"/>
      <c r="O18" s="404"/>
      <c r="P18" s="411"/>
      <c r="Q18" s="412"/>
    </row>
    <row r="19" spans="4:17" s="407" customFormat="1" ht="18" customHeight="1">
      <c r="D19" s="414" t="s">
        <v>731</v>
      </c>
      <c r="E19" s="484">
        <v>4</v>
      </c>
      <c r="F19" s="409"/>
      <c r="G19" s="404"/>
      <c r="H19" s="404"/>
      <c r="I19" s="410"/>
      <c r="J19" s="410"/>
      <c r="K19" s="410"/>
      <c r="L19" s="410"/>
      <c r="M19" s="410"/>
      <c r="N19" s="404"/>
      <c r="O19" s="404"/>
      <c r="P19" s="411"/>
      <c r="Q19" s="412"/>
    </row>
    <row r="20" spans="4:17" s="407" customFormat="1" ht="18" customHeight="1">
      <c r="D20" s="687" t="s">
        <v>733</v>
      </c>
      <c r="E20" s="484">
        <v>32</v>
      </c>
      <c r="F20" s="409"/>
      <c r="G20" s="404"/>
      <c r="H20" s="404"/>
      <c r="I20" s="410"/>
      <c r="J20" s="410"/>
      <c r="K20" s="410"/>
      <c r="L20" s="410"/>
      <c r="M20" s="410"/>
      <c r="N20" s="404"/>
      <c r="O20" s="404"/>
      <c r="P20" s="411"/>
      <c r="Q20" s="412"/>
    </row>
    <row r="21" spans="4:17" s="407" customFormat="1" ht="18" customHeight="1">
      <c r="D21" s="687" t="s">
        <v>732</v>
      </c>
      <c r="E21" s="484">
        <v>5</v>
      </c>
      <c r="F21" s="409"/>
      <c r="G21" s="404"/>
      <c r="H21" s="404"/>
      <c r="I21" s="410"/>
      <c r="J21" s="410"/>
      <c r="K21" s="410"/>
      <c r="L21" s="410"/>
      <c r="M21" s="410"/>
      <c r="N21" s="404"/>
      <c r="O21" s="404"/>
      <c r="P21" s="411"/>
      <c r="Q21" s="412"/>
    </row>
    <row r="22" spans="4:17" s="384" customFormat="1" ht="13.5" thickBot="1">
      <c r="D22" s="740" t="s">
        <v>759</v>
      </c>
      <c r="E22" s="818">
        <v>44</v>
      </c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</row>
    <row r="23" spans="4:17" s="384" customFormat="1" ht="13.5" thickBot="1">
      <c r="D23" s="416" t="s">
        <v>445</v>
      </c>
      <c r="E23" s="594">
        <f>SUM(E10:E22)</f>
        <v>367.55</v>
      </c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</row>
    <row r="24" spans="4:17" s="384" customFormat="1" ht="13.5" thickBot="1">
      <c r="D24" s="566" t="s">
        <v>672</v>
      </c>
      <c r="E24" s="594">
        <f>E10+E12+E13+E14+E16+E18+E22+E15</f>
        <v>326.55</v>
      </c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</row>
    <row r="25" spans="4:17" s="384" customFormat="1" ht="15.75">
      <c r="D25" s="567" t="s">
        <v>211</v>
      </c>
      <c r="E25" s="765">
        <v>3</v>
      </c>
      <c r="F25" s="417"/>
      <c r="G25" s="417"/>
      <c r="H25" s="417"/>
      <c r="I25" s="417"/>
      <c r="J25" s="417"/>
      <c r="K25" s="417"/>
      <c r="L25" s="417"/>
      <c r="M25" s="417"/>
      <c r="N25" s="417"/>
      <c r="O25" s="418"/>
      <c r="P25" s="417"/>
      <c r="Q25" s="417"/>
    </row>
    <row r="26" spans="4:17" s="384" customFormat="1" ht="12.75">
      <c r="D26" s="568" t="s">
        <v>446</v>
      </c>
      <c r="E26" s="645">
        <v>500</v>
      </c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</row>
    <row r="27" spans="4:17" s="384" customFormat="1" ht="12.75">
      <c r="D27" s="568" t="s">
        <v>12</v>
      </c>
      <c r="E27" s="819">
        <v>7</v>
      </c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</row>
    <row r="28" spans="4:17" s="384" customFormat="1" ht="13.5" thickBot="1">
      <c r="D28" s="419" t="s">
        <v>447</v>
      </c>
      <c r="E28" s="595">
        <f>SUM(E24:E27)</f>
        <v>836.55</v>
      </c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</row>
    <row r="29" spans="4:5" ht="13.5" thickBot="1">
      <c r="D29" s="569" t="s">
        <v>544</v>
      </c>
      <c r="E29" s="598">
        <f>E24+E25</f>
        <v>329.55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&amp;R31. melléklet a 23/2016.(XI.3.)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156">
    <pageSetUpPr fitToPage="1"/>
  </sheetPr>
  <dimension ref="A1:F29"/>
  <sheetViews>
    <sheetView workbookViewId="0" topLeftCell="A10">
      <selection activeCell="D16" sqref="D16"/>
    </sheetView>
  </sheetViews>
  <sheetFormatPr defaultColWidth="10.625" defaultRowHeight="12.75"/>
  <cols>
    <col min="1" max="1" width="10.00390625" style="343" customWidth="1"/>
    <col min="2" max="2" width="37.375" style="343" customWidth="1"/>
    <col min="3" max="3" width="24.875" style="343" customWidth="1"/>
    <col min="4" max="4" width="22.625" style="343" customWidth="1"/>
    <col min="5" max="16384" width="10.625" style="343" customWidth="1"/>
  </cols>
  <sheetData>
    <row r="1" spans="1:4" ht="15.75">
      <c r="A1" s="341"/>
      <c r="B1" s="341"/>
      <c r="C1" s="341"/>
      <c r="D1" s="342"/>
    </row>
    <row r="2" spans="1:4" ht="15.75">
      <c r="A2" s="341"/>
      <c r="B2" s="341"/>
      <c r="C2" s="341"/>
      <c r="D2" s="344"/>
    </row>
    <row r="3" spans="1:4" ht="15.75">
      <c r="A3" s="341"/>
      <c r="B3" s="341"/>
      <c r="C3" s="341"/>
      <c r="D3" s="342"/>
    </row>
    <row r="4" spans="1:4" ht="15.75">
      <c r="A4" s="341"/>
      <c r="B4" s="341"/>
      <c r="C4" s="341"/>
      <c r="D4" s="345"/>
    </row>
    <row r="5" spans="1:4" ht="15.75">
      <c r="A5" s="341"/>
      <c r="B5" s="341"/>
      <c r="C5" s="341"/>
      <c r="D5" s="345"/>
    </row>
    <row r="6" spans="1:4" ht="15.75">
      <c r="A6" s="341"/>
      <c r="B6" s="341"/>
      <c r="C6" s="341"/>
      <c r="D6" s="346"/>
    </row>
    <row r="7" spans="1:4" ht="19.5">
      <c r="A7" s="347" t="s">
        <v>430</v>
      </c>
      <c r="B7" s="347"/>
      <c r="C7" s="347"/>
      <c r="D7" s="348"/>
    </row>
    <row r="8" spans="1:4" ht="19.5">
      <c r="A8" s="347" t="s">
        <v>780</v>
      </c>
      <c r="B8" s="347"/>
      <c r="C8" s="347"/>
      <c r="D8" s="348"/>
    </row>
    <row r="9" spans="1:4" ht="19.5">
      <c r="A9" s="347"/>
      <c r="B9" s="347"/>
      <c r="C9" s="347"/>
      <c r="D9" s="348"/>
    </row>
    <row r="10" spans="1:4" ht="19.5">
      <c r="A10" s="347"/>
      <c r="B10" s="347"/>
      <c r="C10" s="347"/>
      <c r="D10" s="348"/>
    </row>
    <row r="11" spans="1:4" ht="19.5">
      <c r="A11" s="347"/>
      <c r="B11" s="347"/>
      <c r="C11" s="347"/>
      <c r="D11" s="348"/>
    </row>
    <row r="12" spans="1:4" ht="19.5">
      <c r="A12" s="347"/>
      <c r="B12" s="347"/>
      <c r="C12" s="347"/>
      <c r="D12" s="348"/>
    </row>
    <row r="13" spans="1:4" ht="16.5" thickBot="1">
      <c r="A13" s="341"/>
      <c r="B13" s="341"/>
      <c r="C13" s="341"/>
      <c r="D13" s="349" t="s">
        <v>431</v>
      </c>
    </row>
    <row r="14" spans="1:4" s="354" customFormat="1" ht="33" customHeight="1" thickBot="1">
      <c r="A14" s="350" t="s">
        <v>95</v>
      </c>
      <c r="B14" s="351"/>
      <c r="C14" s="352"/>
      <c r="D14" s="353" t="s">
        <v>87</v>
      </c>
    </row>
    <row r="15" spans="1:6" ht="15.75">
      <c r="A15" s="355" t="s">
        <v>91</v>
      </c>
      <c r="B15" s="356"/>
      <c r="C15" s="357"/>
      <c r="D15" s="820">
        <v>602</v>
      </c>
      <c r="E15" s="358"/>
      <c r="F15" s="359"/>
    </row>
    <row r="16" spans="1:6" ht="15.75">
      <c r="A16" s="360" t="s">
        <v>432</v>
      </c>
      <c r="B16" s="361"/>
      <c r="C16" s="362"/>
      <c r="D16" s="363"/>
      <c r="E16" s="359"/>
      <c r="F16" s="359"/>
    </row>
    <row r="17" spans="1:6" ht="12.75">
      <c r="A17" s="364" t="s">
        <v>810</v>
      </c>
      <c r="B17" s="365"/>
      <c r="C17" s="366"/>
      <c r="D17" s="821">
        <v>59238</v>
      </c>
      <c r="E17" s="368"/>
      <c r="F17" s="369"/>
    </row>
    <row r="18" spans="1:6" ht="12.75">
      <c r="A18" s="364" t="s">
        <v>433</v>
      </c>
      <c r="B18" s="365"/>
      <c r="C18" s="366"/>
      <c r="D18" s="367">
        <v>769</v>
      </c>
      <c r="E18" s="370"/>
      <c r="F18" s="369"/>
    </row>
    <row r="19" spans="1:6" ht="12.75">
      <c r="A19" s="364" t="s">
        <v>714</v>
      </c>
      <c r="B19" s="365"/>
      <c r="C19" s="366"/>
      <c r="D19" s="367">
        <v>200</v>
      </c>
      <c r="E19" s="370"/>
      <c r="F19" s="369"/>
    </row>
    <row r="20" spans="1:6" ht="12.75">
      <c r="A20" s="371" t="s">
        <v>811</v>
      </c>
      <c r="B20" s="365"/>
      <c r="C20" s="366"/>
      <c r="D20" s="367">
        <v>0</v>
      </c>
      <c r="E20" s="370"/>
      <c r="F20" s="372"/>
    </row>
    <row r="21" spans="1:6" ht="12.75">
      <c r="A21" s="364" t="s">
        <v>652</v>
      </c>
      <c r="B21" s="365"/>
      <c r="C21" s="366"/>
      <c r="D21" s="821">
        <v>207</v>
      </c>
      <c r="E21" s="370"/>
      <c r="F21" s="372"/>
    </row>
    <row r="22" spans="1:6" ht="12.75">
      <c r="A22" s="364" t="s">
        <v>715</v>
      </c>
      <c r="B22" s="365"/>
      <c r="C22" s="366"/>
      <c r="D22" s="367">
        <v>9150</v>
      </c>
      <c r="E22" s="370"/>
      <c r="F22" s="372"/>
    </row>
    <row r="23" spans="1:6" ht="12.75">
      <c r="A23" s="373" t="s">
        <v>470</v>
      </c>
      <c r="B23" s="374"/>
      <c r="C23" s="366"/>
      <c r="D23" s="367">
        <v>29850</v>
      </c>
      <c r="E23" s="370"/>
      <c r="F23" s="369"/>
    </row>
    <row r="24" spans="1:6" ht="12.75">
      <c r="A24" s="373" t="s">
        <v>641</v>
      </c>
      <c r="B24" s="375"/>
      <c r="C24" s="376"/>
      <c r="D24" s="367">
        <v>0</v>
      </c>
      <c r="E24" s="370"/>
      <c r="F24" s="369"/>
    </row>
    <row r="25" spans="1:6" ht="12.75">
      <c r="A25" s="867" t="s">
        <v>818</v>
      </c>
      <c r="B25" s="868"/>
      <c r="C25" s="366"/>
      <c r="D25" s="367">
        <v>496</v>
      </c>
      <c r="E25" s="370"/>
      <c r="F25" s="369"/>
    </row>
    <row r="26" spans="1:6" ht="12.75">
      <c r="A26" s="869" t="s">
        <v>789</v>
      </c>
      <c r="B26" s="870"/>
      <c r="C26" s="871"/>
      <c r="D26" s="367">
        <v>3737</v>
      </c>
      <c r="E26" s="370"/>
      <c r="F26" s="369"/>
    </row>
    <row r="27" spans="1:4" ht="15.75">
      <c r="A27" s="360" t="s">
        <v>434</v>
      </c>
      <c r="B27" s="377"/>
      <c r="C27" s="378"/>
      <c r="D27" s="379">
        <f>SUM(D17:D26)</f>
        <v>103647</v>
      </c>
    </row>
    <row r="28" spans="1:4" ht="15.75">
      <c r="A28" s="360"/>
      <c r="B28" s="377"/>
      <c r="C28" s="378"/>
      <c r="D28" s="378"/>
    </row>
    <row r="29" spans="1:4" ht="16.5" thickBot="1">
      <c r="A29" s="380" t="s">
        <v>435</v>
      </c>
      <c r="B29" s="381"/>
      <c r="C29" s="382"/>
      <c r="D29" s="383">
        <f>SUM(D15,D27)</f>
        <v>104249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&amp;R32. melléklet a 23/2016.(XI.3.)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J50"/>
  <sheetViews>
    <sheetView workbookViewId="0" topLeftCell="A1">
      <selection activeCell="J14" sqref="J14"/>
    </sheetView>
  </sheetViews>
  <sheetFormatPr defaultColWidth="9.00390625" defaultRowHeight="12.75"/>
  <cols>
    <col min="1" max="1" width="6.875" style="41" customWidth="1"/>
    <col min="2" max="2" width="49.625" style="40" customWidth="1"/>
    <col min="3" max="8" width="12.875" style="40" customWidth="1"/>
    <col min="9" max="9" width="13.875" style="40" customWidth="1"/>
    <col min="10" max="16384" width="9.375" style="40" customWidth="1"/>
  </cols>
  <sheetData>
    <row r="1" spans="1:9" ht="27.75" customHeight="1">
      <c r="A1" s="856" t="s">
        <v>36</v>
      </c>
      <c r="B1" s="856"/>
      <c r="C1" s="856"/>
      <c r="D1" s="856"/>
      <c r="E1" s="856"/>
      <c r="F1" s="856"/>
      <c r="G1" s="856"/>
      <c r="H1" s="856"/>
      <c r="I1" s="856"/>
    </row>
    <row r="2" spans="2:9" ht="20.25" customHeight="1" thickBot="1">
      <c r="B2" s="443"/>
      <c r="I2" s="444" t="s">
        <v>94</v>
      </c>
    </row>
    <row r="3" spans="1:9" s="445" customFormat="1" ht="22.5" customHeight="1">
      <c r="A3" s="879" t="s">
        <v>103</v>
      </c>
      <c r="B3" s="874" t="s">
        <v>117</v>
      </c>
      <c r="C3" s="879" t="s">
        <v>118</v>
      </c>
      <c r="D3" s="879" t="s">
        <v>679</v>
      </c>
      <c r="E3" s="876" t="s">
        <v>102</v>
      </c>
      <c r="F3" s="877"/>
      <c r="G3" s="877"/>
      <c r="H3" s="878"/>
      <c r="I3" s="874" t="s">
        <v>81</v>
      </c>
    </row>
    <row r="4" spans="1:9" s="446" customFormat="1" ht="17.25" customHeight="1" thickBot="1">
      <c r="A4" s="880"/>
      <c r="B4" s="875"/>
      <c r="C4" s="875"/>
      <c r="D4" s="880"/>
      <c r="E4" s="170">
        <v>2016</v>
      </c>
      <c r="F4" s="170">
        <v>2017</v>
      </c>
      <c r="G4" s="170">
        <v>2018</v>
      </c>
      <c r="H4" s="171" t="s">
        <v>680</v>
      </c>
      <c r="I4" s="875"/>
    </row>
    <row r="5" spans="1:9" s="447" customFormat="1" ht="12.75" customHeight="1" thickBot="1">
      <c r="A5" s="172">
        <v>1</v>
      </c>
      <c r="B5" s="173">
        <v>2</v>
      </c>
      <c r="C5" s="174">
        <v>3</v>
      </c>
      <c r="D5" s="173">
        <v>4</v>
      </c>
      <c r="E5" s="172">
        <v>5</v>
      </c>
      <c r="F5" s="174">
        <v>6</v>
      </c>
      <c r="G5" s="174">
        <v>7</v>
      </c>
      <c r="H5" s="175">
        <v>8</v>
      </c>
      <c r="I5" s="176" t="s">
        <v>119</v>
      </c>
    </row>
    <row r="6" spans="1:9" ht="24.75" customHeight="1" thickBot="1">
      <c r="A6" s="172"/>
      <c r="B6" s="177" t="s">
        <v>37</v>
      </c>
      <c r="C6" s="448"/>
      <c r="D6" s="449"/>
      <c r="E6" s="450"/>
      <c r="F6" s="451"/>
      <c r="G6" s="451"/>
      <c r="H6" s="452"/>
      <c r="I6" s="616">
        <f aca="true" t="shared" si="0" ref="I6:I15">SUM(D6:H6)</f>
        <v>0</v>
      </c>
    </row>
    <row r="7" spans="1:9" ht="24.75" customHeight="1" thickBot="1">
      <c r="A7" s="172"/>
      <c r="B7" s="453" t="s">
        <v>642</v>
      </c>
      <c r="C7" s="454">
        <v>2016</v>
      </c>
      <c r="D7" s="61"/>
      <c r="E7" s="617"/>
      <c r="F7" s="62"/>
      <c r="G7" s="62"/>
      <c r="H7" s="618"/>
      <c r="I7" s="456">
        <f t="shared" si="0"/>
        <v>0</v>
      </c>
    </row>
    <row r="8" spans="1:9" ht="24" customHeight="1" thickBot="1">
      <c r="A8" s="172"/>
      <c r="B8" s="177" t="s">
        <v>38</v>
      </c>
      <c r="C8" s="455"/>
      <c r="D8" s="449"/>
      <c r="E8" s="450"/>
      <c r="F8" s="451"/>
      <c r="G8" s="451"/>
      <c r="H8" s="619"/>
      <c r="I8" s="456">
        <f t="shared" si="0"/>
        <v>0</v>
      </c>
    </row>
    <row r="9" spans="1:9" ht="19.5" customHeight="1" thickBot="1">
      <c r="A9" s="173"/>
      <c r="B9" s="458" t="s">
        <v>643</v>
      </c>
      <c r="C9" s="457">
        <v>2013</v>
      </c>
      <c r="D9" s="620">
        <v>990</v>
      </c>
      <c r="E9" s="621">
        <v>660</v>
      </c>
      <c r="F9" s="621">
        <v>660</v>
      </c>
      <c r="G9" s="621">
        <v>571</v>
      </c>
      <c r="H9" s="622">
        <v>0</v>
      </c>
      <c r="I9" s="626">
        <f t="shared" si="0"/>
        <v>2881</v>
      </c>
    </row>
    <row r="10" spans="1:9" ht="19.5" customHeight="1" thickBot="1">
      <c r="A10" s="173"/>
      <c r="B10" s="458" t="s">
        <v>644</v>
      </c>
      <c r="C10" s="457">
        <v>2013</v>
      </c>
      <c r="D10" s="620">
        <v>2117</v>
      </c>
      <c r="E10" s="623">
        <v>398</v>
      </c>
      <c r="F10" s="624">
        <v>0</v>
      </c>
      <c r="G10" s="624">
        <v>0</v>
      </c>
      <c r="H10" s="625">
        <v>0</v>
      </c>
      <c r="I10" s="626">
        <f t="shared" si="0"/>
        <v>2515</v>
      </c>
    </row>
    <row r="11" spans="1:9" ht="19.5" customHeight="1" thickBot="1">
      <c r="A11" s="172"/>
      <c r="B11" s="59" t="s">
        <v>645</v>
      </c>
      <c r="C11" s="457">
        <v>2007</v>
      </c>
      <c r="D11" s="690">
        <v>81883</v>
      </c>
      <c r="E11" s="623">
        <v>1487</v>
      </c>
      <c r="F11" s="624">
        <v>0</v>
      </c>
      <c r="G11" s="624">
        <v>0</v>
      </c>
      <c r="H11" s="625">
        <v>0</v>
      </c>
      <c r="I11" s="626">
        <f t="shared" si="0"/>
        <v>83370</v>
      </c>
    </row>
    <row r="12" spans="1:9" ht="19.5" customHeight="1" thickBot="1">
      <c r="A12" s="172"/>
      <c r="B12" s="59" t="s">
        <v>767</v>
      </c>
      <c r="C12" s="457">
        <v>2016</v>
      </c>
      <c r="D12" s="690"/>
      <c r="E12" s="623">
        <v>1000</v>
      </c>
      <c r="F12" s="624">
        <v>2000</v>
      </c>
      <c r="G12" s="624">
        <v>2000</v>
      </c>
      <c r="H12" s="625">
        <v>5000</v>
      </c>
      <c r="I12" s="626">
        <f t="shared" si="0"/>
        <v>10000</v>
      </c>
    </row>
    <row r="13" spans="1:9" ht="19.5" customHeight="1" thickBot="1">
      <c r="A13" s="172"/>
      <c r="B13" s="813" t="s">
        <v>13</v>
      </c>
      <c r="C13" s="828">
        <v>2016</v>
      </c>
      <c r="D13" s="829"/>
      <c r="E13" s="830"/>
      <c r="F13" s="831"/>
      <c r="G13" s="831">
        <v>1472</v>
      </c>
      <c r="H13" s="832">
        <v>8831</v>
      </c>
      <c r="I13" s="827">
        <f t="shared" si="0"/>
        <v>10303</v>
      </c>
    </row>
    <row r="14" spans="1:9" ht="19.5" customHeight="1" thickBot="1">
      <c r="A14" s="172"/>
      <c r="B14" s="783" t="s">
        <v>812</v>
      </c>
      <c r="C14" s="900">
        <v>2016</v>
      </c>
      <c r="D14" s="901">
        <v>0</v>
      </c>
      <c r="E14" s="902">
        <v>0</v>
      </c>
      <c r="F14" s="903">
        <v>0</v>
      </c>
      <c r="G14" s="903">
        <v>4445</v>
      </c>
      <c r="H14" s="904">
        <v>35555</v>
      </c>
      <c r="I14" s="905">
        <f t="shared" si="0"/>
        <v>40000</v>
      </c>
    </row>
    <row r="15" spans="1:9" ht="19.5" customHeight="1" thickBot="1">
      <c r="A15" s="172"/>
      <c r="B15" s="177" t="s">
        <v>208</v>
      </c>
      <c r="C15" s="455"/>
      <c r="D15" s="449"/>
      <c r="E15" s="450"/>
      <c r="F15" s="451"/>
      <c r="G15" s="451"/>
      <c r="H15" s="452"/>
      <c r="I15" s="456">
        <f t="shared" si="0"/>
        <v>0</v>
      </c>
    </row>
    <row r="16" spans="1:9" ht="22.5" customHeight="1" thickBot="1">
      <c r="A16" s="172"/>
      <c r="B16" s="453"/>
      <c r="C16" s="702"/>
      <c r="D16" s="61"/>
      <c r="E16" s="617"/>
      <c r="F16" s="62"/>
      <c r="G16" s="62"/>
      <c r="H16" s="25"/>
      <c r="I16" s="456"/>
    </row>
    <row r="17" spans="1:9" ht="19.5" customHeight="1" thickBot="1">
      <c r="A17" s="172"/>
      <c r="B17" s="703"/>
      <c r="C17" s="704"/>
      <c r="D17" s="449"/>
      <c r="E17" s="450"/>
      <c r="F17" s="451"/>
      <c r="G17" s="451"/>
      <c r="H17" s="452"/>
      <c r="I17" s="456"/>
    </row>
    <row r="18" spans="1:10" ht="19.5" customHeight="1" thickBot="1">
      <c r="A18" s="172"/>
      <c r="B18" s="178" t="s">
        <v>209</v>
      </c>
      <c r="C18" s="455"/>
      <c r="D18" s="449"/>
      <c r="E18" s="450"/>
      <c r="F18" s="451"/>
      <c r="G18" s="451"/>
      <c r="H18" s="452"/>
      <c r="I18" s="456">
        <f>SUM(D18:H18)</f>
        <v>0</v>
      </c>
      <c r="J18" s="459"/>
    </row>
    <row r="19" spans="1:10" ht="19.5" customHeight="1" thickBot="1">
      <c r="A19" s="172"/>
      <c r="B19" s="628"/>
      <c r="C19" s="486"/>
      <c r="D19" s="629"/>
      <c r="E19" s="630"/>
      <c r="F19" s="62"/>
      <c r="G19" s="62"/>
      <c r="H19" s="25"/>
      <c r="I19" s="456"/>
      <c r="J19" s="459"/>
    </row>
    <row r="20" spans="1:10" ht="19.5" customHeight="1" thickBot="1">
      <c r="A20" s="172"/>
      <c r="B20" s="59"/>
      <c r="C20" s="487"/>
      <c r="D20" s="631"/>
      <c r="E20" s="60"/>
      <c r="F20" s="26"/>
      <c r="G20" s="26"/>
      <c r="H20" s="24"/>
      <c r="I20" s="456"/>
      <c r="J20" s="459"/>
    </row>
    <row r="21" spans="1:10" ht="19.5" customHeight="1" thickBot="1">
      <c r="A21" s="172"/>
      <c r="B21" s="59"/>
      <c r="C21" s="487"/>
      <c r="D21" s="631"/>
      <c r="E21" s="60"/>
      <c r="F21" s="26"/>
      <c r="G21" s="26"/>
      <c r="H21" s="24"/>
      <c r="I21" s="456"/>
      <c r="J21" s="459"/>
    </row>
    <row r="22" spans="1:10" ht="19.5" customHeight="1" thickBot="1">
      <c r="A22" s="172"/>
      <c r="B22" s="59"/>
      <c r="C22" s="487"/>
      <c r="D22" s="631"/>
      <c r="E22" s="60"/>
      <c r="F22" s="62"/>
      <c r="G22" s="62"/>
      <c r="H22" s="25"/>
      <c r="I22" s="456"/>
      <c r="J22" s="459"/>
    </row>
    <row r="23" spans="1:9" ht="19.5" customHeight="1" thickBot="1">
      <c r="A23" s="172"/>
      <c r="B23" s="632"/>
      <c r="C23" s="487"/>
      <c r="D23" s="631"/>
      <c r="E23" s="60"/>
      <c r="F23" s="27"/>
      <c r="G23" s="27"/>
      <c r="H23" s="633"/>
      <c r="I23" s="456"/>
    </row>
    <row r="24" spans="1:9" ht="19.5" customHeight="1" thickBot="1">
      <c r="A24" s="172"/>
      <c r="B24" s="178"/>
      <c r="C24" s="455"/>
      <c r="D24" s="449"/>
      <c r="E24" s="450"/>
      <c r="F24" s="451"/>
      <c r="G24" s="451"/>
      <c r="H24" s="452"/>
      <c r="I24" s="456">
        <f>SUM(D24:H24)</f>
        <v>0</v>
      </c>
    </row>
    <row r="25" spans="1:9" ht="19.5" customHeight="1" thickBot="1">
      <c r="A25" s="872" t="s">
        <v>83</v>
      </c>
      <c r="B25" s="873"/>
      <c r="C25" s="94"/>
      <c r="D25" s="634">
        <f>SUM(D6:D24)</f>
        <v>84990</v>
      </c>
      <c r="E25" s="634">
        <f>SUM(E6:E24)</f>
        <v>3545</v>
      </c>
      <c r="F25" s="635">
        <f>SUM(F6:F24)</f>
        <v>2660</v>
      </c>
      <c r="G25" s="635">
        <f>SUM(G6:G24)</f>
        <v>8488</v>
      </c>
      <c r="H25" s="636">
        <f>SUM(H6:H24)</f>
        <v>49386</v>
      </c>
      <c r="I25" s="627">
        <f>SUM(I7:I24)</f>
        <v>149069</v>
      </c>
    </row>
    <row r="27" spans="2:8" ht="15">
      <c r="B27" s="106" t="s">
        <v>646</v>
      </c>
      <c r="C27" s="106"/>
      <c r="D27" s="106"/>
      <c r="E27" s="106"/>
      <c r="F27" s="106"/>
      <c r="G27" s="106"/>
      <c r="H27" s="106"/>
    </row>
    <row r="29" ht="15.75">
      <c r="B29" s="460"/>
    </row>
    <row r="30" spans="2:8" ht="15.75">
      <c r="B30" s="460"/>
      <c r="C30" s="461"/>
      <c r="D30" s="461"/>
      <c r="E30" s="461"/>
      <c r="F30" s="461"/>
      <c r="G30" s="461"/>
      <c r="H30" s="461"/>
    </row>
    <row r="31" spans="2:3" ht="12.75">
      <c r="B31" s="461"/>
      <c r="C31" s="41"/>
    </row>
    <row r="32" spans="2:3" ht="12.75">
      <c r="B32" s="461"/>
      <c r="C32" s="41"/>
    </row>
    <row r="33" spans="2:3" ht="12.75">
      <c r="B33" s="461"/>
      <c r="C33" s="462"/>
    </row>
    <row r="34" spans="2:3" ht="12.75">
      <c r="B34" s="461"/>
      <c r="C34" s="41"/>
    </row>
    <row r="35" spans="2:3" ht="12.75">
      <c r="B35" s="461"/>
      <c r="C35" s="41"/>
    </row>
    <row r="36" spans="2:3" ht="12.75">
      <c r="B36" s="461"/>
      <c r="C36" s="41"/>
    </row>
    <row r="37" spans="2:3" ht="12.75">
      <c r="B37" s="461"/>
      <c r="C37" s="41"/>
    </row>
    <row r="38" spans="2:3" ht="12.75">
      <c r="B38" s="461"/>
      <c r="C38" s="41"/>
    </row>
    <row r="39" spans="2:3" ht="12.75">
      <c r="B39" s="461"/>
      <c r="C39" s="41"/>
    </row>
    <row r="40" spans="2:3" ht="17.25" customHeight="1">
      <c r="B40" s="463"/>
      <c r="C40" s="462"/>
    </row>
    <row r="41" ht="12.75">
      <c r="B41" s="461"/>
    </row>
    <row r="42" spans="2:3" ht="12.75">
      <c r="B42" s="464"/>
      <c r="C42" s="462"/>
    </row>
    <row r="43" spans="3:4" ht="12.75">
      <c r="C43" s="41"/>
      <c r="D43" s="41"/>
    </row>
    <row r="44" spans="3:4" ht="12.75">
      <c r="C44" s="41"/>
      <c r="D44" s="41"/>
    </row>
    <row r="45" spans="3:4" ht="12.75">
      <c r="C45" s="41"/>
      <c r="D45" s="41"/>
    </row>
    <row r="47" spans="2:3" ht="12.75">
      <c r="B47" s="464"/>
      <c r="C47" s="462"/>
    </row>
    <row r="48" ht="12.75">
      <c r="D48" s="41"/>
    </row>
    <row r="49" ht="12.75">
      <c r="D49" s="41"/>
    </row>
    <row r="50" ht="12.75">
      <c r="D50" s="41"/>
    </row>
  </sheetData>
  <sheetProtection/>
  <mergeCells count="8">
    <mergeCell ref="A1:I1"/>
    <mergeCell ref="A25:B25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2" r:id="rId1"/>
  <headerFooter alignWithMargins="0">
    <oddHeader xml:space="preserve">&amp;R33. melléklet a 23/2016.(XI.3.) önkormányzati rendelethez Tájékoztató tábla    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157">
    <tabColor rgb="FF92D050"/>
  </sheetPr>
  <dimension ref="A1:P82"/>
  <sheetViews>
    <sheetView workbookViewId="0" topLeftCell="A4">
      <selection activeCell="N23" sqref="N23"/>
    </sheetView>
  </sheetViews>
  <sheetFormatPr defaultColWidth="9.00390625" defaultRowHeight="12.75"/>
  <cols>
    <col min="1" max="1" width="4.875" style="76" customWidth="1"/>
    <col min="2" max="2" width="31.12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6" customWidth="1"/>
    <col min="16" max="16384" width="9.375" style="89" customWidth="1"/>
  </cols>
  <sheetData>
    <row r="1" spans="1:15" ht="31.5" customHeight="1">
      <c r="A1" s="884" t="s">
        <v>681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</row>
    <row r="2" ht="16.5" thickBot="1">
      <c r="O2" s="3" t="s">
        <v>85</v>
      </c>
    </row>
    <row r="3" spans="1:15" s="76" customFormat="1" ht="25.5" customHeight="1" thickBot="1">
      <c r="A3" s="73" t="s">
        <v>46</v>
      </c>
      <c r="B3" s="74" t="s">
        <v>95</v>
      </c>
      <c r="C3" s="74" t="s">
        <v>104</v>
      </c>
      <c r="D3" s="74" t="s">
        <v>105</v>
      </c>
      <c r="E3" s="74" t="s">
        <v>106</v>
      </c>
      <c r="F3" s="74" t="s">
        <v>107</v>
      </c>
      <c r="G3" s="74" t="s">
        <v>108</v>
      </c>
      <c r="H3" s="74" t="s">
        <v>109</v>
      </c>
      <c r="I3" s="74" t="s">
        <v>110</v>
      </c>
      <c r="J3" s="74" t="s">
        <v>111</v>
      </c>
      <c r="K3" s="74" t="s">
        <v>112</v>
      </c>
      <c r="L3" s="74" t="s">
        <v>113</v>
      </c>
      <c r="M3" s="74" t="s">
        <v>114</v>
      </c>
      <c r="N3" s="74" t="s">
        <v>115</v>
      </c>
      <c r="O3" s="75" t="s">
        <v>83</v>
      </c>
    </row>
    <row r="4" spans="1:15" s="78" customFormat="1" ht="15" customHeight="1" thickBot="1">
      <c r="A4" s="77" t="s">
        <v>48</v>
      </c>
      <c r="B4" s="881" t="s">
        <v>88</v>
      </c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3"/>
    </row>
    <row r="5" spans="1:15" s="78" customFormat="1" ht="22.5">
      <c r="A5" s="79" t="s">
        <v>49</v>
      </c>
      <c r="B5" s="334" t="s">
        <v>370</v>
      </c>
      <c r="C5" s="672">
        <v>80000</v>
      </c>
      <c r="D5" s="672">
        <v>78000</v>
      </c>
      <c r="E5" s="672">
        <v>91000</v>
      </c>
      <c r="F5" s="672">
        <v>72876</v>
      </c>
      <c r="G5" s="672">
        <v>96525</v>
      </c>
      <c r="H5" s="672">
        <v>138222</v>
      </c>
      <c r="I5" s="672">
        <v>109401</v>
      </c>
      <c r="J5" s="672">
        <v>100000</v>
      </c>
      <c r="K5" s="672">
        <v>92000</v>
      </c>
      <c r="L5" s="672">
        <v>128740</v>
      </c>
      <c r="M5" s="672">
        <v>78000</v>
      </c>
      <c r="N5" s="672">
        <v>80000</v>
      </c>
      <c r="O5" s="673">
        <f aca="true" t="shared" si="0" ref="O5:O14">SUM(C5:N5)</f>
        <v>1144764</v>
      </c>
    </row>
    <row r="6" spans="1:15" s="82" customFormat="1" ht="22.5">
      <c r="A6" s="80" t="s">
        <v>50</v>
      </c>
      <c r="B6" s="181" t="s">
        <v>414</v>
      </c>
      <c r="C6" s="584">
        <v>40000</v>
      </c>
      <c r="D6" s="584">
        <v>60000</v>
      </c>
      <c r="E6" s="584">
        <v>40000</v>
      </c>
      <c r="F6" s="584">
        <v>40000</v>
      </c>
      <c r="G6" s="584">
        <v>32996</v>
      </c>
      <c r="H6" s="584">
        <v>81000</v>
      </c>
      <c r="I6" s="584">
        <v>59836</v>
      </c>
      <c r="J6" s="584">
        <v>60000</v>
      </c>
      <c r="K6" s="584">
        <v>102647</v>
      </c>
      <c r="L6" s="584">
        <v>50000</v>
      </c>
      <c r="M6" s="584">
        <v>50407</v>
      </c>
      <c r="N6" s="584">
        <v>92845</v>
      </c>
      <c r="O6" s="674">
        <f t="shared" si="0"/>
        <v>709731</v>
      </c>
    </row>
    <row r="7" spans="1:15" s="82" customFormat="1" ht="22.5">
      <c r="A7" s="80" t="s">
        <v>51</v>
      </c>
      <c r="B7" s="180" t="s">
        <v>415</v>
      </c>
      <c r="C7" s="585"/>
      <c r="D7" s="585"/>
      <c r="E7" s="585"/>
      <c r="F7" s="585">
        <v>4750</v>
      </c>
      <c r="G7" s="585">
        <v>3000</v>
      </c>
      <c r="H7" s="585">
        <v>3273</v>
      </c>
      <c r="I7" s="585">
        <v>3000</v>
      </c>
      <c r="J7" s="585">
        <v>1000</v>
      </c>
      <c r="K7" s="585">
        <v>1000</v>
      </c>
      <c r="L7" s="585">
        <v>20630</v>
      </c>
      <c r="M7" s="585"/>
      <c r="N7" s="585"/>
      <c r="O7" s="674">
        <f t="shared" si="0"/>
        <v>36653</v>
      </c>
    </row>
    <row r="8" spans="1:15" s="82" customFormat="1" ht="13.5" customHeight="1">
      <c r="A8" s="80" t="s">
        <v>52</v>
      </c>
      <c r="B8" s="179" t="s">
        <v>176</v>
      </c>
      <c r="C8" s="584">
        <v>5000</v>
      </c>
      <c r="D8" s="584">
        <v>10000</v>
      </c>
      <c r="E8" s="584">
        <v>120000</v>
      </c>
      <c r="F8" s="584">
        <v>10000</v>
      </c>
      <c r="G8" s="584">
        <v>2000</v>
      </c>
      <c r="H8" s="584">
        <v>1000</v>
      </c>
      <c r="I8" s="584">
        <v>1000</v>
      </c>
      <c r="J8" s="584">
        <v>3760</v>
      </c>
      <c r="K8" s="584">
        <v>123800</v>
      </c>
      <c r="L8" s="584">
        <v>6000</v>
      </c>
      <c r="M8" s="584">
        <v>5000</v>
      </c>
      <c r="N8" s="584">
        <v>20000</v>
      </c>
      <c r="O8" s="674">
        <f t="shared" si="0"/>
        <v>307560</v>
      </c>
    </row>
    <row r="9" spans="1:15" s="82" customFormat="1" ht="13.5" customHeight="1">
      <c r="A9" s="80" t="s">
        <v>53</v>
      </c>
      <c r="B9" s="179" t="s">
        <v>416</v>
      </c>
      <c r="C9" s="584">
        <v>36000</v>
      </c>
      <c r="D9" s="584">
        <v>37000</v>
      </c>
      <c r="E9" s="584">
        <v>37284</v>
      </c>
      <c r="F9" s="584">
        <v>36937</v>
      </c>
      <c r="G9" s="584">
        <v>36780</v>
      </c>
      <c r="H9" s="584">
        <v>38040</v>
      </c>
      <c r="I9" s="584">
        <v>35780</v>
      </c>
      <c r="J9" s="584">
        <v>35770</v>
      </c>
      <c r="K9" s="584">
        <v>41300</v>
      </c>
      <c r="L9" s="584">
        <v>42130</v>
      </c>
      <c r="M9" s="584">
        <v>41540</v>
      </c>
      <c r="N9" s="584">
        <v>37661</v>
      </c>
      <c r="O9" s="674">
        <f t="shared" si="0"/>
        <v>456222</v>
      </c>
    </row>
    <row r="10" spans="1:15" s="82" customFormat="1" ht="13.5" customHeight="1">
      <c r="A10" s="80" t="s">
        <v>54</v>
      </c>
      <c r="B10" s="179" t="s">
        <v>39</v>
      </c>
      <c r="C10" s="584"/>
      <c r="D10" s="584"/>
      <c r="E10" s="584">
        <v>1500</v>
      </c>
      <c r="F10" s="584">
        <v>1274</v>
      </c>
      <c r="G10" s="584">
        <v>500</v>
      </c>
      <c r="H10" s="584"/>
      <c r="I10" s="584"/>
      <c r="J10" s="584"/>
      <c r="K10" s="584">
        <v>210</v>
      </c>
      <c r="L10" s="584"/>
      <c r="M10" s="584"/>
      <c r="N10" s="584"/>
      <c r="O10" s="674">
        <f t="shared" si="0"/>
        <v>3484</v>
      </c>
    </row>
    <row r="11" spans="1:15" s="82" customFormat="1" ht="13.5" customHeight="1">
      <c r="A11" s="80" t="s">
        <v>55</v>
      </c>
      <c r="B11" s="179" t="s">
        <v>372</v>
      </c>
      <c r="C11" s="584">
        <v>2512</v>
      </c>
      <c r="D11" s="584">
        <v>1400</v>
      </c>
      <c r="E11" s="584">
        <v>1350</v>
      </c>
      <c r="F11" s="584">
        <v>4137</v>
      </c>
      <c r="G11" s="584">
        <v>400</v>
      </c>
      <c r="H11" s="584">
        <v>500</v>
      </c>
      <c r="I11" s="584">
        <v>600</v>
      </c>
      <c r="J11" s="584">
        <v>500</v>
      </c>
      <c r="K11" s="584">
        <v>754</v>
      </c>
      <c r="L11" s="584">
        <v>1600</v>
      </c>
      <c r="M11" s="584">
        <v>1500</v>
      </c>
      <c r="N11" s="584">
        <v>1800</v>
      </c>
      <c r="O11" s="674">
        <f t="shared" si="0"/>
        <v>17053</v>
      </c>
    </row>
    <row r="12" spans="1:15" s="82" customFormat="1" ht="22.5">
      <c r="A12" s="80" t="s">
        <v>56</v>
      </c>
      <c r="B12" s="181" t="s">
        <v>402</v>
      </c>
      <c r="C12" s="584"/>
      <c r="D12" s="584"/>
      <c r="E12" s="584">
        <v>250</v>
      </c>
      <c r="F12" s="584"/>
      <c r="G12" s="584"/>
      <c r="H12" s="584"/>
      <c r="I12" s="584"/>
      <c r="J12" s="584"/>
      <c r="K12" s="584">
        <v>1030</v>
      </c>
      <c r="L12" s="584"/>
      <c r="M12" s="584"/>
      <c r="N12" s="584"/>
      <c r="O12" s="674">
        <f t="shared" si="0"/>
        <v>1280</v>
      </c>
    </row>
    <row r="13" spans="1:15" s="82" customFormat="1" ht="13.5" customHeight="1" thickBot="1">
      <c r="A13" s="80" t="s">
        <v>57</v>
      </c>
      <c r="B13" s="179" t="s">
        <v>40</v>
      </c>
      <c r="C13" s="81">
        <v>262679</v>
      </c>
      <c r="D13" s="81"/>
      <c r="E13" s="81"/>
      <c r="F13" s="81">
        <v>10000</v>
      </c>
      <c r="G13" s="81">
        <v>20000</v>
      </c>
      <c r="H13" s="81">
        <v>22269</v>
      </c>
      <c r="I13" s="81">
        <v>30000</v>
      </c>
      <c r="J13" s="81">
        <v>20000</v>
      </c>
      <c r="K13" s="81"/>
      <c r="L13" s="81">
        <v>40000</v>
      </c>
      <c r="M13" s="81">
        <v>10000</v>
      </c>
      <c r="N13" s="584">
        <v>10303</v>
      </c>
      <c r="O13" s="674">
        <f t="shared" si="0"/>
        <v>425251</v>
      </c>
    </row>
    <row r="14" spans="1:15" s="78" customFormat="1" ht="15.75" customHeight="1" thickBot="1">
      <c r="A14" s="77" t="s">
        <v>58</v>
      </c>
      <c r="B14" s="38" t="s">
        <v>142</v>
      </c>
      <c r="C14" s="83">
        <f aca="true" t="shared" si="1" ref="C14:N14">SUM(C5:C13)</f>
        <v>426191</v>
      </c>
      <c r="D14" s="83">
        <f t="shared" si="1"/>
        <v>186400</v>
      </c>
      <c r="E14" s="83">
        <f t="shared" si="1"/>
        <v>291384</v>
      </c>
      <c r="F14" s="83">
        <f t="shared" si="1"/>
        <v>179974</v>
      </c>
      <c r="G14" s="83">
        <f t="shared" si="1"/>
        <v>192201</v>
      </c>
      <c r="H14" s="83">
        <f t="shared" si="1"/>
        <v>284304</v>
      </c>
      <c r="I14" s="83">
        <f t="shared" si="1"/>
        <v>239617</v>
      </c>
      <c r="J14" s="83">
        <f t="shared" si="1"/>
        <v>221030</v>
      </c>
      <c r="K14" s="83">
        <f t="shared" si="1"/>
        <v>362741</v>
      </c>
      <c r="L14" s="83">
        <f t="shared" si="1"/>
        <v>289100</v>
      </c>
      <c r="M14" s="83">
        <f t="shared" si="1"/>
        <v>186447</v>
      </c>
      <c r="N14" s="83">
        <f t="shared" si="1"/>
        <v>242609</v>
      </c>
      <c r="O14" s="84">
        <f t="shared" si="0"/>
        <v>3101998</v>
      </c>
    </row>
    <row r="15" spans="1:15" s="78" customFormat="1" ht="15" customHeight="1" thickBot="1">
      <c r="A15" s="77" t="s">
        <v>59</v>
      </c>
      <c r="B15" s="881" t="s">
        <v>89</v>
      </c>
      <c r="C15" s="882"/>
      <c r="D15" s="882"/>
      <c r="E15" s="882"/>
      <c r="F15" s="882"/>
      <c r="G15" s="882"/>
      <c r="H15" s="882"/>
      <c r="I15" s="882"/>
      <c r="J15" s="882"/>
      <c r="K15" s="882"/>
      <c r="L15" s="882"/>
      <c r="M15" s="882"/>
      <c r="N15" s="882"/>
      <c r="O15" s="883"/>
    </row>
    <row r="16" spans="1:15" s="82" customFormat="1" ht="13.5" customHeight="1">
      <c r="A16" s="85" t="s">
        <v>60</v>
      </c>
      <c r="B16" s="182" t="s">
        <v>96</v>
      </c>
      <c r="C16" s="585">
        <v>72000</v>
      </c>
      <c r="D16" s="585">
        <v>74275</v>
      </c>
      <c r="E16" s="585">
        <v>74226</v>
      </c>
      <c r="F16" s="585">
        <v>104300</v>
      </c>
      <c r="G16" s="585">
        <v>105200</v>
      </c>
      <c r="H16" s="585">
        <v>113226</v>
      </c>
      <c r="I16" s="585">
        <v>116463</v>
      </c>
      <c r="J16" s="585">
        <v>131979</v>
      </c>
      <c r="K16" s="585">
        <v>134095</v>
      </c>
      <c r="L16" s="585">
        <v>129054</v>
      </c>
      <c r="M16" s="585">
        <v>128500</v>
      </c>
      <c r="N16" s="585">
        <v>112659</v>
      </c>
      <c r="O16" s="675">
        <f aca="true" t="shared" si="2" ref="O16:O26">SUM(C16:N16)</f>
        <v>1295977</v>
      </c>
    </row>
    <row r="17" spans="1:15" s="82" customFormat="1" ht="27" customHeight="1">
      <c r="A17" s="80" t="s">
        <v>61</v>
      </c>
      <c r="B17" s="181" t="s">
        <v>185</v>
      </c>
      <c r="C17" s="584">
        <v>18000</v>
      </c>
      <c r="D17" s="584">
        <v>18570</v>
      </c>
      <c r="E17" s="584">
        <v>18565</v>
      </c>
      <c r="F17" s="584">
        <v>22695</v>
      </c>
      <c r="G17" s="584">
        <v>22935</v>
      </c>
      <c r="H17" s="584">
        <v>24504</v>
      </c>
      <c r="I17" s="584">
        <v>27184</v>
      </c>
      <c r="J17" s="584">
        <v>23935</v>
      </c>
      <c r="K17" s="584">
        <v>29095</v>
      </c>
      <c r="L17" s="584">
        <v>27254</v>
      </c>
      <c r="M17" s="584">
        <v>26285</v>
      </c>
      <c r="N17" s="584">
        <v>25401</v>
      </c>
      <c r="O17" s="674">
        <f t="shared" si="2"/>
        <v>284423</v>
      </c>
    </row>
    <row r="18" spans="1:15" s="82" customFormat="1" ht="13.5" customHeight="1">
      <c r="A18" s="80" t="s">
        <v>62</v>
      </c>
      <c r="B18" s="179" t="s">
        <v>160</v>
      </c>
      <c r="C18" s="584">
        <v>80000</v>
      </c>
      <c r="D18" s="584">
        <v>80000</v>
      </c>
      <c r="E18" s="584">
        <v>78334</v>
      </c>
      <c r="F18" s="584">
        <v>77764</v>
      </c>
      <c r="G18" s="584">
        <v>78470</v>
      </c>
      <c r="H18" s="584">
        <v>54100</v>
      </c>
      <c r="I18" s="584">
        <v>56000</v>
      </c>
      <c r="J18" s="584">
        <v>68768</v>
      </c>
      <c r="K18" s="584">
        <v>75670</v>
      </c>
      <c r="L18" s="584">
        <v>73836</v>
      </c>
      <c r="M18" s="584">
        <v>82137</v>
      </c>
      <c r="N18" s="584">
        <v>85600</v>
      </c>
      <c r="O18" s="674">
        <f t="shared" si="2"/>
        <v>890679</v>
      </c>
    </row>
    <row r="19" spans="1:15" s="82" customFormat="1" ht="13.5" customHeight="1">
      <c r="A19" s="80" t="s">
        <v>63</v>
      </c>
      <c r="B19" s="179" t="s">
        <v>186</v>
      </c>
      <c r="C19" s="584">
        <v>4000</v>
      </c>
      <c r="D19" s="584">
        <v>3800</v>
      </c>
      <c r="E19" s="584">
        <v>4200</v>
      </c>
      <c r="F19" s="584">
        <v>3800</v>
      </c>
      <c r="G19" s="584">
        <v>4000</v>
      </c>
      <c r="H19" s="584">
        <v>4100</v>
      </c>
      <c r="I19" s="584">
        <v>4200</v>
      </c>
      <c r="J19" s="584">
        <v>12000</v>
      </c>
      <c r="K19" s="584">
        <v>4100</v>
      </c>
      <c r="L19" s="584">
        <v>3940</v>
      </c>
      <c r="M19" s="584">
        <v>12000</v>
      </c>
      <c r="N19" s="584">
        <v>16000</v>
      </c>
      <c r="O19" s="674">
        <f t="shared" si="2"/>
        <v>76140</v>
      </c>
    </row>
    <row r="20" spans="1:15" s="82" customFormat="1" ht="13.5" customHeight="1">
      <c r="A20" s="80" t="s">
        <v>64</v>
      </c>
      <c r="B20" s="179" t="s">
        <v>41</v>
      </c>
      <c r="C20" s="584">
        <v>8670</v>
      </c>
      <c r="D20" s="584">
        <v>10670</v>
      </c>
      <c r="E20" s="584">
        <v>12204</v>
      </c>
      <c r="F20" s="584">
        <v>25070</v>
      </c>
      <c r="G20" s="584">
        <v>12997</v>
      </c>
      <c r="H20" s="584">
        <v>18215</v>
      </c>
      <c r="I20" s="584">
        <v>12750</v>
      </c>
      <c r="J20" s="584">
        <v>14260</v>
      </c>
      <c r="K20" s="584">
        <v>27916</v>
      </c>
      <c r="L20" s="584">
        <v>12766</v>
      </c>
      <c r="M20" s="584">
        <v>12670</v>
      </c>
      <c r="N20" s="584">
        <v>15170</v>
      </c>
      <c r="O20" s="674">
        <f t="shared" si="2"/>
        <v>183358</v>
      </c>
    </row>
    <row r="21" spans="1:16" s="82" customFormat="1" ht="13.5" customHeight="1">
      <c r="A21" s="80" t="s">
        <v>65</v>
      </c>
      <c r="B21" s="179" t="s">
        <v>215</v>
      </c>
      <c r="C21" s="584">
        <v>2026</v>
      </c>
      <c r="D21" s="584">
        <v>6657</v>
      </c>
      <c r="E21" s="584">
        <v>3881</v>
      </c>
      <c r="F21" s="584">
        <v>2500</v>
      </c>
      <c r="G21" s="584">
        <v>9000</v>
      </c>
      <c r="H21" s="584">
        <v>5544</v>
      </c>
      <c r="I21" s="584">
        <v>5700</v>
      </c>
      <c r="J21" s="584">
        <v>5500</v>
      </c>
      <c r="K21" s="584">
        <v>13282</v>
      </c>
      <c r="L21" s="584">
        <v>5441</v>
      </c>
      <c r="M21" s="584">
        <v>6200</v>
      </c>
      <c r="N21" s="584">
        <v>7636</v>
      </c>
      <c r="O21" s="674">
        <f t="shared" si="2"/>
        <v>73367</v>
      </c>
      <c r="P21" s="667"/>
    </row>
    <row r="22" spans="1:15" s="82" customFormat="1" ht="15.75">
      <c r="A22" s="80" t="s">
        <v>66</v>
      </c>
      <c r="B22" s="181" t="s">
        <v>189</v>
      </c>
      <c r="C22" s="584"/>
      <c r="D22" s="584"/>
      <c r="E22" s="584">
        <v>350</v>
      </c>
      <c r="F22" s="584"/>
      <c r="G22" s="584">
        <v>10000</v>
      </c>
      <c r="H22" s="584">
        <v>2428</v>
      </c>
      <c r="I22" s="584">
        <v>1270</v>
      </c>
      <c r="J22" s="584">
        <v>1270</v>
      </c>
      <c r="K22" s="584">
        <v>20057</v>
      </c>
      <c r="L22" s="584">
        <v>934</v>
      </c>
      <c r="M22" s="584"/>
      <c r="N22" s="584">
        <v>10304</v>
      </c>
      <c r="O22" s="674">
        <f t="shared" si="2"/>
        <v>46613</v>
      </c>
    </row>
    <row r="23" spans="1:15" s="82" customFormat="1" ht="13.5" customHeight="1">
      <c r="A23" s="80" t="s">
        <v>67</v>
      </c>
      <c r="B23" s="179" t="s">
        <v>218</v>
      </c>
      <c r="C23" s="584"/>
      <c r="D23" s="584"/>
      <c r="E23" s="584"/>
      <c r="F23" s="584">
        <v>5743</v>
      </c>
      <c r="G23" s="584">
        <v>167</v>
      </c>
      <c r="H23" s="584"/>
      <c r="I23" s="584"/>
      <c r="J23" s="584"/>
      <c r="K23" s="584">
        <v>4435</v>
      </c>
      <c r="L23" s="584"/>
      <c r="M23" s="584"/>
      <c r="N23" s="584"/>
      <c r="O23" s="674">
        <f t="shared" si="2"/>
        <v>10345</v>
      </c>
    </row>
    <row r="24" spans="1:15" s="82" customFormat="1" ht="13.5" customHeight="1">
      <c r="A24" s="80" t="s">
        <v>68</v>
      </c>
      <c r="B24" s="179" t="s">
        <v>80</v>
      </c>
      <c r="C24" s="584"/>
      <c r="D24" s="584"/>
      <c r="E24" s="584">
        <v>1600</v>
      </c>
      <c r="F24" s="584">
        <v>1962</v>
      </c>
      <c r="G24" s="584">
        <v>2500</v>
      </c>
      <c r="H24" s="584">
        <v>44968</v>
      </c>
      <c r="I24" s="584">
        <v>3325</v>
      </c>
      <c r="J24" s="584">
        <v>5483</v>
      </c>
      <c r="K24" s="584">
        <v>5500</v>
      </c>
      <c r="L24" s="584">
        <v>23379</v>
      </c>
      <c r="M24" s="584">
        <v>6365</v>
      </c>
      <c r="N24" s="584">
        <v>9167</v>
      </c>
      <c r="O24" s="674">
        <f t="shared" si="2"/>
        <v>104249</v>
      </c>
    </row>
    <row r="25" spans="1:15" s="82" customFormat="1" ht="13.5" customHeight="1" thickBot="1">
      <c r="A25" s="80" t="s">
        <v>69</v>
      </c>
      <c r="B25" s="179" t="s">
        <v>42</v>
      </c>
      <c r="C25" s="81">
        <v>34789</v>
      </c>
      <c r="D25" s="81"/>
      <c r="E25" s="81">
        <v>365</v>
      </c>
      <c r="F25" s="584"/>
      <c r="G25" s="81"/>
      <c r="H25" s="81">
        <v>365</v>
      </c>
      <c r="I25" s="81"/>
      <c r="J25" s="81"/>
      <c r="K25" s="81">
        <v>70665</v>
      </c>
      <c r="L25" s="81"/>
      <c r="M25" s="81"/>
      <c r="N25" s="81">
        <v>30663</v>
      </c>
      <c r="O25" s="674">
        <f t="shared" si="2"/>
        <v>136847</v>
      </c>
    </row>
    <row r="26" spans="1:15" s="78" customFormat="1" ht="15.75" customHeight="1" thickBot="1">
      <c r="A26" s="86" t="s">
        <v>70</v>
      </c>
      <c r="B26" s="38" t="s">
        <v>143</v>
      </c>
      <c r="C26" s="83">
        <f aca="true" t="shared" si="3" ref="C26:N26">SUM(C16:C25)</f>
        <v>219485</v>
      </c>
      <c r="D26" s="83">
        <f t="shared" si="3"/>
        <v>193972</v>
      </c>
      <c r="E26" s="83">
        <f t="shared" si="3"/>
        <v>193725</v>
      </c>
      <c r="F26" s="83">
        <f t="shared" si="3"/>
        <v>243834</v>
      </c>
      <c r="G26" s="83">
        <f t="shared" si="3"/>
        <v>245269</v>
      </c>
      <c r="H26" s="83">
        <f t="shared" si="3"/>
        <v>267450</v>
      </c>
      <c r="I26" s="83">
        <f t="shared" si="3"/>
        <v>226892</v>
      </c>
      <c r="J26" s="83">
        <f t="shared" si="3"/>
        <v>263195</v>
      </c>
      <c r="K26" s="83">
        <f t="shared" si="3"/>
        <v>384815</v>
      </c>
      <c r="L26" s="83">
        <f t="shared" si="3"/>
        <v>276604</v>
      </c>
      <c r="M26" s="83">
        <f t="shared" si="3"/>
        <v>274157</v>
      </c>
      <c r="N26" s="83">
        <f t="shared" si="3"/>
        <v>312600</v>
      </c>
      <c r="O26" s="84">
        <f t="shared" si="2"/>
        <v>3101998</v>
      </c>
    </row>
    <row r="27" spans="1:15" ht="16.5" thickBot="1">
      <c r="A27" s="86" t="s">
        <v>71</v>
      </c>
      <c r="B27" s="183" t="s">
        <v>144</v>
      </c>
      <c r="C27" s="87">
        <f aca="true" t="shared" si="4" ref="C27:O27">C14-C26</f>
        <v>206706</v>
      </c>
      <c r="D27" s="87">
        <f t="shared" si="4"/>
        <v>-7572</v>
      </c>
      <c r="E27" s="87">
        <f t="shared" si="4"/>
        <v>97659</v>
      </c>
      <c r="F27" s="87">
        <f t="shared" si="4"/>
        <v>-63860</v>
      </c>
      <c r="G27" s="87">
        <f t="shared" si="4"/>
        <v>-53068</v>
      </c>
      <c r="H27" s="87">
        <f t="shared" si="4"/>
        <v>16854</v>
      </c>
      <c r="I27" s="87">
        <f t="shared" si="4"/>
        <v>12725</v>
      </c>
      <c r="J27" s="87">
        <f t="shared" si="4"/>
        <v>-42165</v>
      </c>
      <c r="K27" s="87">
        <f t="shared" si="4"/>
        <v>-22074</v>
      </c>
      <c r="L27" s="87">
        <f t="shared" si="4"/>
        <v>12496</v>
      </c>
      <c r="M27" s="87">
        <f t="shared" si="4"/>
        <v>-87710</v>
      </c>
      <c r="N27" s="87">
        <f t="shared" si="4"/>
        <v>-69991</v>
      </c>
      <c r="O27" s="88">
        <f t="shared" si="4"/>
        <v>0</v>
      </c>
    </row>
    <row r="28" ht="15.75">
      <c r="A28" s="90"/>
    </row>
    <row r="29" spans="2:15" ht="15.75">
      <c r="B29" s="91"/>
      <c r="C29" s="92"/>
      <c r="D29" s="92"/>
      <c r="O29" s="89"/>
    </row>
    <row r="30" ht="15.75"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34.  melléklet a 23/2016.(XI.3.) önkormányzati rendelethez TÁJÉKOZTATÓ TÁBLA   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33">
    <pageSetUpPr fitToPage="1"/>
  </sheetPr>
  <dimension ref="A1:C42"/>
  <sheetViews>
    <sheetView workbookViewId="0" topLeftCell="A1">
      <selection activeCell="C6" sqref="C6"/>
    </sheetView>
  </sheetViews>
  <sheetFormatPr defaultColWidth="9.00390625" defaultRowHeight="12.75"/>
  <cols>
    <col min="1" max="1" width="60.125" style="465" customWidth="1"/>
    <col min="2" max="2" width="48.875" style="469" customWidth="1"/>
    <col min="3" max="3" width="16.50390625" style="465" bestFit="1" customWidth="1"/>
    <col min="4" max="16384" width="10.625" style="465" customWidth="1"/>
  </cols>
  <sheetData>
    <row r="1" spans="1:2" ht="12.75">
      <c r="A1" s="886" t="s">
        <v>820</v>
      </c>
      <c r="B1" s="886"/>
    </row>
    <row r="2" spans="1:2" ht="17.25" customHeight="1">
      <c r="A2" s="466"/>
      <c r="B2" s="637"/>
    </row>
    <row r="3" spans="1:2" ht="42" customHeight="1">
      <c r="A3" s="890" t="s">
        <v>682</v>
      </c>
      <c r="B3" s="890"/>
    </row>
    <row r="4" spans="1:2" ht="33" customHeight="1" thickBot="1">
      <c r="A4" s="467"/>
      <c r="B4" s="264" t="s">
        <v>43</v>
      </c>
    </row>
    <row r="5" spans="1:2" ht="12.75">
      <c r="A5" s="887" t="s">
        <v>95</v>
      </c>
      <c r="B5" s="887" t="s">
        <v>683</v>
      </c>
    </row>
    <row r="6" spans="1:2" ht="12.75">
      <c r="A6" s="888"/>
      <c r="B6" s="888"/>
    </row>
    <row r="7" spans="1:2" ht="13.5" thickBot="1">
      <c r="A7" s="888"/>
      <c r="B7" s="889"/>
    </row>
    <row r="8" spans="1:2" ht="23.25" customHeight="1" thickBot="1">
      <c r="A8" s="184" t="s">
        <v>82</v>
      </c>
      <c r="B8" s="468"/>
    </row>
    <row r="9" spans="1:2" ht="24" customHeight="1">
      <c r="A9" s="470"/>
      <c r="B9" s="479"/>
    </row>
    <row r="10" spans="1:2" ht="18" customHeight="1">
      <c r="A10" s="471" t="s">
        <v>471</v>
      </c>
      <c r="B10" s="691">
        <v>150040800</v>
      </c>
    </row>
    <row r="11" spans="1:2" ht="39" customHeight="1">
      <c r="A11" s="472" t="s">
        <v>472</v>
      </c>
      <c r="B11" s="692">
        <v>73336490</v>
      </c>
    </row>
    <row r="12" spans="1:2" ht="39" customHeight="1">
      <c r="A12" s="472" t="s">
        <v>473</v>
      </c>
      <c r="B12" s="693">
        <v>17077340</v>
      </c>
    </row>
    <row r="13" spans="1:2" ht="39" customHeight="1">
      <c r="A13" s="472" t="s">
        <v>474</v>
      </c>
      <c r="B13" s="693">
        <v>35400000</v>
      </c>
    </row>
    <row r="14" spans="1:2" ht="39" customHeight="1">
      <c r="A14" s="472" t="s">
        <v>475</v>
      </c>
      <c r="B14" s="693">
        <v>100000</v>
      </c>
    </row>
    <row r="15" spans="1:2" ht="39" customHeight="1">
      <c r="A15" s="472" t="s">
        <v>476</v>
      </c>
      <c r="B15" s="693">
        <v>20759150</v>
      </c>
    </row>
    <row r="16" spans="1:2" ht="39" customHeight="1">
      <c r="A16" s="472" t="s">
        <v>477</v>
      </c>
      <c r="B16" s="693">
        <v>7297912</v>
      </c>
    </row>
    <row r="17" spans="1:2" ht="39" customHeight="1">
      <c r="A17" s="472" t="s">
        <v>487</v>
      </c>
      <c r="B17" s="693">
        <v>135150</v>
      </c>
    </row>
    <row r="18" spans="1:2" ht="39" customHeight="1">
      <c r="A18" s="473" t="s">
        <v>647</v>
      </c>
      <c r="B18" s="638">
        <f>SUM(B10+B11+B16+B17)</f>
        <v>230810352</v>
      </c>
    </row>
    <row r="19" spans="1:2" ht="39" customHeight="1">
      <c r="A19" s="472" t="s">
        <v>687</v>
      </c>
      <c r="B19" s="698">
        <v>1177260</v>
      </c>
    </row>
    <row r="20" spans="1:2" ht="39" customHeight="1">
      <c r="A20" s="473" t="s">
        <v>688</v>
      </c>
      <c r="B20" s="638">
        <f>SUM(B18:B19)</f>
        <v>231987612</v>
      </c>
    </row>
    <row r="21" spans="1:2" ht="36" customHeight="1">
      <c r="A21" s="474" t="s">
        <v>478</v>
      </c>
      <c r="B21" s="823">
        <v>171826400</v>
      </c>
    </row>
    <row r="22" spans="1:2" ht="30.75" customHeight="1">
      <c r="A22" s="475" t="s">
        <v>479</v>
      </c>
      <c r="B22" s="823">
        <v>28480000</v>
      </c>
    </row>
    <row r="23" spans="1:2" ht="30.75" customHeight="1">
      <c r="A23" s="474" t="s">
        <v>686</v>
      </c>
      <c r="B23" s="693">
        <v>8807500</v>
      </c>
    </row>
    <row r="24" spans="1:2" ht="30.75" customHeight="1">
      <c r="A24" s="474" t="s">
        <v>689</v>
      </c>
      <c r="B24" s="693">
        <v>7936910</v>
      </c>
    </row>
    <row r="25" spans="1:2" ht="31.5" customHeight="1">
      <c r="A25" s="476" t="s">
        <v>480</v>
      </c>
      <c r="B25" s="638">
        <f>SUM(B21:B24)</f>
        <v>217050810</v>
      </c>
    </row>
    <row r="26" spans="1:2" ht="31.5" customHeight="1">
      <c r="A26" s="639" t="s">
        <v>648</v>
      </c>
      <c r="B26" s="693">
        <v>106867641</v>
      </c>
    </row>
    <row r="27" spans="1:2" ht="28.5" customHeight="1">
      <c r="A27" s="477" t="s">
        <v>481</v>
      </c>
      <c r="B27" s="823">
        <v>63410670</v>
      </c>
    </row>
    <row r="28" spans="1:3" ht="60" customHeight="1">
      <c r="A28" s="694" t="s">
        <v>684</v>
      </c>
      <c r="B28" s="823">
        <v>127395440</v>
      </c>
      <c r="C28" s="469"/>
    </row>
    <row r="29" spans="1:2" ht="23.25" customHeight="1">
      <c r="A29" s="475" t="s">
        <v>482</v>
      </c>
      <c r="B29" s="693">
        <v>46136640</v>
      </c>
    </row>
    <row r="30" spans="1:2" ht="20.25" customHeight="1">
      <c r="A30" s="477" t="s">
        <v>483</v>
      </c>
      <c r="B30" s="693">
        <v>77502292</v>
      </c>
    </row>
    <row r="31" spans="1:2" ht="26.25" customHeight="1">
      <c r="A31" s="478" t="s">
        <v>29</v>
      </c>
      <c r="B31" s="823">
        <v>56563380</v>
      </c>
    </row>
    <row r="32" spans="1:2" ht="26.25" customHeight="1">
      <c r="A32" s="478" t="s">
        <v>30</v>
      </c>
      <c r="B32" s="693">
        <v>3017520</v>
      </c>
    </row>
    <row r="33" spans="1:3" ht="34.5" customHeight="1">
      <c r="A33" s="476" t="s">
        <v>484</v>
      </c>
      <c r="B33" s="480">
        <f>SUM(B26+B27+B28+B29+B30+B31+B32)</f>
        <v>480893583</v>
      </c>
      <c r="C33" s="640"/>
    </row>
    <row r="34" spans="1:3" ht="24.75" customHeight="1">
      <c r="A34" s="695" t="s">
        <v>685</v>
      </c>
      <c r="B34" s="662">
        <v>15562200</v>
      </c>
      <c r="C34" s="640"/>
    </row>
    <row r="35" spans="1:2" ht="27.75" customHeight="1">
      <c r="A35" s="696" t="s">
        <v>485</v>
      </c>
      <c r="B35" s="760">
        <v>26942276</v>
      </c>
    </row>
    <row r="36" spans="1:2" ht="30" customHeight="1">
      <c r="A36" s="741" t="s">
        <v>486</v>
      </c>
      <c r="B36" s="641">
        <v>10629000</v>
      </c>
    </row>
    <row r="37" spans="1:2" ht="31.5" customHeight="1">
      <c r="A37" s="697" t="s">
        <v>31</v>
      </c>
      <c r="B37" s="761">
        <v>16313276</v>
      </c>
    </row>
    <row r="38" spans="1:2" ht="31.5" customHeight="1">
      <c r="A38" s="474" t="s">
        <v>790</v>
      </c>
      <c r="B38" s="822">
        <v>8135747</v>
      </c>
    </row>
    <row r="39" spans="1:2" ht="31.5" customHeight="1">
      <c r="A39" s="474" t="s">
        <v>791</v>
      </c>
      <c r="B39" s="822">
        <v>20766325</v>
      </c>
    </row>
    <row r="40" spans="1:2" ht="31.5" customHeight="1">
      <c r="A40" s="474" t="s">
        <v>792</v>
      </c>
      <c r="B40" s="822">
        <v>21987130</v>
      </c>
    </row>
    <row r="41" spans="1:2" ht="31.5" customHeight="1">
      <c r="A41" s="766" t="s">
        <v>17</v>
      </c>
      <c r="B41" s="774">
        <v>1738907</v>
      </c>
    </row>
    <row r="42" spans="1:2" ht="19.5" thickBot="1">
      <c r="A42" s="663" t="s">
        <v>83</v>
      </c>
      <c r="B42" s="664">
        <f>SUM(B20+B25+B33+B34+B35+B38+B39+B40+B41)</f>
        <v>1025064590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32">
    <tabColor rgb="FF92D050"/>
  </sheetPr>
  <dimension ref="A1:F42"/>
  <sheetViews>
    <sheetView workbookViewId="0" topLeftCell="A19">
      <selection activeCell="E40" sqref="E4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94" t="s">
        <v>721</v>
      </c>
      <c r="B1" s="894"/>
      <c r="C1" s="894"/>
      <c r="D1" s="894"/>
    </row>
    <row r="2" spans="1:4" ht="17.25" customHeight="1">
      <c r="A2" s="263"/>
      <c r="B2" s="263"/>
      <c r="C2" s="263"/>
      <c r="D2" s="263"/>
    </row>
    <row r="3" spans="1:4" ht="13.5" thickBot="1">
      <c r="A3" s="136"/>
      <c r="B3" s="136"/>
      <c r="C3" s="891" t="s">
        <v>551</v>
      </c>
      <c r="D3" s="891"/>
    </row>
    <row r="4" spans="1:4" ht="42.75" customHeight="1" thickBot="1">
      <c r="A4" s="265" t="s">
        <v>103</v>
      </c>
      <c r="B4" s="266" t="s">
        <v>153</v>
      </c>
      <c r="C4" s="266" t="s">
        <v>154</v>
      </c>
      <c r="D4" s="267" t="s">
        <v>44</v>
      </c>
    </row>
    <row r="5" spans="1:6" ht="15.75" customHeight="1">
      <c r="A5" s="137" t="s">
        <v>48</v>
      </c>
      <c r="B5" s="30" t="s">
        <v>488</v>
      </c>
      <c r="C5" s="481" t="s">
        <v>489</v>
      </c>
      <c r="D5" s="31">
        <v>5000</v>
      </c>
      <c r="E5" s="44"/>
      <c r="F5" s="44"/>
    </row>
    <row r="6" spans="1:6" ht="15.75" customHeight="1">
      <c r="A6" s="138" t="s">
        <v>49</v>
      </c>
      <c r="B6" s="32" t="s">
        <v>490</v>
      </c>
      <c r="C6" s="34" t="s">
        <v>489</v>
      </c>
      <c r="D6" s="33">
        <v>1500</v>
      </c>
      <c r="E6" s="44"/>
      <c r="F6" s="44"/>
    </row>
    <row r="7" spans="1:6" ht="15.75" customHeight="1">
      <c r="A7" s="138" t="s">
        <v>50</v>
      </c>
      <c r="B7" s="32" t="s">
        <v>491</v>
      </c>
      <c r="C7" s="34" t="s">
        <v>489</v>
      </c>
      <c r="D7" s="33">
        <v>500</v>
      </c>
      <c r="E7" s="44"/>
      <c r="F7" s="44"/>
    </row>
    <row r="8" spans="1:6" ht="15.75" customHeight="1">
      <c r="A8" s="138" t="s">
        <v>51</v>
      </c>
      <c r="B8" s="32" t="s">
        <v>492</v>
      </c>
      <c r="C8" s="32" t="s">
        <v>489</v>
      </c>
      <c r="D8" s="33">
        <v>5500</v>
      </c>
      <c r="E8" s="44"/>
      <c r="F8" s="44"/>
    </row>
    <row r="9" spans="1:6" ht="15.75" customHeight="1">
      <c r="A9" s="138" t="s">
        <v>52</v>
      </c>
      <c r="B9" s="32" t="s">
        <v>493</v>
      </c>
      <c r="C9" s="483" t="s">
        <v>489</v>
      </c>
      <c r="D9" s="33">
        <v>200</v>
      </c>
      <c r="E9" s="44"/>
      <c r="F9" s="44"/>
    </row>
    <row r="10" spans="1:6" ht="15.75" customHeight="1">
      <c r="A10" s="138" t="s">
        <v>53</v>
      </c>
      <c r="B10" s="32" t="s">
        <v>494</v>
      </c>
      <c r="C10" s="32" t="s">
        <v>489</v>
      </c>
      <c r="D10" s="33">
        <v>800</v>
      </c>
      <c r="E10" s="44"/>
      <c r="F10" s="44"/>
    </row>
    <row r="11" spans="1:6" ht="15.75" customHeight="1">
      <c r="A11" s="138" t="s">
        <v>54</v>
      </c>
      <c r="B11" s="32" t="s">
        <v>495</v>
      </c>
      <c r="C11" s="482" t="s">
        <v>489</v>
      </c>
      <c r="D11" s="33">
        <v>50</v>
      </c>
      <c r="E11" s="44"/>
      <c r="F11" s="44"/>
    </row>
    <row r="12" spans="1:6" ht="15.75" customHeight="1">
      <c r="A12" s="138" t="s">
        <v>55</v>
      </c>
      <c r="B12" s="32" t="s">
        <v>693</v>
      </c>
      <c r="C12" s="482" t="s">
        <v>489</v>
      </c>
      <c r="D12" s="33">
        <v>289</v>
      </c>
      <c r="E12" s="44"/>
      <c r="F12" s="44"/>
    </row>
    <row r="13" spans="1:6" ht="15.75" customHeight="1">
      <c r="A13" s="138" t="s">
        <v>56</v>
      </c>
      <c r="B13" s="32" t="s">
        <v>496</v>
      </c>
      <c r="C13" s="482" t="s">
        <v>489</v>
      </c>
      <c r="D13" s="33">
        <v>50</v>
      </c>
      <c r="E13" s="44"/>
      <c r="F13" s="44"/>
    </row>
    <row r="14" spans="1:6" ht="15.75" customHeight="1">
      <c r="A14" s="138" t="s">
        <v>57</v>
      </c>
      <c r="B14" s="32" t="s">
        <v>548</v>
      </c>
      <c r="C14" s="482" t="s">
        <v>489</v>
      </c>
      <c r="D14" s="33">
        <v>8765</v>
      </c>
      <c r="E14" s="44"/>
      <c r="F14" s="44"/>
    </row>
    <row r="15" spans="1:6" ht="15.75" customHeight="1">
      <c r="A15" s="138" t="s">
        <v>58</v>
      </c>
      <c r="B15" s="32" t="s">
        <v>775</v>
      </c>
      <c r="C15" s="482" t="s">
        <v>489</v>
      </c>
      <c r="D15" s="33"/>
      <c r="E15" s="44"/>
      <c r="F15" s="44"/>
    </row>
    <row r="16" spans="1:6" ht="15.75" customHeight="1">
      <c r="A16" s="138" t="s">
        <v>59</v>
      </c>
      <c r="B16" s="32" t="s">
        <v>548</v>
      </c>
      <c r="C16" s="32" t="s">
        <v>497</v>
      </c>
      <c r="D16" s="33">
        <v>4435</v>
      </c>
      <c r="E16" s="44"/>
      <c r="F16" s="44"/>
    </row>
    <row r="17" spans="1:6" ht="15.75" customHeight="1">
      <c r="A17" s="138" t="s">
        <v>60</v>
      </c>
      <c r="B17" s="32" t="s">
        <v>775</v>
      </c>
      <c r="C17" s="32" t="s">
        <v>497</v>
      </c>
      <c r="D17" s="33">
        <v>5743</v>
      </c>
      <c r="E17" s="44"/>
      <c r="F17" s="44"/>
    </row>
    <row r="18" spans="1:6" ht="15.75" customHeight="1">
      <c r="A18" s="138" t="s">
        <v>61</v>
      </c>
      <c r="B18" s="32" t="s">
        <v>498</v>
      </c>
      <c r="C18" s="32" t="s">
        <v>489</v>
      </c>
      <c r="D18" s="33">
        <v>9145</v>
      </c>
      <c r="E18" s="44"/>
      <c r="F18" s="642"/>
    </row>
    <row r="19" spans="1:6" ht="15.75" customHeight="1">
      <c r="A19" s="138" t="s">
        <v>62</v>
      </c>
      <c r="B19" s="32" t="s">
        <v>499</v>
      </c>
      <c r="C19" s="32" t="s">
        <v>489</v>
      </c>
      <c r="D19" s="33">
        <v>104040</v>
      </c>
      <c r="E19" s="44"/>
      <c r="F19" s="44"/>
    </row>
    <row r="20" spans="1:6" ht="15.75" customHeight="1">
      <c r="A20" s="138" t="s">
        <v>63</v>
      </c>
      <c r="B20" s="32" t="s">
        <v>500</v>
      </c>
      <c r="C20" s="32" t="s">
        <v>489</v>
      </c>
      <c r="D20" s="33"/>
      <c r="E20" s="44"/>
      <c r="F20" s="44"/>
    </row>
    <row r="21" spans="1:4" ht="15.75" customHeight="1">
      <c r="A21" s="138" t="s">
        <v>64</v>
      </c>
      <c r="B21" s="32" t="s">
        <v>691</v>
      </c>
      <c r="C21" s="32" t="s">
        <v>489</v>
      </c>
      <c r="D21" s="33">
        <v>559</v>
      </c>
    </row>
    <row r="22" spans="1:4" ht="15.75" customHeight="1">
      <c r="A22" s="138" t="s">
        <v>65</v>
      </c>
      <c r="B22" s="32" t="s">
        <v>676</v>
      </c>
      <c r="C22" s="32" t="s">
        <v>489</v>
      </c>
      <c r="D22" s="33">
        <v>225</v>
      </c>
    </row>
    <row r="23" spans="1:4" ht="15.75" customHeight="1">
      <c r="A23" s="138" t="s">
        <v>66</v>
      </c>
      <c r="B23" s="32" t="s">
        <v>690</v>
      </c>
      <c r="C23" s="32" t="s">
        <v>489</v>
      </c>
      <c r="D23" s="33">
        <v>500</v>
      </c>
    </row>
    <row r="24" spans="1:4" ht="15.75" customHeight="1">
      <c r="A24" s="138" t="s">
        <v>67</v>
      </c>
      <c r="B24" s="32" t="s">
        <v>692</v>
      </c>
      <c r="C24" s="32" t="s">
        <v>489</v>
      </c>
      <c r="D24" s="33"/>
    </row>
    <row r="25" spans="1:4" ht="15.75" customHeight="1">
      <c r="A25" s="138" t="s">
        <v>68</v>
      </c>
      <c r="B25" s="32" t="s">
        <v>776</v>
      </c>
      <c r="C25" s="32" t="s">
        <v>489</v>
      </c>
      <c r="D25" s="67">
        <v>18914</v>
      </c>
    </row>
    <row r="26" spans="1:4" ht="15.75" customHeight="1">
      <c r="A26" s="138" t="s">
        <v>69</v>
      </c>
      <c r="B26" s="32" t="s">
        <v>777</v>
      </c>
      <c r="C26" s="32" t="s">
        <v>489</v>
      </c>
      <c r="D26" s="67">
        <v>26</v>
      </c>
    </row>
    <row r="27" spans="1:4" ht="15.75" customHeight="1">
      <c r="A27" s="138" t="s">
        <v>70</v>
      </c>
      <c r="B27" s="32" t="s">
        <v>778</v>
      </c>
      <c r="C27" s="32" t="s">
        <v>779</v>
      </c>
      <c r="D27" s="67">
        <v>7538</v>
      </c>
    </row>
    <row r="28" spans="1:4" ht="15.75" customHeight="1">
      <c r="A28" s="138" t="s">
        <v>71</v>
      </c>
      <c r="B28" s="32" t="s">
        <v>793</v>
      </c>
      <c r="C28" s="32" t="s">
        <v>489</v>
      </c>
      <c r="D28" s="67">
        <v>62</v>
      </c>
    </row>
    <row r="29" spans="1:4" ht="15.75" customHeight="1">
      <c r="A29" s="138" t="s">
        <v>72</v>
      </c>
      <c r="B29" s="32" t="s">
        <v>794</v>
      </c>
      <c r="C29" s="32" t="s">
        <v>489</v>
      </c>
      <c r="D29" s="67">
        <v>62</v>
      </c>
    </row>
    <row r="30" spans="1:4" ht="15.75" customHeight="1">
      <c r="A30" s="138" t="s">
        <v>73</v>
      </c>
      <c r="B30" s="32" t="s">
        <v>795</v>
      </c>
      <c r="C30" s="32" t="s">
        <v>489</v>
      </c>
      <c r="D30" s="67">
        <v>63</v>
      </c>
    </row>
    <row r="31" spans="1:4" ht="15.75" customHeight="1">
      <c r="A31" s="138" t="s">
        <v>74</v>
      </c>
      <c r="B31" s="32" t="s">
        <v>796</v>
      </c>
      <c r="C31" s="32" t="s">
        <v>489</v>
      </c>
      <c r="D31" s="67">
        <v>4597</v>
      </c>
    </row>
    <row r="32" spans="1:4" ht="15.75" customHeight="1">
      <c r="A32" s="138" t="s">
        <v>75</v>
      </c>
      <c r="B32" s="32" t="s">
        <v>797</v>
      </c>
      <c r="C32" s="32" t="s">
        <v>489</v>
      </c>
      <c r="D32" s="67">
        <v>181</v>
      </c>
    </row>
    <row r="33" spans="1:4" ht="15.75" customHeight="1">
      <c r="A33" s="138" t="s">
        <v>76</v>
      </c>
      <c r="B33" s="32" t="s">
        <v>798</v>
      </c>
      <c r="C33" s="32" t="s">
        <v>497</v>
      </c>
      <c r="D33" s="67">
        <v>167</v>
      </c>
    </row>
    <row r="34" spans="1:4" ht="15.75" customHeight="1">
      <c r="A34" s="138" t="s">
        <v>155</v>
      </c>
      <c r="B34" s="32" t="s">
        <v>806</v>
      </c>
      <c r="C34" s="32" t="s">
        <v>489</v>
      </c>
      <c r="D34" s="67">
        <v>80</v>
      </c>
    </row>
    <row r="35" spans="1:4" ht="15.75" customHeight="1">
      <c r="A35" s="138" t="s">
        <v>156</v>
      </c>
      <c r="B35" s="32" t="s">
        <v>28</v>
      </c>
      <c r="C35" s="32" t="s">
        <v>779</v>
      </c>
      <c r="D35" s="67">
        <v>1713</v>
      </c>
    </row>
    <row r="36" spans="1:4" ht="15.75" customHeight="1">
      <c r="A36" s="138" t="s">
        <v>157</v>
      </c>
      <c r="B36" s="32" t="s">
        <v>776</v>
      </c>
      <c r="C36" s="32" t="s">
        <v>18</v>
      </c>
      <c r="D36" s="67">
        <v>5397</v>
      </c>
    </row>
    <row r="37" spans="1:4" ht="15.75" customHeight="1">
      <c r="A37" s="138" t="s">
        <v>158</v>
      </c>
      <c r="B37" s="824" t="s">
        <v>14</v>
      </c>
      <c r="C37" s="824" t="s">
        <v>15</v>
      </c>
      <c r="D37" s="825">
        <v>1000</v>
      </c>
    </row>
    <row r="38" spans="1:4" ht="15.75" customHeight="1">
      <c r="A38" s="138" t="s">
        <v>722</v>
      </c>
      <c r="B38" s="699"/>
      <c r="C38" s="32"/>
      <c r="D38" s="67"/>
    </row>
    <row r="39" spans="1:4" ht="15.75" customHeight="1">
      <c r="A39" s="138" t="s">
        <v>723</v>
      </c>
      <c r="B39" s="699"/>
      <c r="C39" s="32"/>
      <c r="D39" s="67"/>
    </row>
    <row r="40" spans="1:4" ht="15.75" customHeight="1">
      <c r="A40" s="138" t="s">
        <v>724</v>
      </c>
      <c r="B40" s="32"/>
      <c r="C40" s="32"/>
      <c r="D40" s="67"/>
    </row>
    <row r="41" spans="1:4" ht="15.75" customHeight="1" thickBot="1">
      <c r="A41" s="138" t="s">
        <v>725</v>
      </c>
      <c r="B41" s="32"/>
      <c r="C41" s="32"/>
      <c r="D41" s="67"/>
    </row>
    <row r="42" spans="1:4" ht="15.75" customHeight="1" thickBot="1">
      <c r="A42" s="892" t="s">
        <v>83</v>
      </c>
      <c r="B42" s="893"/>
      <c r="C42" s="139"/>
      <c r="D42" s="140">
        <f>SUM(D5:D41)</f>
        <v>187101</v>
      </c>
    </row>
  </sheetData>
  <sheetProtection/>
  <mergeCells count="3">
    <mergeCell ref="C3:D3"/>
    <mergeCell ref="A42:B42"/>
    <mergeCell ref="A1:D1"/>
  </mergeCells>
  <conditionalFormatting sqref="D42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36. melléklet a  23/2016.(XI.3.) önkormányzati rendelethez TÁJÉKOZTATÓ TÁBLA 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158">
    <pageSetUpPr fitToPage="1"/>
  </sheetPr>
  <dimension ref="A1:GL58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1" sqref="N51"/>
    </sheetView>
  </sheetViews>
  <sheetFormatPr defaultColWidth="10.625" defaultRowHeight="12.75"/>
  <cols>
    <col min="1" max="1" width="42.375" style="488" customWidth="1"/>
    <col min="2" max="3" width="9.50390625" style="489" customWidth="1"/>
    <col min="4" max="4" width="9.375" style="489" bestFit="1" customWidth="1"/>
    <col min="5" max="6" width="9.50390625" style="489" customWidth="1"/>
    <col min="7" max="7" width="9.50390625" style="490" customWidth="1"/>
    <col min="8" max="8" width="1.12109375" style="490" customWidth="1"/>
    <col min="9" max="13" width="9.50390625" style="488" customWidth="1"/>
    <col min="14" max="14" width="9.50390625" style="491" customWidth="1"/>
    <col min="15" max="16384" width="10.625" style="488" customWidth="1"/>
  </cols>
  <sheetData>
    <row r="1" spans="10:13" ht="12.75">
      <c r="J1" s="896"/>
      <c r="K1" s="896"/>
      <c r="L1" s="896"/>
      <c r="M1" s="896"/>
    </row>
    <row r="2" spans="1:14" ht="12.75">
      <c r="A2" s="492"/>
      <c r="E2" s="668"/>
      <c r="I2" s="492"/>
      <c r="J2" s="895"/>
      <c r="K2" s="895"/>
      <c r="L2" s="895"/>
      <c r="M2" s="895"/>
      <c r="N2" s="493"/>
    </row>
    <row r="3" spans="1:14" ht="17.25" customHeight="1">
      <c r="A3" s="494" t="s">
        <v>694</v>
      </c>
      <c r="B3" s="495"/>
      <c r="C3" s="495"/>
      <c r="D3" s="495"/>
      <c r="E3" s="495"/>
      <c r="F3" s="495"/>
      <c r="G3" s="496"/>
      <c r="H3" s="496"/>
      <c r="I3" s="497"/>
      <c r="J3" s="497"/>
      <c r="K3" s="497"/>
      <c r="L3" s="497"/>
      <c r="M3" s="497"/>
      <c r="N3" s="498"/>
    </row>
    <row r="4" spans="1:14" ht="19.5">
      <c r="A4" s="499" t="s">
        <v>503</v>
      </c>
      <c r="B4" s="495"/>
      <c r="C4" s="495"/>
      <c r="D4" s="495"/>
      <c r="E4" s="495"/>
      <c r="F4" s="495"/>
      <c r="G4" s="496"/>
      <c r="H4" s="496"/>
      <c r="I4" s="497"/>
      <c r="J4" s="497"/>
      <c r="K4" s="497"/>
      <c r="L4" s="497"/>
      <c r="M4" s="497"/>
      <c r="N4" s="498"/>
    </row>
    <row r="5" spans="1:14" ht="0.75" customHeight="1" thickBot="1">
      <c r="A5" s="500"/>
      <c r="B5" s="495"/>
      <c r="C5" s="495"/>
      <c r="D5" s="495"/>
      <c r="E5" s="495"/>
      <c r="F5" s="495"/>
      <c r="G5" s="496"/>
      <c r="H5" s="496"/>
      <c r="I5" s="497"/>
      <c r="J5" s="497"/>
      <c r="K5" s="497"/>
      <c r="L5" s="497"/>
      <c r="M5" s="497"/>
      <c r="N5" s="493" t="s">
        <v>431</v>
      </c>
    </row>
    <row r="6" spans="1:14" ht="15.75">
      <c r="A6" s="501" t="s">
        <v>204</v>
      </c>
      <c r="B6" s="897" t="s">
        <v>504</v>
      </c>
      <c r="C6" s="898"/>
      <c r="D6" s="898"/>
      <c r="E6" s="898"/>
      <c r="F6" s="898"/>
      <c r="G6" s="899"/>
      <c r="H6" s="502"/>
      <c r="I6" s="897" t="s">
        <v>505</v>
      </c>
      <c r="J6" s="898"/>
      <c r="K6" s="898"/>
      <c r="L6" s="898"/>
      <c r="M6" s="898"/>
      <c r="N6" s="899"/>
    </row>
    <row r="7" spans="1:14" ht="12.75">
      <c r="A7" s="503"/>
      <c r="B7" s="504" t="s">
        <v>506</v>
      </c>
      <c r="C7" s="505" t="s">
        <v>458</v>
      </c>
      <c r="D7" s="505" t="s">
        <v>531</v>
      </c>
      <c r="E7" s="505" t="s">
        <v>507</v>
      </c>
      <c r="F7" s="505" t="s">
        <v>675</v>
      </c>
      <c r="G7" s="506" t="s">
        <v>695</v>
      </c>
      <c r="H7" s="507"/>
      <c r="I7" s="504" t="s">
        <v>506</v>
      </c>
      <c r="J7" s="505" t="s">
        <v>458</v>
      </c>
      <c r="K7" s="505" t="s">
        <v>540</v>
      </c>
      <c r="L7" s="505" t="s">
        <v>159</v>
      </c>
      <c r="M7" s="505" t="s">
        <v>532</v>
      </c>
      <c r="N7" s="506" t="s">
        <v>696</v>
      </c>
    </row>
    <row r="8" spans="1:14" ht="13.5" thickBot="1">
      <c r="A8" s="508"/>
      <c r="B8" s="509" t="s">
        <v>508</v>
      </c>
      <c r="C8" s="510" t="s">
        <v>508</v>
      </c>
      <c r="D8" s="510" t="s">
        <v>508</v>
      </c>
      <c r="E8" s="510" t="s">
        <v>509</v>
      </c>
      <c r="F8" s="510"/>
      <c r="G8" s="511" t="s">
        <v>510</v>
      </c>
      <c r="H8" s="512"/>
      <c r="I8" s="509" t="s">
        <v>511</v>
      </c>
      <c r="J8" s="510" t="s">
        <v>464</v>
      </c>
      <c r="K8" s="510" t="s">
        <v>460</v>
      </c>
      <c r="L8" s="510"/>
      <c r="M8" s="510"/>
      <c r="N8" s="511" t="s">
        <v>512</v>
      </c>
    </row>
    <row r="9" spans="1:194" ht="12.75">
      <c r="A9" s="513" t="s">
        <v>533</v>
      </c>
      <c r="B9" s="751">
        <v>12887</v>
      </c>
      <c r="C9" s="516"/>
      <c r="D9" s="515"/>
      <c r="E9" s="514"/>
      <c r="F9" s="516"/>
      <c r="G9" s="517">
        <f>SUM(B9:F9)</f>
        <v>12887</v>
      </c>
      <c r="H9" s="518"/>
      <c r="I9" s="682"/>
      <c r="J9" s="516"/>
      <c r="K9" s="519"/>
      <c r="L9" s="516"/>
      <c r="M9" s="516"/>
      <c r="N9" s="517">
        <f aca="true" t="shared" si="0" ref="N9:N16">SUM(I9:M9)</f>
        <v>0</v>
      </c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0"/>
      <c r="AY9" s="520"/>
      <c r="AZ9" s="520"/>
      <c r="BA9" s="520"/>
      <c r="BB9" s="520"/>
      <c r="BC9" s="520"/>
      <c r="BD9" s="520"/>
      <c r="BE9" s="520"/>
      <c r="BF9" s="520"/>
      <c r="BG9" s="520"/>
      <c r="BH9" s="520"/>
      <c r="BI9" s="520"/>
      <c r="BJ9" s="520"/>
      <c r="BK9" s="520"/>
      <c r="BL9" s="520"/>
      <c r="BM9" s="520"/>
      <c r="BN9" s="520"/>
      <c r="BO9" s="520"/>
      <c r="BP9" s="520"/>
      <c r="BQ9" s="520"/>
      <c r="BR9" s="520"/>
      <c r="BS9" s="520"/>
      <c r="BT9" s="520"/>
      <c r="BU9" s="520"/>
      <c r="BV9" s="520"/>
      <c r="BW9" s="520"/>
      <c r="BX9" s="520"/>
      <c r="BY9" s="520"/>
      <c r="BZ9" s="520"/>
      <c r="CA9" s="520"/>
      <c r="CB9" s="520"/>
      <c r="CC9" s="520"/>
      <c r="CD9" s="520"/>
      <c r="CE9" s="520"/>
      <c r="CF9" s="520"/>
      <c r="CG9" s="520"/>
      <c r="CH9" s="520"/>
      <c r="CI9" s="520"/>
      <c r="CJ9" s="520"/>
      <c r="CK9" s="520"/>
      <c r="CL9" s="520"/>
      <c r="CM9" s="520"/>
      <c r="CN9" s="520"/>
      <c r="CO9" s="520"/>
      <c r="CP9" s="520"/>
      <c r="CQ9" s="520"/>
      <c r="CR9" s="520"/>
      <c r="CS9" s="520"/>
      <c r="CT9" s="520"/>
      <c r="CU9" s="520"/>
      <c r="CV9" s="520"/>
      <c r="CW9" s="520"/>
      <c r="CX9" s="520"/>
      <c r="CY9" s="520"/>
      <c r="CZ9" s="520"/>
      <c r="DA9" s="520"/>
      <c r="DB9" s="520"/>
      <c r="DC9" s="520"/>
      <c r="DD9" s="520"/>
      <c r="DE9" s="520"/>
      <c r="DF9" s="520"/>
      <c r="DG9" s="520"/>
      <c r="DH9" s="520"/>
      <c r="DI9" s="520"/>
      <c r="DJ9" s="520"/>
      <c r="DK9" s="520"/>
      <c r="DL9" s="520"/>
      <c r="DM9" s="520"/>
      <c r="DN9" s="520"/>
      <c r="DO9" s="520"/>
      <c r="DP9" s="520"/>
      <c r="DQ9" s="520"/>
      <c r="DR9" s="520"/>
      <c r="DS9" s="520"/>
      <c r="DT9" s="520"/>
      <c r="DU9" s="520"/>
      <c r="DV9" s="520"/>
      <c r="DW9" s="520"/>
      <c r="DX9" s="520"/>
      <c r="DY9" s="520"/>
      <c r="DZ9" s="520"/>
      <c r="EA9" s="520"/>
      <c r="EB9" s="520"/>
      <c r="EC9" s="520"/>
      <c r="ED9" s="520"/>
      <c r="EE9" s="520"/>
      <c r="EF9" s="520"/>
      <c r="EG9" s="520"/>
      <c r="EH9" s="520"/>
      <c r="EI9" s="520"/>
      <c r="EJ9" s="520"/>
      <c r="EK9" s="520"/>
      <c r="EL9" s="520"/>
      <c r="EM9" s="520"/>
      <c r="EN9" s="520"/>
      <c r="EO9" s="520"/>
      <c r="EP9" s="520"/>
      <c r="EQ9" s="520"/>
      <c r="ER9" s="520"/>
      <c r="ES9" s="520"/>
      <c r="ET9" s="520"/>
      <c r="EU9" s="520"/>
      <c r="EV9" s="520"/>
      <c r="EW9" s="520"/>
      <c r="EX9" s="520"/>
      <c r="EY9" s="520"/>
      <c r="EZ9" s="520"/>
      <c r="FA9" s="520"/>
      <c r="FB9" s="520"/>
      <c r="FC9" s="520"/>
      <c r="FD9" s="520"/>
      <c r="FE9" s="520"/>
      <c r="FF9" s="520"/>
      <c r="FG9" s="520"/>
      <c r="FH9" s="520"/>
      <c r="FI9" s="520"/>
      <c r="FJ9" s="520"/>
      <c r="FK9" s="520"/>
      <c r="FL9" s="520"/>
      <c r="FM9" s="520"/>
      <c r="FN9" s="520"/>
      <c r="FO9" s="520"/>
      <c r="FP9" s="520"/>
      <c r="FQ9" s="520"/>
      <c r="FR9" s="520"/>
      <c r="FS9" s="520"/>
      <c r="FT9" s="520"/>
      <c r="FU9" s="520"/>
      <c r="FV9" s="520"/>
      <c r="FW9" s="520"/>
      <c r="FX9" s="520"/>
      <c r="FY9" s="520"/>
      <c r="FZ9" s="520"/>
      <c r="GA9" s="520"/>
      <c r="GB9" s="520"/>
      <c r="GC9" s="520"/>
      <c r="GD9" s="520"/>
      <c r="GE9" s="520"/>
      <c r="GF9" s="520"/>
      <c r="GG9" s="520"/>
      <c r="GH9" s="520"/>
      <c r="GI9" s="520"/>
      <c r="GJ9" s="520"/>
      <c r="GK9" s="520"/>
      <c r="GL9" s="520"/>
    </row>
    <row r="10" spans="1:14" ht="12.75">
      <c r="A10" s="521" t="s">
        <v>659</v>
      </c>
      <c r="B10" s="527"/>
      <c r="C10" s="530"/>
      <c r="D10" s="523"/>
      <c r="E10" s="523"/>
      <c r="F10" s="523"/>
      <c r="G10" s="524">
        <f>SUM(B10:F10)</f>
        <v>0</v>
      </c>
      <c r="H10" s="525"/>
      <c r="I10" s="527">
        <v>12637</v>
      </c>
      <c r="J10" s="530"/>
      <c r="K10" s="530"/>
      <c r="L10" s="530"/>
      <c r="M10" s="530"/>
      <c r="N10" s="524">
        <f t="shared" si="0"/>
        <v>12637</v>
      </c>
    </row>
    <row r="11" spans="1:14" ht="12.75">
      <c r="A11" s="526" t="s">
        <v>716</v>
      </c>
      <c r="B11" s="527"/>
      <c r="C11" s="530"/>
      <c r="D11" s="523"/>
      <c r="E11" s="523"/>
      <c r="F11" s="523"/>
      <c r="G11" s="524">
        <f>SUM(B11:F11)</f>
        <v>0</v>
      </c>
      <c r="H11" s="525"/>
      <c r="I11" s="527">
        <v>835</v>
      </c>
      <c r="J11" s="530"/>
      <c r="K11" s="530"/>
      <c r="L11" s="530"/>
      <c r="M11" s="530"/>
      <c r="N11" s="524">
        <f t="shared" si="0"/>
        <v>835</v>
      </c>
    </row>
    <row r="12" spans="1:14" ht="12.75">
      <c r="A12" s="526" t="s">
        <v>717</v>
      </c>
      <c r="B12" s="527"/>
      <c r="C12" s="530"/>
      <c r="D12" s="523"/>
      <c r="E12" s="523"/>
      <c r="F12" s="523"/>
      <c r="G12" s="524"/>
      <c r="H12" s="554"/>
      <c r="I12" s="527"/>
      <c r="J12" s="530">
        <v>1920</v>
      </c>
      <c r="K12" s="530"/>
      <c r="L12" s="530"/>
      <c r="M12" s="530"/>
      <c r="N12" s="524">
        <f t="shared" si="0"/>
        <v>1920</v>
      </c>
    </row>
    <row r="13" spans="1:14" ht="12.75">
      <c r="A13" s="526" t="s">
        <v>534</v>
      </c>
      <c r="B13" s="527"/>
      <c r="C13" s="689"/>
      <c r="D13" s="530"/>
      <c r="E13" s="529"/>
      <c r="F13" s="529"/>
      <c r="G13" s="524">
        <f aca="true" t="shared" si="1" ref="G13:G19">SUM(B13:F13)</f>
        <v>0</v>
      </c>
      <c r="H13" s="573" t="e">
        <f>SUM(#REF!)</f>
        <v>#REF!</v>
      </c>
      <c r="I13" s="527">
        <v>1262</v>
      </c>
      <c r="J13" s="530">
        <v>30057</v>
      </c>
      <c r="K13" s="530"/>
      <c r="L13" s="530"/>
      <c r="M13" s="530"/>
      <c r="N13" s="524">
        <f t="shared" si="0"/>
        <v>31319</v>
      </c>
    </row>
    <row r="14" spans="1:14" ht="12.75">
      <c r="A14" s="531" t="s">
        <v>660</v>
      </c>
      <c r="B14" s="527">
        <v>13160</v>
      </c>
      <c r="C14" s="535"/>
      <c r="D14" s="530"/>
      <c r="E14" s="535"/>
      <c r="F14" s="535"/>
      <c r="G14" s="532">
        <f t="shared" si="1"/>
        <v>13160</v>
      </c>
      <c r="H14" s="525"/>
      <c r="I14" s="527">
        <v>15596</v>
      </c>
      <c r="J14" s="530"/>
      <c r="K14" s="535"/>
      <c r="L14" s="535"/>
      <c r="M14" s="535"/>
      <c r="N14" s="532">
        <f t="shared" si="0"/>
        <v>15596</v>
      </c>
    </row>
    <row r="15" spans="1:14" ht="12.75">
      <c r="A15" s="521" t="s">
        <v>513</v>
      </c>
      <c r="B15" s="527"/>
      <c r="C15" s="530"/>
      <c r="D15" s="530"/>
      <c r="E15" s="530"/>
      <c r="F15" s="530"/>
      <c r="G15" s="524">
        <f t="shared" si="1"/>
        <v>0</v>
      </c>
      <c r="H15" s="525"/>
      <c r="I15" s="527">
        <v>10256</v>
      </c>
      <c r="J15" s="530">
        <v>601</v>
      </c>
      <c r="K15" s="530"/>
      <c r="L15" s="530"/>
      <c r="M15" s="530"/>
      <c r="N15" s="524">
        <f t="shared" si="0"/>
        <v>10857</v>
      </c>
    </row>
    <row r="16" spans="1:14" ht="12.75">
      <c r="A16" s="521" t="s">
        <v>514</v>
      </c>
      <c r="B16" s="527">
        <v>500</v>
      </c>
      <c r="C16" s="530"/>
      <c r="D16" s="530"/>
      <c r="E16" s="530"/>
      <c r="F16" s="530"/>
      <c r="G16" s="524">
        <f t="shared" si="1"/>
        <v>500</v>
      </c>
      <c r="H16" s="525"/>
      <c r="I16" s="797">
        <v>2347</v>
      </c>
      <c r="J16" s="530">
        <v>3063</v>
      </c>
      <c r="K16" s="530"/>
      <c r="L16" s="530"/>
      <c r="M16" s="530"/>
      <c r="N16" s="524">
        <f t="shared" si="0"/>
        <v>5410</v>
      </c>
    </row>
    <row r="17" spans="1:14" ht="12.75">
      <c r="A17" s="521" t="s">
        <v>515</v>
      </c>
      <c r="B17" s="527"/>
      <c r="C17" s="530"/>
      <c r="D17" s="530"/>
      <c r="E17" s="530"/>
      <c r="F17" s="530"/>
      <c r="G17" s="524">
        <f t="shared" si="1"/>
        <v>0</v>
      </c>
      <c r="H17" s="525"/>
      <c r="I17" s="527"/>
      <c r="J17" s="530"/>
      <c r="K17" s="530"/>
      <c r="L17" s="530"/>
      <c r="M17" s="530"/>
      <c r="N17" s="524">
        <f aca="true" t="shared" si="2" ref="N17:N48">SUM(I17:M17)</f>
        <v>0</v>
      </c>
    </row>
    <row r="18" spans="1:14" ht="12.75">
      <c r="A18" s="521" t="s">
        <v>516</v>
      </c>
      <c r="B18" s="542"/>
      <c r="C18" s="535"/>
      <c r="D18" s="535"/>
      <c r="E18" s="535"/>
      <c r="F18" s="535"/>
      <c r="G18" s="532">
        <f t="shared" si="1"/>
        <v>0</v>
      </c>
      <c r="H18" s="533"/>
      <c r="I18" s="527">
        <v>24650</v>
      </c>
      <c r="J18" s="530"/>
      <c r="K18" s="535"/>
      <c r="L18" s="535"/>
      <c r="M18" s="535"/>
      <c r="N18" s="532">
        <f t="shared" si="2"/>
        <v>24650</v>
      </c>
    </row>
    <row r="19" spans="1:14" ht="12.75">
      <c r="A19" s="534" t="s">
        <v>517</v>
      </c>
      <c r="B19" s="542"/>
      <c r="C19" s="535"/>
      <c r="D19" s="535"/>
      <c r="E19" s="535"/>
      <c r="F19" s="535"/>
      <c r="G19" s="532">
        <f t="shared" si="1"/>
        <v>0</v>
      </c>
      <c r="H19" s="533"/>
      <c r="I19" s="527">
        <v>300</v>
      </c>
      <c r="J19" s="535"/>
      <c r="K19" s="535"/>
      <c r="L19" s="535"/>
      <c r="M19" s="535"/>
      <c r="N19" s="532">
        <f t="shared" si="2"/>
        <v>300</v>
      </c>
    </row>
    <row r="20" spans="1:14" ht="12.75">
      <c r="A20" s="536" t="s">
        <v>518</v>
      </c>
      <c r="B20" s="784">
        <f>SUM(B21:B23)</f>
        <v>307560</v>
      </c>
      <c r="C20" s="537">
        <f>SUM(C21:C23)</f>
        <v>0</v>
      </c>
      <c r="D20" s="537">
        <f>SUM(D21:D23)</f>
        <v>0</v>
      </c>
      <c r="E20" s="537"/>
      <c r="F20" s="537"/>
      <c r="G20" s="532">
        <f>SUM(G21:G23)</f>
        <v>307560</v>
      </c>
      <c r="H20" s="533"/>
      <c r="I20" s="542"/>
      <c r="J20" s="535"/>
      <c r="K20" s="535">
        <f>SUM(K21:K23)</f>
        <v>0</v>
      </c>
      <c r="L20" s="535"/>
      <c r="M20" s="535"/>
      <c r="N20" s="532">
        <f t="shared" si="2"/>
        <v>0</v>
      </c>
    </row>
    <row r="21" spans="1:14" ht="12.75">
      <c r="A21" s="538" t="s">
        <v>535</v>
      </c>
      <c r="B21" s="527">
        <v>272820</v>
      </c>
      <c r="C21" s="535"/>
      <c r="D21" s="535"/>
      <c r="E21" s="535"/>
      <c r="F21" s="535"/>
      <c r="G21" s="539">
        <f aca="true" t="shared" si="3" ref="G21:G27">SUM(B21:F21)</f>
        <v>272820</v>
      </c>
      <c r="H21" s="533"/>
      <c r="I21" s="542"/>
      <c r="J21" s="535"/>
      <c r="K21" s="535"/>
      <c r="L21" s="535"/>
      <c r="M21" s="535"/>
      <c r="N21" s="539">
        <f t="shared" si="2"/>
        <v>0</v>
      </c>
    </row>
    <row r="22" spans="1:14" ht="12.75">
      <c r="A22" s="538" t="s">
        <v>519</v>
      </c>
      <c r="B22" s="527">
        <v>26200</v>
      </c>
      <c r="C22" s="535"/>
      <c r="D22" s="535"/>
      <c r="E22" s="535"/>
      <c r="F22" s="535"/>
      <c r="G22" s="539">
        <f t="shared" si="3"/>
        <v>26200</v>
      </c>
      <c r="H22" s="533"/>
      <c r="I22" s="542"/>
      <c r="J22" s="535"/>
      <c r="K22" s="535"/>
      <c r="L22" s="535"/>
      <c r="M22" s="535"/>
      <c r="N22" s="539">
        <f t="shared" si="2"/>
        <v>0</v>
      </c>
    </row>
    <row r="23" spans="1:14" ht="12.75">
      <c r="A23" s="538" t="s">
        <v>661</v>
      </c>
      <c r="B23" s="527">
        <v>8540</v>
      </c>
      <c r="C23" s="535"/>
      <c r="D23" s="535"/>
      <c r="E23" s="535"/>
      <c r="F23" s="535"/>
      <c r="G23" s="539">
        <f t="shared" si="3"/>
        <v>8540</v>
      </c>
      <c r="H23" s="533"/>
      <c r="I23" s="542"/>
      <c r="J23" s="535"/>
      <c r="K23" s="535"/>
      <c r="L23" s="535"/>
      <c r="M23" s="535"/>
      <c r="N23" s="539">
        <f t="shared" si="2"/>
        <v>0</v>
      </c>
    </row>
    <row r="24" spans="1:14" ht="12.75">
      <c r="A24" s="796" t="s">
        <v>819</v>
      </c>
      <c r="B24" s="542"/>
      <c r="C24" s="795">
        <v>20000</v>
      </c>
      <c r="D24" s="535"/>
      <c r="E24" s="535"/>
      <c r="F24" s="535"/>
      <c r="G24" s="539">
        <f t="shared" si="3"/>
        <v>20000</v>
      </c>
      <c r="H24" s="533"/>
      <c r="I24" s="527"/>
      <c r="J24" s="530"/>
      <c r="K24" s="535"/>
      <c r="L24" s="535"/>
      <c r="M24" s="535"/>
      <c r="N24" s="539">
        <f t="shared" si="2"/>
        <v>0</v>
      </c>
    </row>
    <row r="25" spans="1:14" ht="12.75">
      <c r="A25" s="521" t="s">
        <v>550</v>
      </c>
      <c r="B25" s="542"/>
      <c r="C25" s="535"/>
      <c r="D25" s="535"/>
      <c r="E25" s="535"/>
      <c r="F25" s="535"/>
      <c r="G25" s="532">
        <f t="shared" si="3"/>
        <v>0</v>
      </c>
      <c r="H25" s="533"/>
      <c r="I25" s="527"/>
      <c r="J25" s="535"/>
      <c r="K25" s="535"/>
      <c r="L25" s="535"/>
      <c r="M25" s="535"/>
      <c r="N25" s="532">
        <f t="shared" si="2"/>
        <v>0</v>
      </c>
    </row>
    <row r="26" spans="1:14" ht="12.75">
      <c r="A26" s="521" t="s">
        <v>520</v>
      </c>
      <c r="B26" s="542"/>
      <c r="C26" s="535"/>
      <c r="D26" s="535"/>
      <c r="E26" s="535"/>
      <c r="F26" s="535"/>
      <c r="G26" s="532">
        <f t="shared" si="3"/>
        <v>0</v>
      </c>
      <c r="H26" s="533"/>
      <c r="I26" s="527">
        <v>33274</v>
      </c>
      <c r="J26" s="530">
        <v>135</v>
      </c>
      <c r="K26" s="535"/>
      <c r="L26" s="535"/>
      <c r="M26" s="535"/>
      <c r="N26" s="532">
        <f t="shared" si="2"/>
        <v>33409</v>
      </c>
    </row>
    <row r="27" spans="1:14" ht="13.5" customHeight="1">
      <c r="A27" s="544" t="s">
        <v>521</v>
      </c>
      <c r="B27" s="545">
        <v>9889</v>
      </c>
      <c r="C27" s="546"/>
      <c r="D27" s="571"/>
      <c r="E27" s="571"/>
      <c r="F27" s="546"/>
      <c r="G27" s="548">
        <f t="shared" si="3"/>
        <v>9889</v>
      </c>
      <c r="H27" s="533"/>
      <c r="I27" s="545">
        <v>206568</v>
      </c>
      <c r="J27" s="799">
        <v>6400</v>
      </c>
      <c r="K27" s="546"/>
      <c r="L27" s="571"/>
      <c r="M27" s="571"/>
      <c r="N27" s="548">
        <f t="shared" si="2"/>
        <v>212968</v>
      </c>
    </row>
    <row r="28" spans="1:14" ht="12.75">
      <c r="A28" s="536" t="s">
        <v>536</v>
      </c>
      <c r="B28" s="784">
        <f>SUM(B29:B30)</f>
        <v>1267800</v>
      </c>
      <c r="C28" s="537">
        <f>SUM(C29:C30)</f>
        <v>895</v>
      </c>
      <c r="D28" s="537">
        <f>SUM(D29:D30)</f>
        <v>0</v>
      </c>
      <c r="E28" s="537"/>
      <c r="F28" s="537"/>
      <c r="G28" s="532">
        <f>SUM(G29:G30)</f>
        <v>1268695</v>
      </c>
      <c r="H28" s="572"/>
      <c r="I28" s="542">
        <f>SUM(I29:I30)</f>
        <v>33305</v>
      </c>
      <c r="J28" s="542">
        <f>SUM(J29:J30)</f>
        <v>0</v>
      </c>
      <c r="K28" s="542">
        <f>SUM(K29:K30)</f>
        <v>0</v>
      </c>
      <c r="L28" s="542">
        <f>SUM(L29:L30)</f>
        <v>0</v>
      </c>
      <c r="M28" s="542">
        <f>SUM(M29:M30)</f>
        <v>0</v>
      </c>
      <c r="N28" s="532">
        <f t="shared" si="2"/>
        <v>33305</v>
      </c>
    </row>
    <row r="29" spans="1:14" ht="12.75">
      <c r="A29" s="538" t="s">
        <v>537</v>
      </c>
      <c r="B29" s="797">
        <v>972408</v>
      </c>
      <c r="C29" s="530"/>
      <c r="D29" s="535"/>
      <c r="E29" s="535"/>
      <c r="F29" s="535"/>
      <c r="G29" s="539">
        <f aca="true" t="shared" si="4" ref="G29:G48">SUM(B29:F29)</f>
        <v>972408</v>
      </c>
      <c r="H29" s="533"/>
      <c r="I29" s="527"/>
      <c r="J29" s="535"/>
      <c r="K29" s="535"/>
      <c r="L29" s="535"/>
      <c r="M29" s="535"/>
      <c r="N29" s="543">
        <f t="shared" si="2"/>
        <v>0</v>
      </c>
    </row>
    <row r="30" spans="1:14" ht="12.75">
      <c r="A30" s="538" t="s">
        <v>538</v>
      </c>
      <c r="B30" s="794">
        <v>295392</v>
      </c>
      <c r="C30" s="795">
        <v>895</v>
      </c>
      <c r="D30" s="530"/>
      <c r="E30" s="535"/>
      <c r="F30" s="535"/>
      <c r="G30" s="539">
        <f t="shared" si="4"/>
        <v>296287</v>
      </c>
      <c r="H30" s="533"/>
      <c r="I30" s="527">
        <v>33305</v>
      </c>
      <c r="J30" s="535"/>
      <c r="K30" s="535"/>
      <c r="L30" s="535"/>
      <c r="M30" s="535"/>
      <c r="N30" s="543">
        <f t="shared" si="2"/>
        <v>33305</v>
      </c>
    </row>
    <row r="31" spans="1:14" ht="12.75">
      <c r="A31" s="521" t="s">
        <v>522</v>
      </c>
      <c r="B31" s="527">
        <v>10</v>
      </c>
      <c r="C31" s="795">
        <v>60303</v>
      </c>
      <c r="D31" s="530"/>
      <c r="E31" s="530">
        <v>100000</v>
      </c>
      <c r="F31" s="530"/>
      <c r="G31" s="524">
        <f t="shared" si="4"/>
        <v>160313</v>
      </c>
      <c r="H31" s="525"/>
      <c r="I31" s="797">
        <v>6117</v>
      </c>
      <c r="J31" s="530"/>
      <c r="K31" s="530"/>
      <c r="L31" s="530">
        <v>103545</v>
      </c>
      <c r="M31" s="795">
        <v>104249</v>
      </c>
      <c r="N31" s="532">
        <f t="shared" si="2"/>
        <v>213911</v>
      </c>
    </row>
    <row r="32" spans="1:14" ht="12.75">
      <c r="A32" s="521" t="s">
        <v>539</v>
      </c>
      <c r="B32" s="542"/>
      <c r="C32" s="535"/>
      <c r="D32" s="535"/>
      <c r="E32" s="535"/>
      <c r="F32" s="530">
        <v>257029</v>
      </c>
      <c r="G32" s="532">
        <f t="shared" si="4"/>
        <v>257029</v>
      </c>
      <c r="H32" s="533"/>
      <c r="I32" s="527"/>
      <c r="J32" s="530"/>
      <c r="K32" s="795">
        <v>1175790</v>
      </c>
      <c r="L32" s="530"/>
      <c r="M32" s="530"/>
      <c r="N32" s="532">
        <f t="shared" si="2"/>
        <v>1175790</v>
      </c>
    </row>
    <row r="33" spans="1:14" ht="12.75">
      <c r="A33" s="521" t="s">
        <v>523</v>
      </c>
      <c r="B33" s="527"/>
      <c r="C33" s="530"/>
      <c r="D33" s="530"/>
      <c r="E33" s="530"/>
      <c r="F33" s="530"/>
      <c r="G33" s="532">
        <f t="shared" si="4"/>
        <v>0</v>
      </c>
      <c r="H33" s="533"/>
      <c r="I33" s="527">
        <v>611</v>
      </c>
      <c r="J33" s="530"/>
      <c r="K33" s="530"/>
      <c r="L33" s="530"/>
      <c r="M33" s="530"/>
      <c r="N33" s="532">
        <f t="shared" si="2"/>
        <v>611</v>
      </c>
    </row>
    <row r="34" spans="1:14" ht="12.75">
      <c r="A34" s="544" t="s">
        <v>524</v>
      </c>
      <c r="B34" s="545"/>
      <c r="C34" s="546"/>
      <c r="D34" s="546"/>
      <c r="E34" s="546"/>
      <c r="F34" s="546"/>
      <c r="G34" s="532">
        <f t="shared" si="4"/>
        <v>0</v>
      </c>
      <c r="H34" s="533"/>
      <c r="I34" s="545">
        <v>1799</v>
      </c>
      <c r="J34" s="546">
        <v>5301</v>
      </c>
      <c r="K34" s="546"/>
      <c r="L34" s="546"/>
      <c r="M34" s="546"/>
      <c r="N34" s="532">
        <f t="shared" si="2"/>
        <v>7100</v>
      </c>
    </row>
    <row r="35" spans="1:14" ht="12.75">
      <c r="A35" s="544" t="s">
        <v>541</v>
      </c>
      <c r="B35" s="545"/>
      <c r="C35" s="546"/>
      <c r="D35" s="546"/>
      <c r="E35" s="546"/>
      <c r="F35" s="546"/>
      <c r="G35" s="532">
        <f t="shared" si="4"/>
        <v>0</v>
      </c>
      <c r="H35" s="533"/>
      <c r="I35" s="545"/>
      <c r="J35" s="546"/>
      <c r="K35" s="546"/>
      <c r="L35" s="546"/>
      <c r="M35" s="546"/>
      <c r="N35" s="524">
        <f t="shared" si="2"/>
        <v>0</v>
      </c>
    </row>
    <row r="36" spans="1:14" ht="12.75">
      <c r="A36" s="544" t="s">
        <v>542</v>
      </c>
      <c r="B36" s="545"/>
      <c r="C36" s="546"/>
      <c r="D36" s="546"/>
      <c r="E36" s="546"/>
      <c r="F36" s="546"/>
      <c r="G36" s="532">
        <f t="shared" si="4"/>
        <v>0</v>
      </c>
      <c r="H36" s="533"/>
      <c r="I36" s="545">
        <v>6748</v>
      </c>
      <c r="J36" s="546">
        <v>375</v>
      </c>
      <c r="K36" s="546"/>
      <c r="L36" s="546"/>
      <c r="M36" s="546"/>
      <c r="N36" s="524">
        <f t="shared" si="2"/>
        <v>7123</v>
      </c>
    </row>
    <row r="37" spans="1:14" ht="12.75">
      <c r="A37" s="544" t="s">
        <v>543</v>
      </c>
      <c r="B37" s="545">
        <v>757</v>
      </c>
      <c r="C37" s="546"/>
      <c r="D37" s="546"/>
      <c r="E37" s="546"/>
      <c r="F37" s="546"/>
      <c r="G37" s="532">
        <f t="shared" si="4"/>
        <v>757</v>
      </c>
      <c r="H37" s="533"/>
      <c r="I37" s="545">
        <v>10788</v>
      </c>
      <c r="J37" s="546"/>
      <c r="K37" s="546"/>
      <c r="L37" s="546"/>
      <c r="M37" s="546"/>
      <c r="N37" s="524">
        <f t="shared" si="2"/>
        <v>10788</v>
      </c>
    </row>
    <row r="38" spans="1:14" ht="12.75">
      <c r="A38" s="544" t="s">
        <v>663</v>
      </c>
      <c r="B38" s="545">
        <v>800</v>
      </c>
      <c r="C38" s="546"/>
      <c r="D38" s="546"/>
      <c r="E38" s="546"/>
      <c r="F38" s="546"/>
      <c r="G38" s="532">
        <f t="shared" si="4"/>
        <v>800</v>
      </c>
      <c r="H38" s="533"/>
      <c r="I38" s="705">
        <v>52365</v>
      </c>
      <c r="J38" s="546"/>
      <c r="K38" s="546"/>
      <c r="L38" s="546"/>
      <c r="M38" s="546"/>
      <c r="N38" s="524">
        <f t="shared" si="2"/>
        <v>52365</v>
      </c>
    </row>
    <row r="39" spans="1:14" ht="12.75">
      <c r="A39" s="544" t="s">
        <v>525</v>
      </c>
      <c r="B39" s="545"/>
      <c r="C39" s="546"/>
      <c r="D39" s="546"/>
      <c r="E39" s="546"/>
      <c r="F39" s="546"/>
      <c r="G39" s="532">
        <f t="shared" si="4"/>
        <v>0</v>
      </c>
      <c r="H39" s="533"/>
      <c r="I39" s="545"/>
      <c r="J39" s="546"/>
      <c r="K39" s="546">
        <v>0</v>
      </c>
      <c r="L39" s="546"/>
      <c r="M39" s="546"/>
      <c r="N39" s="524">
        <f t="shared" si="2"/>
        <v>0</v>
      </c>
    </row>
    <row r="40" spans="1:14" ht="12.75">
      <c r="A40" s="544" t="s">
        <v>526</v>
      </c>
      <c r="B40" s="545"/>
      <c r="C40" s="546"/>
      <c r="D40" s="546"/>
      <c r="E40" s="546"/>
      <c r="F40" s="546"/>
      <c r="G40" s="532">
        <f t="shared" si="4"/>
        <v>0</v>
      </c>
      <c r="H40" s="533"/>
      <c r="I40" s="545"/>
      <c r="J40" s="546"/>
      <c r="K40" s="546"/>
      <c r="L40" s="546"/>
      <c r="M40" s="546"/>
      <c r="N40" s="524">
        <f t="shared" si="2"/>
        <v>0</v>
      </c>
    </row>
    <row r="41" spans="1:14" ht="12.75">
      <c r="A41" s="544" t="s">
        <v>527</v>
      </c>
      <c r="B41" s="545"/>
      <c r="C41" s="546"/>
      <c r="D41" s="546"/>
      <c r="E41" s="546"/>
      <c r="F41" s="546"/>
      <c r="G41" s="532">
        <f t="shared" si="4"/>
        <v>0</v>
      </c>
      <c r="H41" s="533"/>
      <c r="I41" s="545"/>
      <c r="J41" s="546"/>
      <c r="K41" s="546"/>
      <c r="L41" s="546"/>
      <c r="M41" s="546"/>
      <c r="N41" s="524">
        <f t="shared" si="2"/>
        <v>0</v>
      </c>
    </row>
    <row r="42" spans="1:14" ht="12.75">
      <c r="A42" s="581" t="s">
        <v>528</v>
      </c>
      <c r="B42" s="705">
        <v>2366</v>
      </c>
      <c r="C42" s="546"/>
      <c r="D42" s="546"/>
      <c r="E42" s="546"/>
      <c r="F42" s="546"/>
      <c r="G42" s="532">
        <f t="shared" si="4"/>
        <v>2366</v>
      </c>
      <c r="H42" s="533"/>
      <c r="I42" s="798">
        <v>25205</v>
      </c>
      <c r="J42" s="546">
        <v>10178</v>
      </c>
      <c r="K42" s="576"/>
      <c r="L42" s="546"/>
      <c r="M42" s="546"/>
      <c r="N42" s="524">
        <f t="shared" si="2"/>
        <v>35383</v>
      </c>
    </row>
    <row r="43" spans="1:14" ht="12.75">
      <c r="A43" s="547" t="s">
        <v>529</v>
      </c>
      <c r="B43" s="705">
        <v>27857</v>
      </c>
      <c r="C43" s="546">
        <v>2774</v>
      </c>
      <c r="D43" s="546"/>
      <c r="E43" s="546"/>
      <c r="F43" s="546"/>
      <c r="G43" s="532">
        <f t="shared" si="4"/>
        <v>30631</v>
      </c>
      <c r="H43" s="533"/>
      <c r="I43" s="545">
        <v>25540</v>
      </c>
      <c r="J43" s="799">
        <v>13979</v>
      </c>
      <c r="K43" s="546"/>
      <c r="L43" s="546"/>
      <c r="M43" s="546"/>
      <c r="N43" s="524">
        <f t="shared" si="2"/>
        <v>39519</v>
      </c>
    </row>
    <row r="44" spans="1:14" ht="12.75">
      <c r="A44" s="581" t="s">
        <v>32</v>
      </c>
      <c r="B44" s="545"/>
      <c r="C44" s="546"/>
      <c r="D44" s="546"/>
      <c r="E44" s="546"/>
      <c r="F44" s="546"/>
      <c r="G44" s="532">
        <f t="shared" si="4"/>
        <v>0</v>
      </c>
      <c r="H44" s="533"/>
      <c r="I44" s="545"/>
      <c r="J44" s="546"/>
      <c r="K44" s="546"/>
      <c r="L44" s="546"/>
      <c r="M44" s="546"/>
      <c r="N44" s="524">
        <f t="shared" si="2"/>
        <v>0</v>
      </c>
    </row>
    <row r="45" spans="1:14" ht="12.75">
      <c r="A45" s="547" t="s">
        <v>549</v>
      </c>
      <c r="B45" s="545">
        <v>573125</v>
      </c>
      <c r="C45" s="546">
        <v>16101</v>
      </c>
      <c r="D45" s="546"/>
      <c r="E45" s="546"/>
      <c r="F45" s="546"/>
      <c r="G45" s="532">
        <f t="shared" si="4"/>
        <v>589226</v>
      </c>
      <c r="H45" s="533"/>
      <c r="I45" s="798">
        <v>662042</v>
      </c>
      <c r="J45" s="799">
        <v>30625</v>
      </c>
      <c r="K45" s="546"/>
      <c r="L45" s="546"/>
      <c r="M45" s="546"/>
      <c r="N45" s="524">
        <f t="shared" si="2"/>
        <v>692667</v>
      </c>
    </row>
    <row r="46" spans="1:14" ht="12.75">
      <c r="A46" s="752" t="s">
        <v>799</v>
      </c>
      <c r="B46" s="545">
        <v>167</v>
      </c>
      <c r="C46" s="546"/>
      <c r="D46" s="546"/>
      <c r="E46" s="546"/>
      <c r="F46" s="546"/>
      <c r="G46" s="532">
        <f t="shared" si="4"/>
        <v>167</v>
      </c>
      <c r="H46" s="533"/>
      <c r="I46" s="545"/>
      <c r="J46" s="546">
        <v>167</v>
      </c>
      <c r="K46" s="546"/>
      <c r="L46" s="546"/>
      <c r="M46" s="546"/>
      <c r="N46" s="524">
        <f t="shared" si="2"/>
        <v>167</v>
      </c>
    </row>
    <row r="47" spans="1:14" ht="12.75">
      <c r="A47" s="544" t="s">
        <v>718</v>
      </c>
      <c r="B47" s="545"/>
      <c r="C47" s="546"/>
      <c r="D47" s="546"/>
      <c r="E47" s="546"/>
      <c r="F47" s="546"/>
      <c r="G47" s="548">
        <f t="shared" si="4"/>
        <v>0</v>
      </c>
      <c r="H47" s="533"/>
      <c r="I47" s="798">
        <v>55256</v>
      </c>
      <c r="J47" s="546"/>
      <c r="K47" s="546"/>
      <c r="L47" s="546"/>
      <c r="M47" s="546"/>
      <c r="N47" s="524">
        <f t="shared" si="2"/>
        <v>55256</v>
      </c>
    </row>
    <row r="48" spans="1:14" ht="13.5" thickBot="1">
      <c r="A48" s="544" t="s">
        <v>662</v>
      </c>
      <c r="B48" s="545">
        <v>201</v>
      </c>
      <c r="C48" s="546"/>
      <c r="D48" s="546"/>
      <c r="E48" s="546"/>
      <c r="F48" s="546"/>
      <c r="G48" s="548">
        <f t="shared" si="4"/>
        <v>201</v>
      </c>
      <c r="H48" s="533"/>
      <c r="I48" s="545">
        <v>295</v>
      </c>
      <c r="J48" s="546"/>
      <c r="K48" s="546"/>
      <c r="L48" s="546"/>
      <c r="M48" s="546"/>
      <c r="N48" s="549">
        <f t="shared" si="2"/>
        <v>295</v>
      </c>
    </row>
    <row r="49" spans="1:14" ht="12.75">
      <c r="A49" s="550" t="s">
        <v>83</v>
      </c>
      <c r="B49" s="551">
        <f>SUM(B9:B13,B14:B20,B25:B28,B31:B48,B24)</f>
        <v>2217079</v>
      </c>
      <c r="C49" s="551">
        <f>SUM(C9:C13,C14:C20,C25:C28,C31:C48,C24)</f>
        <v>100073</v>
      </c>
      <c r="D49" s="551">
        <f>SUM(D9:D13,D14:D20,D25:D28,D31:D48,D24)</f>
        <v>0</v>
      </c>
      <c r="E49" s="551">
        <f>SUM(E9:E13,E14:E20,E25:E28,E31:E48,E24)</f>
        <v>100000</v>
      </c>
      <c r="F49" s="551">
        <f>SUM(F9:F13,F14:F20,F25:F28,F31:F48,F24)</f>
        <v>257029</v>
      </c>
      <c r="G49" s="551">
        <f>SUM(G9:G13,G14:G20,G25:G28,G31:G37,G38:G48,G24)</f>
        <v>2674181</v>
      </c>
      <c r="H49" s="551" t="e">
        <f>SUM(H9:H13,H15:H20,H25:H28,H31:H37,H38:H48)</f>
        <v>#REF!</v>
      </c>
      <c r="I49" s="551">
        <f aca="true" t="shared" si="5" ref="I49:N49">SUM(I9:I13,I14:I20,I25:I28,I31:I48,I24)</f>
        <v>1187796</v>
      </c>
      <c r="J49" s="551">
        <f t="shared" si="5"/>
        <v>102801</v>
      </c>
      <c r="K49" s="551">
        <f t="shared" si="5"/>
        <v>1175790</v>
      </c>
      <c r="L49" s="551">
        <f t="shared" si="5"/>
        <v>103545</v>
      </c>
      <c r="M49" s="551">
        <f t="shared" si="5"/>
        <v>104249</v>
      </c>
      <c r="N49" s="552">
        <f t="shared" si="5"/>
        <v>2674181</v>
      </c>
    </row>
    <row r="50" spans="1:14" ht="12.75">
      <c r="A50" s="553" t="s">
        <v>530</v>
      </c>
      <c r="B50" s="522"/>
      <c r="C50" s="523"/>
      <c r="D50" s="523"/>
      <c r="E50" s="523"/>
      <c r="F50" s="523"/>
      <c r="G50" s="524"/>
      <c r="H50" s="554"/>
      <c r="I50" s="528"/>
      <c r="J50" s="530"/>
      <c r="K50" s="530">
        <v>1175790</v>
      </c>
      <c r="L50" s="523"/>
      <c r="M50" s="523"/>
      <c r="N50" s="555">
        <f>SUM(I50:M50)</f>
        <v>1175790</v>
      </c>
    </row>
    <row r="51" spans="1:14" ht="13.5" thickBot="1">
      <c r="A51" s="556" t="s">
        <v>97</v>
      </c>
      <c r="B51" s="557">
        <f aca="true" t="shared" si="6" ref="B51:N51">B49-B50</f>
        <v>2217079</v>
      </c>
      <c r="C51" s="558">
        <f t="shared" si="6"/>
        <v>100073</v>
      </c>
      <c r="D51" s="558">
        <f t="shared" si="6"/>
        <v>0</v>
      </c>
      <c r="E51" s="558">
        <f t="shared" si="6"/>
        <v>100000</v>
      </c>
      <c r="F51" s="558">
        <f t="shared" si="6"/>
        <v>257029</v>
      </c>
      <c r="G51" s="558">
        <f t="shared" si="6"/>
        <v>2674181</v>
      </c>
      <c r="H51" s="559" t="e">
        <f t="shared" si="6"/>
        <v>#REF!</v>
      </c>
      <c r="I51" s="557">
        <f t="shared" si="6"/>
        <v>1187796</v>
      </c>
      <c r="J51" s="558">
        <f t="shared" si="6"/>
        <v>102801</v>
      </c>
      <c r="K51" s="558">
        <f t="shared" si="6"/>
        <v>0</v>
      </c>
      <c r="L51" s="558">
        <f t="shared" si="6"/>
        <v>103545</v>
      </c>
      <c r="M51" s="558">
        <f t="shared" si="6"/>
        <v>104249</v>
      </c>
      <c r="N51" s="560">
        <f t="shared" si="6"/>
        <v>1498391</v>
      </c>
    </row>
    <row r="52" spans="1:14" ht="12.75">
      <c r="A52" s="561"/>
      <c r="B52" s="562"/>
      <c r="C52" s="562"/>
      <c r="D52" s="562"/>
      <c r="E52" s="562"/>
      <c r="F52" s="562"/>
      <c r="G52" s="541"/>
      <c r="H52" s="541"/>
      <c r="I52" s="563"/>
      <c r="J52" s="562"/>
      <c r="K52" s="564"/>
      <c r="L52" s="563"/>
      <c r="M52" s="563"/>
      <c r="N52" s="540"/>
    </row>
    <row r="53" spans="1:14" ht="12.75">
      <c r="A53" s="561"/>
      <c r="B53" s="562"/>
      <c r="C53" s="562"/>
      <c r="D53" s="562"/>
      <c r="E53" s="562"/>
      <c r="F53" s="562"/>
      <c r="G53" s="541"/>
      <c r="H53" s="541"/>
      <c r="I53" s="562"/>
      <c r="J53" s="562"/>
      <c r="K53" s="564"/>
      <c r="L53" s="563"/>
      <c r="M53" s="563"/>
      <c r="N53" s="540"/>
    </row>
    <row r="54" spans="1:14" ht="12.75">
      <c r="A54" s="561"/>
      <c r="B54" s="562"/>
      <c r="C54" s="562"/>
      <c r="D54" s="562"/>
      <c r="E54" s="562"/>
      <c r="F54" s="562"/>
      <c r="G54" s="541"/>
      <c r="H54" s="541"/>
      <c r="I54" s="565"/>
      <c r="J54" s="562"/>
      <c r="K54" s="540"/>
      <c r="L54" s="562"/>
      <c r="M54" s="562"/>
      <c r="N54" s="540"/>
    </row>
    <row r="55" spans="1:14" ht="12.75">
      <c r="A55" s="561"/>
      <c r="B55" s="562"/>
      <c r="C55" s="562"/>
      <c r="D55" s="562"/>
      <c r="E55" s="562"/>
      <c r="F55" s="562"/>
      <c r="G55" s="541"/>
      <c r="H55" s="541"/>
      <c r="I55" s="562"/>
      <c r="J55" s="562"/>
      <c r="K55" s="540"/>
      <c r="L55" s="562"/>
      <c r="M55" s="562"/>
      <c r="N55" s="540"/>
    </row>
    <row r="56" spans="1:14" ht="12.75">
      <c r="A56" s="561"/>
      <c r="B56" s="562"/>
      <c r="C56" s="562"/>
      <c r="D56" s="562"/>
      <c r="E56" s="562"/>
      <c r="F56" s="562"/>
      <c r="G56" s="541"/>
      <c r="H56" s="541"/>
      <c r="I56" s="562"/>
      <c r="J56" s="562"/>
      <c r="K56" s="540"/>
      <c r="L56" s="562"/>
      <c r="M56" s="562"/>
      <c r="N56" s="540"/>
    </row>
    <row r="57" spans="1:14" ht="12.75">
      <c r="A57" s="561"/>
      <c r="B57" s="562"/>
      <c r="C57" s="562"/>
      <c r="D57" s="562"/>
      <c r="E57" s="562"/>
      <c r="F57" s="562"/>
      <c r="G57" s="541"/>
      <c r="H57" s="541"/>
      <c r="I57" s="562"/>
      <c r="J57" s="562"/>
      <c r="K57" s="540"/>
      <c r="L57" s="562"/>
      <c r="M57" s="562"/>
      <c r="N57" s="540"/>
    </row>
    <row r="58" spans="1:14" ht="12.75">
      <c r="A58" s="561"/>
      <c r="B58" s="562"/>
      <c r="C58" s="562"/>
      <c r="D58" s="562"/>
      <c r="E58" s="562"/>
      <c r="F58" s="562"/>
      <c r="G58" s="541"/>
      <c r="H58" s="541"/>
      <c r="I58" s="562"/>
      <c r="J58" s="562"/>
      <c r="K58" s="540"/>
      <c r="L58" s="562"/>
      <c r="M58" s="562"/>
      <c r="N58" s="540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&amp;R37. melléklet a 23/2016.(XI.3.) önkormányzati rendelethez TÁJÉKOZTATÓ TÁBLA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I159"/>
  <sheetViews>
    <sheetView zoomScaleSheetLayoutView="100" workbookViewId="0" topLeftCell="A64">
      <selection activeCell="F93" sqref="F93"/>
    </sheetView>
  </sheetViews>
  <sheetFormatPr defaultColWidth="9.00390625" defaultRowHeight="12.75"/>
  <cols>
    <col min="1" max="1" width="9.50390625" style="269" customWidth="1"/>
    <col min="2" max="2" width="91.625" style="269" customWidth="1"/>
    <col min="3" max="3" width="21.625" style="270" customWidth="1"/>
    <col min="4" max="4" width="9.00390625" style="285" customWidth="1"/>
    <col min="5" max="16384" width="9.375" style="285" customWidth="1"/>
  </cols>
  <sheetData>
    <row r="1" spans="1:3" ht="15.75" customHeight="1">
      <c r="A1" s="835" t="s">
        <v>45</v>
      </c>
      <c r="B1" s="835"/>
      <c r="C1" s="835"/>
    </row>
    <row r="2" spans="1:3" ht="15.75" customHeight="1" thickBot="1">
      <c r="A2" s="834" t="s">
        <v>164</v>
      </c>
      <c r="B2" s="834"/>
      <c r="C2" s="199" t="s">
        <v>216</v>
      </c>
    </row>
    <row r="3" spans="1:3" ht="37.5" customHeight="1" thickBot="1">
      <c r="A3" s="22" t="s">
        <v>103</v>
      </c>
      <c r="B3" s="23" t="s">
        <v>47</v>
      </c>
      <c r="C3" s="39" t="s">
        <v>712</v>
      </c>
    </row>
    <row r="4" spans="1:3" s="286" customFormat="1" ht="12" customHeight="1" thickBot="1">
      <c r="A4" s="280" t="s">
        <v>552</v>
      </c>
      <c r="B4" s="281" t="s">
        <v>553</v>
      </c>
      <c r="C4" s="282" t="s">
        <v>554</v>
      </c>
    </row>
    <row r="5" spans="1:3" s="287" customFormat="1" ht="12" customHeight="1" thickBot="1">
      <c r="A5" s="19" t="s">
        <v>48</v>
      </c>
      <c r="B5" s="20" t="s">
        <v>241</v>
      </c>
      <c r="C5" s="190">
        <f>+C6+C7+C8+C9+C10+C11</f>
        <v>0</v>
      </c>
    </row>
    <row r="6" spans="1:3" s="287" customFormat="1" ht="12" customHeight="1">
      <c r="A6" s="14" t="s">
        <v>131</v>
      </c>
      <c r="B6" s="288" t="s">
        <v>242</v>
      </c>
      <c r="C6" s="192"/>
    </row>
    <row r="7" spans="1:3" s="287" customFormat="1" ht="12" customHeight="1">
      <c r="A7" s="13" t="s">
        <v>132</v>
      </c>
      <c r="B7" s="289" t="s">
        <v>243</v>
      </c>
      <c r="C7" s="191"/>
    </row>
    <row r="8" spans="1:3" s="287" customFormat="1" ht="12" customHeight="1">
      <c r="A8" s="13" t="s">
        <v>133</v>
      </c>
      <c r="B8" s="289" t="s">
        <v>729</v>
      </c>
      <c r="C8" s="191"/>
    </row>
    <row r="9" spans="1:3" s="287" customFormat="1" ht="12" customHeight="1">
      <c r="A9" s="13" t="s">
        <v>134</v>
      </c>
      <c r="B9" s="289" t="s">
        <v>245</v>
      </c>
      <c r="C9" s="191"/>
    </row>
    <row r="10" spans="1:3" s="287" customFormat="1" ht="12" customHeight="1">
      <c r="A10" s="13" t="s">
        <v>161</v>
      </c>
      <c r="B10" s="186" t="s">
        <v>555</v>
      </c>
      <c r="C10" s="191"/>
    </row>
    <row r="11" spans="1:3" s="287" customFormat="1" ht="12" customHeight="1" thickBot="1">
      <c r="A11" s="15" t="s">
        <v>135</v>
      </c>
      <c r="B11" s="187" t="s">
        <v>556</v>
      </c>
      <c r="C11" s="191"/>
    </row>
    <row r="12" spans="1:3" s="287" customFormat="1" ht="12" customHeight="1" thickBot="1">
      <c r="A12" s="19" t="s">
        <v>49</v>
      </c>
      <c r="B12" s="185" t="s">
        <v>246</v>
      </c>
      <c r="C12" s="190">
        <f>+C13+C14+C15+C16+C17</f>
        <v>0</v>
      </c>
    </row>
    <row r="13" spans="1:3" s="287" customFormat="1" ht="12" customHeight="1">
      <c r="A13" s="14" t="s">
        <v>137</v>
      </c>
      <c r="B13" s="288" t="s">
        <v>247</v>
      </c>
      <c r="C13" s="192"/>
    </row>
    <row r="14" spans="1:3" s="287" customFormat="1" ht="12" customHeight="1">
      <c r="A14" s="13" t="s">
        <v>138</v>
      </c>
      <c r="B14" s="289" t="s">
        <v>248</v>
      </c>
      <c r="C14" s="191"/>
    </row>
    <row r="15" spans="1:3" s="287" customFormat="1" ht="12" customHeight="1">
      <c r="A15" s="13" t="s">
        <v>139</v>
      </c>
      <c r="B15" s="289" t="s">
        <v>417</v>
      </c>
      <c r="C15" s="191"/>
    </row>
    <row r="16" spans="1:3" s="287" customFormat="1" ht="12" customHeight="1">
      <c r="A16" s="13" t="s">
        <v>140</v>
      </c>
      <c r="B16" s="289" t="s">
        <v>418</v>
      </c>
      <c r="C16" s="191"/>
    </row>
    <row r="17" spans="1:3" s="287" customFormat="1" ht="12" customHeight="1">
      <c r="A17" s="13" t="s">
        <v>141</v>
      </c>
      <c r="B17" s="289" t="s">
        <v>249</v>
      </c>
      <c r="C17" s="191"/>
    </row>
    <row r="18" spans="1:3" s="287" customFormat="1" ht="12" customHeight="1" thickBot="1">
      <c r="A18" s="15" t="s">
        <v>150</v>
      </c>
      <c r="B18" s="187" t="s">
        <v>250</v>
      </c>
      <c r="C18" s="193"/>
    </row>
    <row r="19" spans="1:3" s="287" customFormat="1" ht="12" customHeight="1" thickBot="1">
      <c r="A19" s="19" t="s">
        <v>50</v>
      </c>
      <c r="B19" s="20" t="s">
        <v>251</v>
      </c>
      <c r="C19" s="190">
        <f>+C20+C21+C22+C23+C24</f>
        <v>0</v>
      </c>
    </row>
    <row r="20" spans="1:3" s="287" customFormat="1" ht="12" customHeight="1">
      <c r="A20" s="14" t="s">
        <v>120</v>
      </c>
      <c r="B20" s="288" t="s">
        <v>252</v>
      </c>
      <c r="C20" s="192"/>
    </row>
    <row r="21" spans="1:3" s="287" customFormat="1" ht="12" customHeight="1">
      <c r="A21" s="13" t="s">
        <v>121</v>
      </c>
      <c r="B21" s="289" t="s">
        <v>253</v>
      </c>
      <c r="C21" s="191"/>
    </row>
    <row r="22" spans="1:3" s="287" customFormat="1" ht="12" customHeight="1">
      <c r="A22" s="13" t="s">
        <v>122</v>
      </c>
      <c r="B22" s="289" t="s">
        <v>419</v>
      </c>
      <c r="C22" s="191"/>
    </row>
    <row r="23" spans="1:3" s="287" customFormat="1" ht="12" customHeight="1">
      <c r="A23" s="13" t="s">
        <v>123</v>
      </c>
      <c r="B23" s="289" t="s">
        <v>420</v>
      </c>
      <c r="C23" s="191"/>
    </row>
    <row r="24" spans="1:3" s="287" customFormat="1" ht="12" customHeight="1">
      <c r="A24" s="13" t="s">
        <v>173</v>
      </c>
      <c r="B24" s="289" t="s">
        <v>254</v>
      </c>
      <c r="C24" s="191"/>
    </row>
    <row r="25" spans="1:3" s="287" customFormat="1" ht="12" customHeight="1" thickBot="1">
      <c r="A25" s="15" t="s">
        <v>174</v>
      </c>
      <c r="B25" s="290" t="s">
        <v>255</v>
      </c>
      <c r="C25" s="193"/>
    </row>
    <row r="26" spans="1:3" s="287" customFormat="1" ht="12" customHeight="1" thickBot="1">
      <c r="A26" s="19" t="s">
        <v>175</v>
      </c>
      <c r="B26" s="20" t="s">
        <v>256</v>
      </c>
      <c r="C26" s="195">
        <f>+C27+C31+C32+C33</f>
        <v>0</v>
      </c>
    </row>
    <row r="27" spans="1:3" s="287" customFormat="1" ht="12" customHeight="1">
      <c r="A27" s="14" t="s">
        <v>257</v>
      </c>
      <c r="B27" s="288" t="s">
        <v>557</v>
      </c>
      <c r="C27" s="283">
        <f>+C28+C29+C30</f>
        <v>0</v>
      </c>
    </row>
    <row r="28" spans="1:3" s="287" customFormat="1" ht="12" customHeight="1">
      <c r="A28" s="13" t="s">
        <v>258</v>
      </c>
      <c r="B28" s="289" t="s">
        <v>263</v>
      </c>
      <c r="C28" s="191"/>
    </row>
    <row r="29" spans="1:3" s="287" customFormat="1" ht="12" customHeight="1">
      <c r="A29" s="13" t="s">
        <v>259</v>
      </c>
      <c r="B29" s="289" t="s">
        <v>264</v>
      </c>
      <c r="C29" s="191"/>
    </row>
    <row r="30" spans="1:3" s="287" customFormat="1" ht="12" customHeight="1">
      <c r="A30" s="13" t="s">
        <v>558</v>
      </c>
      <c r="B30" s="600" t="s">
        <v>559</v>
      </c>
      <c r="C30" s="191"/>
    </row>
    <row r="31" spans="1:3" s="287" customFormat="1" ht="12" customHeight="1">
      <c r="A31" s="13" t="s">
        <v>260</v>
      </c>
      <c r="B31" s="289" t="s">
        <v>265</v>
      </c>
      <c r="C31" s="191"/>
    </row>
    <row r="32" spans="1:3" s="287" customFormat="1" ht="12" customHeight="1">
      <c r="A32" s="13" t="s">
        <v>261</v>
      </c>
      <c r="B32" s="289" t="s">
        <v>266</v>
      </c>
      <c r="C32" s="191"/>
    </row>
    <row r="33" spans="1:3" s="287" customFormat="1" ht="12" customHeight="1" thickBot="1">
      <c r="A33" s="15" t="s">
        <v>262</v>
      </c>
      <c r="B33" s="290" t="s">
        <v>267</v>
      </c>
      <c r="C33" s="193"/>
    </row>
    <row r="34" spans="1:3" s="287" customFormat="1" ht="12" customHeight="1" thickBot="1">
      <c r="A34" s="19" t="s">
        <v>52</v>
      </c>
      <c r="B34" s="20" t="s">
        <v>560</v>
      </c>
      <c r="C34" s="190">
        <f>SUM(C35:C45)</f>
        <v>7985</v>
      </c>
    </row>
    <row r="35" spans="1:3" s="287" customFormat="1" ht="12" customHeight="1">
      <c r="A35" s="14" t="s">
        <v>124</v>
      </c>
      <c r="B35" s="288" t="s">
        <v>270</v>
      </c>
      <c r="C35" s="192"/>
    </row>
    <row r="36" spans="1:3" s="287" customFormat="1" ht="12" customHeight="1">
      <c r="A36" s="13" t="s">
        <v>125</v>
      </c>
      <c r="B36" s="289" t="s">
        <v>271</v>
      </c>
      <c r="C36" s="191">
        <v>5150</v>
      </c>
    </row>
    <row r="37" spans="1:3" s="287" customFormat="1" ht="12" customHeight="1">
      <c r="A37" s="13" t="s">
        <v>126</v>
      </c>
      <c r="B37" s="289" t="s">
        <v>272</v>
      </c>
      <c r="C37" s="191">
        <v>900</v>
      </c>
    </row>
    <row r="38" spans="1:3" s="287" customFormat="1" ht="12" customHeight="1">
      <c r="A38" s="13" t="s">
        <v>177</v>
      </c>
      <c r="B38" s="289" t="s">
        <v>273</v>
      </c>
      <c r="C38" s="191"/>
    </row>
    <row r="39" spans="1:3" s="287" customFormat="1" ht="12" customHeight="1">
      <c r="A39" s="13" t="s">
        <v>178</v>
      </c>
      <c r="B39" s="289" t="s">
        <v>274</v>
      </c>
      <c r="C39" s="191"/>
    </row>
    <row r="40" spans="1:3" s="287" customFormat="1" ht="12" customHeight="1">
      <c r="A40" s="13" t="s">
        <v>179</v>
      </c>
      <c r="B40" s="289" t="s">
        <v>275</v>
      </c>
      <c r="C40" s="191">
        <v>1634</v>
      </c>
    </row>
    <row r="41" spans="1:3" s="287" customFormat="1" ht="12" customHeight="1">
      <c r="A41" s="13" t="s">
        <v>180</v>
      </c>
      <c r="B41" s="289" t="s">
        <v>276</v>
      </c>
      <c r="C41" s="191"/>
    </row>
    <row r="42" spans="1:3" s="287" customFormat="1" ht="12" customHeight="1">
      <c r="A42" s="13" t="s">
        <v>181</v>
      </c>
      <c r="B42" s="289" t="s">
        <v>726</v>
      </c>
      <c r="C42" s="191">
        <v>1</v>
      </c>
    </row>
    <row r="43" spans="1:3" s="287" customFormat="1" ht="12" customHeight="1">
      <c r="A43" s="13" t="s">
        <v>268</v>
      </c>
      <c r="B43" s="289" t="s">
        <v>278</v>
      </c>
      <c r="C43" s="194"/>
    </row>
    <row r="44" spans="1:3" s="287" customFormat="1" ht="12" customHeight="1">
      <c r="A44" s="15" t="s">
        <v>269</v>
      </c>
      <c r="B44" s="290" t="s">
        <v>561</v>
      </c>
      <c r="C44" s="277"/>
    </row>
    <row r="45" spans="1:3" s="287" customFormat="1" ht="12" customHeight="1" thickBot="1">
      <c r="A45" s="15" t="s">
        <v>562</v>
      </c>
      <c r="B45" s="187" t="s">
        <v>279</v>
      </c>
      <c r="C45" s="277">
        <v>300</v>
      </c>
    </row>
    <row r="46" spans="1:3" s="287" customFormat="1" ht="12" customHeight="1" thickBot="1">
      <c r="A46" s="19" t="s">
        <v>53</v>
      </c>
      <c r="B46" s="20" t="s">
        <v>280</v>
      </c>
      <c r="C46" s="190">
        <f>SUM(C47:C51)</f>
        <v>0</v>
      </c>
    </row>
    <row r="47" spans="1:3" s="287" customFormat="1" ht="12" customHeight="1">
      <c r="A47" s="14" t="s">
        <v>127</v>
      </c>
      <c r="B47" s="288" t="s">
        <v>284</v>
      </c>
      <c r="C47" s="328"/>
    </row>
    <row r="48" spans="1:3" s="287" customFormat="1" ht="12" customHeight="1">
      <c r="A48" s="13" t="s">
        <v>128</v>
      </c>
      <c r="B48" s="289" t="s">
        <v>285</v>
      </c>
      <c r="C48" s="194"/>
    </row>
    <row r="49" spans="1:3" s="287" customFormat="1" ht="12" customHeight="1">
      <c r="A49" s="13" t="s">
        <v>281</v>
      </c>
      <c r="B49" s="289" t="s">
        <v>286</v>
      </c>
      <c r="C49" s="194"/>
    </row>
    <row r="50" spans="1:3" s="287" customFormat="1" ht="12" customHeight="1">
      <c r="A50" s="13" t="s">
        <v>282</v>
      </c>
      <c r="B50" s="289" t="s">
        <v>287</v>
      </c>
      <c r="C50" s="194"/>
    </row>
    <row r="51" spans="1:3" s="287" customFormat="1" ht="12" customHeight="1" thickBot="1">
      <c r="A51" s="15" t="s">
        <v>283</v>
      </c>
      <c r="B51" s="187" t="s">
        <v>288</v>
      </c>
      <c r="C51" s="277"/>
    </row>
    <row r="52" spans="1:3" s="287" customFormat="1" ht="12" customHeight="1" thickBot="1">
      <c r="A52" s="19" t="s">
        <v>182</v>
      </c>
      <c r="B52" s="20" t="s">
        <v>289</v>
      </c>
      <c r="C52" s="190">
        <f>SUM(C53:C55)</f>
        <v>0</v>
      </c>
    </row>
    <row r="53" spans="1:3" s="287" customFormat="1" ht="12" customHeight="1">
      <c r="A53" s="14" t="s">
        <v>129</v>
      </c>
      <c r="B53" s="288" t="s">
        <v>290</v>
      </c>
      <c r="C53" s="192"/>
    </row>
    <row r="54" spans="1:3" s="287" customFormat="1" ht="12" customHeight="1">
      <c r="A54" s="13" t="s">
        <v>130</v>
      </c>
      <c r="B54" s="289" t="s">
        <v>421</v>
      </c>
      <c r="C54" s="191"/>
    </row>
    <row r="55" spans="1:3" s="287" customFormat="1" ht="12" customHeight="1">
      <c r="A55" s="13" t="s">
        <v>293</v>
      </c>
      <c r="B55" s="289" t="s">
        <v>291</v>
      </c>
      <c r="C55" s="191"/>
    </row>
    <row r="56" spans="1:3" s="287" customFormat="1" ht="12" customHeight="1" thickBot="1">
      <c r="A56" s="15" t="s">
        <v>294</v>
      </c>
      <c r="B56" s="187" t="s">
        <v>292</v>
      </c>
      <c r="C56" s="193"/>
    </row>
    <row r="57" spans="1:3" s="287" customFormat="1" ht="12" customHeight="1" thickBot="1">
      <c r="A57" s="19" t="s">
        <v>55</v>
      </c>
      <c r="B57" s="185" t="s">
        <v>295</v>
      </c>
      <c r="C57" s="190">
        <f>SUM(C58:C60)</f>
        <v>0</v>
      </c>
    </row>
    <row r="58" spans="1:3" s="287" customFormat="1" ht="12" customHeight="1">
      <c r="A58" s="14" t="s">
        <v>183</v>
      </c>
      <c r="B58" s="288" t="s">
        <v>297</v>
      </c>
      <c r="C58" s="194"/>
    </row>
    <row r="59" spans="1:3" s="287" customFormat="1" ht="12" customHeight="1">
      <c r="A59" s="13" t="s">
        <v>184</v>
      </c>
      <c r="B59" s="289" t="s">
        <v>422</v>
      </c>
      <c r="C59" s="194"/>
    </row>
    <row r="60" spans="1:3" s="287" customFormat="1" ht="12" customHeight="1">
      <c r="A60" s="13" t="s">
        <v>217</v>
      </c>
      <c r="B60" s="289" t="s">
        <v>298</v>
      </c>
      <c r="C60" s="194"/>
    </row>
    <row r="61" spans="1:3" s="287" customFormat="1" ht="12" customHeight="1" thickBot="1">
      <c r="A61" s="15" t="s">
        <v>296</v>
      </c>
      <c r="B61" s="187" t="s">
        <v>299</v>
      </c>
      <c r="C61" s="194"/>
    </row>
    <row r="62" spans="1:3" s="287" customFormat="1" ht="12" customHeight="1" thickBot="1">
      <c r="A62" s="601" t="s">
        <v>563</v>
      </c>
      <c r="B62" s="20" t="s">
        <v>300</v>
      </c>
      <c r="C62" s="195">
        <f>+C5+C12+C19+C26+C34+C46+C52+C57</f>
        <v>7985</v>
      </c>
    </row>
    <row r="63" spans="1:3" s="287" customFormat="1" ht="12" customHeight="1" thickBot="1">
      <c r="A63" s="602" t="s">
        <v>301</v>
      </c>
      <c r="B63" s="185" t="s">
        <v>302</v>
      </c>
      <c r="C63" s="190">
        <f>SUM(C64:C66)</f>
        <v>0</v>
      </c>
    </row>
    <row r="64" spans="1:3" s="287" customFormat="1" ht="12" customHeight="1">
      <c r="A64" s="14" t="s">
        <v>333</v>
      </c>
      <c r="B64" s="288" t="s">
        <v>303</v>
      </c>
      <c r="C64" s="194"/>
    </row>
    <row r="65" spans="1:3" s="287" customFormat="1" ht="12" customHeight="1">
      <c r="A65" s="13" t="s">
        <v>342</v>
      </c>
      <c r="B65" s="289" t="s">
        <v>304</v>
      </c>
      <c r="C65" s="194"/>
    </row>
    <row r="66" spans="1:3" s="287" customFormat="1" ht="12" customHeight="1" thickBot="1">
      <c r="A66" s="15" t="s">
        <v>343</v>
      </c>
      <c r="B66" s="603" t="s">
        <v>564</v>
      </c>
      <c r="C66" s="194"/>
    </row>
    <row r="67" spans="1:3" s="287" customFormat="1" ht="12" customHeight="1" thickBot="1">
      <c r="A67" s="602" t="s">
        <v>306</v>
      </c>
      <c r="B67" s="185" t="s">
        <v>307</v>
      </c>
      <c r="C67" s="190">
        <f>SUM(C68:C71)</f>
        <v>0</v>
      </c>
    </row>
    <row r="68" spans="1:3" s="287" customFormat="1" ht="12" customHeight="1">
      <c r="A68" s="14" t="s">
        <v>162</v>
      </c>
      <c r="B68" s="288" t="s">
        <v>308</v>
      </c>
      <c r="C68" s="194"/>
    </row>
    <row r="69" spans="1:3" s="287" customFormat="1" ht="12" customHeight="1">
      <c r="A69" s="13" t="s">
        <v>163</v>
      </c>
      <c r="B69" s="289" t="s">
        <v>309</v>
      </c>
      <c r="C69" s="194"/>
    </row>
    <row r="70" spans="1:3" s="287" customFormat="1" ht="12" customHeight="1">
      <c r="A70" s="13" t="s">
        <v>334</v>
      </c>
      <c r="B70" s="289" t="s">
        <v>310</v>
      </c>
      <c r="C70" s="194"/>
    </row>
    <row r="71" spans="1:3" s="287" customFormat="1" ht="12" customHeight="1" thickBot="1">
      <c r="A71" s="15" t="s">
        <v>335</v>
      </c>
      <c r="B71" s="187" t="s">
        <v>311</v>
      </c>
      <c r="C71" s="194"/>
    </row>
    <row r="72" spans="1:3" s="287" customFormat="1" ht="12" customHeight="1" thickBot="1">
      <c r="A72" s="602" t="s">
        <v>312</v>
      </c>
      <c r="B72" s="185" t="s">
        <v>313</v>
      </c>
      <c r="C72" s="190">
        <f>SUM(C73:C74)</f>
        <v>401</v>
      </c>
    </row>
    <row r="73" spans="1:3" s="287" customFormat="1" ht="12" customHeight="1">
      <c r="A73" s="14" t="s">
        <v>336</v>
      </c>
      <c r="B73" s="288" t="s">
        <v>314</v>
      </c>
      <c r="C73" s="194">
        <v>401</v>
      </c>
    </row>
    <row r="74" spans="1:3" s="287" customFormat="1" ht="12" customHeight="1" thickBot="1">
      <c r="A74" s="15" t="s">
        <v>337</v>
      </c>
      <c r="B74" s="187" t="s">
        <v>315</v>
      </c>
      <c r="C74" s="194"/>
    </row>
    <row r="75" spans="1:3" s="287" customFormat="1" ht="12" customHeight="1" thickBot="1">
      <c r="A75" s="602" t="s">
        <v>316</v>
      </c>
      <c r="B75" s="185" t="s">
        <v>317</v>
      </c>
      <c r="C75" s="190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194"/>
    </row>
    <row r="77" spans="1:3" s="287" customFormat="1" ht="12" customHeight="1">
      <c r="A77" s="13" t="s">
        <v>339</v>
      </c>
      <c r="B77" s="289" t="s">
        <v>319</v>
      </c>
      <c r="C77" s="194"/>
    </row>
    <row r="78" spans="1:3" s="287" customFormat="1" ht="12" customHeight="1" thickBot="1">
      <c r="A78" s="15" t="s">
        <v>340</v>
      </c>
      <c r="B78" s="187" t="s">
        <v>320</v>
      </c>
      <c r="C78" s="194"/>
    </row>
    <row r="79" spans="1:3" s="287" customFormat="1" ht="12" customHeight="1" thickBot="1">
      <c r="A79" s="602" t="s">
        <v>321</v>
      </c>
      <c r="B79" s="185" t="s">
        <v>341</v>
      </c>
      <c r="C79" s="190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194"/>
    </row>
    <row r="81" spans="1:3" s="287" customFormat="1" ht="12" customHeight="1">
      <c r="A81" s="293" t="s">
        <v>324</v>
      </c>
      <c r="B81" s="289" t="s">
        <v>325</v>
      </c>
      <c r="C81" s="194"/>
    </row>
    <row r="82" spans="1:3" s="287" customFormat="1" ht="12" customHeight="1">
      <c r="A82" s="293" t="s">
        <v>326</v>
      </c>
      <c r="B82" s="289" t="s">
        <v>327</v>
      </c>
      <c r="C82" s="194"/>
    </row>
    <row r="83" spans="1:3" s="287" customFormat="1" ht="12" customHeight="1" thickBot="1">
      <c r="A83" s="294" t="s">
        <v>328</v>
      </c>
      <c r="B83" s="187" t="s">
        <v>329</v>
      </c>
      <c r="C83" s="194"/>
    </row>
    <row r="84" spans="1:3" s="287" customFormat="1" ht="12" customHeight="1" thickBot="1">
      <c r="A84" s="602" t="s">
        <v>330</v>
      </c>
      <c r="B84" s="185" t="s">
        <v>565</v>
      </c>
      <c r="C84" s="329"/>
    </row>
    <row r="85" spans="1:3" s="287" customFormat="1" ht="13.5" customHeight="1" thickBot="1">
      <c r="A85" s="602" t="s">
        <v>332</v>
      </c>
      <c r="B85" s="185" t="s">
        <v>331</v>
      </c>
      <c r="C85" s="329"/>
    </row>
    <row r="86" spans="1:3" s="287" customFormat="1" ht="15.75" customHeight="1" thickBot="1">
      <c r="A86" s="602" t="s">
        <v>344</v>
      </c>
      <c r="B86" s="295" t="s">
        <v>566</v>
      </c>
      <c r="C86" s="195">
        <f>+C63+C67+C72+C75+C79+C85+C84</f>
        <v>401</v>
      </c>
    </row>
    <row r="87" spans="1:3" s="287" customFormat="1" ht="16.5" customHeight="1" thickBot="1">
      <c r="A87" s="604" t="s">
        <v>567</v>
      </c>
      <c r="B87" s="296" t="s">
        <v>568</v>
      </c>
      <c r="C87" s="195">
        <f>+C62+C86</f>
        <v>8386</v>
      </c>
    </row>
    <row r="88" spans="1:3" s="287" customFormat="1" ht="83.25" customHeight="1">
      <c r="A88" s="4"/>
      <c r="B88" s="5"/>
      <c r="C88" s="196"/>
    </row>
    <row r="89" spans="1:3" ht="16.5" customHeight="1">
      <c r="A89" s="835" t="s">
        <v>77</v>
      </c>
      <c r="B89" s="835"/>
      <c r="C89" s="835"/>
    </row>
    <row r="90" spans="1:3" s="297" customFormat="1" ht="16.5" customHeight="1" thickBot="1">
      <c r="A90" s="836" t="s">
        <v>165</v>
      </c>
      <c r="B90" s="836"/>
      <c r="C90" s="100" t="s">
        <v>216</v>
      </c>
    </row>
    <row r="91" spans="1:3" ht="37.5" customHeight="1" thickBot="1">
      <c r="A91" s="22" t="s">
        <v>103</v>
      </c>
      <c r="B91" s="23" t="s">
        <v>78</v>
      </c>
      <c r="C91" s="39" t="str">
        <f>+C3</f>
        <v>2016. évi előirányzat</v>
      </c>
    </row>
    <row r="92" spans="1:3" s="286" customFormat="1" ht="12" customHeight="1" thickBot="1">
      <c r="A92" s="35" t="s">
        <v>552</v>
      </c>
      <c r="B92" s="36" t="s">
        <v>553</v>
      </c>
      <c r="C92" s="37" t="s">
        <v>554</v>
      </c>
    </row>
    <row r="93" spans="1:3" ht="12" customHeight="1" thickBot="1">
      <c r="A93" s="21" t="s">
        <v>48</v>
      </c>
      <c r="B93" s="29" t="s">
        <v>606</v>
      </c>
      <c r="C93" s="189">
        <f>C94+C95+C96+C97+C98+C111</f>
        <v>184418</v>
      </c>
    </row>
    <row r="94" spans="1:3" ht="12" customHeight="1">
      <c r="A94" s="16" t="s">
        <v>131</v>
      </c>
      <c r="B94" s="9" t="s">
        <v>79</v>
      </c>
      <c r="C94" s="787">
        <v>106533</v>
      </c>
    </row>
    <row r="95" spans="1:3" ht="12" customHeight="1">
      <c r="A95" s="13" t="s">
        <v>132</v>
      </c>
      <c r="B95" s="7" t="s">
        <v>185</v>
      </c>
      <c r="C95" s="785">
        <v>30352</v>
      </c>
    </row>
    <row r="96" spans="1:3" ht="12" customHeight="1">
      <c r="A96" s="13" t="s">
        <v>133</v>
      </c>
      <c r="B96" s="7" t="s">
        <v>160</v>
      </c>
      <c r="C96" s="646">
        <v>47533</v>
      </c>
    </row>
    <row r="97" spans="1:3" ht="12" customHeight="1">
      <c r="A97" s="13" t="s">
        <v>134</v>
      </c>
      <c r="B97" s="10" t="s">
        <v>186</v>
      </c>
      <c r="C97" s="193"/>
    </row>
    <row r="98" spans="1:3" ht="12" customHeight="1">
      <c r="A98" s="13" t="s">
        <v>145</v>
      </c>
      <c r="B98" s="18" t="s">
        <v>187</v>
      </c>
      <c r="C98" s="193"/>
    </row>
    <row r="99" spans="1:3" ht="12" customHeight="1">
      <c r="A99" s="13" t="s">
        <v>135</v>
      </c>
      <c r="B99" s="7" t="s">
        <v>569</v>
      </c>
      <c r="C99" s="193"/>
    </row>
    <row r="100" spans="1:3" ht="12" customHeight="1">
      <c r="A100" s="13" t="s">
        <v>136</v>
      </c>
      <c r="B100" s="104" t="s">
        <v>570</v>
      </c>
      <c r="C100" s="193"/>
    </row>
    <row r="101" spans="1:3" ht="12" customHeight="1">
      <c r="A101" s="13" t="s">
        <v>146</v>
      </c>
      <c r="B101" s="104" t="s">
        <v>571</v>
      </c>
      <c r="C101" s="193"/>
    </row>
    <row r="102" spans="1:3" ht="12" customHeight="1">
      <c r="A102" s="13" t="s">
        <v>147</v>
      </c>
      <c r="B102" s="102" t="s">
        <v>347</v>
      </c>
      <c r="C102" s="193"/>
    </row>
    <row r="103" spans="1:3" ht="12" customHeight="1">
      <c r="A103" s="13" t="s">
        <v>148</v>
      </c>
      <c r="B103" s="103" t="s">
        <v>348</v>
      </c>
      <c r="C103" s="193"/>
    </row>
    <row r="104" spans="1:3" ht="12" customHeight="1">
      <c r="A104" s="13" t="s">
        <v>149</v>
      </c>
      <c r="B104" s="103" t="s">
        <v>349</v>
      </c>
      <c r="C104" s="193"/>
    </row>
    <row r="105" spans="1:3" ht="12" customHeight="1">
      <c r="A105" s="13" t="s">
        <v>151</v>
      </c>
      <c r="B105" s="102" t="s">
        <v>350</v>
      </c>
      <c r="C105" s="193"/>
    </row>
    <row r="106" spans="1:3" ht="12" customHeight="1">
      <c r="A106" s="13" t="s">
        <v>188</v>
      </c>
      <c r="B106" s="102" t="s">
        <v>351</v>
      </c>
      <c r="C106" s="193"/>
    </row>
    <row r="107" spans="1:3" ht="12" customHeight="1">
      <c r="A107" s="13" t="s">
        <v>345</v>
      </c>
      <c r="B107" s="103" t="s">
        <v>352</v>
      </c>
      <c r="C107" s="193"/>
    </row>
    <row r="108" spans="1:3" ht="12" customHeight="1">
      <c r="A108" s="12" t="s">
        <v>346</v>
      </c>
      <c r="B108" s="104" t="s">
        <v>353</v>
      </c>
      <c r="C108" s="193"/>
    </row>
    <row r="109" spans="1:3" ht="12" customHeight="1">
      <c r="A109" s="13" t="s">
        <v>572</v>
      </c>
      <c r="B109" s="104" t="s">
        <v>354</v>
      </c>
      <c r="C109" s="193"/>
    </row>
    <row r="110" spans="1:3" ht="12" customHeight="1">
      <c r="A110" s="15" t="s">
        <v>573</v>
      </c>
      <c r="B110" s="104" t="s">
        <v>355</v>
      </c>
      <c r="C110" s="193"/>
    </row>
    <row r="111" spans="1:3" ht="12" customHeight="1">
      <c r="A111" s="13" t="s">
        <v>574</v>
      </c>
      <c r="B111" s="10" t="s">
        <v>80</v>
      </c>
      <c r="C111" s="191"/>
    </row>
    <row r="112" spans="1:3" ht="12" customHeight="1">
      <c r="A112" s="13" t="s">
        <v>575</v>
      </c>
      <c r="B112" s="7" t="s">
        <v>576</v>
      </c>
      <c r="C112" s="191"/>
    </row>
    <row r="113" spans="1:3" ht="12" customHeight="1" thickBot="1">
      <c r="A113" s="17" t="s">
        <v>577</v>
      </c>
      <c r="B113" s="605" t="s">
        <v>578</v>
      </c>
      <c r="C113" s="197"/>
    </row>
    <row r="114" spans="1:3" ht="12" customHeight="1" thickBot="1">
      <c r="A114" s="606" t="s">
        <v>49</v>
      </c>
      <c r="B114" s="607" t="s">
        <v>356</v>
      </c>
      <c r="C114" s="608">
        <f>+C115+C117+C119</f>
        <v>5588</v>
      </c>
    </row>
    <row r="115" spans="1:3" ht="12" customHeight="1">
      <c r="A115" s="14" t="s">
        <v>137</v>
      </c>
      <c r="B115" s="7" t="s">
        <v>215</v>
      </c>
      <c r="C115" s="328">
        <v>5588</v>
      </c>
    </row>
    <row r="116" spans="1:3" ht="12" customHeight="1">
      <c r="A116" s="14" t="s">
        <v>138</v>
      </c>
      <c r="B116" s="11" t="s">
        <v>360</v>
      </c>
      <c r="C116" s="192"/>
    </row>
    <row r="117" spans="1:3" ht="12" customHeight="1">
      <c r="A117" s="14" t="s">
        <v>139</v>
      </c>
      <c r="B117" s="11" t="s">
        <v>189</v>
      </c>
      <c r="C117" s="191"/>
    </row>
    <row r="118" spans="1:3" ht="12" customHeight="1">
      <c r="A118" s="14" t="s">
        <v>140</v>
      </c>
      <c r="B118" s="11" t="s">
        <v>361</v>
      </c>
      <c r="C118" s="168"/>
    </row>
    <row r="119" spans="1:3" ht="12" customHeight="1">
      <c r="A119" s="14" t="s">
        <v>141</v>
      </c>
      <c r="B119" s="187" t="s">
        <v>218</v>
      </c>
      <c r="C119" s="647"/>
    </row>
    <row r="120" spans="1:3" ht="12" customHeight="1">
      <c r="A120" s="14" t="s">
        <v>150</v>
      </c>
      <c r="B120" s="186" t="s">
        <v>423</v>
      </c>
      <c r="C120" s="647"/>
    </row>
    <row r="121" spans="1:3" ht="12" customHeight="1">
      <c r="A121" s="14" t="s">
        <v>152</v>
      </c>
      <c r="B121" s="284" t="s">
        <v>366</v>
      </c>
      <c r="C121" s="647"/>
    </row>
    <row r="122" spans="1:3" ht="15.75">
      <c r="A122" s="14" t="s">
        <v>190</v>
      </c>
      <c r="B122" s="103" t="s">
        <v>349</v>
      </c>
      <c r="C122" s="647"/>
    </row>
    <row r="123" spans="1:3" ht="12" customHeight="1">
      <c r="A123" s="14" t="s">
        <v>191</v>
      </c>
      <c r="B123" s="103" t="s">
        <v>365</v>
      </c>
      <c r="C123" s="647"/>
    </row>
    <row r="124" spans="1:3" ht="12" customHeight="1">
      <c r="A124" s="14" t="s">
        <v>192</v>
      </c>
      <c r="B124" s="103" t="s">
        <v>364</v>
      </c>
      <c r="C124" s="647"/>
    </row>
    <row r="125" spans="1:3" ht="12" customHeight="1">
      <c r="A125" s="14" t="s">
        <v>357</v>
      </c>
      <c r="B125" s="103" t="s">
        <v>352</v>
      </c>
      <c r="C125" s="647"/>
    </row>
    <row r="126" spans="1:3" ht="12" customHeight="1">
      <c r="A126" s="14" t="s">
        <v>358</v>
      </c>
      <c r="B126" s="103" t="s">
        <v>363</v>
      </c>
      <c r="C126" s="168"/>
    </row>
    <row r="127" spans="1:3" ht="16.5" thickBot="1">
      <c r="A127" s="12" t="s">
        <v>359</v>
      </c>
      <c r="B127" s="103" t="s">
        <v>362</v>
      </c>
      <c r="C127" s="169"/>
    </row>
    <row r="128" spans="1:3" ht="12" customHeight="1" thickBot="1">
      <c r="A128" s="19" t="s">
        <v>50</v>
      </c>
      <c r="B128" s="97" t="s">
        <v>579</v>
      </c>
      <c r="C128" s="190">
        <f>+C93+C114</f>
        <v>190006</v>
      </c>
    </row>
    <row r="129" spans="1:3" ht="12" customHeight="1" thickBot="1">
      <c r="A129" s="19" t="s">
        <v>51</v>
      </c>
      <c r="B129" s="97" t="s">
        <v>580</v>
      </c>
      <c r="C129" s="190">
        <f>+C130+C131+C132</f>
        <v>0</v>
      </c>
    </row>
    <row r="130" spans="1:3" ht="12" customHeight="1">
      <c r="A130" s="14" t="s">
        <v>257</v>
      </c>
      <c r="B130" s="11" t="s">
        <v>581</v>
      </c>
      <c r="C130" s="168"/>
    </row>
    <row r="131" spans="1:3" ht="12" customHeight="1">
      <c r="A131" s="14" t="s">
        <v>260</v>
      </c>
      <c r="B131" s="11" t="s">
        <v>582</v>
      </c>
      <c r="C131" s="168"/>
    </row>
    <row r="132" spans="1:3" ht="12" customHeight="1" thickBot="1">
      <c r="A132" s="12" t="s">
        <v>261</v>
      </c>
      <c r="B132" s="11" t="s">
        <v>583</v>
      </c>
      <c r="C132" s="168"/>
    </row>
    <row r="133" spans="1:3" ht="12" customHeight="1" thickBot="1">
      <c r="A133" s="19" t="s">
        <v>52</v>
      </c>
      <c r="B133" s="97" t="s">
        <v>584</v>
      </c>
      <c r="C133" s="190">
        <f>SUM(C134:C139)</f>
        <v>0</v>
      </c>
    </row>
    <row r="134" spans="1:3" ht="12" customHeight="1">
      <c r="A134" s="14" t="s">
        <v>124</v>
      </c>
      <c r="B134" s="8" t="s">
        <v>585</v>
      </c>
      <c r="C134" s="168"/>
    </row>
    <row r="135" spans="1:3" ht="12" customHeight="1">
      <c r="A135" s="14" t="s">
        <v>125</v>
      </c>
      <c r="B135" s="8" t="s">
        <v>586</v>
      </c>
      <c r="C135" s="168"/>
    </row>
    <row r="136" spans="1:3" ht="12" customHeight="1">
      <c r="A136" s="14" t="s">
        <v>126</v>
      </c>
      <c r="B136" s="8" t="s">
        <v>587</v>
      </c>
      <c r="C136" s="168"/>
    </row>
    <row r="137" spans="1:3" ht="12" customHeight="1">
      <c r="A137" s="14" t="s">
        <v>177</v>
      </c>
      <c r="B137" s="8" t="s">
        <v>588</v>
      </c>
      <c r="C137" s="168"/>
    </row>
    <row r="138" spans="1:3" ht="12" customHeight="1">
      <c r="A138" s="14" t="s">
        <v>178</v>
      </c>
      <c r="B138" s="8" t="s">
        <v>589</v>
      </c>
      <c r="C138" s="168"/>
    </row>
    <row r="139" spans="1:3" ht="12" customHeight="1" thickBot="1">
      <c r="A139" s="12" t="s">
        <v>179</v>
      </c>
      <c r="B139" s="8" t="s">
        <v>590</v>
      </c>
      <c r="C139" s="168"/>
    </row>
    <row r="140" spans="1:3" ht="12" customHeight="1" thickBot="1">
      <c r="A140" s="19" t="s">
        <v>53</v>
      </c>
      <c r="B140" s="97" t="s">
        <v>591</v>
      </c>
      <c r="C140" s="195">
        <f>+C141+C142+C143+C144</f>
        <v>0</v>
      </c>
    </row>
    <row r="141" spans="1:3" ht="12" customHeight="1">
      <c r="A141" s="14" t="s">
        <v>127</v>
      </c>
      <c r="B141" s="8" t="s">
        <v>367</v>
      </c>
      <c r="C141" s="168"/>
    </row>
    <row r="142" spans="1:3" ht="12" customHeight="1">
      <c r="A142" s="14" t="s">
        <v>128</v>
      </c>
      <c r="B142" s="8" t="s">
        <v>368</v>
      </c>
      <c r="C142" s="168"/>
    </row>
    <row r="143" spans="1:3" ht="12" customHeight="1">
      <c r="A143" s="14" t="s">
        <v>281</v>
      </c>
      <c r="B143" s="8" t="s">
        <v>592</v>
      </c>
      <c r="C143" s="168"/>
    </row>
    <row r="144" spans="1:3" ht="12" customHeight="1" thickBot="1">
      <c r="A144" s="12" t="s">
        <v>282</v>
      </c>
      <c r="B144" s="6" t="s">
        <v>386</v>
      </c>
      <c r="C144" s="168"/>
    </row>
    <row r="145" spans="1:3" ht="12" customHeight="1" thickBot="1">
      <c r="A145" s="19" t="s">
        <v>54</v>
      </c>
      <c r="B145" s="97" t="s">
        <v>593</v>
      </c>
      <c r="C145" s="198">
        <f>SUM(C146:C150)</f>
        <v>0</v>
      </c>
    </row>
    <row r="146" spans="1:3" ht="12" customHeight="1">
      <c r="A146" s="14" t="s">
        <v>129</v>
      </c>
      <c r="B146" s="8" t="s">
        <v>594</v>
      </c>
      <c r="C146" s="168"/>
    </row>
    <row r="147" spans="1:3" ht="12" customHeight="1">
      <c r="A147" s="14" t="s">
        <v>130</v>
      </c>
      <c r="B147" s="8" t="s">
        <v>595</v>
      </c>
      <c r="C147" s="168"/>
    </row>
    <row r="148" spans="1:3" ht="12" customHeight="1">
      <c r="A148" s="14" t="s">
        <v>293</v>
      </c>
      <c r="B148" s="8" t="s">
        <v>596</v>
      </c>
      <c r="C148" s="168"/>
    </row>
    <row r="149" spans="1:3" ht="12" customHeight="1">
      <c r="A149" s="14" t="s">
        <v>294</v>
      </c>
      <c r="B149" s="8" t="s">
        <v>597</v>
      </c>
      <c r="C149" s="168"/>
    </row>
    <row r="150" spans="1:3" ht="12" customHeight="1" thickBot="1">
      <c r="A150" s="14" t="s">
        <v>598</v>
      </c>
      <c r="B150" s="8" t="s">
        <v>599</v>
      </c>
      <c r="C150" s="168"/>
    </row>
    <row r="151" spans="1:3" ht="12" customHeight="1" thickBot="1">
      <c r="A151" s="19" t="s">
        <v>55</v>
      </c>
      <c r="B151" s="97" t="s">
        <v>600</v>
      </c>
      <c r="C151" s="609"/>
    </row>
    <row r="152" spans="1:3" ht="12" customHeight="1" thickBot="1">
      <c r="A152" s="19" t="s">
        <v>56</v>
      </c>
      <c r="B152" s="97" t="s">
        <v>601</v>
      </c>
      <c r="C152" s="609"/>
    </row>
    <row r="153" spans="1:9" ht="15" customHeight="1" thickBot="1">
      <c r="A153" s="19" t="s">
        <v>57</v>
      </c>
      <c r="B153" s="97" t="s">
        <v>602</v>
      </c>
      <c r="C153" s="298">
        <f>+C129+C133+C140+C145+C151+C152</f>
        <v>0</v>
      </c>
      <c r="F153" s="299"/>
      <c r="G153" s="300"/>
      <c r="H153" s="300"/>
      <c r="I153" s="300"/>
    </row>
    <row r="154" spans="1:3" s="287" customFormat="1" ht="12.75" customHeight="1" thickBot="1">
      <c r="A154" s="188" t="s">
        <v>58</v>
      </c>
      <c r="B154" s="268" t="s">
        <v>603</v>
      </c>
      <c r="C154" s="298">
        <f>+C128+C153</f>
        <v>190006</v>
      </c>
    </row>
    <row r="155" ht="7.5" customHeight="1"/>
    <row r="156" spans="1:3" ht="15.75">
      <c r="A156" s="837" t="s">
        <v>369</v>
      </c>
      <c r="B156" s="837"/>
      <c r="C156" s="837"/>
    </row>
    <row r="157" spans="1:3" ht="15" customHeight="1" thickBot="1">
      <c r="A157" s="834" t="s">
        <v>166</v>
      </c>
      <c r="B157" s="834"/>
      <c r="C157" s="199" t="s">
        <v>216</v>
      </c>
    </row>
    <row r="158" spans="1:4" ht="13.5" customHeight="1" thickBot="1">
      <c r="A158" s="19">
        <v>1</v>
      </c>
      <c r="B158" s="28" t="s">
        <v>604</v>
      </c>
      <c r="C158" s="190">
        <f>+C62-C128</f>
        <v>-182021</v>
      </c>
      <c r="D158" s="301"/>
    </row>
    <row r="159" spans="1:3" ht="32.25" customHeight="1" thickBot="1">
      <c r="A159" s="19" t="s">
        <v>49</v>
      </c>
      <c r="B159" s="28" t="s">
        <v>605</v>
      </c>
      <c r="C159" s="190">
        <f>+C86-C153</f>
        <v>401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23/2016.(XI.3.)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7">
    <tabColor rgb="FF92D050"/>
  </sheetPr>
  <dimension ref="A1:F33"/>
  <sheetViews>
    <sheetView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50" customWidth="1"/>
    <col min="2" max="2" width="55.125" style="127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09" t="s">
        <v>169</v>
      </c>
      <c r="C1" s="210"/>
      <c r="D1" s="210"/>
      <c r="E1" s="210"/>
      <c r="F1" s="833"/>
    </row>
    <row r="2" spans="5:6" ht="14.25" thickBot="1">
      <c r="E2" s="211" t="s">
        <v>94</v>
      </c>
      <c r="F2" s="833"/>
    </row>
    <row r="3" spans="1:6" ht="18" customHeight="1" thickBot="1">
      <c r="A3" s="839" t="s">
        <v>103</v>
      </c>
      <c r="B3" s="212" t="s">
        <v>88</v>
      </c>
      <c r="C3" s="213"/>
      <c r="D3" s="212" t="s">
        <v>89</v>
      </c>
      <c r="E3" s="214"/>
      <c r="F3" s="833"/>
    </row>
    <row r="4" spans="1:6" s="215" customFormat="1" ht="35.25" customHeight="1" thickBot="1">
      <c r="A4" s="840"/>
      <c r="B4" s="128" t="s">
        <v>95</v>
      </c>
      <c r="C4" s="39" t="s">
        <v>712</v>
      </c>
      <c r="D4" s="128" t="s">
        <v>95</v>
      </c>
      <c r="E4" s="46" t="str">
        <f>+C4</f>
        <v>2016. évi előirányzat</v>
      </c>
      <c r="F4" s="833"/>
    </row>
    <row r="5" spans="1:6" s="220" customFormat="1" ht="12" customHeight="1" thickBot="1">
      <c r="A5" s="216" t="s">
        <v>552</v>
      </c>
      <c r="B5" s="217" t="s">
        <v>553</v>
      </c>
      <c r="C5" s="218" t="s">
        <v>554</v>
      </c>
      <c r="D5" s="217" t="s">
        <v>607</v>
      </c>
      <c r="E5" s="219" t="s">
        <v>608</v>
      </c>
      <c r="F5" s="833"/>
    </row>
    <row r="6" spans="1:6" ht="12.75" customHeight="1">
      <c r="A6" s="221" t="s">
        <v>48</v>
      </c>
      <c r="B6" s="222" t="s">
        <v>370</v>
      </c>
      <c r="C6" s="789">
        <v>1144764</v>
      </c>
      <c r="D6" s="222" t="s">
        <v>96</v>
      </c>
      <c r="E6" s="791">
        <v>1295977</v>
      </c>
      <c r="F6" s="833"/>
    </row>
    <row r="7" spans="1:6" ht="12.75" customHeight="1">
      <c r="A7" s="223" t="s">
        <v>49</v>
      </c>
      <c r="B7" s="224" t="s">
        <v>371</v>
      </c>
      <c r="C7" s="790">
        <v>709731</v>
      </c>
      <c r="D7" s="224" t="s">
        <v>185</v>
      </c>
      <c r="E7" s="792">
        <v>284423</v>
      </c>
      <c r="F7" s="833"/>
    </row>
    <row r="8" spans="1:6" ht="12.75" customHeight="1">
      <c r="A8" s="223" t="s">
        <v>50</v>
      </c>
      <c r="B8" s="224" t="s">
        <v>391</v>
      </c>
      <c r="C8" s="64"/>
      <c r="D8" s="224" t="s">
        <v>221</v>
      </c>
      <c r="E8" s="792">
        <v>890679</v>
      </c>
      <c r="F8" s="833"/>
    </row>
    <row r="9" spans="1:6" ht="12.75" customHeight="1">
      <c r="A9" s="223" t="s">
        <v>51</v>
      </c>
      <c r="B9" s="224" t="s">
        <v>176</v>
      </c>
      <c r="C9" s="64">
        <v>307560</v>
      </c>
      <c r="D9" s="224" t="s">
        <v>186</v>
      </c>
      <c r="E9" s="65">
        <v>76140</v>
      </c>
      <c r="F9" s="833"/>
    </row>
    <row r="10" spans="1:6" ht="12.75" customHeight="1">
      <c r="A10" s="223" t="s">
        <v>52</v>
      </c>
      <c r="B10" s="225" t="s">
        <v>416</v>
      </c>
      <c r="C10" s="790">
        <v>456222</v>
      </c>
      <c r="D10" s="224" t="s">
        <v>187</v>
      </c>
      <c r="E10" s="792">
        <v>183358</v>
      </c>
      <c r="F10" s="833"/>
    </row>
    <row r="11" spans="1:6" ht="12.75" customHeight="1">
      <c r="A11" s="223" t="s">
        <v>53</v>
      </c>
      <c r="B11" s="224" t="s">
        <v>372</v>
      </c>
      <c r="C11" s="753">
        <v>17053</v>
      </c>
      <c r="D11" s="224" t="s">
        <v>80</v>
      </c>
      <c r="E11" s="792">
        <v>104042</v>
      </c>
      <c r="F11" s="833"/>
    </row>
    <row r="12" spans="1:6" ht="12.75" customHeight="1">
      <c r="A12" s="223" t="s">
        <v>54</v>
      </c>
      <c r="B12" s="224" t="s">
        <v>609</v>
      </c>
      <c r="C12" s="64"/>
      <c r="D12" s="43"/>
      <c r="E12" s="65"/>
      <c r="F12" s="833"/>
    </row>
    <row r="13" spans="1:6" ht="12.75" customHeight="1">
      <c r="A13" s="223" t="s">
        <v>55</v>
      </c>
      <c r="B13" s="43"/>
      <c r="C13" s="200"/>
      <c r="D13" s="43"/>
      <c r="E13" s="205"/>
      <c r="F13" s="833"/>
    </row>
    <row r="14" spans="1:6" ht="12.75" customHeight="1">
      <c r="A14" s="223" t="s">
        <v>56</v>
      </c>
      <c r="B14" s="302"/>
      <c r="C14" s="201"/>
      <c r="D14" s="43"/>
      <c r="E14" s="205"/>
      <c r="F14" s="833"/>
    </row>
    <row r="15" spans="1:6" ht="12.75" customHeight="1">
      <c r="A15" s="223" t="s">
        <v>57</v>
      </c>
      <c r="B15" s="43"/>
      <c r="C15" s="200"/>
      <c r="D15" s="43"/>
      <c r="E15" s="205"/>
      <c r="F15" s="833"/>
    </row>
    <row r="16" spans="1:6" ht="12.75" customHeight="1">
      <c r="A16" s="223" t="s">
        <v>58</v>
      </c>
      <c r="B16" s="43"/>
      <c r="C16" s="200"/>
      <c r="D16" s="43"/>
      <c r="E16" s="205"/>
      <c r="F16" s="833"/>
    </row>
    <row r="17" spans="1:6" ht="12.75" customHeight="1" thickBot="1">
      <c r="A17" s="223" t="s">
        <v>59</v>
      </c>
      <c r="B17" s="52"/>
      <c r="C17" s="202"/>
      <c r="D17" s="43"/>
      <c r="E17" s="206"/>
      <c r="F17" s="833"/>
    </row>
    <row r="18" spans="1:6" ht="15.75" customHeight="1" thickBot="1">
      <c r="A18" s="226" t="s">
        <v>60</v>
      </c>
      <c r="B18" s="98" t="s">
        <v>610</v>
      </c>
      <c r="C18" s="203">
        <f>SUM(C6:C17)-C8</f>
        <v>2635330</v>
      </c>
      <c r="D18" s="98" t="s">
        <v>377</v>
      </c>
      <c r="E18" s="207">
        <f>SUM(E6:E17)</f>
        <v>2834619</v>
      </c>
      <c r="F18" s="833"/>
    </row>
    <row r="19" spans="1:6" ht="12.75" customHeight="1">
      <c r="A19" s="227" t="s">
        <v>61</v>
      </c>
      <c r="B19" s="228" t="s">
        <v>374</v>
      </c>
      <c r="C19" s="335">
        <f>+C20+C21+C22+C23</f>
        <v>264948</v>
      </c>
      <c r="D19" s="229" t="s">
        <v>193</v>
      </c>
      <c r="E19" s="208"/>
      <c r="F19" s="833"/>
    </row>
    <row r="20" spans="1:6" ht="12.75" customHeight="1">
      <c r="A20" s="230" t="s">
        <v>62</v>
      </c>
      <c r="B20" s="229" t="s">
        <v>213</v>
      </c>
      <c r="C20" s="64">
        <v>264948</v>
      </c>
      <c r="D20" s="229" t="s">
        <v>376</v>
      </c>
      <c r="E20" s="65">
        <v>100000</v>
      </c>
      <c r="F20" s="833"/>
    </row>
    <row r="21" spans="1:6" ht="12.75" customHeight="1">
      <c r="A21" s="230" t="s">
        <v>63</v>
      </c>
      <c r="B21" s="229" t="s">
        <v>214</v>
      </c>
      <c r="C21" s="64"/>
      <c r="D21" s="229" t="s">
        <v>167</v>
      </c>
      <c r="E21" s="65"/>
      <c r="F21" s="833"/>
    </row>
    <row r="22" spans="1:6" ht="12.75" customHeight="1">
      <c r="A22" s="230" t="s">
        <v>64</v>
      </c>
      <c r="B22" s="229" t="s">
        <v>219</v>
      </c>
      <c r="C22" s="64"/>
      <c r="D22" s="229" t="s">
        <v>168</v>
      </c>
      <c r="E22" s="65"/>
      <c r="F22" s="833"/>
    </row>
    <row r="23" spans="1:6" ht="12.75" customHeight="1">
      <c r="A23" s="230" t="s">
        <v>65</v>
      </c>
      <c r="B23" s="229" t="s">
        <v>220</v>
      </c>
      <c r="C23" s="64"/>
      <c r="D23" s="228" t="s">
        <v>222</v>
      </c>
      <c r="E23" s="65"/>
      <c r="F23" s="833"/>
    </row>
    <row r="24" spans="1:6" ht="12.75" customHeight="1">
      <c r="A24" s="230" t="s">
        <v>66</v>
      </c>
      <c r="B24" s="229" t="s">
        <v>375</v>
      </c>
      <c r="C24" s="231">
        <f>+C25+C26</f>
        <v>100000</v>
      </c>
      <c r="D24" s="229" t="s">
        <v>194</v>
      </c>
      <c r="E24" s="65"/>
      <c r="F24" s="833"/>
    </row>
    <row r="25" spans="1:6" ht="12.75" customHeight="1">
      <c r="A25" s="227" t="s">
        <v>67</v>
      </c>
      <c r="B25" s="228" t="s">
        <v>373</v>
      </c>
      <c r="C25" s="204">
        <v>100000</v>
      </c>
      <c r="D25" s="222" t="s">
        <v>592</v>
      </c>
      <c r="E25" s="208"/>
      <c r="F25" s="833"/>
    </row>
    <row r="26" spans="1:6" ht="12.75" customHeight="1">
      <c r="A26" s="230" t="s">
        <v>68</v>
      </c>
      <c r="B26" s="229" t="s">
        <v>611</v>
      </c>
      <c r="C26" s="64"/>
      <c r="D26" s="224" t="s">
        <v>600</v>
      </c>
      <c r="E26" s="65"/>
      <c r="F26" s="833"/>
    </row>
    <row r="27" spans="1:6" ht="12.75" customHeight="1">
      <c r="A27" s="223" t="s">
        <v>69</v>
      </c>
      <c r="B27" s="229" t="s">
        <v>565</v>
      </c>
      <c r="C27" s="64"/>
      <c r="D27" s="224" t="s">
        <v>601</v>
      </c>
      <c r="E27" s="65"/>
      <c r="F27" s="833"/>
    </row>
    <row r="28" spans="1:6" ht="12.75" customHeight="1" thickBot="1">
      <c r="A28" s="274" t="s">
        <v>70</v>
      </c>
      <c r="B28" s="228" t="s">
        <v>331</v>
      </c>
      <c r="C28" s="204"/>
      <c r="D28" s="303" t="s">
        <v>735</v>
      </c>
      <c r="E28" s="208">
        <v>33302</v>
      </c>
      <c r="F28" s="833"/>
    </row>
    <row r="29" spans="1:6" ht="18.75" customHeight="1" thickBot="1">
      <c r="A29" s="226" t="s">
        <v>71</v>
      </c>
      <c r="B29" s="98" t="s">
        <v>612</v>
      </c>
      <c r="C29" s="203">
        <f>+C19+C24+C27+C28</f>
        <v>364948</v>
      </c>
      <c r="D29" s="98" t="s">
        <v>613</v>
      </c>
      <c r="E29" s="207">
        <f>SUM(E19:E28)</f>
        <v>133302</v>
      </c>
      <c r="F29" s="833"/>
    </row>
    <row r="30" spans="1:6" ht="13.5" thickBot="1">
      <c r="A30" s="226" t="s">
        <v>72</v>
      </c>
      <c r="B30" s="232" t="s">
        <v>614</v>
      </c>
      <c r="C30" s="233">
        <f>+C18+C29</f>
        <v>3000278</v>
      </c>
      <c r="D30" s="232" t="s">
        <v>615</v>
      </c>
      <c r="E30" s="233">
        <f>+E18+E29</f>
        <v>2967921</v>
      </c>
      <c r="F30" s="833"/>
    </row>
    <row r="31" spans="1:6" ht="13.5" thickBot="1">
      <c r="A31" s="226" t="s">
        <v>73</v>
      </c>
      <c r="B31" s="232" t="s">
        <v>171</v>
      </c>
      <c r="C31" s="233">
        <f>IF(C18-E18&lt;0,E18-C18,"-")</f>
        <v>199289</v>
      </c>
      <c r="D31" s="232" t="s">
        <v>172</v>
      </c>
      <c r="E31" s="233" t="str">
        <f>IF(C18-E18&gt;0,C18-E18,"-")</f>
        <v>-</v>
      </c>
      <c r="F31" s="833"/>
    </row>
    <row r="32" spans="1:6" ht="13.5" thickBot="1">
      <c r="A32" s="226" t="s">
        <v>74</v>
      </c>
      <c r="B32" s="232" t="s">
        <v>223</v>
      </c>
      <c r="C32" s="233"/>
      <c r="D32" s="232" t="s">
        <v>224</v>
      </c>
      <c r="E32" s="233">
        <v>32357</v>
      </c>
      <c r="F32" s="833"/>
    </row>
    <row r="33" spans="2:4" ht="18.75">
      <c r="B33" s="841"/>
      <c r="C33" s="841"/>
      <c r="D33" s="84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23/2016.(XI.3.)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9">
    <tabColor rgb="FF92D050"/>
  </sheetPr>
  <dimension ref="A1:F33"/>
  <sheetViews>
    <sheetView zoomScaleSheetLayoutView="115" workbookViewId="0" topLeftCell="A7">
      <selection activeCell="C34" sqref="C34"/>
    </sheetView>
  </sheetViews>
  <sheetFormatPr defaultColWidth="9.00390625" defaultRowHeight="12.75"/>
  <cols>
    <col min="1" max="1" width="6.875" style="50" customWidth="1"/>
    <col min="2" max="2" width="55.125" style="127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09" t="s">
        <v>170</v>
      </c>
      <c r="C1" s="210"/>
      <c r="D1" s="210"/>
      <c r="E1" s="210"/>
      <c r="F1" s="833"/>
    </row>
    <row r="2" spans="5:6" ht="14.25" thickBot="1">
      <c r="E2" s="211" t="s">
        <v>94</v>
      </c>
      <c r="F2" s="833"/>
    </row>
    <row r="3" spans="1:6" ht="13.5" thickBot="1">
      <c r="A3" s="842" t="s">
        <v>103</v>
      </c>
      <c r="B3" s="212" t="s">
        <v>88</v>
      </c>
      <c r="C3" s="213"/>
      <c r="D3" s="212" t="s">
        <v>89</v>
      </c>
      <c r="E3" s="214"/>
      <c r="F3" s="833"/>
    </row>
    <row r="4" spans="1:6" s="215" customFormat="1" ht="24.75" thickBot="1">
      <c r="A4" s="843"/>
      <c r="B4" s="128" t="s">
        <v>95</v>
      </c>
      <c r="C4" s="39" t="s">
        <v>712</v>
      </c>
      <c r="D4" s="128" t="s">
        <v>95</v>
      </c>
      <c r="E4" s="39" t="s">
        <v>712</v>
      </c>
      <c r="F4" s="833"/>
    </row>
    <row r="5" spans="1:6" s="215" customFormat="1" ht="13.5" thickBot="1">
      <c r="A5" s="216" t="s">
        <v>552</v>
      </c>
      <c r="B5" s="217" t="s">
        <v>553</v>
      </c>
      <c r="C5" s="218" t="s">
        <v>554</v>
      </c>
      <c r="D5" s="217" t="s">
        <v>607</v>
      </c>
      <c r="E5" s="219" t="s">
        <v>608</v>
      </c>
      <c r="F5" s="833"/>
    </row>
    <row r="6" spans="1:6" ht="12.75" customHeight="1">
      <c r="A6" s="221" t="s">
        <v>48</v>
      </c>
      <c r="B6" s="222" t="s">
        <v>378</v>
      </c>
      <c r="C6" s="789">
        <v>36653</v>
      </c>
      <c r="D6" s="222" t="s">
        <v>215</v>
      </c>
      <c r="E6" s="791">
        <v>73367</v>
      </c>
      <c r="F6" s="833"/>
    </row>
    <row r="7" spans="1:6" ht="12.75">
      <c r="A7" s="223" t="s">
        <v>49</v>
      </c>
      <c r="B7" s="224" t="s">
        <v>379</v>
      </c>
      <c r="C7" s="64"/>
      <c r="D7" s="224" t="s">
        <v>384</v>
      </c>
      <c r="E7" s="792"/>
      <c r="F7" s="833"/>
    </row>
    <row r="8" spans="1:6" ht="12.75" customHeight="1">
      <c r="A8" s="223" t="s">
        <v>50</v>
      </c>
      <c r="B8" s="224" t="s">
        <v>39</v>
      </c>
      <c r="C8" s="64">
        <v>3484</v>
      </c>
      <c r="D8" s="224" t="s">
        <v>189</v>
      </c>
      <c r="E8" s="792">
        <v>46613</v>
      </c>
      <c r="F8" s="833"/>
    </row>
    <row r="9" spans="1:6" ht="12.75" customHeight="1">
      <c r="A9" s="223" t="s">
        <v>51</v>
      </c>
      <c r="B9" s="224" t="s">
        <v>380</v>
      </c>
      <c r="C9" s="64">
        <v>1280</v>
      </c>
      <c r="D9" s="224" t="s">
        <v>385</v>
      </c>
      <c r="E9" s="65"/>
      <c r="F9" s="833"/>
    </row>
    <row r="10" spans="1:6" ht="12.75" customHeight="1">
      <c r="A10" s="223" t="s">
        <v>52</v>
      </c>
      <c r="B10" s="224" t="s">
        <v>381</v>
      </c>
      <c r="C10" s="200"/>
      <c r="D10" s="224" t="s">
        <v>218</v>
      </c>
      <c r="E10" s="65">
        <v>10345</v>
      </c>
      <c r="F10" s="833"/>
    </row>
    <row r="11" spans="1:6" ht="12.75" customHeight="1">
      <c r="A11" s="223" t="s">
        <v>53</v>
      </c>
      <c r="B11" s="224" t="s">
        <v>382</v>
      </c>
      <c r="C11" s="201"/>
      <c r="D11" s="610"/>
      <c r="E11" s="65"/>
      <c r="F11" s="833"/>
    </row>
    <row r="12" spans="1:6" ht="12.75" customHeight="1">
      <c r="A12" s="223" t="s">
        <v>54</v>
      </c>
      <c r="B12" s="43"/>
      <c r="C12" s="200"/>
      <c r="D12" s="610"/>
      <c r="E12" s="65"/>
      <c r="F12" s="833"/>
    </row>
    <row r="13" spans="1:6" ht="12.75" customHeight="1">
      <c r="A13" s="223" t="s">
        <v>55</v>
      </c>
      <c r="B13" s="43"/>
      <c r="C13" s="200"/>
      <c r="D13" s="611"/>
      <c r="E13" s="65"/>
      <c r="F13" s="833"/>
    </row>
    <row r="14" spans="1:6" ht="12.75" customHeight="1">
      <c r="A14" s="223" t="s">
        <v>56</v>
      </c>
      <c r="B14" s="612"/>
      <c r="C14" s="201"/>
      <c r="D14" s="610"/>
      <c r="E14" s="65"/>
      <c r="F14" s="833"/>
    </row>
    <row r="15" spans="1:6" ht="12.75">
      <c r="A15" s="223" t="s">
        <v>57</v>
      </c>
      <c r="B15" s="43"/>
      <c r="C15" s="201"/>
      <c r="D15" s="610"/>
      <c r="E15" s="65"/>
      <c r="F15" s="833"/>
    </row>
    <row r="16" spans="1:6" ht="12.75" customHeight="1" thickBot="1">
      <c r="A16" s="274" t="s">
        <v>58</v>
      </c>
      <c r="B16" s="303"/>
      <c r="C16" s="276"/>
      <c r="D16" s="275" t="s">
        <v>80</v>
      </c>
      <c r="E16" s="793">
        <v>207</v>
      </c>
      <c r="F16" s="833"/>
    </row>
    <row r="17" spans="1:6" ht="15.75" customHeight="1" thickBot="1">
      <c r="A17" s="226" t="s">
        <v>59</v>
      </c>
      <c r="B17" s="98" t="s">
        <v>392</v>
      </c>
      <c r="C17" s="203">
        <f>+C6+C8+C9+C11+C12+C13+C14+C15+C16</f>
        <v>41417</v>
      </c>
      <c r="D17" s="98" t="s">
        <v>393</v>
      </c>
      <c r="E17" s="207">
        <f>+E6+E8+E10+E11+E12+E13+E14+E15+E16</f>
        <v>130532</v>
      </c>
      <c r="F17" s="833"/>
    </row>
    <row r="18" spans="1:6" ht="12.75" customHeight="1">
      <c r="A18" s="221" t="s">
        <v>60</v>
      </c>
      <c r="B18" s="236" t="s">
        <v>236</v>
      </c>
      <c r="C18" s="243">
        <f>+C19+C20+C21+C22+C23</f>
        <v>0</v>
      </c>
      <c r="D18" s="229" t="s">
        <v>193</v>
      </c>
      <c r="E18" s="63"/>
      <c r="F18" s="833"/>
    </row>
    <row r="19" spans="1:6" ht="12.75" customHeight="1">
      <c r="A19" s="223" t="s">
        <v>61</v>
      </c>
      <c r="B19" s="237" t="s">
        <v>225</v>
      </c>
      <c r="C19" s="64"/>
      <c r="D19" s="229" t="s">
        <v>196</v>
      </c>
      <c r="E19" s="65"/>
      <c r="F19" s="833"/>
    </row>
    <row r="20" spans="1:6" ht="12.75" customHeight="1">
      <c r="A20" s="221" t="s">
        <v>62</v>
      </c>
      <c r="B20" s="237" t="s">
        <v>226</v>
      </c>
      <c r="C20" s="64"/>
      <c r="D20" s="229" t="s">
        <v>167</v>
      </c>
      <c r="E20" s="65"/>
      <c r="F20" s="833"/>
    </row>
    <row r="21" spans="1:6" ht="12.75" customHeight="1">
      <c r="A21" s="223" t="s">
        <v>63</v>
      </c>
      <c r="B21" s="237" t="s">
        <v>227</v>
      </c>
      <c r="C21" s="64"/>
      <c r="D21" s="229" t="s">
        <v>168</v>
      </c>
      <c r="E21" s="65">
        <v>3545</v>
      </c>
      <c r="F21" s="833"/>
    </row>
    <row r="22" spans="1:6" ht="12.75" customHeight="1">
      <c r="A22" s="221" t="s">
        <v>64</v>
      </c>
      <c r="B22" s="237" t="s">
        <v>228</v>
      </c>
      <c r="C22" s="64"/>
      <c r="D22" s="228" t="s">
        <v>222</v>
      </c>
      <c r="E22" s="65"/>
      <c r="F22" s="833"/>
    </row>
    <row r="23" spans="1:6" ht="12.75" customHeight="1">
      <c r="A23" s="223" t="s">
        <v>65</v>
      </c>
      <c r="B23" s="238" t="s">
        <v>229</v>
      </c>
      <c r="C23" s="64"/>
      <c r="D23" s="229" t="s">
        <v>197</v>
      </c>
      <c r="E23" s="65"/>
      <c r="F23" s="833"/>
    </row>
    <row r="24" spans="1:6" ht="12.75" customHeight="1">
      <c r="A24" s="221" t="s">
        <v>66</v>
      </c>
      <c r="B24" s="239" t="s">
        <v>230</v>
      </c>
      <c r="C24" s="231">
        <f>+C25+C26+C27+C28+C29</f>
        <v>60303</v>
      </c>
      <c r="D24" s="240" t="s">
        <v>195</v>
      </c>
      <c r="E24" s="65"/>
      <c r="F24" s="833"/>
    </row>
    <row r="25" spans="1:6" ht="12.75" customHeight="1">
      <c r="A25" s="223" t="s">
        <v>67</v>
      </c>
      <c r="B25" s="238" t="s">
        <v>231</v>
      </c>
      <c r="C25" s="790">
        <v>60303</v>
      </c>
      <c r="D25" s="240" t="s">
        <v>386</v>
      </c>
      <c r="E25" s="65"/>
      <c r="F25" s="833"/>
    </row>
    <row r="26" spans="1:6" ht="12.75" customHeight="1">
      <c r="A26" s="221" t="s">
        <v>68</v>
      </c>
      <c r="B26" s="238" t="s">
        <v>232</v>
      </c>
      <c r="C26" s="64"/>
      <c r="D26" s="235"/>
      <c r="E26" s="65"/>
      <c r="F26" s="833"/>
    </row>
    <row r="27" spans="1:6" ht="12.75" customHeight="1">
      <c r="A27" s="223" t="s">
        <v>69</v>
      </c>
      <c r="B27" s="237" t="s">
        <v>233</v>
      </c>
      <c r="C27" s="64"/>
      <c r="D27" s="96"/>
      <c r="E27" s="65"/>
      <c r="F27" s="833"/>
    </row>
    <row r="28" spans="1:6" ht="12.75" customHeight="1">
      <c r="A28" s="221" t="s">
        <v>70</v>
      </c>
      <c r="B28" s="241" t="s">
        <v>234</v>
      </c>
      <c r="C28" s="64"/>
      <c r="D28" s="43"/>
      <c r="E28" s="65"/>
      <c r="F28" s="833"/>
    </row>
    <row r="29" spans="1:6" ht="12.75" customHeight="1" thickBot="1">
      <c r="A29" s="223" t="s">
        <v>71</v>
      </c>
      <c r="B29" s="242" t="s">
        <v>235</v>
      </c>
      <c r="C29" s="64"/>
      <c r="D29" s="96"/>
      <c r="E29" s="65"/>
      <c r="F29" s="833"/>
    </row>
    <row r="30" spans="1:6" ht="21.75" customHeight="1" thickBot="1">
      <c r="A30" s="226" t="s">
        <v>72</v>
      </c>
      <c r="B30" s="98" t="s">
        <v>383</v>
      </c>
      <c r="C30" s="203">
        <f>+C18+C24</f>
        <v>60303</v>
      </c>
      <c r="D30" s="98" t="s">
        <v>387</v>
      </c>
      <c r="E30" s="207">
        <f>SUM(E18:E29)</f>
        <v>3545</v>
      </c>
      <c r="F30" s="833"/>
    </row>
    <row r="31" spans="1:6" ht="13.5" thickBot="1">
      <c r="A31" s="226" t="s">
        <v>73</v>
      </c>
      <c r="B31" s="232" t="s">
        <v>388</v>
      </c>
      <c r="C31" s="233">
        <f>+C17+C30</f>
        <v>101720</v>
      </c>
      <c r="D31" s="232" t="s">
        <v>389</v>
      </c>
      <c r="E31" s="233">
        <f>+E17+E30</f>
        <v>134077</v>
      </c>
      <c r="F31" s="833"/>
    </row>
    <row r="32" spans="1:6" ht="13.5" thickBot="1">
      <c r="A32" s="226" t="s">
        <v>74</v>
      </c>
      <c r="B32" s="232" t="s">
        <v>171</v>
      </c>
      <c r="C32" s="233">
        <v>89115</v>
      </c>
      <c r="D32" s="232" t="s">
        <v>172</v>
      </c>
      <c r="E32" s="233" t="str">
        <f>IF(C17-E17&gt;0,C17-E17,"-")</f>
        <v>-</v>
      </c>
      <c r="F32" s="833"/>
    </row>
    <row r="33" spans="1:6" ht="13.5" thickBot="1">
      <c r="A33" s="226" t="s">
        <v>75</v>
      </c>
      <c r="B33" s="232" t="s">
        <v>223</v>
      </c>
      <c r="C33" s="233">
        <v>32357</v>
      </c>
      <c r="D33" s="232" t="s">
        <v>224</v>
      </c>
      <c r="E33" s="233"/>
      <c r="F33" s="83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23/2016.(XI.3.)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/>
  <dimension ref="A1:H17"/>
  <sheetViews>
    <sheetView tabSelected="1" zoomScale="120" zoomScaleNormal="120" workbookViewId="0" topLeftCell="A1">
      <selection activeCell="F16" sqref="F16"/>
    </sheetView>
  </sheetViews>
  <sheetFormatPr defaultColWidth="9.00390625" defaultRowHeight="12.75"/>
  <cols>
    <col min="1" max="1" width="5.625" style="106" customWidth="1"/>
    <col min="2" max="2" width="39.875" style="106" customWidth="1"/>
    <col min="3" max="3" width="17.625" style="106" customWidth="1"/>
    <col min="4" max="7" width="14.00390625" style="106" customWidth="1"/>
    <col min="8" max="16384" width="9.375" style="106" customWidth="1"/>
  </cols>
  <sheetData>
    <row r="1" spans="1:7" ht="33" customHeight="1">
      <c r="A1" s="844" t="s">
        <v>545</v>
      </c>
      <c r="B1" s="844"/>
      <c r="C1" s="844"/>
      <c r="D1" s="844"/>
      <c r="E1" s="844"/>
      <c r="F1" s="844"/>
      <c r="G1" s="844"/>
    </row>
    <row r="2" spans="1:8" ht="15.75" customHeight="1" thickBot="1">
      <c r="A2" s="107"/>
      <c r="B2" s="439"/>
      <c r="C2" s="439"/>
      <c r="D2" s="845"/>
      <c r="E2" s="845"/>
      <c r="F2" s="852" t="s">
        <v>85</v>
      </c>
      <c r="G2" s="852"/>
      <c r="H2" s="111"/>
    </row>
    <row r="3" spans="1:7" ht="63" customHeight="1">
      <c r="A3" s="848" t="s">
        <v>46</v>
      </c>
      <c r="B3" s="850" t="s">
        <v>199</v>
      </c>
      <c r="C3" s="340" t="s">
        <v>677</v>
      </c>
      <c r="D3" s="850" t="s">
        <v>240</v>
      </c>
      <c r="E3" s="850"/>
      <c r="F3" s="850"/>
      <c r="G3" s="846" t="s">
        <v>649</v>
      </c>
    </row>
    <row r="4" spans="1:7" ht="15.75" thickBot="1">
      <c r="A4" s="849"/>
      <c r="B4" s="851"/>
      <c r="C4" s="108"/>
      <c r="D4" s="108">
        <v>2016</v>
      </c>
      <c r="E4" s="108">
        <v>2017</v>
      </c>
      <c r="F4" s="108">
        <v>2018</v>
      </c>
      <c r="G4" s="847"/>
    </row>
    <row r="5" spans="1:7" ht="15.75" thickBot="1">
      <c r="A5" s="738">
        <v>1</v>
      </c>
      <c r="B5" s="734">
        <v>2</v>
      </c>
      <c r="C5" s="109"/>
      <c r="D5" s="109">
        <v>3</v>
      </c>
      <c r="E5" s="109">
        <v>4</v>
      </c>
      <c r="F5" s="109">
        <v>5</v>
      </c>
      <c r="G5" s="110">
        <v>6</v>
      </c>
    </row>
    <row r="6" spans="1:7" ht="15">
      <c r="A6" s="802" t="s">
        <v>48</v>
      </c>
      <c r="B6" s="735" t="s">
        <v>645</v>
      </c>
      <c r="C6" s="440">
        <v>1487</v>
      </c>
      <c r="D6" s="114">
        <v>1487</v>
      </c>
      <c r="E6" s="114">
        <v>0</v>
      </c>
      <c r="F6" s="114">
        <v>0</v>
      </c>
      <c r="G6" s="112">
        <f aca="true" t="shared" si="0" ref="G6:G12">SUM(D6:F6)</f>
        <v>1487</v>
      </c>
    </row>
    <row r="7" spans="1:7" ht="15">
      <c r="A7" s="737" t="s">
        <v>49</v>
      </c>
      <c r="B7" s="735" t="s">
        <v>650</v>
      </c>
      <c r="C7" s="440">
        <v>0</v>
      </c>
      <c r="D7" s="114">
        <v>0</v>
      </c>
      <c r="E7" s="114">
        <v>0</v>
      </c>
      <c r="F7" s="114">
        <v>0</v>
      </c>
      <c r="G7" s="112">
        <f t="shared" si="0"/>
        <v>0</v>
      </c>
    </row>
    <row r="8" spans="1:7" ht="15">
      <c r="A8" s="737" t="s">
        <v>50</v>
      </c>
      <c r="B8" s="735" t="s">
        <v>643</v>
      </c>
      <c r="C8" s="441">
        <v>1891</v>
      </c>
      <c r="D8" s="442">
        <v>660</v>
      </c>
      <c r="E8" s="442">
        <v>660</v>
      </c>
      <c r="F8" s="442">
        <v>571</v>
      </c>
      <c r="G8" s="112">
        <f t="shared" si="0"/>
        <v>1891</v>
      </c>
    </row>
    <row r="9" spans="1:7" ht="15">
      <c r="A9" s="737" t="s">
        <v>51</v>
      </c>
      <c r="B9" s="735" t="s">
        <v>651</v>
      </c>
      <c r="C9" s="441">
        <v>398</v>
      </c>
      <c r="D9" s="700">
        <v>398</v>
      </c>
      <c r="E9" s="701">
        <v>0</v>
      </c>
      <c r="F9" s="701">
        <v>0</v>
      </c>
      <c r="G9" s="112">
        <f t="shared" si="0"/>
        <v>398</v>
      </c>
    </row>
    <row r="10" spans="1:7" ht="15">
      <c r="A10" s="742" t="s">
        <v>52</v>
      </c>
      <c r="B10" s="743" t="s">
        <v>761</v>
      </c>
      <c r="C10" s="441"/>
      <c r="D10" s="800">
        <v>1000</v>
      </c>
      <c r="E10" s="701">
        <v>2000</v>
      </c>
      <c r="F10" s="701">
        <v>2000</v>
      </c>
      <c r="G10" s="754">
        <f t="shared" si="0"/>
        <v>5000</v>
      </c>
    </row>
    <row r="11" spans="1:7" ht="15">
      <c r="A11" s="737" t="s">
        <v>53</v>
      </c>
      <c r="B11" s="801" t="s">
        <v>807</v>
      </c>
      <c r="C11" s="755"/>
      <c r="D11" s="756"/>
      <c r="E11" s="756"/>
      <c r="F11" s="756">
        <v>4445</v>
      </c>
      <c r="G11" s="754">
        <f t="shared" si="0"/>
        <v>4445</v>
      </c>
    </row>
    <row r="12" spans="1:7" ht="15.75" thickBot="1">
      <c r="A12" s="803" t="s">
        <v>54</v>
      </c>
      <c r="B12" s="801" t="s">
        <v>0</v>
      </c>
      <c r="C12" s="755"/>
      <c r="D12" s="756"/>
      <c r="E12" s="756"/>
      <c r="F12" s="756">
        <v>1472</v>
      </c>
      <c r="G12" s="757">
        <f t="shared" si="0"/>
        <v>1472</v>
      </c>
    </row>
    <row r="13" spans="1:7" ht="15.75" thickBot="1">
      <c r="A13" s="738" t="s">
        <v>55</v>
      </c>
      <c r="B13" s="736" t="s">
        <v>200</v>
      </c>
      <c r="C13" s="330">
        <f>SUM(C6:C12)</f>
        <v>3776</v>
      </c>
      <c r="D13" s="330">
        <f>SUM(D6:D12)</f>
        <v>3545</v>
      </c>
      <c r="E13" s="330">
        <f>SUM(E6:E12)</f>
        <v>2660</v>
      </c>
      <c r="F13" s="330">
        <f>SUM(F6:F12)</f>
        <v>8488</v>
      </c>
      <c r="G13" s="330">
        <f>SUM(G6:G12)</f>
        <v>14693</v>
      </c>
    </row>
    <row r="15" ht="15">
      <c r="B15" s="744" t="s">
        <v>762</v>
      </c>
    </row>
    <row r="16" ht="15">
      <c r="B16" s="744" t="s">
        <v>763</v>
      </c>
    </row>
    <row r="17" ht="15">
      <c r="B17" s="106" t="s">
        <v>1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 melléklet a 23/2016.(XI.3.)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D12"/>
  <sheetViews>
    <sheetView zoomScale="120" zoomScaleNormal="120" workbookViewId="0" topLeftCell="A1">
      <selection activeCell="F8" sqref="F8"/>
    </sheetView>
  </sheetViews>
  <sheetFormatPr defaultColWidth="9.00390625" defaultRowHeight="12.75"/>
  <cols>
    <col min="1" max="1" width="5.625" style="106" customWidth="1"/>
    <col min="2" max="2" width="68.625" style="106" customWidth="1"/>
    <col min="3" max="3" width="19.50390625" style="106" customWidth="1"/>
    <col min="4" max="16384" width="9.375" style="106" customWidth="1"/>
  </cols>
  <sheetData>
    <row r="1" spans="1:3" ht="33" customHeight="1">
      <c r="A1" s="844" t="s">
        <v>547</v>
      </c>
      <c r="B1" s="844"/>
      <c r="C1" s="844"/>
    </row>
    <row r="2" spans="1:4" ht="15.75" customHeight="1" thickBot="1">
      <c r="A2" s="107"/>
      <c r="B2" s="107"/>
      <c r="C2" s="113" t="s">
        <v>85</v>
      </c>
      <c r="D2" s="111"/>
    </row>
    <row r="3" spans="1:3" ht="26.25" customHeight="1" thickBot="1">
      <c r="A3" s="115" t="s">
        <v>46</v>
      </c>
      <c r="B3" s="116" t="s">
        <v>198</v>
      </c>
      <c r="C3" s="117" t="s">
        <v>712</v>
      </c>
    </row>
    <row r="4" spans="1:3" ht="15.75" thickBot="1">
      <c r="A4" s="118">
        <v>1</v>
      </c>
      <c r="B4" s="119">
        <v>2</v>
      </c>
      <c r="C4" s="120">
        <v>3</v>
      </c>
    </row>
    <row r="5" spans="1:3" ht="15">
      <c r="A5" s="121" t="s">
        <v>48</v>
      </c>
      <c r="B5" s="245" t="s">
        <v>664</v>
      </c>
      <c r="C5" s="775">
        <v>267960</v>
      </c>
    </row>
    <row r="6" spans="1:3" ht="24.75">
      <c r="A6" s="122" t="s">
        <v>49</v>
      </c>
      <c r="B6" s="271" t="s">
        <v>237</v>
      </c>
      <c r="C6" s="804">
        <v>17581</v>
      </c>
    </row>
    <row r="7" spans="1:3" ht="15">
      <c r="A7" s="122" t="s">
        <v>50</v>
      </c>
      <c r="B7" s="272" t="s">
        <v>427</v>
      </c>
      <c r="C7" s="244">
        <v>9</v>
      </c>
    </row>
    <row r="8" spans="1:3" ht="24.75">
      <c r="A8" s="122" t="s">
        <v>51</v>
      </c>
      <c r="B8" s="272" t="s">
        <v>239</v>
      </c>
      <c r="C8" s="244">
        <v>3484</v>
      </c>
    </row>
    <row r="9" spans="1:3" ht="15">
      <c r="A9" s="123" t="s">
        <v>52</v>
      </c>
      <c r="B9" s="272" t="s">
        <v>238</v>
      </c>
      <c r="C9" s="666">
        <v>13400</v>
      </c>
    </row>
    <row r="10" spans="1:3" ht="15.75" thickBot="1">
      <c r="A10" s="122" t="s">
        <v>53</v>
      </c>
      <c r="B10" s="273" t="s">
        <v>665</v>
      </c>
      <c r="C10" s="244"/>
    </row>
    <row r="11" spans="1:3" ht="15.75" thickBot="1">
      <c r="A11" s="853" t="s">
        <v>201</v>
      </c>
      <c r="B11" s="854"/>
      <c r="C11" s="124">
        <f>SUM(C5:C10)</f>
        <v>302434</v>
      </c>
    </row>
    <row r="12" spans="1:3" ht="23.25" customHeight="1">
      <c r="A12" s="855" t="s">
        <v>212</v>
      </c>
      <c r="B12" s="855"/>
      <c r="C12" s="85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23/2016.(XI.3.)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5">
    <tabColor rgb="FF92D050"/>
  </sheetPr>
  <dimension ref="A1:D8"/>
  <sheetViews>
    <sheetView zoomScale="120" zoomScaleNormal="120" workbookViewId="0" topLeftCell="A1">
      <selection activeCell="D7" sqref="D7"/>
    </sheetView>
  </sheetViews>
  <sheetFormatPr defaultColWidth="9.00390625" defaultRowHeight="12.75"/>
  <cols>
    <col min="1" max="1" width="5.625" style="106" customWidth="1"/>
    <col min="2" max="2" width="66.875" style="106" customWidth="1"/>
    <col min="3" max="3" width="27.00390625" style="106" customWidth="1"/>
    <col min="4" max="16384" width="9.375" style="106" customWidth="1"/>
  </cols>
  <sheetData>
    <row r="1" spans="1:3" ht="33" customHeight="1">
      <c r="A1" s="844" t="s">
        <v>713</v>
      </c>
      <c r="B1" s="844"/>
      <c r="C1" s="844"/>
    </row>
    <row r="2" spans="1:4" ht="15.75" customHeight="1" thickBot="1">
      <c r="A2" s="107"/>
      <c r="B2" s="107"/>
      <c r="C2" s="113" t="s">
        <v>85</v>
      </c>
      <c r="D2" s="111"/>
    </row>
    <row r="3" spans="1:3" ht="26.25" customHeight="1" thickBot="1">
      <c r="A3" s="115" t="s">
        <v>46</v>
      </c>
      <c r="B3" s="116" t="s">
        <v>202</v>
      </c>
      <c r="C3" s="117" t="s">
        <v>210</v>
      </c>
    </row>
    <row r="4" spans="1:3" ht="15.75" thickBot="1">
      <c r="A4" s="118">
        <v>1</v>
      </c>
      <c r="B4" s="119">
        <v>2</v>
      </c>
      <c r="C4" s="120">
        <v>3</v>
      </c>
    </row>
    <row r="5" spans="1:3" ht="15">
      <c r="A5" s="121" t="s">
        <v>48</v>
      </c>
      <c r="B5" s="745" t="s">
        <v>764</v>
      </c>
      <c r="C5" s="125">
        <v>10178</v>
      </c>
    </row>
    <row r="6" spans="1:3" ht="15">
      <c r="A6" s="122" t="s">
        <v>49</v>
      </c>
      <c r="B6" s="776" t="s">
        <v>19</v>
      </c>
      <c r="C6" s="777">
        <v>40000</v>
      </c>
    </row>
    <row r="7" spans="1:3" ht="15.75" thickBot="1">
      <c r="A7" s="123" t="s">
        <v>50</v>
      </c>
      <c r="B7" s="126" t="s">
        <v>2</v>
      </c>
      <c r="C7" s="805">
        <v>10304</v>
      </c>
    </row>
    <row r="8" spans="1:3" s="331" customFormat="1" ht="17.25" customHeight="1" thickBot="1">
      <c r="A8" s="332" t="s">
        <v>51</v>
      </c>
      <c r="B8" s="99" t="s">
        <v>203</v>
      </c>
      <c r="C8" s="124">
        <f>SUM(C5:C7)</f>
        <v>60482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2016-11-03T13:14:14Z</cp:lastPrinted>
  <dcterms:created xsi:type="dcterms:W3CDTF">1999-10-30T10:30:45Z</dcterms:created>
  <dcterms:modified xsi:type="dcterms:W3CDTF">2016-11-03T15:18:23Z</dcterms:modified>
  <cp:category/>
  <cp:version/>
  <cp:contentType/>
  <cp:contentStatus/>
</cp:coreProperties>
</file>