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5. Felhalmozás" sheetId="5" r:id="rId5"/>
    <sheet name="6,a Műk. mérleg" sheetId="6" r:id="rId6"/>
    <sheet name="6,b Beruh. mérleg" sheetId="7" r:id="rId7"/>
    <sheet name="7. Tartalékok" sheetId="8" r:id="rId8"/>
    <sheet name="8,a COFOG-os kiadás+létszám" sheetId="9" r:id="rId9"/>
    <sheet name="8,b COFOG-os bevétel" sheetId="10" r:id="rId10"/>
    <sheet name="9. Likviditási terv " sheetId="11" r:id="rId11"/>
    <sheet name="10. Közvetett támogatás" sheetId="12" r:id="rId12"/>
    <sheet name="11. Többéves döntések" sheetId="13" r:id="rId13"/>
    <sheet name="12. Adósságot kel. ügyletek" sheetId="14" r:id="rId14"/>
  </sheets>
  <definedNames>
    <definedName name="_xlfn.IFERROR" hidden="1">#NAME?</definedName>
    <definedName name="_xlnm.Print_Titles" localSheetId="8">'8,a COFOG-os kiadás+létszám'!$4:$5</definedName>
    <definedName name="_xlnm.Print_Titles" localSheetId="9">'8,b COFOG-os bevétel'!$4:$5</definedName>
    <definedName name="_xlnm.Print_Area" localSheetId="0">'1. Mérlegszerű'!$A$1:$J$58</definedName>
    <definedName name="_xlnm.Print_Area" localSheetId="1">'2,a Elemi bevételek'!$A$1:$E$41</definedName>
    <definedName name="_xlnm.Print_Area" localSheetId="2">'2,b Elemi kiadások'!$A$1:$E$62</definedName>
    <definedName name="_xlnm.Print_Area" localSheetId="4">'5. Felhalmozás'!$A$1:$J$24</definedName>
    <definedName name="_xlnm.Print_Area" localSheetId="8">'8,a COFOG-os kiadás+létszám'!$A$1:$O$62</definedName>
    <definedName name="_xlnm.Print_Area" localSheetId="9">'8,b COFOG-os bevétel'!$A$1:$R$56</definedName>
    <definedName name="_xlnm.Print_Area" localSheetId="10">'9. Likviditási terv '!$A$1:$O$25</definedName>
  </definedNames>
  <calcPr fullCalcOnLoad="1"/>
</workbook>
</file>

<file path=xl/comments4.xml><?xml version="1.0" encoding="utf-8"?>
<comments xmlns="http://schemas.openxmlformats.org/spreadsheetml/2006/main">
  <authors>
    <author>T?th N?ra</author>
  </authors>
  <commentList>
    <comment ref="B11" authorId="0">
      <text>
        <r>
          <rPr>
            <b/>
            <sz val="9"/>
            <rFont val="Tahoma"/>
            <family val="0"/>
          </rPr>
          <t>Tóth Nóra: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<sst xmlns="http://schemas.openxmlformats.org/spreadsheetml/2006/main" count="1142" uniqueCount="704">
  <si>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</si>
  <si>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</si>
  <si>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</si>
  <si>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</si>
  <si>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</si>
  <si>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</si>
  <si>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</si>
  <si>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</si>
  <si>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</si>
  <si>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</si>
  <si>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</si>
  <si>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</si>
  <si>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</si>
  <si>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</si>
  <si>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</si>
  <si>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</si>
  <si>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</si>
  <si>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</si>
  <si>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</si>
  <si>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</si>
  <si>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</si>
  <si>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</si>
  <si>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</si>
  <si>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</si>
  <si>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</si>
  <si>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</si>
  <si>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</si>
  <si>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</si>
  <si>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</si>
  <si>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</si>
  <si>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</si>
  <si>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</si>
  <si>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</si>
  <si>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</si>
  <si>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</si>
  <si>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</si>
  <si>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</si>
  <si>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</si>
  <si>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</si>
  <si>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</si>
  <si>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</si>
  <si>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</si>
  <si>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</si>
  <si>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</si>
  <si>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</si>
  <si>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</si>
  <si>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</si>
  <si>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</si>
  <si>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</si>
  <si>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</si>
  <si>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</si>
  <si>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</si>
  <si>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</si>
  <si>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</si>
  <si>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</si>
  <si>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</si>
  <si>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</si>
  <si>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</si>
  <si>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</si>
  <si>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</si>
  <si>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</si>
  <si>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</si>
  <si>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</si>
  <si>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</si>
  <si>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</si>
  <si>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</si>
  <si>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</si>
  <si>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</si>
  <si>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</si>
  <si>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</si>
  <si>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</si>
  <si>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</si>
  <si>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</si>
  <si>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</si>
  <si>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</si>
  <si>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</si>
  <si>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</si>
  <si>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</si>
  <si>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</si>
  <si>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</si>
  <si>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</si>
  <si>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</si>
  <si>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</si>
  <si>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</si>
  <si>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</si>
  <si>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</si>
  <si>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</si>
  <si>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</si>
  <si>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</si>
  <si>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</si>
  <si>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</si>
  <si>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</si>
  <si>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</si>
  <si>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</si>
  <si>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</si>
  <si>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</si>
  <si>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</si>
  <si>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</si>
  <si>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</si>
  <si>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</si>
  <si>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</si>
  <si>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</si>
  <si>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</si>
  <si>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</si>
  <si>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</si>
  <si>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</si>
  <si>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</si>
  <si>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</si>
  <si>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</si>
  <si>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</si>
  <si>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</si>
  <si>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</si>
  <si>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</si>
  <si>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</si>
  <si>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</si>
  <si>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</si>
  <si>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</si>
  <si>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</si>
  <si>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</si>
  <si>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</si>
  <si>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</si>
  <si>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</si>
  <si>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</si>
  <si>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</si>
  <si>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</si>
  <si>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</si>
  <si>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</si>
  <si>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</si>
  <si>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</si>
  <si>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</si>
  <si>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</si>
  <si>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</si>
  <si>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</si>
  <si>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</si>
  <si>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</si>
  <si>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</si>
  <si>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</si>
  <si>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</si>
  <si>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</si>
  <si>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</si>
  <si>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</si>
  <si>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</si>
  <si>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</si>
  <si>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</si>
  <si>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</si>
  <si>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</si>
  <si>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</si>
  <si>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</si>
  <si>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</si>
  <si>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</si>
  <si>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</si>
  <si>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</si>
  <si>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</si>
  <si>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</si>
  <si>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</si>
  <si>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</si>
  <si>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</si>
  <si>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</si>
  <si>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</si>
  <si>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</si>
  <si>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</si>
  <si>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</si>
  <si>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</si>
  <si>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</si>
  <si>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</si>
  <si>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</si>
  <si>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</si>
  <si>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</si>
  <si>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</si>
  <si>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</si>
  <si>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</si>
  <si>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</si>
  <si>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</si>
  <si>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</si>
  <si>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</si>
  <si>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</si>
  <si>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</si>
  <si>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</si>
  <si>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</si>
  <si>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</si>
  <si>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</si>
  <si>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</si>
  <si>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</si>
  <si>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</si>
  <si>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</si>
  <si>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</si>
  <si>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</si>
  <si>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</si>
  <si>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</si>
  <si>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</si>
  <si>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</si>
  <si>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</si>
  <si>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</si>
  <si>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</si>
  <si>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</si>
  <si>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</si>
  <si>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</si>
  <si>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</si>
  <si>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</si>
  <si>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</si>
  <si>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</si>
  <si>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</si>
  <si>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</si>
  <si>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</si>
  <si>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</si>
  <si>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</si>
  <si>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</si>
  <si>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</si>
  <si>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</si>
  <si>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</si>
  <si>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</si>
  <si>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</si>
  <si>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</si>
  <si>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</si>
  <si>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</si>
  <si>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</si>
  <si>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</si>
  <si>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</si>
  <si>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</si>
  <si>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</si>
  <si>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</si>
  <si>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</si>
  <si>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</si>
  <si>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</si>
  <si>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</si>
  <si>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</si>
  <si>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</si>
  <si>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</si>
  <si>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</si>
  <si>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</si>
  <si>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</si>
  <si>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</si>
  <si>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</si>
  <si>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</si>
  <si>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</si>
  <si>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</si>
  <si>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</si>
  <si>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</si>
  <si>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</si>
  <si>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</si>
  <si>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</si>
  <si>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</si>
  <si>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</si>
  <si>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</si>
  <si>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</si>
  <si>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</si>
  <si>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</si>
  <si>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</si>
  <si>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</si>
  <si>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</si>
  <si>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</si>
  <si>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</si>
  <si>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</si>
  <si>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</si>
  <si>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</si>
  <si>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</si>
  <si>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</si>
  <si>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</si>
  <si>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</si>
  <si>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</si>
  <si>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</si>
  <si>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</si>
  <si>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</si>
  <si>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</si>
  <si>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</si>
  <si>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</si>
  <si>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</si>
  <si>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</si>
  <si>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</si>
  <si>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</si>
  <si>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</si>
  <si>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</si>
  <si>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</si>
  <si>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</si>
  <si>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</si>
  <si>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</si>
  <si>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</si>
  <si>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</si>
  <si>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</si>
  <si>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</si>
  <si>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</si>
  <si>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</si>
  <si>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</si>
  <si>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</si>
  <si>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</si>
  <si>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</si>
  <si>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</si>
  <si>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</si>
  <si>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</si>
  <si>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</si>
  <si>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</si>
  <si>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</si>
  <si>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</si>
  <si>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</si>
  <si>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</si>
  <si>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</si>
  <si>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</si>
  <si>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</si>
  <si>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</si>
  <si>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B814.</t>
  </si>
  <si>
    <t>Államháztartáson belüli megelőlegezések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</si>
  <si>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</si>
  <si>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</si>
  <si>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</si>
  <si>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</si>
  <si>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</si>
  <si>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</si>
  <si>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</si>
  <si>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</si>
  <si>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</si>
  <si>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</si>
  <si>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</si>
  <si>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</si>
  <si>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</si>
  <si>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</si>
  <si>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</si>
  <si>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</si>
  <si>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</si>
  <si>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</si>
  <si>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</si>
  <si>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</si>
  <si>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</si>
  <si>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</si>
  <si>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</si>
  <si>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</si>
  <si>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</si>
  <si>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</si>
  <si>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</si>
  <si>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</si>
  <si>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</si>
  <si>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</si>
  <si>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</si>
  <si>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</si>
  <si>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</si>
  <si>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</si>
  <si>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</si>
  <si>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</si>
  <si>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</si>
  <si>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</si>
  <si>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</si>
  <si>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</si>
  <si>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</si>
  <si>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</si>
  <si>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</si>
  <si>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</si>
  <si>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</si>
  <si>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</si>
  <si>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</si>
  <si>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</si>
  <si>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</si>
  <si>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</si>
  <si>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</si>
  <si>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</si>
  <si>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</si>
  <si>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</si>
  <si>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</si>
  <si>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</si>
  <si>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</si>
  <si>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</si>
  <si>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</si>
  <si>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</si>
  <si>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</si>
  <si>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</si>
  <si>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</si>
  <si>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</si>
  <si>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</si>
  <si>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</si>
  <si>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</si>
  <si>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</si>
  <si>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</si>
  <si>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</si>
  <si>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</si>
  <si>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</si>
  <si>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</si>
  <si>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</si>
  <si>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</si>
  <si>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</si>
  <si>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</si>
  <si>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</si>
  <si>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</si>
  <si>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</si>
  <si>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</si>
  <si>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</si>
  <si>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</si>
  <si>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</si>
  <si>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</si>
  <si>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</si>
  <si>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</si>
  <si>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</si>
  <si>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</si>
  <si>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</si>
  <si>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</si>
  <si>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</si>
  <si>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</si>
  <si>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</si>
  <si>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</si>
  <si>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</si>
  <si>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</si>
  <si>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</si>
  <si>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</si>
  <si>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</si>
  <si>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</si>
  <si>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</si>
  <si>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Összesen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</si>
  <si>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</si>
  <si>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</si>
  <si>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</si>
  <si>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</si>
  <si>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</si>
  <si>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</si>
  <si>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</si>
  <si>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</si>
  <si>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</si>
  <si>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</si>
  <si>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Önkormányzati vagyonnal való gazdálkodás</t>
  </si>
  <si>
    <t>Önkormányzatok elszámolásai a központi költségvetéssel</t>
  </si>
  <si>
    <t>Szennyvíz gyűjtése, tisztítása, elhelyezése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</si>
  <si>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</si>
  <si>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</si>
  <si>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</si>
  <si>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</si>
  <si>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</si>
  <si>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</si>
  <si>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</si>
  <si>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</si>
  <si>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</si>
  <si>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</si>
  <si>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</si>
  <si>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</si>
  <si>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</si>
  <si>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</si>
  <si>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</si>
  <si>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</si>
  <si>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</si>
  <si>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</si>
  <si>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</si>
  <si>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</si>
  <si>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</si>
  <si>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</si>
  <si>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</si>
  <si>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</si>
  <si>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</si>
  <si>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</si>
  <si>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</si>
  <si>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</si>
  <si>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</si>
  <si>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</si>
  <si>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</si>
  <si>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</si>
  <si>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</si>
  <si>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</si>
  <si>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</si>
  <si>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</si>
  <si>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</si>
  <si>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</si>
  <si>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</si>
  <si>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</si>
  <si>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</si>
  <si>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</si>
  <si>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</si>
  <si>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</si>
  <si>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</si>
  <si>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</si>
  <si>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</si>
  <si>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</si>
  <si>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</si>
  <si>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</si>
  <si>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</si>
  <si>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</si>
  <si>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</si>
  <si>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</si>
  <si>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1. számú melléklet</t>
  </si>
  <si>
    <t>CSESZTREG KÖZSÉG ÖNKORMÁNYZATA ÉS INTÉZMÉNYE</t>
  </si>
  <si>
    <t>Adatok Ft-ban</t>
  </si>
  <si>
    <t>Működési célú költségvetési tán. és kiegészítő tám.</t>
  </si>
  <si>
    <t>K335.</t>
  </si>
  <si>
    <t>Közvetített szolgáltatások</t>
  </si>
  <si>
    <t>K9122.</t>
  </si>
  <si>
    <t>Befeketési célú belföldi értékpapírok vásárlása</t>
  </si>
  <si>
    <t xml:space="preserve">KIADÁSOK </t>
  </si>
  <si>
    <t>BEVÉTELEK</t>
  </si>
  <si>
    <t xml:space="preserve"> Csesztregi Közös Önkormányzati Hivatal költségvetése</t>
  </si>
  <si>
    <t>B403.</t>
  </si>
  <si>
    <t>K512.</t>
  </si>
  <si>
    <t xml:space="preserve">    Adatok Ft-ban</t>
  </si>
  <si>
    <t>Engedélyezett létszám keret (fő)</t>
  </si>
  <si>
    <t>Előzetesen felszámított és fizetendő áfa</t>
  </si>
  <si>
    <t>Igazgatáshoz szükséges kis értékű tárgyi eszközök beszerzés</t>
  </si>
  <si>
    <t>Víziközmű felújítása</t>
  </si>
  <si>
    <t xml:space="preserve">   Előző évi maradvány igénybevétele</t>
  </si>
  <si>
    <t>Felhalmozási jellegű bevétel megnevezése</t>
  </si>
  <si>
    <t>Felhalmozási jellegű kiadás megnevezése</t>
  </si>
  <si>
    <t>Felhalmozási jellegű bevételek és kiadások</t>
  </si>
  <si>
    <t>2.4. Egyéb működési célú kiadások</t>
  </si>
  <si>
    <t xml:space="preserve"> Adatok Ft-ban</t>
  </si>
  <si>
    <t xml:space="preserve">    lásd: 5. tábla</t>
  </si>
  <si>
    <t xml:space="preserve">   lásd: 5. tábla</t>
  </si>
  <si>
    <t>2017.</t>
  </si>
  <si>
    <t>2018.</t>
  </si>
  <si>
    <t>013370</t>
  </si>
  <si>
    <t>Informatikai fejlesztések és szolgáltatások</t>
  </si>
  <si>
    <t>Intézményen kívüli gyermekétkezés</t>
  </si>
  <si>
    <t>Zöldterület- kezelés</t>
  </si>
  <si>
    <t>Gyermekvédelmi pénzbeli és természetbeli ellátások</t>
  </si>
  <si>
    <t>104042</t>
  </si>
  <si>
    <t>Család- és gyermekjóléti szolgáltatások</t>
  </si>
  <si>
    <t>Család- és gyermekjóléti szolgálat</t>
  </si>
  <si>
    <t>H</t>
  </si>
  <si>
    <t>I</t>
  </si>
  <si>
    <t>ebből: Közművelődési érdekeltségnövelő támogatáshoz kapcsolódó beruházás</t>
  </si>
  <si>
    <t>ebből: Közművelődési érdekeltségnövelő támogatáshoz kapcsolódó beruházás áfája</t>
  </si>
  <si>
    <t>Előirányzat módosítás 06.15.</t>
  </si>
  <si>
    <t>Eredeti előirányzat 2017.</t>
  </si>
  <si>
    <t>Módosított előirányzat 06.15.</t>
  </si>
  <si>
    <t xml:space="preserve">2017. </t>
  </si>
  <si>
    <t>K352.</t>
  </si>
  <si>
    <t xml:space="preserve">Fizetendő áfa </t>
  </si>
  <si>
    <t>Eredeti előirányzat       2017.</t>
  </si>
  <si>
    <t>Kiszámlázott áfa</t>
  </si>
  <si>
    <t>B53.</t>
  </si>
  <si>
    <t>Egyéb tárgyi eszközök értékesítése</t>
  </si>
  <si>
    <t>K63.</t>
  </si>
  <si>
    <t>2017. ÉVI MŰKÖDÉSI ÉS FELHALMOZÁSI CÉLÚ BEVÉTELEI ÉS KIADÁSAI</t>
  </si>
  <si>
    <t>2.1. Működési célú támogatás aht-n belül</t>
  </si>
  <si>
    <t xml:space="preserve">2.2. Működési bevételek </t>
  </si>
  <si>
    <t>2.3. Előző évi költségvetési maradvány</t>
  </si>
  <si>
    <t>2.3. Felhalmozási bevételek</t>
  </si>
  <si>
    <t xml:space="preserve">1.6. Beruházások </t>
  </si>
  <si>
    <t>1.7. Felújítások</t>
  </si>
  <si>
    <t>1.8. Egyéb felhalmozási kiadások</t>
  </si>
  <si>
    <t>1.9. Felhalm célú kölcsön</t>
  </si>
  <si>
    <t>1.10. Tartalékok</t>
  </si>
  <si>
    <t>1.11. Befektetési célú belföldi értékpapírok vásárlása</t>
  </si>
  <si>
    <t>2.5. Beruházási kiadás</t>
  </si>
  <si>
    <t xml:space="preserve">    Fecskeház kialakítása (önerő biztosítása)</t>
  </si>
  <si>
    <t xml:space="preserve">    Ady úti járda felújítása</t>
  </si>
  <si>
    <t xml:space="preserve"> Udvari melléképület felújítása</t>
  </si>
  <si>
    <t xml:space="preserve">     Egészségügy részére eszközök beszerzése</t>
  </si>
  <si>
    <t xml:space="preserve">    Konyhai pályázathoz önerő biztosítása</t>
  </si>
  <si>
    <t>Egyéb felhalmozási célú támogatások áht-n kívülre</t>
  </si>
  <si>
    <t>2017. évi előirányzat</t>
  </si>
  <si>
    <t>CSESZTREG KÖZSÉG ÖNKORMÁNYZATA ÉS INTÉZMÉNYE 2017. ÉVI KIADÁSAI ÉS LÉTSZÁMADATAI FELADATOK SZERINTI BONTÁSBAN</t>
  </si>
  <si>
    <t>Létszám (fő)</t>
  </si>
  <si>
    <t>Átlagos statisztikai létszám (közfogl. nélkül) (fő)</t>
  </si>
  <si>
    <t xml:space="preserve">Személyi juttatások </t>
  </si>
  <si>
    <t xml:space="preserve">Munkaadókat terhelő járulékok </t>
  </si>
  <si>
    <t xml:space="preserve">Ellátottak pénzbeli juttatásai </t>
  </si>
  <si>
    <t xml:space="preserve">Egyéb működési célú kiadások </t>
  </si>
  <si>
    <t xml:space="preserve">Egyéb felhalmozási  célú kiadások </t>
  </si>
  <si>
    <t>Áht-n belüli megelőlegezések visszafizetése</t>
  </si>
  <si>
    <t>K1</t>
  </si>
  <si>
    <t>K2</t>
  </si>
  <si>
    <t>K3</t>
  </si>
  <si>
    <t>K4</t>
  </si>
  <si>
    <t>K5</t>
  </si>
  <si>
    <t>K6</t>
  </si>
  <si>
    <t>K7</t>
  </si>
  <si>
    <t>K8</t>
  </si>
  <si>
    <t>K914</t>
  </si>
  <si>
    <t>Támogatási célú finanszírozás műveletek</t>
  </si>
  <si>
    <t>104037</t>
  </si>
  <si>
    <t>Gyermekétkeztetés köznevelés intézményben</t>
  </si>
  <si>
    <t>CSESZTREG KÖZSÉG ÖNKORMÁNYZATA ÉS INTÉZMÉNYE 2017. ÉVI BEVÉTELEI FELADATOK SZERINTI BONTÁSBAN</t>
  </si>
  <si>
    <t>Működési célú támogatások áht-n belülről</t>
  </si>
  <si>
    <t>Felhalmozási célú támogatatások áht-n belülről</t>
  </si>
  <si>
    <t xml:space="preserve"> Működési célú  átvett pénzeszköz</t>
  </si>
  <si>
    <t>Felhalmozási célú átvett pénzeszköz</t>
  </si>
  <si>
    <t>Maradvány igénybevétele</t>
  </si>
  <si>
    <t>Önkormányzati működési támogatás</t>
  </si>
  <si>
    <t>Egyéb működési célú támogatás</t>
  </si>
  <si>
    <t>B11</t>
  </si>
  <si>
    <t>B16</t>
  </si>
  <si>
    <t>B2</t>
  </si>
  <si>
    <t>B3</t>
  </si>
  <si>
    <t>B4</t>
  </si>
  <si>
    <t>B5</t>
  </si>
  <si>
    <t>B6</t>
  </si>
  <si>
    <t>B7</t>
  </si>
  <si>
    <t>B813</t>
  </si>
  <si>
    <t>Egyéb kisegítő szolgáltatások</t>
  </si>
  <si>
    <t>Támogatási célú finaszírozási műveletek</t>
  </si>
  <si>
    <t>047320</t>
  </si>
  <si>
    <t>Turizmusfejlesztési támogatások és tevékenységek</t>
  </si>
  <si>
    <t>076090</t>
  </si>
  <si>
    <t>Egyéb egészségügyi szolgáltatások finanszírozása és támogatása</t>
  </si>
  <si>
    <t>Informatikai eszközök beszerzése</t>
  </si>
  <si>
    <t>CSESZTREG KÖZSÉG ÖNKORMÁNYZATA 2017. ÉVI TARTALÉKAI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</si>
  <si>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</si>
  <si>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</si>
  <si>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</si>
  <si>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</si>
  <si>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</si>
  <si>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</si>
  <si>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</si>
  <si>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>Polgármester</t>
  </si>
  <si>
    <t xml:space="preserve">Tartalékok mindösszesen </t>
  </si>
  <si>
    <t>Csesztreg Község Önkormányzata által adott közvetett támogatások 2017. évben
(kedvezmények)</t>
  </si>
  <si>
    <t>10. számú melléklet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</si>
  <si>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</si>
  <si>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</si>
  <si>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</si>
  <si>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</si>
  <si>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</si>
  <si>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</si>
  <si>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</si>
  <si>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</si>
  <si>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</si>
  <si>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</si>
  <si>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</si>
  <si>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</si>
  <si>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</si>
  <si>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</si>
  <si>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</si>
  <si>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</si>
  <si>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</si>
  <si>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</si>
  <si>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</si>
  <si>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</si>
  <si>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</si>
  <si>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Csesztreg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</si>
  <si>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</si>
  <si>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</si>
  <si>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</si>
  <si>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</si>
  <si>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</si>
  <si>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</si>
  <si>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</si>
  <si>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</si>
  <si>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</si>
  <si>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2019.</t>
  </si>
  <si>
    <t>2020.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</si>
  <si>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</si>
  <si>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</si>
  <si>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</si>
  <si>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2017. évi eredeti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</si>
  <si>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</si>
  <si>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</si>
  <si>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</si>
  <si>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</si>
  <si>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</si>
  <si>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</si>
  <si>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</si>
  <si>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</si>
  <si>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Képviselőtestólet</t>
  </si>
  <si>
    <t>Cél</t>
  </si>
  <si>
    <t>"GO-IN-NATURE" projekt</t>
  </si>
  <si>
    <t>CSESZTREG KÖZSÉG ÖNKORMÁNYZATA ÉS INTÉZMÉNYE 2017. ÉVI ELŐIRÁNYZAT FELHASZNÁLÁSI ÜTEMTERVE</t>
  </si>
  <si>
    <t>9. számú melléklet</t>
  </si>
  <si>
    <t>Előző évi költségvetési maradvány igénybevétele</t>
  </si>
  <si>
    <t>községgazd.</t>
  </si>
  <si>
    <t>dr., védőnő</t>
  </si>
  <si>
    <t>SI-HU önerő</t>
  </si>
  <si>
    <t>hivatal</t>
  </si>
  <si>
    <t>szennyvíz</t>
  </si>
  <si>
    <t>udvari mell.ép.</t>
  </si>
  <si>
    <t>járda</t>
  </si>
  <si>
    <t>fecskeház</t>
  </si>
  <si>
    <t>konyha önerő</t>
  </si>
  <si>
    <t>igazgatás</t>
  </si>
  <si>
    <t>gép</t>
  </si>
  <si>
    <t>ASP</t>
  </si>
  <si>
    <t>érd.növ.tám</t>
  </si>
  <si>
    <t>Go In Nature</t>
  </si>
  <si>
    <t>2017. előtti kifizetések</t>
  </si>
  <si>
    <t>11. számú melléklet</t>
  </si>
  <si>
    <t xml:space="preserve">    Községgazdálkodáshoz, zöldterület kezeléshez szükséges eszközök beszerzése</t>
  </si>
  <si>
    <t>ASP projekthez kapcsolódó eszközbeszerzés</t>
  </si>
  <si>
    <t xml:space="preserve">     Tópari fejlesztések (Pályázati önerő (SI-HU))</t>
  </si>
  <si>
    <t>Művelődési Házba kis értékű tárgyi eszközök beszerzése</t>
  </si>
  <si>
    <t>Közművelődési érdekeltségnövelő támogatásból történő eszközbeszerzés (Művelődési Házba székek vásárlása)</t>
  </si>
  <si>
    <t>"GO-IN-NATURE" projekthez kapcsolódó infrastruktúra fejlesztés, beruházás, felújítás</t>
  </si>
  <si>
    <t>Általános célú tartalékok</t>
  </si>
  <si>
    <t>"GO-IN-NATURE" projekthez kapcsolódó céljellegű tartalék képzése</t>
  </si>
  <si>
    <t>ASP projekthez kapcsolódó felhalmozási célú támogatás</t>
  </si>
  <si>
    <t>"GO-IN-NATURE" projekthez kapcsolódó támogatás</t>
  </si>
  <si>
    <t>Közművelődési érdekeltségnövelő támogatás</t>
  </si>
  <si>
    <t>6/2017. (VI. 20.) önkormányzati rendelet 1. melléklete</t>
  </si>
  <si>
    <t>2/2017. (II. 20.) önkormányzati rendelet 1. melléklete</t>
  </si>
  <si>
    <t>6/2017. (VI. 20.) önkormányzati rendelet 2. melléklete</t>
  </si>
  <si>
    <t>2/2017. (II. 20.) önkormányzati rendelet 2,a. melléklete</t>
  </si>
  <si>
    <t>6/2017. (VI. 20.) önkormányzati rendelet 3. melléklete</t>
  </si>
  <si>
    <t>2/2017. (II. 20.) önkormányzati rendelet 2,b. melléklete</t>
  </si>
  <si>
    <t>6/2017. (VI. 20.) önkormányzati rendelet 4. melléklete</t>
  </si>
  <si>
    <t>2/2017. (II. 20.) önkormányzati rendelet 3. melléklete</t>
  </si>
  <si>
    <t>6/2017. (VI. 20.) önkormányzati rendelet 5. melléklete</t>
  </si>
  <si>
    <t>2/2017. (II. 20.) önkormányzati rendelet 5. melléklete</t>
  </si>
  <si>
    <t>6/2017. (VI. 20.) önkormányzati rendelet 6. melléklete</t>
  </si>
  <si>
    <t>2/2017. (II. 20.) önkormányzati rendelet 6,a. melléklete</t>
  </si>
  <si>
    <t>6/2017. (VI. 20.) önkormányzati rendelet 7. melléklete</t>
  </si>
  <si>
    <t>2/2017. (II. 20.) önkormányzati rendelet 6,b. melléklete</t>
  </si>
  <si>
    <t>6/2017. (VI. 20.) önkormányzati rendelet 8. melléklete</t>
  </si>
  <si>
    <t>2/2017. (II. 20.) önkormányzati rendelet 7. melléklete</t>
  </si>
  <si>
    <t>6/2017. (VI. 20.) önkormányzati rendelet 9. melléklete</t>
  </si>
  <si>
    <t>2/2017. (II. 20.) önkormányzati rendelet 8,a. melléklete</t>
  </si>
  <si>
    <t>6/2017. (VI. 20.) önkormányzati rendelet 10. melléklete</t>
  </si>
  <si>
    <t>2/2017. (II. 20.) önkormányzati rendelet 8,b. melléklete</t>
  </si>
  <si>
    <t>6/2017. (VI. 20.) önkormányzati rendelet 11. melléklete</t>
  </si>
  <si>
    <t>2/2017. (II. 20.) önkormányzati rendelet 9. melléklete</t>
  </si>
  <si>
    <t>6/2017. (VI. 20.) önkormányzati rendelet 12. melléklete</t>
  </si>
  <si>
    <t>2/2017. (II. 20.) önkormányzati rendelet 10. melléklete</t>
  </si>
  <si>
    <t>6/2017. (VI. 20.) önkormányzati rendelet 13. melléklete</t>
  </si>
  <si>
    <t>2/2017. (II. 20.) önkormányzati rendelet 11. melléklete</t>
  </si>
  <si>
    <t>6/2017. (VI. 20.) önkormányzati rendelet 14. melléklete</t>
  </si>
  <si>
    <t>2/2017. (II. 20.) önkormányzati rendelet 12.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</si>
</sst>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102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 CE"/>
      <family val="0"/>
    </font>
    <font>
      <b/>
      <sz val="9"/>
      <color indexed="8"/>
      <name val="Times New Roman"/>
      <family val="1"/>
    </font>
    <font>
      <sz val="11"/>
      <name val="Arial"/>
      <family val="2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15" fillId="0" borderId="0" xfId="106">
      <alignment/>
      <protection/>
    </xf>
    <xf numFmtId="0" fontId="30" fillId="0" borderId="0" xfId="106" applyFont="1" applyBorder="1" applyAlignment="1" applyProtection="1">
      <alignment horizontal="center" vertical="center"/>
      <protection locked="0"/>
    </xf>
    <xf numFmtId="0" fontId="15" fillId="0" borderId="0" xfId="106" applyBorder="1" applyAlignment="1" applyProtection="1">
      <alignment horizontal="centerContinuous" vertical="top"/>
      <protection locked="0"/>
    </xf>
    <xf numFmtId="0" fontId="31" fillId="0" borderId="0" xfId="106" applyFont="1" applyBorder="1" applyAlignment="1" applyProtection="1">
      <alignment horizontal="centerContinuous" vertical="top"/>
      <protection locked="0"/>
    </xf>
    <xf numFmtId="0" fontId="15" fillId="0" borderId="0" xfId="106" applyAlignment="1" applyProtection="1">
      <alignment horizontal="centerContinuous" vertical="top"/>
      <protection locked="0"/>
    </xf>
    <xf numFmtId="0" fontId="31" fillId="0" borderId="21" xfId="106" applyFont="1" applyBorder="1" applyAlignment="1" applyProtection="1">
      <alignment horizontal="centerContinuous" vertical="top"/>
      <protection locked="0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106" applyFont="1">
      <alignment/>
      <protection/>
    </xf>
    <xf numFmtId="0" fontId="48" fillId="0" borderId="0" xfId="106" applyFont="1" applyBorder="1">
      <alignment/>
      <protection/>
    </xf>
    <xf numFmtId="3" fontId="48" fillId="0" borderId="0" xfId="106" applyNumberFormat="1" applyFont="1" applyBorder="1">
      <alignment/>
      <protection/>
    </xf>
    <xf numFmtId="0" fontId="1" fillId="0" borderId="22" xfId="106" applyFont="1" applyBorder="1" applyProtection="1">
      <alignment/>
      <protection locked="0"/>
    </xf>
    <xf numFmtId="0" fontId="37" fillId="0" borderId="0" xfId="0" applyFont="1" applyBorder="1" applyAlignment="1">
      <alignment wrapText="1"/>
    </xf>
    <xf numFmtId="0" fontId="1" fillId="0" borderId="23" xfId="106" applyFont="1" applyBorder="1">
      <alignment/>
      <protection/>
    </xf>
    <xf numFmtId="0" fontId="48" fillId="0" borderId="23" xfId="106" applyFont="1" applyBorder="1">
      <alignment/>
      <protection/>
    </xf>
    <xf numFmtId="0" fontId="35" fillId="0" borderId="22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7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46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50" fillId="0" borderId="22" xfId="0" applyFont="1" applyBorder="1" applyAlignment="1">
      <alignment wrapText="1"/>
    </xf>
    <xf numFmtId="0" fontId="52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7" fillId="0" borderId="13" xfId="0" applyNumberFormat="1" applyFont="1" applyBorder="1" applyAlignment="1">
      <alignment horizontal="right" wrapText="1"/>
    </xf>
    <xf numFmtId="3" fontId="37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3" fontId="33" fillId="0" borderId="27" xfId="0" applyNumberFormat="1" applyFont="1" applyBorder="1" applyAlignment="1">
      <alignment horizontal="right" wrapText="1"/>
    </xf>
    <xf numFmtId="0" fontId="34" fillId="0" borderId="28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34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5" fillId="0" borderId="12" xfId="101" applyFont="1" applyBorder="1" applyAlignment="1">
      <alignment horizontal="center"/>
      <protection/>
    </xf>
    <xf numFmtId="0" fontId="55" fillId="0" borderId="13" xfId="101" applyFont="1" applyBorder="1" applyAlignment="1">
      <alignment horizontal="center"/>
      <protection/>
    </xf>
    <xf numFmtId="0" fontId="55" fillId="0" borderId="14" xfId="101" applyFont="1" applyBorder="1" applyAlignment="1">
      <alignment horizontal="center"/>
      <protection/>
    </xf>
    <xf numFmtId="0" fontId="55" fillId="0" borderId="0" xfId="101" applyFont="1">
      <alignment/>
      <protection/>
    </xf>
    <xf numFmtId="0" fontId="29" fillId="0" borderId="0" xfId="106" applyFont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6" fillId="0" borderId="36" xfId="0" applyFont="1" applyFill="1" applyBorder="1" applyAlignment="1" applyProtection="1">
      <alignment horizontal="left" vertical="center"/>
      <protection/>
    </xf>
    <xf numFmtId="180" fontId="16" fillId="0" borderId="0" xfId="105" applyNumberFormat="1" applyFill="1" applyAlignment="1" applyProtection="1">
      <alignment vertical="center" wrapText="1"/>
      <protection/>
    </xf>
    <xf numFmtId="180" fontId="57" fillId="0" borderId="0" xfId="105" applyNumberFormat="1" applyFont="1" applyFill="1" applyAlignment="1" applyProtection="1">
      <alignment horizontal="centerContinuous" vertical="center" wrapText="1"/>
      <protection/>
    </xf>
    <xf numFmtId="180" fontId="16" fillId="0" borderId="0" xfId="105" applyNumberFormat="1" applyFill="1" applyAlignment="1" applyProtection="1">
      <alignment horizontal="centerContinuous" vertical="center"/>
      <protection/>
    </xf>
    <xf numFmtId="180" fontId="16" fillId="0" borderId="0" xfId="105" applyNumberFormat="1" applyFill="1" applyAlignment="1" applyProtection="1">
      <alignment horizontal="center" vertical="center" wrapText="1"/>
      <protection/>
    </xf>
    <xf numFmtId="180" fontId="59" fillId="0" borderId="36" xfId="105" applyNumberFormat="1" applyFont="1" applyFill="1" applyBorder="1" applyAlignment="1" applyProtection="1">
      <alignment horizontal="centerContinuous" vertical="center" wrapText="1"/>
      <protection/>
    </xf>
    <xf numFmtId="180" fontId="59" fillId="0" borderId="37" xfId="105" applyNumberFormat="1" applyFont="1" applyFill="1" applyBorder="1" applyAlignment="1" applyProtection="1">
      <alignment horizontal="centerContinuous" vertical="center" wrapText="1"/>
      <protection/>
    </xf>
    <xf numFmtId="180" fontId="59" fillId="0" borderId="38" xfId="105" applyNumberFormat="1" applyFont="1" applyFill="1" applyBorder="1" applyAlignment="1" applyProtection="1">
      <alignment horizontal="centerContinuous" vertical="center" wrapText="1"/>
      <protection/>
    </xf>
    <xf numFmtId="180" fontId="59" fillId="0" borderId="36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 wrapText="1"/>
      <protection/>
    </xf>
    <xf numFmtId="180" fontId="55" fillId="0" borderId="39" xfId="105" applyNumberFormat="1" applyFont="1" applyFill="1" applyBorder="1" applyAlignment="1" applyProtection="1">
      <alignment horizontal="center" vertical="center" wrapText="1"/>
      <protection/>
    </xf>
    <xf numFmtId="180" fontId="55" fillId="0" borderId="36" xfId="105" applyNumberFormat="1" applyFont="1" applyFill="1" applyBorder="1" applyAlignment="1" applyProtection="1">
      <alignment horizontal="center" vertical="center" wrapText="1"/>
      <protection/>
    </xf>
    <xf numFmtId="180" fontId="55" fillId="0" borderId="37" xfId="105" applyNumberFormat="1" applyFont="1" applyFill="1" applyBorder="1" applyAlignment="1" applyProtection="1">
      <alignment horizontal="center" vertical="center" wrapText="1"/>
      <protection/>
    </xf>
    <xf numFmtId="180" fontId="55" fillId="0" borderId="38" xfId="105" applyNumberFormat="1" applyFont="1" applyFill="1" applyBorder="1" applyAlignment="1" applyProtection="1">
      <alignment horizontal="center" vertical="center" wrapText="1"/>
      <protection/>
    </xf>
    <xf numFmtId="180" fontId="55" fillId="0" borderId="0" xfId="105" applyNumberFormat="1" applyFont="1" applyFill="1" applyAlignment="1" applyProtection="1">
      <alignment horizontal="center" vertical="center" wrapText="1"/>
      <protection/>
    </xf>
    <xf numFmtId="180" fontId="16" fillId="0" borderId="40" xfId="105" applyNumberFormat="1" applyFill="1" applyBorder="1" applyAlignment="1" applyProtection="1">
      <alignment horizontal="left" vertical="center" wrapText="1" indent="1"/>
      <protection/>
    </xf>
    <xf numFmtId="180" fontId="60" fillId="0" borderId="30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27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1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5" applyNumberFormat="1" applyFill="1" applyBorder="1" applyAlignment="1" applyProtection="1">
      <alignment horizontal="left" vertical="center" wrapText="1" indent="1"/>
      <protection/>
    </xf>
    <xf numFmtId="180" fontId="60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4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45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9" xfId="105" applyNumberFormat="1" applyFont="1" applyFill="1" applyBorder="1" applyAlignment="1" applyProtection="1">
      <alignment horizontal="left" vertical="center" wrapText="1" indent="1"/>
      <protection/>
    </xf>
    <xf numFmtId="180" fontId="55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55" fillId="0" borderId="37" xfId="105" applyNumberFormat="1" applyFont="1" applyFill="1" applyBorder="1" applyAlignment="1" applyProtection="1">
      <alignment horizontal="right" vertical="center" wrapText="1" indent="1"/>
      <protection/>
    </xf>
    <xf numFmtId="180" fontId="55" fillId="0" borderId="38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46" xfId="105" applyNumberFormat="1" applyFont="1" applyFill="1" applyBorder="1" applyAlignment="1" applyProtection="1">
      <alignment horizontal="right" vertical="center" wrapText="1" indent="1"/>
      <protection/>
    </xf>
    <xf numFmtId="180" fontId="61" fillId="0" borderId="47" xfId="105" applyNumberFormat="1" applyFont="1" applyFill="1" applyBorder="1" applyAlignment="1" applyProtection="1">
      <alignment horizontal="left" vertical="center" wrapText="1" indent="1"/>
      <protection/>
    </xf>
    <xf numFmtId="180" fontId="61" fillId="0" borderId="27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41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5" applyNumberFormat="1" applyFont="1" applyFill="1" applyBorder="1" applyAlignment="1" applyProtection="1">
      <alignment horizontal="left" vertical="center" wrapText="1" indent="2"/>
      <protection/>
    </xf>
    <xf numFmtId="180" fontId="60" fillId="0" borderId="13" xfId="105" applyNumberFormat="1" applyFont="1" applyFill="1" applyBorder="1" applyAlignment="1" applyProtection="1">
      <alignment horizontal="left" vertical="center" wrapText="1" indent="2"/>
      <protection/>
    </xf>
    <xf numFmtId="180" fontId="61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30" xfId="105" applyNumberFormat="1" applyFont="1" applyFill="1" applyBorder="1" applyAlignment="1" applyProtection="1">
      <alignment horizontal="left" vertical="center" wrapText="1" indent="2"/>
      <protection/>
    </xf>
    <xf numFmtId="180" fontId="60" fillId="0" borderId="16" xfId="105" applyNumberFormat="1" applyFont="1" applyFill="1" applyBorder="1" applyAlignment="1" applyProtection="1">
      <alignment horizontal="left" vertical="center" wrapText="1" indent="2"/>
      <protection/>
    </xf>
    <xf numFmtId="3" fontId="63" fillId="0" borderId="13" xfId="0" applyNumberFormat="1" applyFont="1" applyBorder="1" applyAlignment="1">
      <alignment horizontal="right" wrapText="1"/>
    </xf>
    <xf numFmtId="3" fontId="63" fillId="0" borderId="25" xfId="0" applyNumberFormat="1" applyFont="1" applyBorder="1" applyAlignment="1">
      <alignment horizontal="right" wrapText="1"/>
    </xf>
    <xf numFmtId="0" fontId="25" fillId="0" borderId="48" xfId="0" applyFont="1" applyBorder="1" applyAlignment="1">
      <alignment horizontal="center" wrapText="1"/>
    </xf>
    <xf numFmtId="3" fontId="51" fillId="0" borderId="13" xfId="106" applyNumberFormat="1" applyFont="1" applyBorder="1">
      <alignment/>
      <protection/>
    </xf>
    <xf numFmtId="3" fontId="1" fillId="0" borderId="13" xfId="106" applyNumberFormat="1" applyFont="1" applyBorder="1">
      <alignment/>
      <protection/>
    </xf>
    <xf numFmtId="3" fontId="48" fillId="0" borderId="25" xfId="106" applyNumberFormat="1" applyFont="1" applyBorder="1">
      <alignment/>
      <protection/>
    </xf>
    <xf numFmtId="3" fontId="1" fillId="0" borderId="13" xfId="106" applyNumberFormat="1" applyFont="1" applyFill="1" applyBorder="1">
      <alignment/>
      <protection/>
    </xf>
    <xf numFmtId="3" fontId="42" fillId="0" borderId="13" xfId="106" applyNumberFormat="1" applyFont="1" applyFill="1" applyBorder="1">
      <alignment/>
      <protection/>
    </xf>
    <xf numFmtId="0" fontId="15" fillId="0" borderId="0" xfId="108">
      <alignment/>
      <protection/>
    </xf>
    <xf numFmtId="0" fontId="66" fillId="0" borderId="0" xfId="108" applyFont="1">
      <alignment/>
      <protection/>
    </xf>
    <xf numFmtId="0" fontId="15" fillId="0" borderId="0" xfId="108" applyBorder="1">
      <alignment/>
      <protection/>
    </xf>
    <xf numFmtId="0" fontId="67" fillId="0" borderId="0" xfId="108" applyFont="1" applyBorder="1">
      <alignment/>
      <protection/>
    </xf>
    <xf numFmtId="0" fontId="40" fillId="0" borderId="49" xfId="108" applyFont="1" applyFill="1" applyBorder="1" applyAlignment="1">
      <alignment horizontal="left" vertical="center"/>
      <protection/>
    </xf>
    <xf numFmtId="0" fontId="40" fillId="0" borderId="14" xfId="108" applyFont="1" applyFill="1" applyBorder="1" applyAlignment="1">
      <alignment horizontal="left" vertical="center"/>
      <protection/>
    </xf>
    <xf numFmtId="0" fontId="48" fillId="0" borderId="13" xfId="108" applyFont="1" applyBorder="1" applyAlignment="1">
      <alignment horizontal="left" vertical="center"/>
      <protection/>
    </xf>
    <xf numFmtId="0" fontId="48" fillId="0" borderId="13" xfId="108" applyFont="1" applyFill="1" applyBorder="1">
      <alignment/>
      <protection/>
    </xf>
    <xf numFmtId="0" fontId="68" fillId="0" borderId="13" xfId="108" applyFont="1" applyBorder="1" applyAlignment="1">
      <alignment horizontal="left" vertical="center"/>
      <protection/>
    </xf>
    <xf numFmtId="0" fontId="69" fillId="0" borderId="14" xfId="102" applyFont="1" applyBorder="1" applyAlignment="1">
      <alignment horizontal="center"/>
      <protection/>
    </xf>
    <xf numFmtId="0" fontId="47" fillId="0" borderId="14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left" vertical="center"/>
      <protection/>
    </xf>
    <xf numFmtId="0" fontId="47" fillId="0" borderId="13" xfId="108" applyFont="1" applyBorder="1" applyAlignment="1">
      <alignment horizontal="left" vertical="center"/>
      <protection/>
    </xf>
    <xf numFmtId="3" fontId="48" fillId="0" borderId="13" xfId="108" applyNumberFormat="1" applyFont="1" applyBorder="1" applyAlignment="1">
      <alignment vertical="center"/>
      <protection/>
    </xf>
    <xf numFmtId="0" fontId="69" fillId="0" borderId="14" xfId="108" applyFont="1" applyBorder="1" applyAlignment="1">
      <alignment horizontal="center" vertical="center"/>
      <protection/>
    </xf>
    <xf numFmtId="0" fontId="48" fillId="0" borderId="14" xfId="108" applyFont="1" applyBorder="1" applyAlignment="1">
      <alignment vertical="center"/>
      <protection/>
    </xf>
    <xf numFmtId="0" fontId="47" fillId="0" borderId="13" xfId="108" applyFont="1" applyFill="1" applyBorder="1" applyAlignment="1">
      <alignment horizontal="left" vertical="center"/>
      <protection/>
    </xf>
    <xf numFmtId="0" fontId="40" fillId="0" borderId="14" xfId="108" applyFont="1" applyBorder="1" applyAlignment="1">
      <alignment vertical="center"/>
      <protection/>
    </xf>
    <xf numFmtId="0" fontId="47" fillId="0" borderId="13" xfId="102" applyFont="1" applyBorder="1" applyAlignment="1">
      <alignment horizontal="left"/>
      <protection/>
    </xf>
    <xf numFmtId="3" fontId="69" fillId="0" borderId="13" xfId="108" applyNumberFormat="1" applyFont="1" applyBorder="1" applyAlignment="1">
      <alignment horizontal="right" vertical="center"/>
      <protection/>
    </xf>
    <xf numFmtId="0" fontId="69" fillId="0" borderId="14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left"/>
      <protection/>
    </xf>
    <xf numFmtId="0" fontId="15" fillId="0" borderId="13" xfId="108" applyBorder="1">
      <alignment/>
      <protection/>
    </xf>
    <xf numFmtId="0" fontId="69" fillId="0" borderId="13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center"/>
      <protection/>
    </xf>
    <xf numFmtId="0" fontId="48" fillId="0" borderId="49" xfId="108" applyFont="1" applyBorder="1" applyAlignment="1">
      <alignment horizontal="left"/>
      <protection/>
    </xf>
    <xf numFmtId="0" fontId="48" fillId="0" borderId="49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center" vertical="center"/>
      <protection/>
    </xf>
    <xf numFmtId="0" fontId="40" fillId="0" borderId="14" xfId="108" applyFont="1" applyBorder="1" applyAlignment="1">
      <alignment horizontal="center" vertical="center"/>
      <protection/>
    </xf>
    <xf numFmtId="3" fontId="47" fillId="0" borderId="43" xfId="108" applyNumberFormat="1" applyFont="1" applyBorder="1" applyAlignment="1">
      <alignment vertical="center"/>
      <protection/>
    </xf>
    <xf numFmtId="3" fontId="47" fillId="0" borderId="43" xfId="102" applyNumberFormat="1" applyFont="1" applyBorder="1" applyAlignment="1">
      <alignment horizontal="right"/>
      <protection/>
    </xf>
    <xf numFmtId="3" fontId="47" fillId="0" borderId="43" xfId="108" applyNumberFormat="1" applyFont="1" applyBorder="1" applyAlignment="1">
      <alignment horizontal="right" vertical="center"/>
      <protection/>
    </xf>
    <xf numFmtId="3" fontId="69" fillId="0" borderId="43" xfId="108" applyNumberFormat="1" applyFont="1" applyBorder="1" applyAlignment="1">
      <alignment horizontal="right" vertical="center"/>
      <protection/>
    </xf>
    <xf numFmtId="3" fontId="68" fillId="0" borderId="43" xfId="108" applyNumberFormat="1" applyFont="1" applyBorder="1" applyAlignment="1">
      <alignment horizontal="right" vertical="center"/>
      <protection/>
    </xf>
    <xf numFmtId="0" fontId="15" fillId="0" borderId="43" xfId="108" applyBorder="1">
      <alignment/>
      <protection/>
    </xf>
    <xf numFmtId="3" fontId="48" fillId="0" borderId="43" xfId="108" applyNumberFormat="1" applyFont="1" applyBorder="1" applyAlignment="1">
      <alignment horizontal="right" vertical="center"/>
      <protection/>
    </xf>
    <xf numFmtId="3" fontId="68" fillId="0" borderId="43" xfId="108" applyNumberFormat="1" applyFont="1" applyFill="1" applyBorder="1" applyAlignment="1">
      <alignment vertical="center"/>
      <protection/>
    </xf>
    <xf numFmtId="3" fontId="48" fillId="0" borderId="43" xfId="108" applyNumberFormat="1" applyFont="1" applyBorder="1" applyAlignment="1">
      <alignment vertical="center"/>
      <protection/>
    </xf>
    <xf numFmtId="3" fontId="69" fillId="0" borderId="43" xfId="108" applyNumberFormat="1" applyFont="1" applyBorder="1" applyAlignment="1">
      <alignment vertical="center"/>
      <protection/>
    </xf>
    <xf numFmtId="0" fontId="39" fillId="0" borderId="13" xfId="108" applyFont="1" applyBorder="1" applyAlignment="1">
      <alignment vertical="center"/>
      <protection/>
    </xf>
    <xf numFmtId="3" fontId="39" fillId="0" borderId="43" xfId="108" applyNumberFormat="1" applyFont="1" applyBorder="1" applyAlignment="1">
      <alignment vertical="center"/>
      <protection/>
    </xf>
    <xf numFmtId="0" fontId="48" fillId="0" borderId="49" xfId="108" applyFont="1" applyBorder="1" applyAlignment="1">
      <alignment horizontal="center" vertical="center"/>
      <protection/>
    </xf>
    <xf numFmtId="3" fontId="69" fillId="0" borderId="43" xfId="108" applyNumberFormat="1" applyFont="1" applyBorder="1">
      <alignment/>
      <protection/>
    </xf>
    <xf numFmtId="0" fontId="69" fillId="0" borderId="13" xfId="108" applyFont="1" applyFill="1" applyBorder="1" applyAlignment="1">
      <alignment horizontal="left" vertical="center"/>
      <protection/>
    </xf>
    <xf numFmtId="0" fontId="47" fillId="0" borderId="50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8" fillId="0" borderId="49" xfId="108" applyFont="1" applyBorder="1" applyAlignment="1">
      <alignment horizontal="center"/>
      <protection/>
    </xf>
    <xf numFmtId="0" fontId="49" fillId="0" borderId="14" xfId="108" applyFont="1" applyBorder="1" applyAlignment="1">
      <alignment vertical="center"/>
      <protection/>
    </xf>
    <xf numFmtId="3" fontId="71" fillId="24" borderId="13" xfId="108" applyNumberFormat="1" applyFont="1" applyFill="1" applyBorder="1" applyAlignment="1">
      <alignment horizontal="right" vertical="center"/>
      <protection/>
    </xf>
    <xf numFmtId="3" fontId="72" fillId="24" borderId="13" xfId="108" applyNumberFormat="1" applyFont="1" applyFill="1" applyBorder="1" applyAlignment="1">
      <alignment vertical="center"/>
      <protection/>
    </xf>
    <xf numFmtId="0" fontId="15" fillId="24" borderId="0" xfId="108" applyFill="1">
      <alignment/>
      <protection/>
    </xf>
    <xf numFmtId="0" fontId="48" fillId="20" borderId="51" xfId="108" applyFont="1" applyFill="1" applyBorder="1" applyAlignment="1">
      <alignment horizontal="center" vertical="center"/>
      <protection/>
    </xf>
    <xf numFmtId="0" fontId="48" fillId="20" borderId="52" xfId="108" applyFont="1" applyFill="1" applyBorder="1" applyAlignment="1">
      <alignment horizontal="center" vertical="center"/>
      <protection/>
    </xf>
    <xf numFmtId="0" fontId="48" fillId="20" borderId="53" xfId="108" applyFont="1" applyFill="1" applyBorder="1" applyAlignment="1">
      <alignment horizontal="center" vertical="center" wrapText="1"/>
      <protection/>
    </xf>
    <xf numFmtId="0" fontId="48" fillId="20" borderId="54" xfId="108" applyFont="1" applyFill="1" applyBorder="1" applyAlignment="1">
      <alignment horizontal="center" vertical="center"/>
      <protection/>
    </xf>
    <xf numFmtId="0" fontId="48" fillId="0" borderId="12" xfId="108" applyFont="1" applyBorder="1" applyAlignment="1">
      <alignment horizontal="center" vertical="center"/>
      <protection/>
    </xf>
    <xf numFmtId="0" fontId="69" fillId="0" borderId="55" xfId="108" applyFont="1" applyBorder="1" applyAlignment="1">
      <alignment horizontal="center" vertical="center"/>
      <protection/>
    </xf>
    <xf numFmtId="0" fontId="48" fillId="0" borderId="55" xfId="108" applyFont="1" applyBorder="1" applyAlignment="1">
      <alignment horizontal="left" vertical="center"/>
      <protection/>
    </xf>
    <xf numFmtId="3" fontId="71" fillId="24" borderId="43" xfId="108" applyNumberFormat="1" applyFont="1" applyFill="1" applyBorder="1">
      <alignment/>
      <protection/>
    </xf>
    <xf numFmtId="3" fontId="68" fillId="0" borderId="43" xfId="108" applyNumberFormat="1" applyFont="1" applyFill="1" applyBorder="1">
      <alignment/>
      <protection/>
    </xf>
    <xf numFmtId="0" fontId="47" fillId="0" borderId="12" xfId="108" applyFont="1" applyBorder="1" applyAlignment="1">
      <alignment horizontal="center" vertical="center"/>
      <protection/>
    </xf>
    <xf numFmtId="3" fontId="49" fillId="0" borderId="43" xfId="108" applyNumberFormat="1" applyFont="1" applyBorder="1" applyAlignment="1">
      <alignment vertical="center"/>
      <protection/>
    </xf>
    <xf numFmtId="0" fontId="47" fillId="0" borderId="55" xfId="108" applyFont="1" applyBorder="1" applyAlignment="1">
      <alignment horizontal="center" vertical="center"/>
      <protection/>
    </xf>
    <xf numFmtId="0" fontId="49" fillId="0" borderId="55" xfId="108" applyFont="1" applyBorder="1" applyAlignment="1">
      <alignment vertical="center"/>
      <protection/>
    </xf>
    <xf numFmtId="0" fontId="40" fillId="0" borderId="55" xfId="108" applyFont="1" applyBorder="1" applyAlignment="1">
      <alignment vertical="center"/>
      <protection/>
    </xf>
    <xf numFmtId="0" fontId="48" fillId="0" borderId="55" xfId="108" applyFont="1" applyBorder="1" applyAlignment="1">
      <alignment horizontal="center" vertical="center"/>
      <protection/>
    </xf>
    <xf numFmtId="0" fontId="53" fillId="20" borderId="19" xfId="108" applyFont="1" applyFill="1" applyBorder="1" applyAlignment="1">
      <alignment horizontal="left" vertical="center"/>
      <protection/>
    </xf>
    <xf numFmtId="3" fontId="53" fillId="20" borderId="56" xfId="108" applyNumberFormat="1" applyFont="1" applyFill="1" applyBorder="1" applyAlignment="1">
      <alignment vertical="center"/>
      <protection/>
    </xf>
    <xf numFmtId="0" fontId="53" fillId="20" borderId="20" xfId="108" applyFont="1" applyFill="1" applyBorder="1" applyAlignment="1">
      <alignment horizontal="left" vertical="center"/>
      <protection/>
    </xf>
    <xf numFmtId="0" fontId="65" fillId="0" borderId="0" xfId="108" applyFont="1" applyFill="1" applyBorder="1" applyAlignment="1">
      <alignment vertical="center"/>
      <protection/>
    </xf>
    <xf numFmtId="0" fontId="64" fillId="0" borderId="0" xfId="108" applyFont="1" applyFill="1" applyBorder="1" applyAlignment="1">
      <alignment vertical="center"/>
      <protection/>
    </xf>
    <xf numFmtId="0" fontId="65" fillId="0" borderId="0" xfId="108" applyFont="1" applyFill="1" applyBorder="1">
      <alignment/>
      <protection/>
    </xf>
    <xf numFmtId="0" fontId="65" fillId="0" borderId="0" xfId="108" applyFont="1" applyFill="1" applyBorder="1" applyAlignment="1">
      <alignment horizontal="left" vertical="center"/>
      <protection/>
    </xf>
    <xf numFmtId="0" fontId="73" fillId="0" borderId="0" xfId="108" applyFont="1" applyFill="1" applyBorder="1" applyAlignment="1">
      <alignment horizontal="left" vertical="center"/>
      <protection/>
    </xf>
    <xf numFmtId="3" fontId="65" fillId="0" borderId="0" xfId="108" applyNumberFormat="1" applyFont="1" applyFill="1" applyBorder="1" applyAlignment="1">
      <alignment vertical="center"/>
      <protection/>
    </xf>
    <xf numFmtId="0" fontId="65" fillId="0" borderId="0" xfId="108" applyFont="1" applyFill="1" applyBorder="1" applyAlignment="1">
      <alignment horizontal="right" vertical="center"/>
      <protection/>
    </xf>
    <xf numFmtId="167" fontId="65" fillId="0" borderId="0" xfId="108" applyNumberFormat="1" applyFont="1" applyFill="1" applyBorder="1" applyAlignment="1">
      <alignment vertical="center"/>
      <protection/>
    </xf>
    <xf numFmtId="3" fontId="65" fillId="0" borderId="0" xfId="108" applyNumberFormat="1" applyFont="1" applyFill="1" applyBorder="1" applyAlignment="1">
      <alignment vertical="center"/>
      <protection/>
    </xf>
    <xf numFmtId="0" fontId="64" fillId="0" borderId="0" xfId="108" applyFont="1" applyFill="1" applyBorder="1" applyAlignment="1">
      <alignment horizontal="left" vertical="center"/>
      <protection/>
    </xf>
    <xf numFmtId="3" fontId="64" fillId="0" borderId="0" xfId="108" applyNumberFormat="1" applyFont="1" applyFill="1" applyBorder="1" applyAlignment="1">
      <alignment vertical="center"/>
      <protection/>
    </xf>
    <xf numFmtId="3" fontId="64" fillId="0" borderId="0" xfId="108" applyNumberFormat="1" applyFont="1" applyFill="1" applyBorder="1" applyAlignment="1">
      <alignment vertical="center"/>
      <protection/>
    </xf>
    <xf numFmtId="167" fontId="64" fillId="0" borderId="0" xfId="108" applyNumberFormat="1" applyFont="1" applyFill="1" applyBorder="1" applyAlignment="1">
      <alignment vertical="center"/>
      <protection/>
    </xf>
    <xf numFmtId="167" fontId="64" fillId="0" borderId="0" xfId="108" applyNumberFormat="1" applyFont="1" applyFill="1" applyBorder="1" applyAlignment="1">
      <alignment vertical="center"/>
      <protection/>
    </xf>
    <xf numFmtId="0" fontId="65" fillId="25" borderId="0" xfId="108" applyFont="1" applyFill="1" applyBorder="1" applyAlignment="1">
      <alignment horizontal="left" vertical="center"/>
      <protection/>
    </xf>
    <xf numFmtId="0" fontId="65" fillId="25" borderId="0" xfId="108" applyFont="1" applyFill="1" applyBorder="1">
      <alignment/>
      <protection/>
    </xf>
    <xf numFmtId="3" fontId="65" fillId="25" borderId="0" xfId="108" applyNumberFormat="1" applyFont="1" applyFill="1" applyBorder="1" applyAlignment="1">
      <alignment vertical="center"/>
      <protection/>
    </xf>
    <xf numFmtId="0" fontId="15" fillId="25" borderId="0" xfId="108" applyFill="1">
      <alignment/>
      <protection/>
    </xf>
    <xf numFmtId="0" fontId="65" fillId="25" borderId="0" xfId="108" applyFont="1" applyFill="1" applyBorder="1" applyAlignment="1">
      <alignment horizontal="right" vertical="center"/>
      <protection/>
    </xf>
    <xf numFmtId="167" fontId="65" fillId="25" borderId="0" xfId="108" applyNumberFormat="1" applyFont="1" applyFill="1" applyBorder="1" applyAlignment="1">
      <alignment vertical="center"/>
      <protection/>
    </xf>
    <xf numFmtId="3" fontId="64" fillId="25" borderId="0" xfId="108" applyNumberFormat="1" applyFont="1" applyFill="1" applyBorder="1" applyAlignment="1">
      <alignment vertical="center"/>
      <protection/>
    </xf>
    <xf numFmtId="0" fontId="15" fillId="25" borderId="0" xfId="108" applyFill="1" applyBorder="1">
      <alignment/>
      <protection/>
    </xf>
    <xf numFmtId="0" fontId="64" fillId="0" borderId="0" xfId="108" applyFont="1" applyFill="1" applyBorder="1">
      <alignment/>
      <protection/>
    </xf>
    <xf numFmtId="0" fontId="15" fillId="0" borderId="0" xfId="108" applyFill="1">
      <alignment/>
      <protection/>
    </xf>
    <xf numFmtId="3" fontId="65" fillId="25" borderId="0" xfId="108" applyNumberFormat="1" applyFont="1" applyFill="1" applyBorder="1" applyAlignment="1">
      <alignment vertical="center"/>
      <protection/>
    </xf>
    <xf numFmtId="0" fontId="74" fillId="0" borderId="0" xfId="108" applyFont="1">
      <alignment/>
      <protection/>
    </xf>
    <xf numFmtId="0" fontId="15" fillId="0" borderId="0" xfId="108" applyAlignment="1">
      <alignment/>
      <protection/>
    </xf>
    <xf numFmtId="0" fontId="1" fillId="0" borderId="13" xfId="108" applyFont="1" applyBorder="1">
      <alignment/>
      <protection/>
    </xf>
    <xf numFmtId="0" fontId="48" fillId="0" borderId="13" xfId="108" applyFont="1" applyBorder="1">
      <alignment/>
      <protection/>
    </xf>
    <xf numFmtId="3" fontId="48" fillId="0" borderId="13" xfId="108" applyNumberFormat="1" applyFont="1" applyBorder="1" applyAlignment="1">
      <alignment horizontal="center" vertical="center"/>
      <protection/>
    </xf>
    <xf numFmtId="3" fontId="48" fillId="25" borderId="13" xfId="108" applyNumberFormat="1" applyFont="1" applyFill="1" applyBorder="1" applyAlignment="1">
      <alignment horizontal="center" vertical="center"/>
      <protection/>
    </xf>
    <xf numFmtId="3" fontId="69" fillId="25" borderId="13" xfId="108" applyNumberFormat="1" applyFont="1" applyFill="1" applyBorder="1" applyAlignment="1">
      <alignment horizontal="center" vertical="center"/>
      <protection/>
    </xf>
    <xf numFmtId="0" fontId="77" fillId="25" borderId="0" xfId="108" applyFont="1" applyFill="1" applyBorder="1" applyAlignment="1">
      <alignment horizontal="center" vertical="center"/>
      <protection/>
    </xf>
    <xf numFmtId="0" fontId="78" fillId="25" borderId="0" xfId="108" applyFont="1" applyFill="1">
      <alignment/>
      <protection/>
    </xf>
    <xf numFmtId="3" fontId="71" fillId="25" borderId="13" xfId="108" applyNumberFormat="1" applyFont="1" applyFill="1" applyBorder="1" applyAlignment="1">
      <alignment horizontal="center" vertical="center"/>
      <protection/>
    </xf>
    <xf numFmtId="0" fontId="78" fillId="25" borderId="0" xfId="108" applyFont="1" applyFill="1" applyBorder="1" applyAlignment="1">
      <alignment horizontal="left" vertical="center"/>
      <protection/>
    </xf>
    <xf numFmtId="0" fontId="77" fillId="25" borderId="0" xfId="108" applyFont="1" applyFill="1" applyBorder="1" applyAlignment="1">
      <alignment horizontal="left" vertical="center"/>
      <protection/>
    </xf>
    <xf numFmtId="3" fontId="77" fillId="25" borderId="0" xfId="108" applyNumberFormat="1" applyFont="1" applyFill="1" applyBorder="1" applyAlignment="1">
      <alignment vertical="center"/>
      <protection/>
    </xf>
    <xf numFmtId="167" fontId="78" fillId="25" borderId="0" xfId="108" applyNumberFormat="1" applyFont="1" applyFill="1" applyBorder="1" applyAlignment="1">
      <alignment vertical="center"/>
      <protection/>
    </xf>
    <xf numFmtId="3" fontId="77" fillId="25" borderId="0" xfId="108" applyNumberFormat="1" applyFont="1" applyFill="1" applyBorder="1" applyAlignment="1">
      <alignment vertical="center"/>
      <protection/>
    </xf>
    <xf numFmtId="167" fontId="77" fillId="25" borderId="0" xfId="108" applyNumberFormat="1" applyFont="1" applyFill="1" applyBorder="1" applyAlignment="1">
      <alignment vertical="center"/>
      <protection/>
    </xf>
    <xf numFmtId="167" fontId="77" fillId="25" borderId="0" xfId="108" applyNumberFormat="1" applyFont="1" applyFill="1" applyBorder="1" applyAlignment="1">
      <alignment vertical="center"/>
      <protection/>
    </xf>
    <xf numFmtId="0" fontId="78" fillId="25" borderId="0" xfId="108" applyFont="1" applyFill="1" applyBorder="1" applyAlignment="1">
      <alignment horizontal="right" vertical="center"/>
      <protection/>
    </xf>
    <xf numFmtId="0" fontId="79" fillId="25" borderId="0" xfId="108" applyFont="1" applyFill="1" applyBorder="1" applyAlignment="1">
      <alignment horizontal="left" vertical="center"/>
      <protection/>
    </xf>
    <xf numFmtId="0" fontId="78" fillId="25" borderId="0" xfId="108" applyFont="1" applyFill="1" applyBorder="1">
      <alignment/>
      <protection/>
    </xf>
    <xf numFmtId="3" fontId="78" fillId="25" borderId="0" xfId="108" applyNumberFormat="1" applyFont="1" applyFill="1" applyBorder="1" applyAlignment="1">
      <alignment vertical="center"/>
      <protection/>
    </xf>
    <xf numFmtId="3" fontId="78" fillId="25" borderId="0" xfId="108" applyNumberFormat="1" applyFont="1" applyFill="1" applyBorder="1" applyAlignment="1">
      <alignment vertical="center"/>
      <protection/>
    </xf>
    <xf numFmtId="0" fontId="77" fillId="25" borderId="0" xfId="108" applyFont="1" applyFill="1" applyBorder="1" applyAlignment="1">
      <alignment horizontal="right" vertical="center"/>
      <protection/>
    </xf>
    <xf numFmtId="0" fontId="77" fillId="25" borderId="0" xfId="108" applyFont="1" applyFill="1" applyBorder="1" applyAlignment="1">
      <alignment horizontal="left" vertical="center"/>
      <protection/>
    </xf>
    <xf numFmtId="0" fontId="39" fillId="25" borderId="57" xfId="108" applyFont="1" applyFill="1" applyBorder="1" applyAlignment="1">
      <alignment horizontal="center" vertical="distributed"/>
      <protection/>
    </xf>
    <xf numFmtId="0" fontId="39" fillId="25" borderId="27" xfId="108" applyFont="1" applyFill="1" applyBorder="1" applyAlignment="1">
      <alignment horizontal="right" vertical="distributed"/>
      <protection/>
    </xf>
    <xf numFmtId="0" fontId="39" fillId="25" borderId="27" xfId="108" applyFont="1" applyFill="1" applyBorder="1" applyAlignment="1">
      <alignment horizontal="center" vertical="distributed"/>
      <protection/>
    </xf>
    <xf numFmtId="0" fontId="39" fillId="25" borderId="13" xfId="108" applyFont="1" applyFill="1" applyBorder="1" applyAlignment="1">
      <alignment horizontal="center" vertical="distributed"/>
      <protection/>
    </xf>
    <xf numFmtId="0" fontId="75" fillId="0" borderId="0" xfId="108" applyFont="1" applyFill="1">
      <alignment/>
      <protection/>
    </xf>
    <xf numFmtId="0" fontId="75" fillId="0" borderId="0" xfId="108" applyFont="1">
      <alignment/>
      <protection/>
    </xf>
    <xf numFmtId="0" fontId="76" fillId="25" borderId="13" xfId="108" applyFont="1" applyFill="1" applyBorder="1" applyAlignment="1">
      <alignment horizontal="center" vertical="center"/>
      <protection/>
    </xf>
    <xf numFmtId="0" fontId="80" fillId="0" borderId="0" xfId="108" applyFont="1" applyFill="1">
      <alignment/>
      <protection/>
    </xf>
    <xf numFmtId="3" fontId="81" fillId="25" borderId="13" xfId="108" applyNumberFormat="1" applyFont="1" applyFill="1" applyBorder="1" applyAlignment="1">
      <alignment horizontal="center" vertical="center"/>
      <protection/>
    </xf>
    <xf numFmtId="0" fontId="78" fillId="0" borderId="0" xfId="108" applyFont="1">
      <alignment/>
      <protection/>
    </xf>
    <xf numFmtId="0" fontId="0" fillId="0" borderId="0" xfId="100">
      <alignment/>
      <protection/>
    </xf>
    <xf numFmtId="180" fontId="56" fillId="0" borderId="0" xfId="105" applyNumberFormat="1" applyFont="1" applyFill="1" applyAlignment="1" applyProtection="1">
      <alignment vertical="center"/>
      <protection/>
    </xf>
    <xf numFmtId="180" fontId="56" fillId="0" borderId="0" xfId="105" applyNumberFormat="1" applyFont="1" applyFill="1" applyAlignment="1" applyProtection="1">
      <alignment horizontal="center" vertical="center"/>
      <protection/>
    </xf>
    <xf numFmtId="180" fontId="56" fillId="0" borderId="0" xfId="105" applyNumberFormat="1" applyFont="1" applyFill="1" applyAlignment="1" applyProtection="1">
      <alignment horizontal="center" vertical="center" wrapText="1"/>
      <protection/>
    </xf>
    <xf numFmtId="180" fontId="55" fillId="0" borderId="12" xfId="105" applyNumberFormat="1" applyFont="1" applyFill="1" applyBorder="1" applyAlignment="1" applyProtection="1">
      <alignment horizontal="center" vertical="center" wrapText="1"/>
      <protection/>
    </xf>
    <xf numFmtId="0" fontId="48" fillId="0" borderId="0" xfId="105" applyFont="1" applyAlignment="1">
      <alignment horizontal="center" wrapText="1"/>
      <protection/>
    </xf>
    <xf numFmtId="0" fontId="16" fillId="0" borderId="0" xfId="105" applyFill="1" applyAlignment="1">
      <alignment vertical="center" wrapText="1"/>
      <protection/>
    </xf>
    <xf numFmtId="180" fontId="82" fillId="0" borderId="0" xfId="105" applyNumberFormat="1" applyFont="1" applyFill="1" applyAlignment="1">
      <alignment vertical="center" wrapText="1"/>
      <protection/>
    </xf>
    <xf numFmtId="0" fontId="16" fillId="0" borderId="0" xfId="105" applyFont="1" applyFill="1" applyAlignment="1">
      <alignment horizontal="center" vertical="center" wrapText="1"/>
      <protection/>
    </xf>
    <xf numFmtId="0" fontId="45" fillId="0" borderId="0" xfId="105" applyFont="1" applyAlignment="1">
      <alignment horizontal="center" wrapText="1"/>
      <protection/>
    </xf>
    <xf numFmtId="180" fontId="58" fillId="0" borderId="0" xfId="105" applyNumberFormat="1" applyFont="1" applyFill="1" applyAlignment="1">
      <alignment vertical="center" wrapText="1"/>
      <protection/>
    </xf>
    <xf numFmtId="180" fontId="84" fillId="0" borderId="0" xfId="105" applyNumberFormat="1" applyFont="1" applyFill="1" applyAlignment="1" applyProtection="1">
      <alignment vertical="center" wrapTex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68" applyNumberFormat="1" applyFont="1" applyFill="1" applyBorder="1" applyAlignment="1" applyProtection="1">
      <alignment vertical="center" wrapText="1"/>
      <protection locked="0"/>
    </xf>
    <xf numFmtId="0" fontId="45" fillId="20" borderId="13" xfId="100" applyFont="1" applyFill="1" applyBorder="1" applyAlignment="1">
      <alignment horizontal="center" vertical="center" wrapText="1"/>
      <protection/>
    </xf>
    <xf numFmtId="0" fontId="48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8" fillId="0" borderId="13" xfId="100" applyFont="1" applyBorder="1" applyAlignment="1">
      <alignment horizontal="left"/>
      <protection/>
    </xf>
    <xf numFmtId="0" fontId="47" fillId="0" borderId="13" xfId="100" applyFont="1" applyBorder="1">
      <alignment/>
      <protection/>
    </xf>
    <xf numFmtId="0" fontId="1" fillId="0" borderId="13" xfId="100" applyFont="1" applyBorder="1" applyAlignment="1">
      <alignment horizontal="center"/>
      <protection/>
    </xf>
    <xf numFmtId="0" fontId="47" fillId="0" borderId="13" xfId="100" applyFont="1" applyBorder="1" applyAlignment="1">
      <alignment horizontal="left" vertical="distributed"/>
      <protection/>
    </xf>
    <xf numFmtId="0" fontId="47" fillId="0" borderId="13" xfId="100" applyFont="1" applyBorder="1" applyAlignment="1">
      <alignment horizontal="left"/>
      <protection/>
    </xf>
    <xf numFmtId="0" fontId="47" fillId="0" borderId="45" xfId="100" applyFont="1" applyBorder="1" applyAlignment="1">
      <alignment horizontal="left"/>
      <protection/>
    </xf>
    <xf numFmtId="0" fontId="47" fillId="0" borderId="45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71" fillId="24" borderId="14" xfId="108" applyFont="1" applyFill="1" applyBorder="1" applyAlignment="1">
      <alignment horizontal="left" vertical="center"/>
      <protection/>
    </xf>
    <xf numFmtId="0" fontId="71" fillId="24" borderId="12" xfId="108" applyFont="1" applyFill="1" applyBorder="1" applyAlignment="1">
      <alignment horizontal="left" vertical="center"/>
      <protection/>
    </xf>
    <xf numFmtId="0" fontId="71" fillId="24" borderId="13" xfId="108" applyFont="1" applyFill="1" applyBorder="1" applyAlignment="1">
      <alignment horizontal="left" vertical="center"/>
      <protection/>
    </xf>
    <xf numFmtId="180" fontId="59" fillId="0" borderId="13" xfId="105" applyNumberFormat="1" applyFont="1" applyFill="1" applyBorder="1" applyAlignment="1" applyProtection="1">
      <alignment horizontal="center" vertical="center"/>
      <protection/>
    </xf>
    <xf numFmtId="180" fontId="55" fillId="0" borderId="13" xfId="105" applyNumberFormat="1" applyFont="1" applyFill="1" applyBorder="1" applyAlignment="1" applyProtection="1">
      <alignment horizontal="center" vertical="center" wrapText="1"/>
      <protection/>
    </xf>
    <xf numFmtId="180" fontId="55" fillId="0" borderId="43" xfId="105" applyNumberFormat="1" applyFont="1" applyFill="1" applyBorder="1" applyAlignment="1" applyProtection="1">
      <alignment horizontal="center" vertical="center" wrapText="1"/>
      <protection/>
    </xf>
    <xf numFmtId="180" fontId="55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60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68" applyNumberFormat="1" applyFont="1" applyFill="1" applyBorder="1" applyAlignment="1" applyProtection="1">
      <alignment vertical="center" wrapText="1"/>
      <protection/>
    </xf>
    <xf numFmtId="182" fontId="60" fillId="0" borderId="43" xfId="68" applyNumberFormat="1" applyFont="1" applyFill="1" applyBorder="1" applyAlignment="1" applyProtection="1">
      <alignment vertical="center" wrapText="1"/>
      <protection/>
    </xf>
    <xf numFmtId="182" fontId="27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5" fillId="0" borderId="13" xfId="68" applyNumberFormat="1" applyFont="1" applyFill="1" applyBorder="1" applyAlignment="1" applyProtection="1">
      <alignment vertical="center" wrapText="1"/>
      <protection/>
    </xf>
    <xf numFmtId="182" fontId="55" fillId="0" borderId="43" xfId="68" applyNumberFormat="1" applyFont="1" applyFill="1" applyBorder="1" applyAlignment="1" applyProtection="1">
      <alignment vertical="center" wrapText="1"/>
      <protection/>
    </xf>
    <xf numFmtId="180" fontId="60" fillId="0" borderId="13" xfId="105" applyNumberFormat="1" applyFont="1" applyFill="1" applyBorder="1" applyAlignment="1" applyProtection="1">
      <alignment horizontal="left" vertical="center" wrapText="1" indent="1"/>
      <protection locked="0"/>
    </xf>
    <xf numFmtId="180" fontId="55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68" applyNumberFormat="1" applyFont="1" applyFill="1" applyBorder="1" applyAlignment="1" applyProtection="1">
      <alignment vertical="center" wrapText="1"/>
      <protection/>
    </xf>
    <xf numFmtId="182" fontId="60" fillId="0" borderId="43" xfId="68" applyNumberFormat="1" applyFont="1" applyFill="1" applyBorder="1" applyAlignment="1" applyProtection="1">
      <alignment vertical="center" wrapText="1"/>
      <protection/>
    </xf>
    <xf numFmtId="182" fontId="84" fillId="26" borderId="19" xfId="68" applyNumberFormat="1" applyFont="1" applyFill="1" applyBorder="1" applyAlignment="1" applyProtection="1">
      <alignment horizontal="left" vertical="center" wrapText="1" indent="2"/>
      <protection/>
    </xf>
    <xf numFmtId="182" fontId="84" fillId="0" borderId="19" xfId="68" applyNumberFormat="1" applyFont="1" applyFill="1" applyBorder="1" applyAlignment="1" applyProtection="1">
      <alignment vertical="center" wrapText="1"/>
      <protection/>
    </xf>
    <xf numFmtId="182" fontId="84" fillId="0" borderId="56" xfId="68" applyNumberFormat="1" applyFont="1" applyFill="1" applyBorder="1" applyAlignment="1" applyProtection="1">
      <alignment vertical="center" wrapText="1"/>
      <protection/>
    </xf>
    <xf numFmtId="0" fontId="76" fillId="0" borderId="13" xfId="100" applyFont="1" applyBorder="1" applyAlignment="1">
      <alignment horizontal="center"/>
      <protection/>
    </xf>
    <xf numFmtId="0" fontId="69" fillId="0" borderId="13" xfId="100" applyFont="1" applyBorder="1" applyAlignment="1">
      <alignment horizontal="left"/>
      <protection/>
    </xf>
    <xf numFmtId="3" fontId="49" fillId="0" borderId="13" xfId="100" applyNumberFormat="1" applyFont="1" applyBorder="1">
      <alignment/>
      <protection/>
    </xf>
    <xf numFmtId="0" fontId="85" fillId="0" borderId="0" xfId="100" applyFont="1">
      <alignment/>
      <protection/>
    </xf>
    <xf numFmtId="0" fontId="0" fillId="0" borderId="0" xfId="100" applyFont="1">
      <alignment/>
      <protection/>
    </xf>
    <xf numFmtId="3" fontId="71" fillId="24" borderId="45" xfId="108" applyNumberFormat="1" applyFont="1" applyFill="1" applyBorder="1" applyAlignment="1">
      <alignment horizontal="right" vertical="center"/>
      <protection/>
    </xf>
    <xf numFmtId="0" fontId="1" fillId="0" borderId="0" xfId="108" applyFont="1">
      <alignment/>
      <protection/>
    </xf>
    <xf numFmtId="0" fontId="45" fillId="0" borderId="0" xfId="108" applyFont="1" applyAlignment="1">
      <alignment horizontal="right"/>
      <protection/>
    </xf>
    <xf numFmtId="0" fontId="53" fillId="0" borderId="0" xfId="108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5" applyNumberFormat="1" applyFont="1" applyFill="1" applyAlignment="1" applyProtection="1">
      <alignment horizontal="centerContinuous" vertical="center"/>
      <protection/>
    </xf>
    <xf numFmtId="180" fontId="60" fillId="0" borderId="0" xfId="105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>
      <alignment/>
      <protection/>
    </xf>
    <xf numFmtId="0" fontId="48" fillId="0" borderId="0" xfId="108" applyFont="1" applyAlignment="1">
      <alignment/>
      <protection/>
    </xf>
    <xf numFmtId="0" fontId="40" fillId="0" borderId="0" xfId="108" applyFont="1" applyAlignment="1">
      <alignment horizontal="right"/>
      <protection/>
    </xf>
    <xf numFmtId="180" fontId="60" fillId="0" borderId="0" xfId="105" applyNumberFormat="1" applyFont="1" applyFill="1" applyAlignment="1">
      <alignment horizontal="center" vertical="center"/>
      <protection/>
    </xf>
    <xf numFmtId="0" fontId="86" fillId="0" borderId="0" xfId="105" applyFont="1" applyAlignment="1">
      <alignment wrapText="1"/>
      <protection/>
    </xf>
    <xf numFmtId="182" fontId="33" fillId="0" borderId="13" xfId="68" applyNumberFormat="1" applyFont="1" applyBorder="1" applyAlignment="1">
      <alignment horizontal="right" wrapText="1"/>
    </xf>
    <xf numFmtId="3" fontId="1" fillId="0" borderId="13" xfId="68" applyNumberFormat="1" applyFont="1" applyBorder="1" applyAlignment="1">
      <alignment/>
    </xf>
    <xf numFmtId="3" fontId="51" fillId="0" borderId="13" xfId="68" applyNumberFormat="1" applyFont="1" applyBorder="1" applyAlignment="1">
      <alignment/>
    </xf>
    <xf numFmtId="3" fontId="40" fillId="0" borderId="13" xfId="68" applyNumberFormat="1" applyFont="1" applyBorder="1" applyAlignment="1">
      <alignment/>
    </xf>
    <xf numFmtId="3" fontId="48" fillId="0" borderId="25" xfId="68" applyNumberFormat="1" applyFont="1" applyBorder="1" applyAlignment="1">
      <alignment/>
    </xf>
    <xf numFmtId="3" fontId="1" fillId="0" borderId="0" xfId="106" applyNumberFormat="1" applyFont="1" applyBorder="1">
      <alignment/>
      <protection/>
    </xf>
    <xf numFmtId="3" fontId="1" fillId="0" borderId="23" xfId="106" applyNumberFormat="1" applyFont="1" applyBorder="1">
      <alignment/>
      <protection/>
    </xf>
    <xf numFmtId="3" fontId="54" fillId="0" borderId="34" xfId="0" applyNumberFormat="1" applyFont="1" applyBorder="1" applyAlignment="1">
      <alignment horizontal="center" wrapText="1"/>
    </xf>
    <xf numFmtId="0" fontId="42" fillId="25" borderId="13" xfId="108" applyFont="1" applyFill="1" applyBorder="1" applyAlignment="1">
      <alignment horizontal="center" vertical="center" wrapText="1"/>
      <protection/>
    </xf>
    <xf numFmtId="0" fontId="86" fillId="0" borderId="0" xfId="105" applyFont="1" applyAlignment="1">
      <alignment horizontal="right" wrapText="1"/>
      <protection/>
    </xf>
    <xf numFmtId="3" fontId="50" fillId="0" borderId="13" xfId="68" applyNumberFormat="1" applyFont="1" applyBorder="1" applyAlignment="1">
      <alignment horizontal="right" wrapText="1"/>
    </xf>
    <xf numFmtId="3" fontId="54" fillId="0" borderId="58" xfId="0" applyNumberFormat="1" applyFont="1" applyBorder="1" applyAlignment="1">
      <alignment horizontal="center" wrapText="1"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59" xfId="101" applyFont="1" applyBorder="1" applyAlignment="1">
      <alignment horizontal="center" vertical="center" wrapText="1"/>
      <protection/>
    </xf>
    <xf numFmtId="0" fontId="39" fillId="25" borderId="13" xfId="108" applyFont="1" applyFill="1" applyBorder="1" applyAlignment="1">
      <alignment horizontal="center" vertical="center"/>
      <protection/>
    </xf>
    <xf numFmtId="0" fontId="1" fillId="25" borderId="13" xfId="108" applyFont="1" applyFill="1" applyBorder="1" applyAlignment="1">
      <alignment horizontal="center"/>
      <protection/>
    </xf>
    <xf numFmtId="0" fontId="15" fillId="0" borderId="0" xfId="108" applyFont="1">
      <alignment/>
      <protection/>
    </xf>
    <xf numFmtId="0" fontId="45" fillId="0" borderId="0" xfId="106" applyFont="1" applyFill="1" applyAlignment="1">
      <alignment horizontal="right" wrapText="1"/>
      <protection/>
    </xf>
    <xf numFmtId="0" fontId="1" fillId="25" borderId="13" xfId="108" applyFont="1" applyFill="1" applyBorder="1" applyAlignment="1">
      <alignment horizontal="center" vertical="center"/>
      <protection/>
    </xf>
    <xf numFmtId="0" fontId="76" fillId="25" borderId="13" xfId="108" applyFont="1" applyFill="1" applyBorder="1" applyAlignment="1">
      <alignment vertical="center" wrapText="1"/>
      <protection/>
    </xf>
    <xf numFmtId="0" fontId="42" fillId="0" borderId="13" xfId="108" applyFont="1" applyBorder="1" applyAlignment="1">
      <alignment horizontal="left" vertical="center"/>
      <protection/>
    </xf>
    <xf numFmtId="0" fontId="42" fillId="0" borderId="13" xfId="108" applyFont="1" applyBorder="1" applyAlignment="1">
      <alignment vertical="center"/>
      <protection/>
    </xf>
    <xf numFmtId="3" fontId="1" fillId="0" borderId="13" xfId="108" applyNumberFormat="1" applyFont="1" applyBorder="1" applyAlignment="1">
      <alignment vertical="center"/>
      <protection/>
    </xf>
    <xf numFmtId="49" fontId="1" fillId="0" borderId="13" xfId="108" applyNumberFormat="1" applyFont="1" applyBorder="1" applyAlignment="1">
      <alignment horizontal="center" vertical="distributed"/>
      <protection/>
    </xf>
    <xf numFmtId="0" fontId="1" fillId="0" borderId="13" xfId="108" applyFont="1" applyBorder="1" applyAlignment="1">
      <alignment horizontal="center" vertical="center"/>
      <protection/>
    </xf>
    <xf numFmtId="3" fontId="1" fillId="0" borderId="13" xfId="108" applyNumberFormat="1" applyFont="1" applyBorder="1" applyAlignment="1">
      <alignment horizontal="center" vertical="center"/>
      <protection/>
    </xf>
    <xf numFmtId="0" fontId="1" fillId="0" borderId="13" xfId="108" applyFont="1" applyFill="1" applyBorder="1" applyAlignment="1">
      <alignment horizontal="center" vertical="center"/>
      <protection/>
    </xf>
    <xf numFmtId="0" fontId="42" fillId="25" borderId="13" xfId="108" applyFont="1" applyFill="1" applyBorder="1" applyAlignment="1">
      <alignment horizontal="center"/>
      <protection/>
    </xf>
    <xf numFmtId="0" fontId="42" fillId="25" borderId="13" xfId="108" applyFont="1" applyFill="1" applyBorder="1" applyAlignment="1">
      <alignment horizontal="center" vertical="center"/>
      <protection/>
    </xf>
    <xf numFmtId="3" fontId="42" fillId="25" borderId="13" xfId="108" applyNumberFormat="1" applyFont="1" applyFill="1" applyBorder="1" applyAlignment="1">
      <alignment horizontal="center" vertical="center"/>
      <protection/>
    </xf>
    <xf numFmtId="3" fontId="45" fillId="0" borderId="13" xfId="108" applyNumberFormat="1" applyFont="1" applyBorder="1" applyAlignment="1">
      <alignment horizontal="center" vertical="center"/>
      <protection/>
    </xf>
    <xf numFmtId="49" fontId="1" fillId="25" borderId="13" xfId="108" applyNumberFormat="1" applyFont="1" applyFill="1" applyBorder="1" applyAlignment="1">
      <alignment horizontal="center" vertical="distributed"/>
      <protection/>
    </xf>
    <xf numFmtId="3" fontId="1" fillId="25" borderId="13" xfId="108" applyNumberFormat="1" applyFont="1" applyFill="1" applyBorder="1" applyAlignment="1">
      <alignment horizontal="center" vertical="center"/>
      <protection/>
    </xf>
    <xf numFmtId="49" fontId="45" fillId="25" borderId="13" xfId="108" applyNumberFormat="1" applyFont="1" applyFill="1" applyBorder="1" applyAlignment="1">
      <alignment horizontal="center" vertical="distributed"/>
      <protection/>
    </xf>
    <xf numFmtId="0" fontId="45" fillId="25" borderId="13" xfId="108" applyFont="1" applyFill="1" applyBorder="1" applyAlignment="1">
      <alignment horizontal="center" vertical="center"/>
      <protection/>
    </xf>
    <xf numFmtId="3" fontId="45" fillId="25" borderId="13" xfId="108" applyNumberFormat="1" applyFont="1" applyFill="1" applyBorder="1" applyAlignment="1">
      <alignment horizontal="center" vertical="center"/>
      <protection/>
    </xf>
    <xf numFmtId="49" fontId="42" fillId="25" borderId="13" xfId="108" applyNumberFormat="1" applyFont="1" applyFill="1" applyBorder="1" applyAlignment="1">
      <alignment horizontal="center" vertical="distributed"/>
      <protection/>
    </xf>
    <xf numFmtId="49" fontId="45" fillId="0" borderId="13" xfId="108" applyNumberFormat="1" applyFont="1" applyBorder="1" applyAlignment="1">
      <alignment horizontal="center" vertical="distributed"/>
      <protection/>
    </xf>
    <xf numFmtId="0" fontId="45" fillId="0" borderId="13" xfId="108" applyFont="1" applyBorder="1" applyAlignment="1">
      <alignment horizontal="center" vertical="center"/>
      <protection/>
    </xf>
    <xf numFmtId="0" fontId="1" fillId="0" borderId="13" xfId="108" applyFont="1" applyBorder="1" applyAlignment="1">
      <alignment horizontal="center" vertical="distributed"/>
      <protection/>
    </xf>
    <xf numFmtId="0" fontId="76" fillId="25" borderId="13" xfId="108" applyFont="1" applyFill="1" applyBorder="1">
      <alignment/>
      <protection/>
    </xf>
    <xf numFmtId="0" fontId="42" fillId="0" borderId="13" xfId="108" applyFont="1" applyBorder="1" applyAlignment="1">
      <alignment horizontal="center" vertical="center"/>
      <protection/>
    </xf>
    <xf numFmtId="49" fontId="76" fillId="25" borderId="13" xfId="108" applyNumberFormat="1" applyFont="1" applyFill="1" applyBorder="1" applyAlignment="1">
      <alignment horizontal="center"/>
      <protection/>
    </xf>
    <xf numFmtId="0" fontId="40" fillId="25" borderId="13" xfId="108" applyFont="1" applyFill="1" applyBorder="1" applyAlignment="1">
      <alignment horizontal="center" vertical="distributed"/>
      <protection/>
    </xf>
    <xf numFmtId="0" fontId="40" fillId="25" borderId="57" xfId="108" applyFont="1" applyFill="1" applyBorder="1" applyAlignment="1">
      <alignment horizontal="center" vertical="distributed"/>
      <protection/>
    </xf>
    <xf numFmtId="0" fontId="49" fillId="25" borderId="57" xfId="108" applyFont="1" applyFill="1" applyBorder="1" applyAlignment="1">
      <alignment horizontal="left" vertical="center"/>
      <protection/>
    </xf>
    <xf numFmtId="0" fontId="40" fillId="25" borderId="13" xfId="108" applyFont="1" applyFill="1" applyBorder="1" applyAlignment="1">
      <alignment horizontal="center"/>
      <protection/>
    </xf>
    <xf numFmtId="49" fontId="39" fillId="25" borderId="14" xfId="108" applyNumberFormat="1" applyFont="1" applyFill="1" applyBorder="1" applyAlignment="1">
      <alignment horizontal="center" vertical="center"/>
      <protection/>
    </xf>
    <xf numFmtId="0" fontId="39" fillId="25" borderId="14" xfId="108" applyFont="1" applyFill="1" applyBorder="1" applyAlignment="1">
      <alignment horizontal="center" vertical="center"/>
      <protection/>
    </xf>
    <xf numFmtId="3" fontId="39" fillId="25" borderId="13" xfId="108" applyNumberFormat="1" applyFont="1" applyFill="1" applyBorder="1" applyAlignment="1">
      <alignment horizontal="center" vertical="center"/>
      <protection/>
    </xf>
    <xf numFmtId="49" fontId="39" fillId="25" borderId="13" xfId="108" applyNumberFormat="1" applyFont="1" applyFill="1" applyBorder="1" applyAlignment="1">
      <alignment horizontal="center" vertical="center"/>
      <protection/>
    </xf>
    <xf numFmtId="49" fontId="39" fillId="25" borderId="27" xfId="108" applyNumberFormat="1" applyFont="1" applyFill="1" applyBorder="1" applyAlignment="1">
      <alignment horizontal="center" vertical="center"/>
      <protection/>
    </xf>
    <xf numFmtId="3" fontId="40" fillId="25" borderId="13" xfId="108" applyNumberFormat="1" applyFont="1" applyFill="1" applyBorder="1" applyAlignment="1">
      <alignment horizontal="center" vertical="center"/>
      <protection/>
    </xf>
    <xf numFmtId="49" fontId="39" fillId="25" borderId="57" xfId="108" applyNumberFormat="1" applyFont="1" applyFill="1" applyBorder="1" applyAlignment="1">
      <alignment horizontal="center" vertical="center"/>
      <protection/>
    </xf>
    <xf numFmtId="0" fontId="49" fillId="25" borderId="13" xfId="108" applyFont="1" applyFill="1" applyBorder="1" applyAlignment="1">
      <alignment horizontal="center"/>
      <protection/>
    </xf>
    <xf numFmtId="0" fontId="70" fillId="25" borderId="14" xfId="108" applyFont="1" applyFill="1" applyBorder="1">
      <alignment/>
      <protection/>
    </xf>
    <xf numFmtId="0" fontId="70" fillId="25" borderId="14" xfId="108" applyFont="1" applyFill="1" applyBorder="1" applyAlignment="1">
      <alignment horizontal="center" vertical="distributed"/>
      <protection/>
    </xf>
    <xf numFmtId="0" fontId="49" fillId="25" borderId="13" xfId="108" applyFont="1" applyFill="1" applyBorder="1" applyAlignment="1">
      <alignment vertical="center"/>
      <protection/>
    </xf>
    <xf numFmtId="0" fontId="39" fillId="25" borderId="14" xfId="108" applyFont="1" applyFill="1" applyBorder="1">
      <alignment/>
      <protection/>
    </xf>
    <xf numFmtId="0" fontId="39" fillId="25" borderId="14" xfId="108" applyFont="1" applyFill="1" applyBorder="1" applyAlignment="1">
      <alignment horizontal="center" vertical="distributed"/>
      <protection/>
    </xf>
    <xf numFmtId="0" fontId="40" fillId="25" borderId="14" xfId="108" applyFont="1" applyFill="1" applyBorder="1" applyAlignment="1">
      <alignment vertical="center"/>
      <protection/>
    </xf>
    <xf numFmtId="0" fontId="39" fillId="25" borderId="13" xfId="108" applyFont="1" applyFill="1" applyBorder="1">
      <alignment/>
      <protection/>
    </xf>
    <xf numFmtId="0" fontId="49" fillId="25" borderId="13" xfId="108" applyFont="1" applyFill="1" applyBorder="1" applyAlignment="1">
      <alignment horizontal="center" vertical="center"/>
      <protection/>
    </xf>
    <xf numFmtId="0" fontId="70" fillId="25" borderId="13" xfId="108" applyFont="1" applyFill="1" applyBorder="1" applyAlignment="1">
      <alignment horizontal="center" vertical="center"/>
      <protection/>
    </xf>
    <xf numFmtId="0" fontId="70" fillId="25" borderId="0" xfId="108" applyFont="1" applyFill="1" applyAlignment="1">
      <alignment horizontal="center" vertical="center"/>
      <protection/>
    </xf>
    <xf numFmtId="3" fontId="49" fillId="25" borderId="13" xfId="108" applyNumberFormat="1" applyFont="1" applyFill="1" applyBorder="1" applyAlignment="1">
      <alignment horizontal="center" vertical="center"/>
      <protection/>
    </xf>
    <xf numFmtId="0" fontId="39" fillId="25" borderId="0" xfId="108" applyFont="1" applyFill="1" applyBorder="1" applyAlignment="1">
      <alignment horizontal="center" vertical="center"/>
      <protection/>
    </xf>
    <xf numFmtId="0" fontId="70" fillId="25" borderId="14" xfId="108" applyFont="1" applyFill="1" applyBorder="1" applyAlignment="1">
      <alignment horizontal="center" vertical="center"/>
      <protection/>
    </xf>
    <xf numFmtId="0" fontId="40" fillId="25" borderId="13" xfId="108" applyFont="1" applyFill="1" applyBorder="1" applyAlignment="1">
      <alignment horizontal="center" vertical="center"/>
      <protection/>
    </xf>
    <xf numFmtId="0" fontId="40" fillId="25" borderId="14" xfId="108" applyFont="1" applyFill="1" applyBorder="1" applyAlignment="1">
      <alignment horizontal="center" vertical="center"/>
      <protection/>
    </xf>
    <xf numFmtId="49" fontId="49" fillId="25" borderId="13" xfId="108" applyNumberFormat="1" applyFont="1" applyFill="1" applyBorder="1" applyAlignment="1">
      <alignment horizontal="center" vertical="distributed"/>
      <protection/>
    </xf>
    <xf numFmtId="49" fontId="40" fillId="25" borderId="13" xfId="108" applyNumberFormat="1" applyFont="1" applyFill="1" applyBorder="1" applyAlignment="1">
      <alignment horizontal="center" vertical="distributed"/>
      <protection/>
    </xf>
    <xf numFmtId="0" fontId="39" fillId="25" borderId="0" xfId="108" applyFont="1" applyFill="1" applyAlignment="1">
      <alignment horizontal="center" vertical="center"/>
      <protection/>
    </xf>
    <xf numFmtId="0" fontId="39" fillId="25" borderId="14" xfId="108" applyFont="1" applyFill="1" applyBorder="1" applyAlignment="1">
      <alignment horizontal="center" vertical="center" wrapText="1"/>
      <protection/>
    </xf>
    <xf numFmtId="0" fontId="39" fillId="25" borderId="13" xfId="108" applyFont="1" applyFill="1" applyBorder="1" applyAlignment="1">
      <alignment horizontal="center"/>
      <protection/>
    </xf>
    <xf numFmtId="49" fontId="70" fillId="25" borderId="14" xfId="108" applyNumberFormat="1" applyFont="1" applyFill="1" applyBorder="1" applyAlignment="1">
      <alignment horizontal="center" vertical="center"/>
      <protection/>
    </xf>
    <xf numFmtId="0" fontId="70" fillId="25" borderId="0" xfId="108" applyFont="1" applyFill="1" applyBorder="1" applyAlignment="1">
      <alignment horizontal="center" vertical="center"/>
      <protection/>
    </xf>
    <xf numFmtId="0" fontId="49" fillId="25" borderId="14" xfId="108" applyFont="1" applyFill="1" applyBorder="1" applyAlignment="1">
      <alignment horizontal="center" vertical="center"/>
      <protection/>
    </xf>
    <xf numFmtId="0" fontId="49" fillId="25" borderId="14" xfId="108" applyFont="1" applyFill="1" applyBorder="1" applyAlignment="1">
      <alignment horizontal="left" vertical="center"/>
      <protection/>
    </xf>
    <xf numFmtId="0" fontId="70" fillId="25" borderId="13" xfId="108" applyFont="1" applyFill="1" applyBorder="1">
      <alignment/>
      <protection/>
    </xf>
    <xf numFmtId="0" fontId="88" fillId="25" borderId="13" xfId="108" applyFont="1" applyFill="1" applyBorder="1" applyAlignment="1">
      <alignment horizontal="center" vertical="center"/>
      <protection/>
    </xf>
    <xf numFmtId="3" fontId="88" fillId="25" borderId="13" xfId="108" applyNumberFormat="1" applyFont="1" applyFill="1" applyBorder="1" applyAlignment="1">
      <alignment horizontal="center" vertical="center"/>
      <protection/>
    </xf>
    <xf numFmtId="0" fontId="42" fillId="25" borderId="45" xfId="108" applyFont="1" applyFill="1" applyBorder="1" applyAlignment="1">
      <alignment horizontal="center" vertical="center" wrapText="1"/>
      <protection/>
    </xf>
    <xf numFmtId="0" fontId="42" fillId="25" borderId="27" xfId="108" applyFont="1" applyFill="1" applyBorder="1" applyAlignment="1">
      <alignment horizontal="center" vertical="center" wrapText="1"/>
      <protection/>
    </xf>
    <xf numFmtId="0" fontId="1" fillId="0" borderId="60" xfId="108" applyFont="1" applyBorder="1" applyAlignment="1">
      <alignment horizontal="center"/>
      <protection/>
    </xf>
    <xf numFmtId="0" fontId="25" fillId="0" borderId="0" xfId="0" applyFont="1" applyAlignment="1">
      <alignment horizontal="right" wrapText="1"/>
    </xf>
    <xf numFmtId="0" fontId="33" fillId="0" borderId="23" xfId="0" applyFont="1" applyBorder="1" applyAlignment="1">
      <alignment horizontal="right" wrapText="1"/>
    </xf>
    <xf numFmtId="0" fontId="33" fillId="0" borderId="23" xfId="0" applyFont="1" applyBorder="1" applyAlignment="1">
      <alignment horizontal="center" wrapText="1"/>
    </xf>
    <xf numFmtId="0" fontId="1" fillId="0" borderId="0" xfId="106" applyFont="1" applyAlignment="1">
      <alignment horizontal="center" wrapText="1"/>
      <protection/>
    </xf>
    <xf numFmtId="180" fontId="59" fillId="0" borderId="10" xfId="105" applyNumberFormat="1" applyFont="1" applyFill="1" applyBorder="1" applyAlignment="1" applyProtection="1">
      <alignment horizontal="center" vertical="center" wrapText="1"/>
      <protection/>
    </xf>
    <xf numFmtId="180" fontId="59" fillId="0" borderId="11" xfId="105" applyNumberFormat="1" applyFont="1" applyFill="1" applyBorder="1" applyAlignment="1" applyProtection="1">
      <alignment horizontal="center" vertical="center" wrapText="1"/>
      <protection/>
    </xf>
    <xf numFmtId="0" fontId="54" fillId="0" borderId="61" xfId="0" applyFont="1" applyBorder="1" applyAlignment="1">
      <alignment horizontal="center" wrapText="1"/>
    </xf>
    <xf numFmtId="0" fontId="50" fillId="0" borderId="45" xfId="0" applyFont="1" applyBorder="1" applyAlignment="1">
      <alignment wrapText="1"/>
    </xf>
    <xf numFmtId="0" fontId="1" fillId="0" borderId="45" xfId="106" applyFont="1" applyBorder="1" applyProtection="1">
      <alignment/>
      <protection locked="0"/>
    </xf>
    <xf numFmtId="0" fontId="33" fillId="0" borderId="45" xfId="0" applyFont="1" applyBorder="1" applyAlignment="1">
      <alignment wrapText="1"/>
    </xf>
    <xf numFmtId="0" fontId="25" fillId="0" borderId="45" xfId="0" applyFont="1" applyBorder="1" applyAlignment="1">
      <alignment wrapText="1"/>
    </xf>
    <xf numFmtId="0" fontId="37" fillId="0" borderId="62" xfId="0" applyFont="1" applyBorder="1" applyAlignment="1">
      <alignment wrapText="1"/>
    </xf>
    <xf numFmtId="0" fontId="25" fillId="0" borderId="28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3" fontId="48" fillId="0" borderId="13" xfId="68" applyNumberFormat="1" applyFont="1" applyBorder="1" applyAlignment="1">
      <alignment/>
    </xf>
    <xf numFmtId="0" fontId="51" fillId="0" borderId="45" xfId="0" applyFont="1" applyBorder="1" applyAlignment="1">
      <alignment wrapText="1"/>
    </xf>
    <xf numFmtId="0" fontId="35" fillId="0" borderId="45" xfId="0" applyFont="1" applyBorder="1" applyAlignment="1">
      <alignment wrapText="1"/>
    </xf>
    <xf numFmtId="3" fontId="54" fillId="0" borderId="33" xfId="0" applyNumberFormat="1" applyFont="1" applyBorder="1" applyAlignment="1">
      <alignment horizontal="center" wrapText="1"/>
    </xf>
    <xf numFmtId="3" fontId="50" fillId="0" borderId="22" xfId="0" applyNumberFormat="1" applyFont="1" applyBorder="1" applyAlignment="1">
      <alignment horizontal="right" wrapText="1"/>
    </xf>
    <xf numFmtId="3" fontId="50" fillId="0" borderId="13" xfId="0" applyNumberFormat="1" applyFont="1" applyBorder="1" applyAlignment="1">
      <alignment horizontal="right" wrapText="1"/>
    </xf>
    <xf numFmtId="3" fontId="1" fillId="0" borderId="22" xfId="106" applyNumberFormat="1" applyFont="1" applyBorder="1">
      <alignment/>
      <protection/>
    </xf>
    <xf numFmtId="3" fontId="51" fillId="0" borderId="22" xfId="106" applyNumberFormat="1" applyFont="1" applyBorder="1">
      <alignment/>
      <protection/>
    </xf>
    <xf numFmtId="3" fontId="1" fillId="0" borderId="22" xfId="106" applyNumberFormat="1" applyFont="1" applyFill="1" applyBorder="1">
      <alignment/>
      <protection/>
    </xf>
    <xf numFmtId="3" fontId="42" fillId="0" borderId="22" xfId="106" applyNumberFormat="1" applyFont="1" applyFill="1" applyBorder="1">
      <alignment/>
      <protection/>
    </xf>
    <xf numFmtId="3" fontId="48" fillId="0" borderId="24" xfId="106" applyNumberFormat="1" applyFont="1" applyBorder="1">
      <alignment/>
      <protection/>
    </xf>
    <xf numFmtId="0" fontId="1" fillId="0" borderId="0" xfId="108" applyFont="1" applyBorder="1" applyAlignment="1">
      <alignment horizontal="center"/>
      <protection/>
    </xf>
    <xf numFmtId="0" fontId="40" fillId="0" borderId="0" xfId="108" applyFont="1" applyFill="1" applyBorder="1" applyAlignment="1">
      <alignment horizontal="left" vertical="center"/>
      <protection/>
    </xf>
    <xf numFmtId="180" fontId="59" fillId="0" borderId="64" xfId="105" applyNumberFormat="1" applyFont="1" applyFill="1" applyBorder="1" applyAlignment="1" applyProtection="1">
      <alignment horizontal="center" vertical="center" wrapText="1"/>
      <protection/>
    </xf>
    <xf numFmtId="180" fontId="55" fillId="0" borderId="64" xfId="105" applyNumberFormat="1" applyFont="1" applyFill="1" applyBorder="1" applyAlignment="1" applyProtection="1">
      <alignment horizontal="center" vertical="center" wrapText="1"/>
      <protection/>
    </xf>
    <xf numFmtId="180" fontId="60" fillId="0" borderId="65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5" applyNumberFormat="1" applyFont="1" applyFill="1" applyBorder="1" applyAlignment="1" applyProtection="1">
      <alignment horizontal="left" vertical="center" wrapText="1" indent="1"/>
      <protection locked="0"/>
    </xf>
    <xf numFmtId="180" fontId="55" fillId="0" borderId="64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44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0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49" xfId="105" applyNumberFormat="1" applyFont="1" applyFill="1" applyBorder="1" applyAlignment="1" applyProtection="1">
      <alignment horizontal="left" vertical="center" wrapText="1" indent="1"/>
      <protection/>
    </xf>
    <xf numFmtId="180" fontId="55" fillId="0" borderId="66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64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67" xfId="105" applyNumberFormat="1" applyFont="1" applyFill="1" applyBorder="1" applyAlignment="1" applyProtection="1">
      <alignment horizontal="center" vertical="center" wrapText="1"/>
      <protection/>
    </xf>
    <xf numFmtId="180" fontId="55" fillId="0" borderId="12" xfId="105" applyNumberFormat="1" applyFont="1" applyFill="1" applyBorder="1" applyAlignment="1" applyProtection="1">
      <alignment horizontal="center" vertical="center" wrapText="1"/>
      <protection/>
    </xf>
    <xf numFmtId="180" fontId="55" fillId="0" borderId="13" xfId="105" applyNumberFormat="1" applyFont="1" applyFill="1" applyBorder="1" applyAlignment="1" applyProtection="1">
      <alignment horizontal="center" vertical="center" wrapText="1"/>
      <protection/>
    </xf>
    <xf numFmtId="180" fontId="55" fillId="0" borderId="43" xfId="105" applyNumberFormat="1" applyFont="1" applyFill="1" applyBorder="1" applyAlignment="1" applyProtection="1">
      <alignment horizontal="center" vertical="center" wrapText="1"/>
      <protection/>
    </xf>
    <xf numFmtId="180" fontId="60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55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55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61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8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9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56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68" xfId="105" applyNumberFormat="1" applyFont="1" applyFill="1" applyBorder="1" applyAlignment="1" applyProtection="1">
      <alignment horizontal="left" vertical="center" wrapText="1" indent="1"/>
      <protection locked="0"/>
    </xf>
    <xf numFmtId="180" fontId="16" fillId="0" borderId="0" xfId="105" applyNumberFormat="1" applyFill="1" applyAlignment="1" applyProtection="1">
      <alignment horizontal="right" vertical="center"/>
      <protection/>
    </xf>
    <xf numFmtId="180" fontId="55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55" xfId="105" applyNumberFormat="1" applyFont="1" applyFill="1" applyBorder="1" applyAlignment="1" applyProtection="1" quotePrefix="1">
      <alignment horizontal="left" vertical="center" wrapText="1" indent="6"/>
      <protection locked="0"/>
    </xf>
    <xf numFmtId="180" fontId="60" fillId="0" borderId="65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65" xfId="105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65" xfId="105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30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7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50" xfId="105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36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30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27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6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7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8" xfId="105" applyNumberFormat="1" applyFont="1" applyFill="1" applyBorder="1" applyAlignment="1" applyProtection="1">
      <alignment horizontal="right" vertical="center" wrapText="1" indent="1"/>
      <protection/>
    </xf>
    <xf numFmtId="3" fontId="33" fillId="0" borderId="13" xfId="0" applyNumberFormat="1" applyFont="1" applyFill="1" applyBorder="1" applyAlignment="1">
      <alignment horizontal="right" wrapText="1"/>
    </xf>
    <xf numFmtId="0" fontId="91" fillId="0" borderId="12" xfId="0" applyFont="1" applyBorder="1" applyAlignment="1">
      <alignment wrapText="1"/>
    </xf>
    <xf numFmtId="0" fontId="91" fillId="0" borderId="13" xfId="0" applyFont="1" applyBorder="1" applyAlignment="1">
      <alignment wrapText="1"/>
    </xf>
    <xf numFmtId="3" fontId="91" fillId="0" borderId="27" xfId="0" applyNumberFormat="1" applyFont="1" applyBorder="1" applyAlignment="1">
      <alignment horizontal="right" wrapText="1"/>
    </xf>
    <xf numFmtId="3" fontId="91" fillId="0" borderId="13" xfId="0" applyNumberFormat="1" applyFont="1" applyBorder="1" applyAlignment="1">
      <alignment horizontal="right" wrapText="1"/>
    </xf>
    <xf numFmtId="0" fontId="92" fillId="0" borderId="0" xfId="0" applyFont="1" applyAlignment="1">
      <alignment/>
    </xf>
    <xf numFmtId="0" fontId="45" fillId="25" borderId="13" xfId="108" applyFont="1" applyFill="1" applyBorder="1" applyAlignment="1">
      <alignment horizontal="center" vertical="center" wrapText="1"/>
      <protection/>
    </xf>
    <xf numFmtId="0" fontId="1" fillId="25" borderId="13" xfId="108" applyFont="1" applyFill="1" applyBorder="1" applyAlignment="1">
      <alignment horizontal="center" vertical="center" wrapText="1"/>
      <protection/>
    </xf>
    <xf numFmtId="0" fontId="48" fillId="25" borderId="27" xfId="108" applyFont="1" applyFill="1" applyBorder="1" applyAlignment="1">
      <alignment horizontal="center" vertical="distributed"/>
      <protection/>
    </xf>
    <xf numFmtId="0" fontId="45" fillId="25" borderId="27" xfId="108" applyFont="1" applyFill="1" applyBorder="1" applyAlignment="1">
      <alignment horizontal="center" vertical="center" wrapText="1"/>
      <protection/>
    </xf>
    <xf numFmtId="0" fontId="87" fillId="0" borderId="0" xfId="105" applyFont="1" applyAlignment="1">
      <alignment horizontal="right" wrapText="1"/>
      <protection/>
    </xf>
    <xf numFmtId="0" fontId="91" fillId="0" borderId="22" xfId="0" applyFont="1" applyBorder="1" applyAlignment="1">
      <alignment wrapText="1"/>
    </xf>
    <xf numFmtId="0" fontId="93" fillId="0" borderId="0" xfId="0" applyFont="1" applyAlignment="1">
      <alignment/>
    </xf>
    <xf numFmtId="0" fontId="54" fillId="0" borderId="69" xfId="0" applyFont="1" applyBorder="1" applyAlignment="1">
      <alignment horizontal="center" wrapText="1"/>
    </xf>
    <xf numFmtId="0" fontId="54" fillId="0" borderId="70" xfId="0" applyFont="1" applyBorder="1" applyAlignment="1">
      <alignment horizontal="center" wrapText="1"/>
    </xf>
    <xf numFmtId="3" fontId="50" fillId="0" borderId="12" xfId="68" applyNumberFormat="1" applyFont="1" applyBorder="1" applyAlignment="1">
      <alignment horizontal="right" wrapText="1"/>
    </xf>
    <xf numFmtId="3" fontId="50" fillId="0" borderId="43" xfId="68" applyNumberFormat="1" applyFont="1" applyBorder="1" applyAlignment="1">
      <alignment horizontal="right" wrapText="1"/>
    </xf>
    <xf numFmtId="3" fontId="1" fillId="0" borderId="12" xfId="68" applyNumberFormat="1" applyFont="1" applyBorder="1" applyAlignment="1">
      <alignment/>
    </xf>
    <xf numFmtId="3" fontId="1" fillId="0" borderId="43" xfId="68" applyNumberFormat="1" applyFont="1" applyBorder="1" applyAlignment="1">
      <alignment/>
    </xf>
    <xf numFmtId="3" fontId="48" fillId="0" borderId="12" xfId="68" applyNumberFormat="1" applyFont="1" applyBorder="1" applyAlignment="1">
      <alignment/>
    </xf>
    <xf numFmtId="3" fontId="48" fillId="0" borderId="43" xfId="68" applyNumberFormat="1" applyFont="1" applyBorder="1" applyAlignment="1">
      <alignment/>
    </xf>
    <xf numFmtId="3" fontId="40" fillId="0" borderId="12" xfId="68" applyNumberFormat="1" applyFont="1" applyBorder="1" applyAlignment="1">
      <alignment/>
    </xf>
    <xf numFmtId="3" fontId="40" fillId="0" borderId="43" xfId="68" applyNumberFormat="1" applyFont="1" applyBorder="1" applyAlignment="1">
      <alignment/>
    </xf>
    <xf numFmtId="3" fontId="51" fillId="0" borderId="12" xfId="68" applyNumberFormat="1" applyFont="1" applyBorder="1" applyAlignment="1">
      <alignment/>
    </xf>
    <xf numFmtId="3" fontId="51" fillId="0" borderId="43" xfId="68" applyNumberFormat="1" applyFont="1" applyBorder="1" applyAlignment="1">
      <alignment/>
    </xf>
    <xf numFmtId="3" fontId="48" fillId="0" borderId="71" xfId="68" applyNumberFormat="1" applyFont="1" applyBorder="1" applyAlignment="1">
      <alignment/>
    </xf>
    <xf numFmtId="3" fontId="48" fillId="0" borderId="72" xfId="68" applyNumberFormat="1" applyFont="1" applyBorder="1" applyAlignment="1">
      <alignment/>
    </xf>
    <xf numFmtId="3" fontId="50" fillId="0" borderId="43" xfId="0" applyNumberFormat="1" applyFont="1" applyBorder="1" applyAlignment="1">
      <alignment horizontal="right" wrapText="1"/>
    </xf>
    <xf numFmtId="3" fontId="1" fillId="0" borderId="43" xfId="106" applyNumberFormat="1" applyFont="1" applyBorder="1">
      <alignment/>
      <protection/>
    </xf>
    <xf numFmtId="3" fontId="51" fillId="0" borderId="43" xfId="106" applyNumberFormat="1" applyFont="1" applyBorder="1">
      <alignment/>
      <protection/>
    </xf>
    <xf numFmtId="3" fontId="1" fillId="0" borderId="43" xfId="106" applyNumberFormat="1" applyFont="1" applyFill="1" applyBorder="1">
      <alignment/>
      <protection/>
    </xf>
    <xf numFmtId="3" fontId="42" fillId="0" borderId="43" xfId="106" applyNumberFormat="1" applyFont="1" applyFill="1" applyBorder="1">
      <alignment/>
      <protection/>
    </xf>
    <xf numFmtId="3" fontId="48" fillId="0" borderId="72" xfId="106" applyNumberFormat="1" applyFont="1" applyBorder="1">
      <alignment/>
      <protection/>
    </xf>
    <xf numFmtId="0" fontId="1" fillId="0" borderId="0" xfId="108" applyFont="1" applyAlignment="1">
      <alignment horizontal="center"/>
      <protection/>
    </xf>
    <xf numFmtId="182" fontId="42" fillId="0" borderId="13" xfId="73" applyNumberFormat="1" applyFont="1" applyBorder="1" applyAlignment="1">
      <alignment vertical="center"/>
    </xf>
    <xf numFmtId="182" fontId="42" fillId="0" borderId="13" xfId="73" applyNumberFormat="1" applyFont="1" applyBorder="1" applyAlignment="1">
      <alignment horizontal="center" vertical="center"/>
    </xf>
    <xf numFmtId="182" fontId="1" fillId="0" borderId="13" xfId="73" applyNumberFormat="1" applyFont="1" applyBorder="1" applyAlignment="1">
      <alignment horizontal="center" vertical="center"/>
    </xf>
    <xf numFmtId="43" fontId="1" fillId="0" borderId="13" xfId="73" applyNumberFormat="1" applyFont="1" applyBorder="1" applyAlignment="1">
      <alignment horizontal="center" vertical="center"/>
    </xf>
    <xf numFmtId="182" fontId="42" fillId="25" borderId="13" xfId="73" applyNumberFormat="1" applyFont="1" applyFill="1" applyBorder="1" applyAlignment="1">
      <alignment horizontal="center" vertical="center"/>
    </xf>
    <xf numFmtId="182" fontId="1" fillId="0" borderId="13" xfId="73" applyNumberFormat="1" applyFont="1" applyFill="1" applyBorder="1" applyAlignment="1">
      <alignment horizontal="center" vertical="center"/>
    </xf>
    <xf numFmtId="182" fontId="1" fillId="25" borderId="13" xfId="73" applyNumberFormat="1" applyFont="1" applyFill="1" applyBorder="1" applyAlignment="1">
      <alignment horizontal="center" vertical="center"/>
    </xf>
    <xf numFmtId="181" fontId="1" fillId="0" borderId="13" xfId="73" applyNumberFormat="1" applyFont="1" applyBorder="1" applyAlignment="1">
      <alignment horizontal="center" vertical="center"/>
    </xf>
    <xf numFmtId="181" fontId="42" fillId="25" borderId="13" xfId="73" applyNumberFormat="1" applyFont="1" applyFill="1" applyBorder="1" applyAlignment="1">
      <alignment horizontal="center" vertical="center"/>
    </xf>
    <xf numFmtId="182" fontId="45" fillId="0" borderId="13" xfId="73" applyNumberFormat="1" applyFont="1" applyBorder="1" applyAlignment="1">
      <alignment horizontal="center" vertical="center"/>
    </xf>
    <xf numFmtId="0" fontId="15" fillId="0" borderId="0" xfId="108" applyAlignment="1">
      <alignment horizontal="center"/>
      <protection/>
    </xf>
    <xf numFmtId="0" fontId="45" fillId="25" borderId="57" xfId="108" applyFont="1" applyFill="1" applyBorder="1" applyAlignment="1">
      <alignment horizontal="center" vertical="center" wrapText="1"/>
      <protection/>
    </xf>
    <xf numFmtId="0" fontId="45" fillId="25" borderId="57" xfId="108" applyFont="1" applyFill="1" applyBorder="1" applyAlignment="1">
      <alignment horizontal="center" vertical="center"/>
      <protection/>
    </xf>
    <xf numFmtId="0" fontId="42" fillId="25" borderId="73" xfId="108" applyFont="1" applyFill="1" applyBorder="1" applyAlignment="1">
      <alignment horizontal="center" vertical="center" wrapText="1"/>
      <protection/>
    </xf>
    <xf numFmtId="3" fontId="49" fillId="25" borderId="13" xfId="114" applyNumberFormat="1" applyFont="1" applyFill="1" applyBorder="1" applyAlignment="1">
      <alignment horizontal="center" vertical="center"/>
    </xf>
    <xf numFmtId="3" fontId="69" fillId="25" borderId="13" xfId="114" applyNumberFormat="1" applyFont="1" applyFill="1" applyBorder="1" applyAlignment="1">
      <alignment horizontal="center" vertical="center"/>
    </xf>
    <xf numFmtId="3" fontId="40" fillId="25" borderId="13" xfId="114" applyNumberFormat="1" applyFont="1" applyFill="1" applyBorder="1" applyAlignment="1">
      <alignment horizontal="center" vertical="center"/>
    </xf>
    <xf numFmtId="3" fontId="48" fillId="25" borderId="13" xfId="114" applyNumberFormat="1" applyFont="1" applyFill="1" applyBorder="1" applyAlignment="1">
      <alignment horizontal="center" vertical="center"/>
    </xf>
    <xf numFmtId="0" fontId="48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5" fillId="0" borderId="0" xfId="103" applyFont="1" applyAlignment="1">
      <alignment horizontal="center"/>
      <protection/>
    </xf>
    <xf numFmtId="0" fontId="54" fillId="0" borderId="0" xfId="103" applyFont="1" applyAlignment="1">
      <alignment horizontal="right"/>
      <protection/>
    </xf>
    <xf numFmtId="0" fontId="32" fillId="0" borderId="0" xfId="103" applyFont="1">
      <alignment/>
      <protection/>
    </xf>
    <xf numFmtId="0" fontId="25" fillId="0" borderId="12" xfId="103" applyFont="1" applyBorder="1" applyAlignment="1">
      <alignment horizontal="center"/>
      <protection/>
    </xf>
    <xf numFmtId="0" fontId="25" fillId="0" borderId="73" xfId="103" applyFont="1" applyBorder="1" applyAlignment="1">
      <alignment horizontal="left"/>
      <protection/>
    </xf>
    <xf numFmtId="3" fontId="25" fillId="0" borderId="45" xfId="103" applyNumberFormat="1" applyFont="1" applyBorder="1" applyAlignment="1">
      <alignment horizontal="right"/>
      <protection/>
    </xf>
    <xf numFmtId="0" fontId="32" fillId="0" borderId="43" xfId="103" applyFont="1" applyBorder="1" applyAlignment="1">
      <alignment horizontal="center"/>
      <protection/>
    </xf>
    <xf numFmtId="0" fontId="96" fillId="0" borderId="0" xfId="103" applyFont="1">
      <alignment/>
      <protection/>
    </xf>
    <xf numFmtId="0" fontId="25" fillId="0" borderId="17" xfId="103" applyFont="1" applyBorder="1" applyAlignment="1">
      <alignment horizontal="left"/>
      <protection/>
    </xf>
    <xf numFmtId="0" fontId="32" fillId="21" borderId="18" xfId="103" applyFont="1" applyFill="1" applyBorder="1" applyAlignment="1">
      <alignment horizontal="center"/>
      <protection/>
    </xf>
    <xf numFmtId="0" fontId="25" fillId="21" borderId="19" xfId="103" applyFont="1" applyFill="1" applyBorder="1" applyAlignment="1">
      <alignment horizontal="left"/>
      <protection/>
    </xf>
    <xf numFmtId="3" fontId="25" fillId="21" borderId="74" xfId="103" applyNumberFormat="1" applyFont="1" applyFill="1" applyBorder="1" applyAlignment="1">
      <alignment horizontal="right"/>
      <protection/>
    </xf>
    <xf numFmtId="0" fontId="32" fillId="21" borderId="56" xfId="103" applyFont="1" applyFill="1" applyBorder="1" applyAlignment="1">
      <alignment horizontal="center"/>
      <protection/>
    </xf>
    <xf numFmtId="0" fontId="39" fillId="0" borderId="0" xfId="103" applyFont="1">
      <alignment/>
      <protection/>
    </xf>
    <xf numFmtId="0" fontId="27" fillId="0" borderId="36" xfId="105" applyFont="1" applyFill="1" applyBorder="1" applyAlignment="1">
      <alignment horizontal="center" vertical="center" wrapText="1"/>
      <protection/>
    </xf>
    <xf numFmtId="0" fontId="27" fillId="0" borderId="37" xfId="105" applyFont="1" applyFill="1" applyBorder="1" applyAlignment="1" applyProtection="1">
      <alignment horizontal="center" vertical="center" wrapText="1"/>
      <protection/>
    </xf>
    <xf numFmtId="0" fontId="27" fillId="0" borderId="38" xfId="105" applyFont="1" applyFill="1" applyBorder="1" applyAlignment="1" applyProtection="1">
      <alignment horizontal="center" vertical="center" wrapText="1"/>
      <protection/>
    </xf>
    <xf numFmtId="0" fontId="27" fillId="0" borderId="0" xfId="105" applyFont="1" applyFill="1" applyAlignment="1">
      <alignment horizontal="center" vertical="center" wrapText="1"/>
      <protection/>
    </xf>
    <xf numFmtId="0" fontId="16" fillId="0" borderId="10" xfId="105" applyFont="1" applyFill="1" applyBorder="1" applyAlignment="1">
      <alignment horizontal="center" vertical="center" wrapText="1"/>
      <protection/>
    </xf>
    <xf numFmtId="0" fontId="1" fillId="0" borderId="57" xfId="105" applyFont="1" applyFill="1" applyBorder="1" applyAlignment="1" applyProtection="1">
      <alignment horizontal="left" vertical="center" wrapText="1" indent="1"/>
      <protection/>
    </xf>
    <xf numFmtId="182" fontId="16" fillId="0" borderId="57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5" applyFont="1" applyFill="1" applyBorder="1" applyAlignment="1">
      <alignment horizontal="center" vertical="center" wrapText="1"/>
      <protection/>
    </xf>
    <xf numFmtId="0" fontId="1" fillId="0" borderId="14" xfId="105" applyFont="1" applyFill="1" applyBorder="1" applyAlignment="1" applyProtection="1">
      <alignment horizontal="left" vertical="center" wrapText="1" indent="1"/>
      <protection/>
    </xf>
    <xf numFmtId="182" fontId="16" fillId="0" borderId="14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5" applyFont="1" applyFill="1" applyBorder="1" applyAlignment="1" applyProtection="1">
      <alignment horizontal="left" vertical="center" wrapText="1" indent="8"/>
      <protection/>
    </xf>
    <xf numFmtId="0" fontId="16" fillId="0" borderId="27" xfId="105" applyFont="1" applyFill="1" applyBorder="1" applyAlignment="1" applyProtection="1">
      <alignment vertical="center" wrapText="1"/>
      <protection locked="0"/>
    </xf>
    <xf numFmtId="180" fontId="16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5" applyFont="1" applyFill="1" applyBorder="1" applyAlignment="1" applyProtection="1">
      <alignment vertical="center" wrapText="1"/>
      <protection locked="0"/>
    </xf>
    <xf numFmtId="0" fontId="27" fillId="0" borderId="36" xfId="105" applyFont="1" applyFill="1" applyBorder="1" applyAlignment="1">
      <alignment horizontal="center" vertical="center" wrapText="1"/>
      <protection/>
    </xf>
    <xf numFmtId="0" fontId="27" fillId="0" borderId="75" xfId="105" applyFont="1" applyFill="1" applyBorder="1" applyAlignment="1" applyProtection="1">
      <alignment vertical="center" wrapText="1"/>
      <protection/>
    </xf>
    <xf numFmtId="180" fontId="27" fillId="0" borderId="75" xfId="105" applyNumberFormat="1" applyFont="1" applyFill="1" applyBorder="1" applyAlignment="1" applyProtection="1">
      <alignment vertical="center" wrapText="1"/>
      <protection/>
    </xf>
    <xf numFmtId="1" fontId="27" fillId="0" borderId="76" xfId="105" applyNumberFormat="1" applyFont="1" applyFill="1" applyBorder="1" applyAlignment="1" applyProtection="1">
      <alignment vertical="center" wrapText="1"/>
      <protection/>
    </xf>
    <xf numFmtId="0" fontId="16" fillId="0" borderId="0" xfId="105" applyFont="1" applyFill="1" applyAlignment="1">
      <alignment horizontal="right" vertical="center" wrapText="1"/>
      <protection/>
    </xf>
    <xf numFmtId="0" fontId="16" fillId="0" borderId="0" xfId="105" applyFont="1" applyFill="1" applyAlignment="1">
      <alignment vertical="center" wrapText="1"/>
      <protection/>
    </xf>
    <xf numFmtId="0" fontId="16" fillId="0" borderId="0" xfId="105" applyFill="1" applyAlignment="1">
      <alignment horizontal="center" vertical="center" wrapText="1"/>
      <protection/>
    </xf>
    <xf numFmtId="0" fontId="94" fillId="0" borderId="0" xfId="104" applyFont="1" applyFill="1">
      <alignment/>
      <protection/>
    </xf>
    <xf numFmtId="180" fontId="60" fillId="0" borderId="0" xfId="105" applyNumberFormat="1" applyFont="1" applyFill="1" applyBorder="1" applyAlignment="1">
      <alignment horizontal="center" vertical="center" wrapText="1"/>
      <protection/>
    </xf>
    <xf numFmtId="0" fontId="97" fillId="0" borderId="0" xfId="105" applyFont="1" applyFill="1" applyBorder="1" applyAlignment="1" applyProtection="1">
      <alignment horizontal="right"/>
      <protection/>
    </xf>
    <xf numFmtId="0" fontId="98" fillId="0" borderId="0" xfId="105" applyFont="1" applyFill="1" applyBorder="1" applyAlignment="1" applyProtection="1">
      <alignment/>
      <protection/>
    </xf>
    <xf numFmtId="0" fontId="99" fillId="0" borderId="0" xfId="104" applyFont="1" applyFill="1">
      <alignment/>
      <protection/>
    </xf>
    <xf numFmtId="180" fontId="56" fillId="0" borderId="0" xfId="104" applyNumberFormat="1" applyFont="1" applyFill="1" applyBorder="1" applyAlignment="1" applyProtection="1">
      <alignment horizontal="centerContinuous" vertical="center"/>
      <protection/>
    </xf>
    <xf numFmtId="0" fontId="98" fillId="0" borderId="0" xfId="105" applyFont="1" applyFill="1" applyBorder="1" applyAlignment="1" applyProtection="1">
      <alignment horizontal="right"/>
      <protection/>
    </xf>
    <xf numFmtId="0" fontId="55" fillId="0" borderId="10" xfId="104" applyFont="1" applyFill="1" applyBorder="1" applyAlignment="1" applyProtection="1">
      <alignment horizontal="center" vertical="center" wrapText="1"/>
      <protection/>
    </xf>
    <xf numFmtId="0" fontId="60" fillId="0" borderId="12" xfId="104" applyFont="1" applyFill="1" applyBorder="1" applyAlignment="1" applyProtection="1">
      <alignment horizontal="center" vertical="center"/>
      <protection/>
    </xf>
    <xf numFmtId="0" fontId="55" fillId="0" borderId="18" xfId="104" applyFont="1" applyFill="1" applyBorder="1" applyAlignment="1" applyProtection="1">
      <alignment horizontal="center" vertical="center"/>
      <protection/>
    </xf>
    <xf numFmtId="0" fontId="55" fillId="0" borderId="0" xfId="104" applyFont="1" applyFill="1" applyBorder="1" applyAlignment="1" applyProtection="1">
      <alignment horizontal="center" vertical="center"/>
      <protection/>
    </xf>
    <xf numFmtId="0" fontId="55" fillId="0" borderId="0" xfId="104" applyFont="1" applyFill="1" applyBorder="1" applyAlignment="1" applyProtection="1">
      <alignment horizontal="center" vertical="center" wrapText="1"/>
      <protection/>
    </xf>
    <xf numFmtId="182" fontId="55" fillId="0" borderId="0" xfId="73" applyNumberFormat="1" applyFont="1" applyFill="1" applyBorder="1" applyAlignment="1" applyProtection="1">
      <alignment horizontal="center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186" fontId="27" fillId="0" borderId="17" xfId="104" applyNumberFormat="1" applyFont="1" applyFill="1" applyBorder="1" applyAlignment="1">
      <alignment horizontal="center" vertical="center" wrapText="1"/>
      <protection/>
    </xf>
    <xf numFmtId="0" fontId="16" fillId="0" borderId="36" xfId="104" applyFont="1" applyFill="1" applyBorder="1" applyAlignment="1">
      <alignment horizontal="center" vertical="center"/>
      <protection/>
    </xf>
    <xf numFmtId="0" fontId="16" fillId="0" borderId="37" xfId="104" applyFont="1" applyFill="1" applyBorder="1" applyAlignment="1">
      <alignment horizontal="center" vertical="center"/>
      <protection/>
    </xf>
    <xf numFmtId="0" fontId="16" fillId="0" borderId="38" xfId="104" applyFont="1" applyFill="1" applyBorder="1" applyAlignment="1">
      <alignment horizontal="center" vertical="center"/>
      <protection/>
    </xf>
    <xf numFmtId="0" fontId="16" fillId="0" borderId="30" xfId="104" applyFont="1" applyFill="1" applyBorder="1" applyAlignment="1">
      <alignment horizontal="center" vertical="center"/>
      <protection/>
    </xf>
    <xf numFmtId="0" fontId="16" fillId="0" borderId="27" xfId="104" applyFont="1" applyFill="1" applyBorder="1" applyProtection="1">
      <alignment/>
      <protection locked="0"/>
    </xf>
    <xf numFmtId="182" fontId="16" fillId="0" borderId="27" xfId="73" applyNumberFormat="1" applyFont="1" applyFill="1" applyBorder="1" applyAlignment="1" applyProtection="1">
      <alignment/>
      <protection locked="0"/>
    </xf>
    <xf numFmtId="182" fontId="16" fillId="0" borderId="41" xfId="73" applyNumberFormat="1" applyFont="1" applyFill="1" applyBorder="1" applyAlignment="1">
      <alignment/>
    </xf>
    <xf numFmtId="0" fontId="16" fillId="0" borderId="12" xfId="104" applyFont="1" applyFill="1" applyBorder="1" applyAlignment="1">
      <alignment horizontal="center" vertical="center"/>
      <protection/>
    </xf>
    <xf numFmtId="0" fontId="16" fillId="0" borderId="13" xfId="104" applyFont="1" applyFill="1" applyBorder="1" applyProtection="1">
      <alignment/>
      <protection locked="0"/>
    </xf>
    <xf numFmtId="182" fontId="16" fillId="0" borderId="13" xfId="73" applyNumberFormat="1" applyFont="1" applyFill="1" applyBorder="1" applyAlignment="1" applyProtection="1">
      <alignment/>
      <protection locked="0"/>
    </xf>
    <xf numFmtId="182" fontId="16" fillId="0" borderId="43" xfId="73" applyNumberFormat="1" applyFont="1" applyFill="1" applyBorder="1" applyAlignment="1">
      <alignment/>
    </xf>
    <xf numFmtId="0" fontId="27" fillId="0" borderId="36" xfId="104" applyFont="1" applyFill="1" applyBorder="1" applyAlignment="1">
      <alignment horizontal="center" vertical="center"/>
      <protection/>
    </xf>
    <xf numFmtId="0" fontId="27" fillId="0" borderId="37" xfId="104" applyFont="1" applyFill="1" applyBorder="1">
      <alignment/>
      <protection/>
    </xf>
    <xf numFmtId="182" fontId="27" fillId="0" borderId="37" xfId="104" applyNumberFormat="1" applyFont="1" applyFill="1" applyBorder="1">
      <alignment/>
      <protection/>
    </xf>
    <xf numFmtId="182" fontId="27" fillId="0" borderId="38" xfId="104" applyNumberFormat="1" applyFont="1" applyFill="1" applyBorder="1">
      <alignment/>
      <protection/>
    </xf>
    <xf numFmtId="0" fontId="56" fillId="0" borderId="0" xfId="104" applyFont="1" applyFill="1">
      <alignment/>
      <protection/>
    </xf>
    <xf numFmtId="0" fontId="27" fillId="0" borderId="0" xfId="104" applyFont="1" applyFill="1" applyBorder="1" applyAlignment="1">
      <alignment horizontal="center" vertical="center"/>
      <protection/>
    </xf>
    <xf numFmtId="0" fontId="27" fillId="0" borderId="0" xfId="104" applyFont="1" applyFill="1" applyBorder="1">
      <alignment/>
      <protection/>
    </xf>
    <xf numFmtId="182" fontId="27" fillId="0" borderId="0" xfId="104" applyNumberFormat="1" applyFont="1" applyFill="1" applyBorder="1">
      <alignment/>
      <protection/>
    </xf>
    <xf numFmtId="0" fontId="99" fillId="0" borderId="0" xfId="104" applyFont="1" applyFill="1" applyAlignment="1">
      <alignment wrapText="1"/>
      <protection/>
    </xf>
    <xf numFmtId="0" fontId="55" fillId="0" borderId="39" xfId="104" applyFont="1" applyFill="1" applyBorder="1" applyAlignment="1" applyProtection="1">
      <alignment horizontal="center" vertical="center" wrapText="1"/>
      <protection/>
    </xf>
    <xf numFmtId="0" fontId="60" fillId="0" borderId="77" xfId="104" applyFont="1" applyFill="1" applyBorder="1" applyAlignment="1" applyProtection="1">
      <alignment horizontal="center" vertical="center"/>
      <protection/>
    </xf>
    <xf numFmtId="0" fontId="60" fillId="0" borderId="42" xfId="104" applyFont="1" applyFill="1" applyBorder="1" applyAlignment="1" applyProtection="1">
      <alignment horizontal="center" vertical="center"/>
      <protection/>
    </xf>
    <xf numFmtId="182" fontId="60" fillId="0" borderId="42" xfId="73" applyNumberFormat="1" applyFont="1" applyFill="1" applyBorder="1" applyAlignment="1" applyProtection="1">
      <alignment/>
      <protection locked="0"/>
    </xf>
    <xf numFmtId="0" fontId="60" fillId="0" borderId="78" xfId="104" applyFont="1" applyFill="1" applyBorder="1" applyAlignment="1" applyProtection="1">
      <alignment horizontal="center" vertical="center"/>
      <protection/>
    </xf>
    <xf numFmtId="0" fontId="59" fillId="0" borderId="79" xfId="104" applyFont="1" applyFill="1" applyBorder="1" applyAlignment="1" applyProtection="1">
      <alignment/>
      <protection/>
    </xf>
    <xf numFmtId="0" fontId="59" fillId="0" borderId="74" xfId="104" applyFont="1" applyFill="1" applyBorder="1" applyAlignment="1" applyProtection="1">
      <alignment/>
      <protection/>
    </xf>
    <xf numFmtId="0" fontId="59" fillId="0" borderId="66" xfId="104" applyFont="1" applyFill="1" applyBorder="1" applyAlignment="1" applyProtection="1">
      <alignment/>
      <protection/>
    </xf>
    <xf numFmtId="182" fontId="55" fillId="0" borderId="78" xfId="73" applyNumberFormat="1" applyFont="1" applyFill="1" applyBorder="1" applyAlignment="1" applyProtection="1">
      <alignment/>
      <protection/>
    </xf>
    <xf numFmtId="3" fontId="32" fillId="0" borderId="45" xfId="103" applyNumberFormat="1" applyFont="1" applyBorder="1" applyAlignment="1">
      <alignment horizontal="center" wrapText="1"/>
      <protection/>
    </xf>
    <xf numFmtId="3" fontId="32" fillId="0" borderId="45" xfId="103" applyNumberFormat="1" applyFont="1" applyBorder="1" applyAlignment="1">
      <alignment horizontal="center"/>
      <protection/>
    </xf>
    <xf numFmtId="182" fontId="39" fillId="0" borderId="13" xfId="73" applyNumberFormat="1" applyFont="1" applyBorder="1" applyAlignment="1">
      <alignment/>
    </xf>
    <xf numFmtId="3" fontId="48" fillId="0" borderId="13" xfId="100" applyNumberFormat="1" applyFont="1" applyBorder="1">
      <alignment/>
      <protection/>
    </xf>
    <xf numFmtId="0" fontId="47" fillId="0" borderId="45" xfId="100" applyFont="1" applyBorder="1" applyAlignment="1">
      <alignment horizontal="left" wrapText="1"/>
      <protection/>
    </xf>
    <xf numFmtId="3" fontId="69" fillId="0" borderId="13" xfId="100" applyNumberFormat="1" applyFont="1" applyBorder="1">
      <alignment/>
      <protection/>
    </xf>
    <xf numFmtId="182" fontId="100" fillId="0" borderId="13" xfId="73" applyNumberFormat="1" applyFont="1" applyBorder="1" applyAlignment="1">
      <alignment/>
    </xf>
    <xf numFmtId="182" fontId="39" fillId="0" borderId="13" xfId="73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8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0" fontId="38" fillId="0" borderId="0" xfId="100" applyFont="1">
      <alignment/>
      <protection/>
    </xf>
    <xf numFmtId="0" fontId="16" fillId="0" borderId="17" xfId="101" applyFont="1" applyBorder="1" applyAlignment="1">
      <alignment horizontal="left" wrapText="1"/>
      <protection/>
    </xf>
    <xf numFmtId="0" fontId="16" fillId="0" borderId="13" xfId="10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33" fillId="0" borderId="30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40" fillId="0" borderId="14" xfId="108" applyFont="1" applyFill="1" applyBorder="1" applyAlignment="1">
      <alignment horizontal="left" vertical="center"/>
      <protection/>
    </xf>
    <xf numFmtId="0" fontId="70" fillId="0" borderId="13" xfId="108" applyFont="1" applyFill="1" applyBorder="1" applyAlignment="1">
      <alignment horizontal="left" vertical="center"/>
      <protection/>
    </xf>
    <xf numFmtId="0" fontId="69" fillId="0" borderId="55" xfId="108" applyFont="1" applyBorder="1" applyAlignment="1">
      <alignment horizontal="center" vertical="center"/>
      <protection/>
    </xf>
    <xf numFmtId="0" fontId="69" fillId="0" borderId="14" xfId="108" applyFont="1" applyBorder="1" applyAlignment="1">
      <alignment horizontal="center" vertical="center"/>
      <protection/>
    </xf>
    <xf numFmtId="0" fontId="69" fillId="0" borderId="55" xfId="108" applyFont="1" applyBorder="1" applyAlignment="1">
      <alignment horizontal="left" vertical="center"/>
      <protection/>
    </xf>
    <xf numFmtId="0" fontId="69" fillId="0" borderId="14" xfId="108" applyFont="1" applyBorder="1" applyAlignment="1">
      <alignment horizontal="left" vertical="center"/>
      <protection/>
    </xf>
    <xf numFmtId="0" fontId="69" fillId="0" borderId="49" xfId="108" applyFont="1" applyBorder="1" applyAlignment="1">
      <alignment horizontal="left"/>
      <protection/>
    </xf>
    <xf numFmtId="0" fontId="69" fillId="0" borderId="14" xfId="108" applyFont="1" applyBorder="1" applyAlignment="1">
      <alignment horizontal="left"/>
      <protection/>
    </xf>
    <xf numFmtId="0" fontId="40" fillId="0" borderId="12" xfId="108" applyFont="1" applyFill="1" applyBorder="1" applyAlignment="1">
      <alignment horizontal="left" vertical="center"/>
      <protection/>
    </xf>
    <xf numFmtId="0" fontId="69" fillId="0" borderId="49" xfId="108" applyFont="1" applyBorder="1" applyAlignment="1">
      <alignment horizontal="left" vertical="center"/>
      <protection/>
    </xf>
    <xf numFmtId="0" fontId="40" fillId="0" borderId="13" xfId="108" applyFont="1" applyFill="1" applyBorder="1" applyAlignment="1">
      <alignment horizontal="left" vertical="center"/>
      <protection/>
    </xf>
    <xf numFmtId="0" fontId="49" fillId="0" borderId="14" xfId="108" applyFont="1" applyFill="1" applyBorder="1" applyAlignment="1">
      <alignment horizontal="left" vertical="center"/>
      <protection/>
    </xf>
    <xf numFmtId="0" fontId="49" fillId="0" borderId="13" xfId="108" applyFont="1" applyFill="1" applyBorder="1" applyAlignment="1">
      <alignment horizontal="left" vertical="center"/>
      <protection/>
    </xf>
    <xf numFmtId="0" fontId="40" fillId="0" borderId="49" xfId="108" applyFont="1" applyFill="1" applyBorder="1" applyAlignment="1">
      <alignment horizontal="left" vertical="center"/>
      <protection/>
    </xf>
    <xf numFmtId="0" fontId="71" fillId="24" borderId="45" xfId="108" applyFont="1" applyFill="1" applyBorder="1" applyAlignment="1">
      <alignment horizontal="left" vertical="center"/>
      <protection/>
    </xf>
    <xf numFmtId="0" fontId="71" fillId="24" borderId="14" xfId="108" applyFont="1" applyFill="1" applyBorder="1" applyAlignment="1">
      <alignment horizontal="left" vertical="center"/>
      <protection/>
    </xf>
    <xf numFmtId="0" fontId="40" fillId="0" borderId="55" xfId="108" applyFont="1" applyFill="1" applyBorder="1" applyAlignment="1">
      <alignment horizontal="left" vertical="center"/>
      <protection/>
    </xf>
    <xf numFmtId="0" fontId="40" fillId="0" borderId="80" xfId="108" applyFont="1" applyFill="1" applyBorder="1" applyAlignment="1">
      <alignment horizontal="left" vertical="center"/>
      <protection/>
    </xf>
    <xf numFmtId="0" fontId="45" fillId="0" borderId="0" xfId="108" applyFont="1" applyAlignment="1">
      <alignment horizontal="right"/>
      <protection/>
    </xf>
    <xf numFmtId="0" fontId="53" fillId="0" borderId="0" xfId="108" applyFont="1" applyAlignment="1">
      <alignment horizontal="center"/>
      <protection/>
    </xf>
    <xf numFmtId="0" fontId="53" fillId="20" borderId="18" xfId="108" applyFont="1" applyFill="1" applyBorder="1" applyAlignment="1">
      <alignment horizontal="left" vertical="center"/>
      <protection/>
    </xf>
    <xf numFmtId="0" fontId="53" fillId="20" borderId="19" xfId="108" applyFont="1" applyFill="1" applyBorder="1" applyAlignment="1">
      <alignment horizontal="left" vertical="center"/>
      <protection/>
    </xf>
    <xf numFmtId="0" fontId="71" fillId="24" borderId="55" xfId="108" applyFont="1" applyFill="1" applyBorder="1" applyAlignment="1">
      <alignment horizontal="left" vertical="center"/>
      <protection/>
    </xf>
    <xf numFmtId="0" fontId="71" fillId="24" borderId="12" xfId="108" applyFont="1" applyFill="1" applyBorder="1" applyAlignment="1">
      <alignment horizontal="left" vertical="center"/>
      <protection/>
    </xf>
    <xf numFmtId="0" fontId="71" fillId="24" borderId="13" xfId="108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3" fontId="27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29" fillId="0" borderId="0" xfId="106" applyFont="1" applyBorder="1" applyAlignment="1" applyProtection="1">
      <alignment horizontal="center" vertical="center" wrapText="1"/>
      <protection locked="0"/>
    </xf>
    <xf numFmtId="0" fontId="52" fillId="0" borderId="0" xfId="101" applyFont="1" applyAlignment="1">
      <alignment horizontal="center"/>
      <protection/>
    </xf>
    <xf numFmtId="180" fontId="59" fillId="0" borderId="83" xfId="105" applyNumberFormat="1" applyFont="1" applyFill="1" applyBorder="1" applyAlignment="1" applyProtection="1">
      <alignment horizontal="center" vertical="center" wrapText="1"/>
      <protection/>
    </xf>
    <xf numFmtId="180" fontId="59" fillId="0" borderId="84" xfId="105" applyNumberFormat="1" applyFont="1" applyFill="1" applyBorder="1" applyAlignment="1" applyProtection="1">
      <alignment horizontal="center" vertical="center" wrapText="1"/>
      <protection/>
    </xf>
    <xf numFmtId="180" fontId="58" fillId="0" borderId="0" xfId="105" applyNumberFormat="1" applyFont="1" applyFill="1" applyAlignment="1" applyProtection="1">
      <alignment horizontal="center" textRotation="180" wrapText="1"/>
      <protection/>
    </xf>
    <xf numFmtId="180" fontId="62" fillId="0" borderId="54" xfId="105" applyNumberFormat="1" applyFont="1" applyFill="1" applyBorder="1" applyAlignment="1" applyProtection="1">
      <alignment horizontal="center" vertical="center" wrapText="1"/>
      <protection/>
    </xf>
    <xf numFmtId="180" fontId="59" fillId="0" borderId="64" xfId="105" applyNumberFormat="1" applyFont="1" applyFill="1" applyBorder="1" applyAlignment="1" applyProtection="1">
      <alignment horizontal="center" vertical="center" wrapText="1"/>
      <protection/>
    </xf>
    <xf numFmtId="180" fontId="59" fillId="0" borderId="82" xfId="105" applyNumberFormat="1" applyFont="1" applyFill="1" applyBorder="1" applyAlignment="1" applyProtection="1">
      <alignment horizontal="center" vertical="center" wrapText="1"/>
      <protection/>
    </xf>
    <xf numFmtId="180" fontId="59" fillId="0" borderId="35" xfId="105" applyNumberFormat="1" applyFont="1" applyFill="1" applyBorder="1" applyAlignment="1" applyProtection="1">
      <alignment horizontal="center" vertical="center" wrapText="1"/>
      <protection/>
    </xf>
    <xf numFmtId="180" fontId="59" fillId="0" borderId="46" xfId="105" applyNumberFormat="1" applyFont="1" applyFill="1" applyBorder="1" applyAlignment="1" applyProtection="1">
      <alignment horizontal="center" vertical="center" wrapText="1"/>
      <protection/>
    </xf>
    <xf numFmtId="180" fontId="59" fillId="0" borderId="77" xfId="105" applyNumberFormat="1" applyFont="1" applyFill="1" applyBorder="1" applyAlignment="1" applyProtection="1">
      <alignment horizontal="center" vertical="center" wrapText="1"/>
      <protection/>
    </xf>
    <xf numFmtId="180" fontId="59" fillId="0" borderId="78" xfId="105" applyNumberFormat="1" applyFont="1" applyFill="1" applyBorder="1" applyAlignment="1" applyProtection="1">
      <alignment horizontal="center" vertical="center" wrapText="1"/>
      <protection/>
    </xf>
    <xf numFmtId="0" fontId="48" fillId="0" borderId="0" xfId="103" applyFont="1" applyAlignment="1">
      <alignment horizontal="center"/>
      <protection/>
    </xf>
    <xf numFmtId="0" fontId="95" fillId="0" borderId="39" xfId="103" applyFont="1" applyFill="1" applyBorder="1" applyAlignment="1">
      <alignment horizontal="center" vertical="center" wrapText="1"/>
      <protection/>
    </xf>
    <xf numFmtId="0" fontId="25" fillId="25" borderId="39" xfId="103" applyFont="1" applyFill="1" applyBorder="1" applyAlignment="1">
      <alignment horizontal="center" vertical="center" wrapText="1"/>
      <protection/>
    </xf>
    <xf numFmtId="0" fontId="25" fillId="25" borderId="83" xfId="103" applyFont="1" applyFill="1" applyBorder="1" applyAlignment="1">
      <alignment horizontal="center" vertical="center" wrapText="1"/>
      <protection/>
    </xf>
    <xf numFmtId="0" fontId="25" fillId="25" borderId="85" xfId="103" applyFont="1" applyFill="1" applyBorder="1" applyAlignment="1">
      <alignment horizontal="center" vertical="center" wrapText="1"/>
      <protection/>
    </xf>
    <xf numFmtId="0" fontId="25" fillId="25" borderId="84" xfId="103" applyFont="1" applyFill="1" applyBorder="1" applyAlignment="1">
      <alignment horizontal="center" vertical="center" wrapText="1"/>
      <protection/>
    </xf>
    <xf numFmtId="0" fontId="48" fillId="0" borderId="0" xfId="108" applyFont="1" applyAlignment="1">
      <alignment horizontal="center"/>
      <protection/>
    </xf>
    <xf numFmtId="0" fontId="1" fillId="0" borderId="86" xfId="108" applyFont="1" applyBorder="1" applyAlignment="1">
      <alignment horizontal="center"/>
      <protection/>
    </xf>
    <xf numFmtId="0" fontId="1" fillId="25" borderId="13" xfId="108" applyFont="1" applyFill="1" applyBorder="1" applyAlignment="1">
      <alignment horizontal="center" vertical="center" wrapText="1"/>
      <protection/>
    </xf>
    <xf numFmtId="0" fontId="1" fillId="25" borderId="13" xfId="108" applyFont="1" applyFill="1" applyBorder="1" applyAlignment="1">
      <alignment horizontal="center" vertical="center"/>
      <protection/>
    </xf>
    <xf numFmtId="0" fontId="45" fillId="25" borderId="13" xfId="108" applyFont="1" applyFill="1" applyBorder="1" applyAlignment="1">
      <alignment horizontal="center" vertical="center" wrapText="1"/>
      <protection/>
    </xf>
    <xf numFmtId="0" fontId="77" fillId="25" borderId="0" xfId="108" applyFont="1" applyFill="1" applyBorder="1" applyAlignment="1">
      <alignment horizontal="center" vertical="center"/>
      <protection/>
    </xf>
    <xf numFmtId="0" fontId="45" fillId="25" borderId="17" xfId="108" applyFont="1" applyFill="1" applyBorder="1" applyAlignment="1">
      <alignment horizontal="center" vertical="center" wrapText="1"/>
      <protection/>
    </xf>
    <xf numFmtId="0" fontId="45" fillId="25" borderId="27" xfId="108" applyFont="1" applyFill="1" applyBorder="1" applyAlignment="1">
      <alignment horizontal="center" vertical="center" wrapText="1"/>
      <protection/>
    </xf>
    <xf numFmtId="0" fontId="45" fillId="25" borderId="17" xfId="108" applyFont="1" applyFill="1" applyBorder="1" applyAlignment="1">
      <alignment horizontal="center" vertical="center"/>
      <protection/>
    </xf>
    <xf numFmtId="0" fontId="45" fillId="25" borderId="27" xfId="108" applyFont="1" applyFill="1" applyBorder="1" applyAlignment="1">
      <alignment horizontal="center" vertical="center"/>
      <protection/>
    </xf>
    <xf numFmtId="0" fontId="45" fillId="25" borderId="45" xfId="108" applyFont="1" applyFill="1" applyBorder="1" applyAlignment="1">
      <alignment horizontal="center" vertical="center" wrapText="1"/>
      <protection/>
    </xf>
    <xf numFmtId="0" fontId="45" fillId="25" borderId="14" xfId="108" applyFont="1" applyFill="1" applyBorder="1" applyAlignment="1">
      <alignment horizontal="center" vertical="center" wrapText="1"/>
      <protection/>
    </xf>
    <xf numFmtId="0" fontId="48" fillId="25" borderId="17" xfId="108" applyFont="1" applyFill="1" applyBorder="1" applyAlignment="1">
      <alignment horizontal="center" vertical="distributed"/>
      <protection/>
    </xf>
    <xf numFmtId="0" fontId="48" fillId="25" borderId="27" xfId="108" applyFont="1" applyFill="1" applyBorder="1" applyAlignment="1">
      <alignment horizontal="center" vertical="distributed"/>
      <protection/>
    </xf>
    <xf numFmtId="0" fontId="48" fillId="0" borderId="0" xfId="105" applyFont="1" applyAlignment="1">
      <alignment horizontal="center" wrapText="1"/>
      <protection/>
    </xf>
    <xf numFmtId="0" fontId="86" fillId="0" borderId="0" xfId="105" applyFont="1" applyAlignment="1">
      <alignment horizontal="right" wrapText="1"/>
      <protection/>
    </xf>
    <xf numFmtId="0" fontId="16" fillId="0" borderId="54" xfId="105" applyFont="1" applyFill="1" applyBorder="1" applyAlignment="1">
      <alignment horizontal="justify" vertical="center" wrapText="1"/>
      <protection/>
    </xf>
    <xf numFmtId="180" fontId="83" fillId="0" borderId="0" xfId="105" applyNumberFormat="1" applyFont="1" applyFill="1" applyAlignment="1" applyProtection="1">
      <alignment horizontal="center" vertical="center" wrapText="1"/>
      <protection/>
    </xf>
    <xf numFmtId="180" fontId="84" fillId="0" borderId="18" xfId="105" applyNumberFormat="1" applyFont="1" applyFill="1" applyBorder="1" applyAlignment="1" applyProtection="1">
      <alignment horizontal="left" vertical="center" wrapText="1" indent="2"/>
      <protection/>
    </xf>
    <xf numFmtId="180" fontId="84" fillId="0" borderId="19" xfId="105" applyNumberFormat="1" applyFont="1" applyFill="1" applyBorder="1" applyAlignment="1" applyProtection="1">
      <alignment horizontal="left" vertical="center" wrapText="1" indent="2"/>
      <protection/>
    </xf>
    <xf numFmtId="180" fontId="59" fillId="0" borderId="67" xfId="105" applyNumberFormat="1" applyFont="1" applyFill="1" applyBorder="1" applyAlignment="1" applyProtection="1">
      <alignment horizontal="center" vertical="center"/>
      <protection/>
    </xf>
    <xf numFmtId="180" fontId="59" fillId="0" borderId="43" xfId="105" applyNumberFormat="1" applyFont="1" applyFill="1" applyBorder="1" applyAlignment="1" applyProtection="1">
      <alignment horizontal="center" vertical="center"/>
      <protection/>
    </xf>
    <xf numFmtId="180" fontId="59" fillId="0" borderId="11" xfId="105" applyNumberFormat="1" applyFont="1" applyFill="1" applyBorder="1" applyAlignment="1" applyProtection="1">
      <alignment horizontal="center" vertical="center"/>
      <protection/>
    </xf>
    <xf numFmtId="180" fontId="59" fillId="0" borderId="10" xfId="105" applyNumberFormat="1" applyFont="1" applyFill="1" applyBorder="1" applyAlignment="1" applyProtection="1">
      <alignment horizontal="center" vertical="center" wrapText="1"/>
      <protection/>
    </xf>
    <xf numFmtId="180" fontId="59" fillId="0" borderId="12" xfId="105" applyNumberFormat="1" applyFont="1" applyFill="1" applyBorder="1" applyAlignment="1" applyProtection="1">
      <alignment horizontal="center" vertical="center" wrapText="1"/>
      <protection/>
    </xf>
    <xf numFmtId="180" fontId="59" fillId="0" borderId="13" xfId="105" applyNumberFormat="1" applyFont="1" applyFill="1" applyBorder="1" applyAlignment="1" applyProtection="1">
      <alignment horizontal="center" vertical="center"/>
      <protection/>
    </xf>
    <xf numFmtId="180" fontId="59" fillId="0" borderId="11" xfId="105" applyNumberFormat="1" applyFont="1" applyFill="1" applyBorder="1" applyAlignment="1" applyProtection="1">
      <alignment horizontal="center" vertical="center" wrapText="1"/>
      <protection/>
    </xf>
    <xf numFmtId="180" fontId="59" fillId="0" borderId="52" xfId="105" applyNumberFormat="1" applyFont="1" applyFill="1" applyBorder="1" applyAlignment="1" applyProtection="1">
      <alignment horizontal="center" vertical="center" wrapText="1"/>
      <protection/>
    </xf>
    <xf numFmtId="180" fontId="59" fillId="0" borderId="27" xfId="105" applyNumberFormat="1" applyFont="1" applyFill="1" applyBorder="1" applyAlignment="1" applyProtection="1">
      <alignment horizontal="center" vertical="center" wrapText="1"/>
      <protection/>
    </xf>
    <xf numFmtId="180" fontId="60" fillId="0" borderId="60" xfId="105" applyNumberFormat="1" applyFont="1" applyFill="1" applyBorder="1" applyAlignment="1">
      <alignment horizontal="center" vertical="center" wrapText="1"/>
      <protection/>
    </xf>
    <xf numFmtId="0" fontId="87" fillId="0" borderId="0" xfId="105" applyFont="1" applyAlignment="1">
      <alignment horizontal="right" wrapText="1"/>
      <protection/>
    </xf>
    <xf numFmtId="180" fontId="58" fillId="0" borderId="44" xfId="105" applyNumberFormat="1" applyFont="1" applyFill="1" applyBorder="1" applyAlignment="1" applyProtection="1">
      <alignment horizontal="center" textRotation="180" wrapText="1"/>
      <protection/>
    </xf>
    <xf numFmtId="180" fontId="57" fillId="0" borderId="0" xfId="104" applyNumberFormat="1" applyFont="1" applyFill="1" applyBorder="1" applyAlignment="1" applyProtection="1">
      <alignment horizontal="center" vertical="center" wrapText="1"/>
      <protection/>
    </xf>
    <xf numFmtId="180" fontId="60" fillId="0" borderId="0" xfId="105" applyNumberFormat="1" applyFont="1" applyFill="1" applyBorder="1" applyAlignment="1">
      <alignment horizontal="right" vertical="center" wrapText="1"/>
      <protection/>
    </xf>
    <xf numFmtId="180" fontId="84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11" xfId="104" applyFont="1" applyFill="1" applyBorder="1" applyAlignment="1" applyProtection="1">
      <alignment horizontal="center" vertical="center" wrapText="1"/>
      <protection/>
    </xf>
    <xf numFmtId="0" fontId="55" fillId="0" borderId="11" xfId="104" applyFont="1" applyFill="1" applyBorder="1" applyAlignment="1" applyProtection="1">
      <alignment horizontal="center" vertical="center" wrapText="1"/>
      <protection/>
    </xf>
    <xf numFmtId="0" fontId="55" fillId="0" borderId="67" xfId="104" applyFont="1" applyFill="1" applyBorder="1" applyAlignment="1" applyProtection="1">
      <alignment horizontal="center" vertical="center" wrapText="1"/>
      <protection/>
    </xf>
    <xf numFmtId="0" fontId="60" fillId="0" borderId="13" xfId="104" applyFont="1" applyFill="1" applyBorder="1" applyAlignment="1" applyProtection="1">
      <alignment horizontal="center" vertical="center"/>
      <protection/>
    </xf>
    <xf numFmtId="0" fontId="60" fillId="0" borderId="43" xfId="104" applyFont="1" applyFill="1" applyBorder="1" applyAlignment="1" applyProtection="1">
      <alignment horizontal="center" vertical="center"/>
      <protection/>
    </xf>
    <xf numFmtId="0" fontId="60" fillId="0" borderId="13" xfId="104" applyFont="1" applyFill="1" applyBorder="1" applyAlignment="1" applyProtection="1">
      <alignment horizontal="center"/>
      <protection locked="0"/>
    </xf>
    <xf numFmtId="182" fontId="60" fillId="0" borderId="13" xfId="73" applyNumberFormat="1" applyFont="1" applyFill="1" applyBorder="1" applyAlignment="1" applyProtection="1">
      <alignment horizontal="center"/>
      <protection locked="0"/>
    </xf>
    <xf numFmtId="182" fontId="60" fillId="0" borderId="43" xfId="73" applyNumberFormat="1" applyFont="1" applyFill="1" applyBorder="1" applyAlignment="1" applyProtection="1">
      <alignment horizontal="center"/>
      <protection locked="0"/>
    </xf>
    <xf numFmtId="0" fontId="55" fillId="0" borderId="19" xfId="104" applyFont="1" applyFill="1" applyBorder="1" applyAlignment="1" applyProtection="1">
      <alignment horizontal="center" vertical="center" wrapText="1"/>
      <protection/>
    </xf>
    <xf numFmtId="182" fontId="55" fillId="0" borderId="19" xfId="73" applyNumberFormat="1" applyFont="1" applyFill="1" applyBorder="1" applyAlignment="1" applyProtection="1">
      <alignment horizontal="center"/>
      <protection/>
    </xf>
    <xf numFmtId="182" fontId="55" fillId="0" borderId="56" xfId="73" applyNumberFormat="1" applyFont="1" applyFill="1" applyBorder="1" applyAlignment="1" applyProtection="1">
      <alignment horizontal="center"/>
      <protection/>
    </xf>
    <xf numFmtId="0" fontId="27" fillId="0" borderId="10" xfId="104" applyFont="1" applyFill="1" applyBorder="1" applyAlignment="1">
      <alignment horizontal="center" vertical="center" wrapText="1"/>
      <protection/>
    </xf>
    <xf numFmtId="0" fontId="27" fillId="0" borderId="16" xfId="104" applyFont="1" applyFill="1" applyBorder="1" applyAlignment="1">
      <alignment horizontal="center" vertical="center" wrapText="1"/>
      <protection/>
    </xf>
    <xf numFmtId="0" fontId="27" fillId="0" borderId="11" xfId="104" applyFont="1" applyFill="1" applyBorder="1" applyAlignment="1">
      <alignment horizontal="center" vertical="center" wrapText="1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0" fontId="27" fillId="0" borderId="87" xfId="104" applyFont="1" applyFill="1" applyBorder="1" applyAlignment="1">
      <alignment horizontal="center" vertical="center" wrapText="1"/>
      <protection/>
    </xf>
    <xf numFmtId="0" fontId="27" fillId="0" borderId="88" xfId="104" applyFont="1" applyFill="1" applyBorder="1" applyAlignment="1">
      <alignment horizontal="center" vertical="center" wrapText="1"/>
      <protection/>
    </xf>
    <xf numFmtId="0" fontId="27" fillId="0" borderId="59" xfId="104" applyFont="1" applyFill="1" applyBorder="1" applyAlignment="1">
      <alignment horizontal="center" vertical="center" wrapText="1"/>
      <protection/>
    </xf>
    <xf numFmtId="0" fontId="27" fillId="0" borderId="67" xfId="104" applyFont="1" applyFill="1" applyBorder="1" applyAlignment="1">
      <alignment horizontal="center" vertical="center" wrapText="1"/>
      <protection/>
    </xf>
    <xf numFmtId="0" fontId="27" fillId="0" borderId="89" xfId="104" applyFont="1" applyFill="1" applyBorder="1" applyAlignment="1">
      <alignment horizontal="center" vertical="center" wrapText="1"/>
      <protection/>
    </xf>
    <xf numFmtId="0" fontId="100" fillId="0" borderId="14" xfId="105" applyFont="1" applyBorder="1" applyAlignment="1">
      <alignment horizontal="left" wrapText="1"/>
      <protection/>
    </xf>
    <xf numFmtId="0" fontId="100" fillId="0" borderId="13" xfId="105" applyFont="1" applyBorder="1" applyAlignment="1">
      <alignment horizontal="left" wrapText="1"/>
      <protection/>
    </xf>
    <xf numFmtId="0" fontId="100" fillId="0" borderId="45" xfId="105" applyFont="1" applyBorder="1" applyAlignment="1">
      <alignment horizontal="left" wrapText="1"/>
      <protection/>
    </xf>
    <xf numFmtId="0" fontId="100" fillId="0" borderId="49" xfId="105" applyFont="1" applyBorder="1" applyAlignment="1">
      <alignment horizontal="left" wrapText="1"/>
      <protection/>
    </xf>
    <xf numFmtId="0" fontId="60" fillId="0" borderId="54" xfId="104" applyFont="1" applyFill="1" applyBorder="1" applyAlignment="1">
      <alignment horizontal="center" vertical="center" wrapText="1"/>
      <protection/>
    </xf>
    <xf numFmtId="0" fontId="84" fillId="0" borderId="0" xfId="104" applyFont="1" applyFill="1" applyAlignment="1">
      <alignment horizontal="left" wrapText="1"/>
      <protection/>
    </xf>
    <xf numFmtId="0" fontId="55" fillId="0" borderId="46" xfId="104" applyFont="1" applyFill="1" applyBorder="1" applyAlignment="1" applyProtection="1">
      <alignment horizontal="center" vertical="center" wrapText="1"/>
      <protection/>
    </xf>
    <xf numFmtId="0" fontId="55" fillId="0" borderId="39" xfId="104" applyFont="1" applyFill="1" applyBorder="1" applyAlignment="1" applyProtection="1">
      <alignment horizontal="center" vertical="center" wrapText="1"/>
      <protection/>
    </xf>
    <xf numFmtId="0" fontId="60" fillId="0" borderId="90" xfId="104" applyFont="1" applyFill="1" applyBorder="1" applyAlignment="1" applyProtection="1">
      <alignment horizontal="center" vertical="center"/>
      <protection/>
    </xf>
    <xf numFmtId="0" fontId="60" fillId="0" borderId="77" xfId="104" applyFont="1" applyFill="1" applyBorder="1" applyAlignment="1" applyProtection="1">
      <alignment horizontal="center" vertical="center"/>
      <protection/>
    </xf>
    <xf numFmtId="0" fontId="60" fillId="0" borderId="91" xfId="104" applyFont="1" applyFill="1" applyBorder="1" applyAlignment="1" applyProtection="1">
      <alignment horizontal="center" vertical="center"/>
      <protection/>
    </xf>
    <xf numFmtId="0" fontId="60" fillId="0" borderId="55" xfId="104" applyFont="1" applyFill="1" applyBorder="1" applyAlignment="1" applyProtection="1">
      <alignment horizontal="left"/>
      <protection/>
    </xf>
    <xf numFmtId="0" fontId="60" fillId="0" borderId="49" xfId="104" applyFont="1" applyFill="1" applyBorder="1" applyAlignment="1" applyProtection="1">
      <alignment horizontal="left"/>
      <protection/>
    </xf>
    <xf numFmtId="0" fontId="60" fillId="0" borderId="80" xfId="104" applyFont="1" applyFill="1" applyBorder="1" applyAlignment="1" applyProtection="1">
      <alignment horizontal="left"/>
      <protection/>
    </xf>
    <xf numFmtId="0" fontId="47" fillId="0" borderId="0" xfId="108" applyFont="1" applyAlignment="1">
      <alignment horizontal="left"/>
      <protection/>
    </xf>
    <xf numFmtId="0" fontId="47" fillId="0" borderId="0" xfId="108" applyFont="1" applyAlignment="1">
      <alignment horizontal="left"/>
      <protection/>
    </xf>
    <xf numFmtId="0" fontId="0" fillId="0" borderId="0" xfId="0" applyAlignment="1">
      <alignment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5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7szm" xfId="103"/>
    <cellStyle name="Normál_KVRENMUNKA" xfId="104"/>
    <cellStyle name="Normál_Másolat eredetijeKVIREND" xfId="105"/>
    <cellStyle name="Normál_Táblák 01-08 08.31.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Pénznem 2" xfId="114"/>
    <cellStyle name="Rossz" xfId="115"/>
    <cellStyle name="Semleges" xfId="116"/>
    <cellStyle name="Számítás" xfId="117"/>
    <cellStyle name="Percent" xfId="118"/>
    <cellStyle name="Százalék 2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="90" zoomScaleNormal="90" zoomScaleSheetLayoutView="100" zoomScalePageLayoutView="90" workbookViewId="0" topLeftCell="A1">
      <selection activeCell="A3" sqref="A3:A4"/>
    </sheetView>
  </sheetViews>
  <sheetFormatPr defaultColWidth="9.140625" defaultRowHeight="12.75"/>
  <cols>
    <col min="1" max="1" width="4.57421875" style="139" customWidth="1"/>
    <col min="2" max="2" width="40.7109375" style="139" customWidth="1"/>
    <col min="3" max="3" width="15.7109375" style="139" customWidth="1"/>
    <col min="4" max="4" width="15.00390625" style="139" customWidth="1"/>
    <col min="5" max="5" width="14.7109375" style="139" customWidth="1"/>
    <col min="6" max="6" width="5.7109375" style="139" customWidth="1"/>
    <col min="7" max="7" width="40.7109375" style="139" customWidth="1"/>
    <col min="8" max="9" width="15.57421875" style="139" customWidth="1"/>
    <col min="10" max="10" width="15.00390625" style="139" customWidth="1"/>
    <col min="11" max="16384" width="9.140625" style="139" customWidth="1"/>
  </cols>
  <sheetData>
    <row r="1" spans="1:10" ht="18.75">
      <c r="A1" s="664" t="s">
        <v>472</v>
      </c>
      <c r="B1" s="664"/>
      <c r="C1" s="664"/>
      <c r="D1" s="664"/>
      <c r="E1" s="664"/>
      <c r="F1" s="664"/>
      <c r="G1" s="664"/>
      <c r="H1" s="664"/>
      <c r="I1" s="664"/>
      <c r="J1" s="664"/>
    </row>
    <row r="2" spans="1:10" ht="18.75">
      <c r="A2" s="664" t="s">
        <v>522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18.75">
      <c r="A3" s="764" t="s">
        <v>676</v>
      </c>
      <c r="B3" s="764"/>
      <c r="C3" s="322"/>
      <c r="D3" s="322"/>
      <c r="E3" s="322"/>
      <c r="F3" s="322"/>
      <c r="G3" s="322"/>
      <c r="H3" s="321"/>
      <c r="I3" s="663" t="s">
        <v>471</v>
      </c>
      <c r="J3" s="663"/>
    </row>
    <row r="4" spans="1:10" ht="16.5" thickBot="1">
      <c r="A4" s="764" t="s">
        <v>677</v>
      </c>
      <c r="B4" s="764"/>
      <c r="H4" s="419"/>
      <c r="I4" s="419"/>
      <c r="J4" s="445" t="s">
        <v>473</v>
      </c>
    </row>
    <row r="5" spans="1:10" ht="47.25" customHeight="1">
      <c r="A5" s="191"/>
      <c r="B5" s="192" t="s">
        <v>309</v>
      </c>
      <c r="C5" s="193" t="s">
        <v>512</v>
      </c>
      <c r="D5" s="193" t="s">
        <v>511</v>
      </c>
      <c r="E5" s="193" t="s">
        <v>513</v>
      </c>
      <c r="F5" s="194"/>
      <c r="G5" s="192" t="s">
        <v>309</v>
      </c>
      <c r="H5" s="193" t="s">
        <v>512</v>
      </c>
      <c r="I5" s="193" t="s">
        <v>511</v>
      </c>
      <c r="J5" s="193" t="s">
        <v>513</v>
      </c>
    </row>
    <row r="6" spans="1:10" ht="15" customHeight="1">
      <c r="A6" s="661" t="s">
        <v>310</v>
      </c>
      <c r="B6" s="658"/>
      <c r="C6" s="662"/>
      <c r="D6" s="143"/>
      <c r="E6" s="143"/>
      <c r="F6" s="658" t="s">
        <v>311</v>
      </c>
      <c r="G6" s="658"/>
      <c r="H6" s="662"/>
      <c r="I6" s="446"/>
      <c r="J6" s="446"/>
    </row>
    <row r="7" spans="1:10" ht="15" customHeight="1">
      <c r="A7" s="195" t="s">
        <v>97</v>
      </c>
      <c r="B7" s="145" t="s">
        <v>312</v>
      </c>
      <c r="C7" s="168"/>
      <c r="D7" s="168"/>
      <c r="E7" s="168"/>
      <c r="F7" s="163" t="s">
        <v>97</v>
      </c>
      <c r="G7" s="146" t="s">
        <v>312</v>
      </c>
      <c r="H7" s="168"/>
      <c r="I7" s="168"/>
      <c r="J7" s="168"/>
    </row>
    <row r="8" spans="1:10" ht="15" customHeight="1">
      <c r="A8" s="195"/>
      <c r="B8" s="151" t="s">
        <v>313</v>
      </c>
      <c r="C8" s="169">
        <v>149528836</v>
      </c>
      <c r="D8" s="169">
        <v>2840108</v>
      </c>
      <c r="E8" s="169">
        <f>C8+D8</f>
        <v>152368944</v>
      </c>
      <c r="F8" s="148"/>
      <c r="G8" s="151" t="s">
        <v>346</v>
      </c>
      <c r="H8" s="168">
        <v>54033000</v>
      </c>
      <c r="I8" s="168">
        <v>55074</v>
      </c>
      <c r="J8" s="168">
        <f>H8+I8</f>
        <v>54088074</v>
      </c>
    </row>
    <row r="9" spans="1:10" ht="27" customHeight="1">
      <c r="A9" s="195"/>
      <c r="B9" s="157" t="s">
        <v>314</v>
      </c>
      <c r="C9" s="170">
        <v>82490000</v>
      </c>
      <c r="D9" s="170">
        <v>30000</v>
      </c>
      <c r="E9" s="169">
        <f>C9+D9</f>
        <v>82520000</v>
      </c>
      <c r="F9" s="163"/>
      <c r="G9" s="183" t="s">
        <v>347</v>
      </c>
      <c r="H9" s="168">
        <v>11799356</v>
      </c>
      <c r="I9" s="168">
        <v>171199</v>
      </c>
      <c r="J9" s="168">
        <f>H9+I9</f>
        <v>11970555</v>
      </c>
    </row>
    <row r="10" spans="1:10" ht="15" customHeight="1">
      <c r="A10" s="195"/>
      <c r="B10" s="151" t="s">
        <v>315</v>
      </c>
      <c r="C10" s="170">
        <v>11366060</v>
      </c>
      <c r="D10" s="170">
        <v>-29802</v>
      </c>
      <c r="E10" s="169">
        <f>C10+D10</f>
        <v>11336258</v>
      </c>
      <c r="F10" s="163"/>
      <c r="G10" s="151" t="s">
        <v>348</v>
      </c>
      <c r="H10" s="168">
        <v>40697400</v>
      </c>
      <c r="I10" s="168">
        <v>3874822</v>
      </c>
      <c r="J10" s="168">
        <f>H10+I10</f>
        <v>44572222</v>
      </c>
    </row>
    <row r="11" spans="1:10" ht="15" customHeight="1">
      <c r="A11" s="195"/>
      <c r="B11" s="151" t="s">
        <v>316</v>
      </c>
      <c r="C11" s="170">
        <v>7350000</v>
      </c>
      <c r="D11" s="170">
        <v>20000</v>
      </c>
      <c r="E11" s="169">
        <f>C11+D11</f>
        <v>7370000</v>
      </c>
      <c r="F11" s="163"/>
      <c r="G11" s="151" t="s">
        <v>349</v>
      </c>
      <c r="H11" s="168">
        <v>5400000</v>
      </c>
      <c r="I11" s="168">
        <v>0</v>
      </c>
      <c r="J11" s="168">
        <f>H11+I11</f>
        <v>5400000</v>
      </c>
    </row>
    <row r="12" spans="1:10" ht="15" customHeight="1">
      <c r="A12" s="195"/>
      <c r="B12" s="159"/>
      <c r="C12" s="171"/>
      <c r="D12" s="171"/>
      <c r="E12" s="171"/>
      <c r="F12" s="163"/>
      <c r="G12" s="151" t="s">
        <v>350</v>
      </c>
      <c r="H12" s="168">
        <v>52706707</v>
      </c>
      <c r="I12" s="168">
        <v>293443</v>
      </c>
      <c r="J12" s="168">
        <f>H12+I12</f>
        <v>53000150</v>
      </c>
    </row>
    <row r="13" spans="1:10" ht="15" customHeight="1">
      <c r="A13" s="195"/>
      <c r="B13" s="147"/>
      <c r="C13" s="172"/>
      <c r="D13" s="172"/>
      <c r="E13" s="172"/>
      <c r="F13" s="163"/>
      <c r="G13" s="151"/>
      <c r="H13" s="168"/>
      <c r="I13" s="168"/>
      <c r="J13" s="168"/>
    </row>
    <row r="14" spans="1:10" ht="15" customHeight="1">
      <c r="A14" s="195"/>
      <c r="B14" s="159" t="s">
        <v>317</v>
      </c>
      <c r="C14" s="171">
        <f>SUM(C8:C11)</f>
        <v>250734896</v>
      </c>
      <c r="D14" s="171">
        <f>SUM(D8:D11)</f>
        <v>2860306</v>
      </c>
      <c r="E14" s="171">
        <f>SUM(E8:E11)</f>
        <v>253595202</v>
      </c>
      <c r="F14" s="163"/>
      <c r="G14" s="162" t="s">
        <v>317</v>
      </c>
      <c r="H14" s="177">
        <f>SUM(H8:H13)</f>
        <v>164636463</v>
      </c>
      <c r="I14" s="177">
        <f>SUM(I8:I13)</f>
        <v>4394538</v>
      </c>
      <c r="J14" s="177">
        <f>SUM(J8:J13)</f>
        <v>169031001</v>
      </c>
    </row>
    <row r="15" spans="1:10" ht="15" customHeight="1">
      <c r="A15" s="195"/>
      <c r="B15" s="159"/>
      <c r="C15" s="171"/>
      <c r="D15" s="171"/>
      <c r="E15" s="171"/>
      <c r="F15" s="163"/>
      <c r="G15" s="162"/>
      <c r="H15" s="177"/>
      <c r="I15" s="177"/>
      <c r="J15" s="177"/>
    </row>
    <row r="16" spans="1:10" ht="15" customHeight="1">
      <c r="A16" s="195" t="s">
        <v>98</v>
      </c>
      <c r="B16" s="150" t="s">
        <v>318</v>
      </c>
      <c r="C16" s="170"/>
      <c r="D16" s="170"/>
      <c r="E16" s="170"/>
      <c r="F16" s="163" t="s">
        <v>98</v>
      </c>
      <c r="G16" s="145" t="s">
        <v>318</v>
      </c>
      <c r="H16" s="168"/>
      <c r="I16" s="168"/>
      <c r="J16" s="168"/>
    </row>
    <row r="17" spans="1:10" ht="15" customHeight="1">
      <c r="A17" s="195"/>
      <c r="B17" s="151" t="s">
        <v>523</v>
      </c>
      <c r="C17" s="169">
        <v>4420695</v>
      </c>
      <c r="D17" s="169">
        <v>0</v>
      </c>
      <c r="E17" s="169">
        <f>C17+D17</f>
        <v>4420695</v>
      </c>
      <c r="F17" s="148"/>
      <c r="G17" s="151"/>
      <c r="H17" s="168"/>
      <c r="I17" s="168"/>
      <c r="J17" s="168"/>
    </row>
    <row r="18" spans="1:10" ht="15" customHeight="1">
      <c r="A18" s="195"/>
      <c r="B18" s="151" t="s">
        <v>524</v>
      </c>
      <c r="C18" s="170">
        <v>17868500</v>
      </c>
      <c r="D18" s="170">
        <v>0</v>
      </c>
      <c r="E18" s="169">
        <f>C18+D18</f>
        <v>17868500</v>
      </c>
      <c r="F18" s="163"/>
      <c r="G18" s="151" t="s">
        <v>352</v>
      </c>
      <c r="H18" s="168">
        <v>46610245</v>
      </c>
      <c r="I18" s="168">
        <v>0</v>
      </c>
      <c r="J18" s="168">
        <f>H18+I18</f>
        <v>46610245</v>
      </c>
    </row>
    <row r="19" spans="1:10" ht="15" customHeight="1">
      <c r="A19" s="195"/>
      <c r="B19" s="159" t="s">
        <v>319</v>
      </c>
      <c r="C19" s="158">
        <f>SUM(C17:C18)</f>
        <v>22289195</v>
      </c>
      <c r="D19" s="158">
        <f>SUM(D17:D18)</f>
        <v>0</v>
      </c>
      <c r="E19" s="158">
        <f>SUM(E17:E18)</f>
        <v>22289195</v>
      </c>
      <c r="F19" s="163"/>
      <c r="G19" s="183" t="s">
        <v>353</v>
      </c>
      <c r="H19" s="168">
        <v>10838079</v>
      </c>
      <c r="I19" s="168">
        <v>0</v>
      </c>
      <c r="J19" s="168">
        <f>H19+I19</f>
        <v>10838079</v>
      </c>
    </row>
    <row r="20" spans="1:10" ht="15" customHeight="1">
      <c r="A20" s="195"/>
      <c r="B20" s="161"/>
      <c r="C20" s="173"/>
      <c r="D20" s="173"/>
      <c r="E20" s="173"/>
      <c r="F20" s="163"/>
      <c r="G20" s="151" t="s">
        <v>354</v>
      </c>
      <c r="H20" s="168">
        <v>31920000</v>
      </c>
      <c r="I20" s="168">
        <v>0</v>
      </c>
      <c r="J20" s="168">
        <f>H20+I20</f>
        <v>31920000</v>
      </c>
    </row>
    <row r="21" spans="1:10" ht="15" customHeight="1">
      <c r="A21" s="195"/>
      <c r="B21" s="159"/>
      <c r="C21" s="171"/>
      <c r="D21" s="171"/>
      <c r="E21" s="171"/>
      <c r="F21" s="163"/>
      <c r="G21" s="151" t="s">
        <v>493</v>
      </c>
      <c r="H21" s="168">
        <v>0</v>
      </c>
      <c r="I21" s="168">
        <v>0</v>
      </c>
      <c r="J21" s="168">
        <f>H21+I21</f>
        <v>0</v>
      </c>
    </row>
    <row r="22" spans="1:10" ht="15" customHeight="1">
      <c r="A22" s="647"/>
      <c r="B22" s="648"/>
      <c r="C22" s="174"/>
      <c r="D22" s="174"/>
      <c r="E22" s="174"/>
      <c r="F22" s="163"/>
      <c r="G22" s="162" t="s">
        <v>319</v>
      </c>
      <c r="H22" s="177">
        <f>SUM(H18:H21)</f>
        <v>89368324</v>
      </c>
      <c r="I22" s="177">
        <f>SUM(I18:I21)</f>
        <v>0</v>
      </c>
      <c r="J22" s="177">
        <f>SUM(J18:J21)</f>
        <v>89368324</v>
      </c>
    </row>
    <row r="23" spans="1:10" ht="15" customHeight="1">
      <c r="A23" s="196"/>
      <c r="B23" s="153"/>
      <c r="C23" s="174"/>
      <c r="D23" s="174"/>
      <c r="E23" s="174"/>
      <c r="F23" s="186"/>
      <c r="G23" s="159"/>
      <c r="H23" s="177"/>
      <c r="I23" s="177"/>
      <c r="J23" s="177"/>
    </row>
    <row r="24" spans="1:10" ht="15" customHeight="1">
      <c r="A24" s="649" t="s">
        <v>320</v>
      </c>
      <c r="B24" s="650"/>
      <c r="C24" s="171">
        <f>C14+C19</f>
        <v>273024091</v>
      </c>
      <c r="D24" s="171">
        <f>D14+D19</f>
        <v>2860306</v>
      </c>
      <c r="E24" s="171">
        <f>E14+E19</f>
        <v>275884397</v>
      </c>
      <c r="F24" s="651" t="s">
        <v>321</v>
      </c>
      <c r="G24" s="652"/>
      <c r="H24" s="177">
        <f>H14+H22</f>
        <v>254004787</v>
      </c>
      <c r="I24" s="177">
        <f>I14+I22</f>
        <v>4394538</v>
      </c>
      <c r="J24" s="177">
        <f>J14+J22</f>
        <v>258399325</v>
      </c>
    </row>
    <row r="25" spans="1:10" ht="15" customHeight="1">
      <c r="A25" s="196"/>
      <c r="B25" s="153"/>
      <c r="C25" s="174"/>
      <c r="D25" s="174"/>
      <c r="E25" s="174"/>
      <c r="F25" s="164"/>
      <c r="G25" s="160"/>
      <c r="H25" s="176"/>
      <c r="I25" s="176"/>
      <c r="J25" s="176"/>
    </row>
    <row r="26" spans="1:10" ht="15" customHeight="1">
      <c r="A26" s="649" t="s">
        <v>339</v>
      </c>
      <c r="B26" s="650"/>
      <c r="C26" s="171">
        <v>0</v>
      </c>
      <c r="D26" s="171">
        <v>0</v>
      </c>
      <c r="E26" s="171">
        <v>0</v>
      </c>
      <c r="F26" s="654" t="s">
        <v>345</v>
      </c>
      <c r="G26" s="650"/>
      <c r="H26" s="177">
        <v>3789108</v>
      </c>
      <c r="I26" s="177">
        <v>0</v>
      </c>
      <c r="J26" s="177">
        <f>H26+I26</f>
        <v>3789108</v>
      </c>
    </row>
    <row r="27" spans="1:10" ht="15" customHeight="1">
      <c r="A27" s="197"/>
      <c r="B27" s="150"/>
      <c r="C27" s="170"/>
      <c r="D27" s="170"/>
      <c r="E27" s="170"/>
      <c r="F27" s="165"/>
      <c r="G27" s="150"/>
      <c r="H27" s="176"/>
      <c r="I27" s="176"/>
      <c r="J27" s="176"/>
    </row>
    <row r="28" spans="1:10" ht="15" customHeight="1">
      <c r="A28" s="668" t="s">
        <v>322</v>
      </c>
      <c r="B28" s="669"/>
      <c r="C28" s="188">
        <f>C24+C26</f>
        <v>273024091</v>
      </c>
      <c r="D28" s="188">
        <f>D24+D26</f>
        <v>2860306</v>
      </c>
      <c r="E28" s="188">
        <f>E24+E26</f>
        <v>275884397</v>
      </c>
      <c r="F28" s="660" t="s">
        <v>323</v>
      </c>
      <c r="G28" s="669" t="s">
        <v>323</v>
      </c>
      <c r="H28" s="198">
        <f>H24+H26</f>
        <v>257793895</v>
      </c>
      <c r="I28" s="198">
        <f>I24+I26</f>
        <v>4394538</v>
      </c>
      <c r="J28" s="198">
        <f>J24+J26</f>
        <v>262188433</v>
      </c>
    </row>
    <row r="29" spans="1:10" ht="15" customHeight="1">
      <c r="A29" s="294"/>
      <c r="B29" s="295"/>
      <c r="C29" s="319"/>
      <c r="D29" s="319"/>
      <c r="E29" s="319"/>
      <c r="F29" s="293"/>
      <c r="G29" s="295"/>
      <c r="H29" s="198"/>
      <c r="I29" s="198"/>
      <c r="J29" s="198"/>
    </row>
    <row r="30" spans="1:10" ht="15" customHeight="1">
      <c r="A30" s="653" t="s">
        <v>324</v>
      </c>
      <c r="B30" s="646"/>
      <c r="C30" s="175"/>
      <c r="D30" s="175"/>
      <c r="E30" s="175"/>
      <c r="F30" s="645" t="s">
        <v>338</v>
      </c>
      <c r="G30" s="646"/>
      <c r="H30" s="199"/>
      <c r="I30" s="199"/>
      <c r="J30" s="199"/>
    </row>
    <row r="31" spans="1:10" ht="15" customHeight="1">
      <c r="A31" s="653" t="s">
        <v>325</v>
      </c>
      <c r="B31" s="655"/>
      <c r="C31" s="175"/>
      <c r="D31" s="175"/>
      <c r="E31" s="175"/>
      <c r="F31" s="645" t="s">
        <v>326</v>
      </c>
      <c r="G31" s="655"/>
      <c r="H31" s="199"/>
      <c r="I31" s="199"/>
      <c r="J31" s="199"/>
    </row>
    <row r="32" spans="1:10" ht="15" customHeight="1">
      <c r="A32" s="195" t="s">
        <v>97</v>
      </c>
      <c r="B32" s="154" t="s">
        <v>312</v>
      </c>
      <c r="C32" s="168"/>
      <c r="D32" s="168"/>
      <c r="E32" s="168"/>
      <c r="F32" s="166" t="s">
        <v>97</v>
      </c>
      <c r="G32" s="146" t="s">
        <v>312</v>
      </c>
      <c r="H32" s="168"/>
      <c r="I32" s="168"/>
      <c r="J32" s="168"/>
    </row>
    <row r="33" spans="1:10" ht="15" customHeight="1">
      <c r="A33" s="200"/>
      <c r="B33" s="149" t="s">
        <v>327</v>
      </c>
      <c r="C33" s="168">
        <v>0</v>
      </c>
      <c r="D33" s="168">
        <v>44500621</v>
      </c>
      <c r="E33" s="168">
        <f>C33+D33</f>
        <v>44500621</v>
      </c>
      <c r="F33" s="166"/>
      <c r="G33" s="151" t="s">
        <v>527</v>
      </c>
      <c r="H33" s="168">
        <v>4860000</v>
      </c>
      <c r="I33" s="168">
        <v>12736371</v>
      </c>
      <c r="J33" s="168">
        <f>H33+I33</f>
        <v>17596371</v>
      </c>
    </row>
    <row r="34" spans="1:10" ht="15" customHeight="1">
      <c r="A34" s="200"/>
      <c r="B34" s="149" t="s">
        <v>328</v>
      </c>
      <c r="C34" s="168">
        <v>0</v>
      </c>
      <c r="D34" s="168">
        <v>0</v>
      </c>
      <c r="E34" s="168">
        <f>C34+D34</f>
        <v>0</v>
      </c>
      <c r="F34" s="166"/>
      <c r="G34" s="155" t="s">
        <v>528</v>
      </c>
      <c r="H34" s="168">
        <v>27310000</v>
      </c>
      <c r="I34" s="168">
        <v>8963000</v>
      </c>
      <c r="J34" s="168">
        <f>H34+I34</f>
        <v>36273000</v>
      </c>
    </row>
    <row r="35" spans="1:10" ht="15" customHeight="1">
      <c r="A35" s="200"/>
      <c r="B35" s="149" t="s">
        <v>329</v>
      </c>
      <c r="C35" s="168">
        <v>0</v>
      </c>
      <c r="D35" s="168">
        <v>0</v>
      </c>
      <c r="E35" s="168">
        <f>C35+D35</f>
        <v>0</v>
      </c>
      <c r="F35" s="166"/>
      <c r="G35" s="155" t="s">
        <v>529</v>
      </c>
      <c r="H35" s="168">
        <v>4500000</v>
      </c>
      <c r="I35" s="168">
        <v>0</v>
      </c>
      <c r="J35" s="168">
        <f>H35+I35</f>
        <v>4500000</v>
      </c>
    </row>
    <row r="36" spans="1:10" ht="15" customHeight="1">
      <c r="A36" s="200"/>
      <c r="B36" s="149" t="s">
        <v>330</v>
      </c>
      <c r="C36" s="168">
        <v>0</v>
      </c>
      <c r="D36" s="168">
        <v>0</v>
      </c>
      <c r="E36" s="168">
        <f>C36+D36</f>
        <v>0</v>
      </c>
      <c r="F36" s="166"/>
      <c r="G36" s="151" t="s">
        <v>530</v>
      </c>
      <c r="H36" s="168">
        <v>0</v>
      </c>
      <c r="I36" s="168">
        <v>0</v>
      </c>
      <c r="J36" s="168">
        <f>H36+I36</f>
        <v>0</v>
      </c>
    </row>
    <row r="37" spans="1:10" ht="15" customHeight="1">
      <c r="A37" s="200"/>
      <c r="B37" s="162"/>
      <c r="C37" s="181"/>
      <c r="D37" s="181"/>
      <c r="E37" s="181"/>
      <c r="F37" s="166"/>
      <c r="G37" s="151" t="s">
        <v>531</v>
      </c>
      <c r="H37" s="168">
        <v>2000000</v>
      </c>
      <c r="I37" s="168">
        <v>21287018</v>
      </c>
      <c r="J37" s="168">
        <f>H37+I37</f>
        <v>23287018</v>
      </c>
    </row>
    <row r="38" spans="1:10" s="140" customFormat="1" ht="15.75">
      <c r="A38" s="200"/>
      <c r="B38" s="162" t="s">
        <v>317</v>
      </c>
      <c r="C38" s="181">
        <f>SUM(C33:C36)</f>
        <v>0</v>
      </c>
      <c r="D38" s="181">
        <f>SUM(D33:D36)</f>
        <v>44500621</v>
      </c>
      <c r="E38" s="181">
        <f>SUM(E33:E36)</f>
        <v>44500621</v>
      </c>
      <c r="F38" s="167"/>
      <c r="G38" s="162" t="s">
        <v>317</v>
      </c>
      <c r="H38" s="201">
        <f>SUM(H33:H37)</f>
        <v>38670000</v>
      </c>
      <c r="I38" s="201">
        <f>SUM(I33:I37)</f>
        <v>42986389</v>
      </c>
      <c r="J38" s="201">
        <f>SUM(J33:J37)</f>
        <v>81656389</v>
      </c>
    </row>
    <row r="39" spans="1:10" s="140" customFormat="1" ht="15.75">
      <c r="A39" s="200"/>
      <c r="B39" s="162"/>
      <c r="C39" s="181"/>
      <c r="D39" s="181"/>
      <c r="E39" s="181"/>
      <c r="F39" s="167"/>
      <c r="G39" s="162"/>
      <c r="H39" s="201"/>
      <c r="I39" s="201"/>
      <c r="J39" s="201"/>
    </row>
    <row r="40" spans="1:10" s="140" customFormat="1" ht="15.75">
      <c r="A40" s="195" t="s">
        <v>98</v>
      </c>
      <c r="B40" s="145" t="s">
        <v>318</v>
      </c>
      <c r="C40" s="176">
        <v>0</v>
      </c>
      <c r="D40" s="176">
        <v>0</v>
      </c>
      <c r="E40" s="176">
        <v>0</v>
      </c>
      <c r="F40" s="166" t="s">
        <v>98</v>
      </c>
      <c r="G40" s="145" t="s">
        <v>318</v>
      </c>
      <c r="H40" s="168"/>
      <c r="I40" s="168"/>
      <c r="J40" s="168"/>
    </row>
    <row r="41" spans="1:10" s="140" customFormat="1" ht="15.75">
      <c r="A41" s="200"/>
      <c r="B41" s="155" t="s">
        <v>526</v>
      </c>
      <c r="C41" s="168">
        <v>15000</v>
      </c>
      <c r="D41" s="168">
        <v>0</v>
      </c>
      <c r="E41" s="168">
        <f>C41</f>
        <v>15000</v>
      </c>
      <c r="F41" s="166"/>
      <c r="G41" s="155" t="s">
        <v>533</v>
      </c>
      <c r="H41" s="168">
        <v>1346200</v>
      </c>
      <c r="I41" s="168">
        <v>0</v>
      </c>
      <c r="J41" s="168">
        <f>H41+I41</f>
        <v>1346200</v>
      </c>
    </row>
    <row r="42" spans="1:10" s="140" customFormat="1" ht="15.75">
      <c r="A42" s="200"/>
      <c r="B42" s="159" t="s">
        <v>319</v>
      </c>
      <c r="C42" s="177">
        <f>C41</f>
        <v>15000</v>
      </c>
      <c r="D42" s="177">
        <f>D41</f>
        <v>0</v>
      </c>
      <c r="E42" s="177">
        <f>E41</f>
        <v>15000</v>
      </c>
      <c r="F42" s="166"/>
      <c r="G42" s="182" t="s">
        <v>426</v>
      </c>
      <c r="H42" s="177">
        <f>SUM(H41)</f>
        <v>1346200</v>
      </c>
      <c r="I42" s="177">
        <f>SUM(I41)</f>
        <v>0</v>
      </c>
      <c r="J42" s="177">
        <f>SUM(J41)</f>
        <v>1346200</v>
      </c>
    </row>
    <row r="43" spans="1:10" s="140" customFormat="1" ht="15.75">
      <c r="A43" s="202"/>
      <c r="B43" s="159"/>
      <c r="C43" s="177"/>
      <c r="D43" s="177"/>
      <c r="E43" s="177"/>
      <c r="F43" s="166"/>
      <c r="G43" s="182"/>
      <c r="H43" s="177"/>
      <c r="I43" s="177"/>
      <c r="J43" s="177"/>
    </row>
    <row r="44" spans="1:10" ht="15" customHeight="1">
      <c r="A44" s="203" t="s">
        <v>331</v>
      </c>
      <c r="B44" s="187"/>
      <c r="C44" s="171">
        <f>C38+C42</f>
        <v>15000</v>
      </c>
      <c r="D44" s="171">
        <f>D38+D42</f>
        <v>44500621</v>
      </c>
      <c r="E44" s="171">
        <f>E38+E42</f>
        <v>44515621</v>
      </c>
      <c r="F44" s="656" t="s">
        <v>332</v>
      </c>
      <c r="G44" s="657"/>
      <c r="H44" s="177">
        <f>H38+H42</f>
        <v>40016200</v>
      </c>
      <c r="I44" s="177">
        <f>I38+I42</f>
        <v>42986389</v>
      </c>
      <c r="J44" s="177">
        <f>J38+J42</f>
        <v>83002589</v>
      </c>
    </row>
    <row r="45" spans="1:10" ht="15" customHeight="1">
      <c r="A45" s="204"/>
      <c r="B45" s="156"/>
      <c r="C45" s="174"/>
      <c r="D45" s="174"/>
      <c r="E45" s="174"/>
      <c r="F45" s="143"/>
      <c r="G45" s="144"/>
      <c r="H45" s="176"/>
      <c r="I45" s="176"/>
      <c r="J45" s="176"/>
    </row>
    <row r="46" spans="1:10" ht="15" customHeight="1">
      <c r="A46" s="203" t="s">
        <v>340</v>
      </c>
      <c r="B46" s="156"/>
      <c r="C46" s="174"/>
      <c r="D46" s="174"/>
      <c r="E46" s="174"/>
      <c r="F46" s="658" t="s">
        <v>333</v>
      </c>
      <c r="G46" s="645"/>
      <c r="H46" s="176"/>
      <c r="I46" s="176"/>
      <c r="J46" s="176"/>
    </row>
    <row r="47" spans="1:10" ht="15" customHeight="1">
      <c r="A47" s="195" t="s">
        <v>97</v>
      </c>
      <c r="B47" s="154" t="s">
        <v>312</v>
      </c>
      <c r="C47" s="174"/>
      <c r="D47" s="174"/>
      <c r="E47" s="174"/>
      <c r="F47" s="166" t="s">
        <v>97</v>
      </c>
      <c r="G47" s="154" t="s">
        <v>312</v>
      </c>
      <c r="H47" s="152">
        <f>SUM(H48:H48)</f>
        <v>0</v>
      </c>
      <c r="I47" s="152">
        <f>SUM(I48:I48)</f>
        <v>0</v>
      </c>
      <c r="J47" s="152">
        <f>SUM(J48:J48)</f>
        <v>0</v>
      </c>
    </row>
    <row r="48" spans="1:10" ht="15" customHeight="1">
      <c r="A48" s="200"/>
      <c r="B48" s="178" t="s">
        <v>341</v>
      </c>
      <c r="C48" s="179">
        <v>23275319</v>
      </c>
      <c r="D48" s="179">
        <v>20000</v>
      </c>
      <c r="E48" s="179">
        <f>C48+D48</f>
        <v>23295319</v>
      </c>
      <c r="F48" s="166"/>
      <c r="G48" s="149" t="s">
        <v>532</v>
      </c>
      <c r="H48" s="168">
        <v>0</v>
      </c>
      <c r="I48" s="168">
        <v>0</v>
      </c>
      <c r="J48" s="168">
        <v>0</v>
      </c>
    </row>
    <row r="49" spans="1:10" ht="15" customHeight="1">
      <c r="A49" s="195" t="s">
        <v>98</v>
      </c>
      <c r="B49" s="150" t="s">
        <v>318</v>
      </c>
      <c r="C49" s="176"/>
      <c r="D49" s="176"/>
      <c r="E49" s="176"/>
      <c r="F49" s="166" t="s">
        <v>98</v>
      </c>
      <c r="G49" s="150" t="s">
        <v>318</v>
      </c>
      <c r="H49" s="176">
        <v>0</v>
      </c>
      <c r="I49" s="176">
        <v>0</v>
      </c>
      <c r="J49" s="176">
        <v>0</v>
      </c>
    </row>
    <row r="50" spans="1:10" ht="15" customHeight="1">
      <c r="A50" s="200"/>
      <c r="B50" s="178" t="s">
        <v>525</v>
      </c>
      <c r="C50" s="170">
        <v>1495685</v>
      </c>
      <c r="D50" s="170">
        <v>0</v>
      </c>
      <c r="E50" s="170">
        <f>C50+D50</f>
        <v>1495685</v>
      </c>
      <c r="F50" s="166"/>
      <c r="G50" s="150"/>
      <c r="H50" s="168"/>
      <c r="I50" s="168"/>
      <c r="J50" s="168"/>
    </row>
    <row r="51" spans="1:39" ht="15" customHeight="1">
      <c r="A51" s="649" t="s">
        <v>334</v>
      </c>
      <c r="B51" s="650"/>
      <c r="C51" s="171">
        <f>SUM(C48:C50)</f>
        <v>24771004</v>
      </c>
      <c r="D51" s="171">
        <f>SUM(D48:D50)</f>
        <v>20000</v>
      </c>
      <c r="E51" s="171">
        <f>SUM(E48:E50)</f>
        <v>24791004</v>
      </c>
      <c r="F51" s="649" t="s">
        <v>333</v>
      </c>
      <c r="G51" s="650"/>
      <c r="H51" s="177">
        <v>0</v>
      </c>
      <c r="I51" s="177">
        <v>0</v>
      </c>
      <c r="J51" s="177">
        <v>0</v>
      </c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</row>
    <row r="52" spans="1:39" ht="15" customHeight="1">
      <c r="A52" s="205"/>
      <c r="B52" s="166"/>
      <c r="C52" s="174"/>
      <c r="D52" s="174"/>
      <c r="E52" s="174"/>
      <c r="F52" s="180"/>
      <c r="G52" s="180"/>
      <c r="H52" s="176"/>
      <c r="I52" s="176"/>
      <c r="J52" s="176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</row>
    <row r="53" spans="1:39" s="190" customFormat="1" ht="15" customHeight="1">
      <c r="A53" s="667" t="s">
        <v>335</v>
      </c>
      <c r="B53" s="660"/>
      <c r="C53" s="189">
        <f>C44+C51</f>
        <v>24786004</v>
      </c>
      <c r="D53" s="189">
        <f>D44+D51</f>
        <v>44520621</v>
      </c>
      <c r="E53" s="189">
        <f>E44+E51</f>
        <v>69306625</v>
      </c>
      <c r="F53" s="659" t="s">
        <v>344</v>
      </c>
      <c r="G53" s="660"/>
      <c r="H53" s="198">
        <f>H44+H51</f>
        <v>40016200</v>
      </c>
      <c r="I53" s="198">
        <f>I44+I51</f>
        <v>42986389</v>
      </c>
      <c r="J53" s="198">
        <f>J44+J51</f>
        <v>83002589</v>
      </c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</row>
    <row r="54" spans="1:39" ht="15" customHeight="1">
      <c r="A54" s="205"/>
      <c r="B54" s="166"/>
      <c r="C54" s="174"/>
      <c r="D54" s="174"/>
      <c r="E54" s="174"/>
      <c r="F54" s="180"/>
      <c r="G54" s="180"/>
      <c r="H54" s="176"/>
      <c r="I54" s="176"/>
      <c r="J54" s="176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</row>
    <row r="55" spans="1:10" ht="15" customHeight="1" thickBot="1">
      <c r="A55" s="665" t="s">
        <v>336</v>
      </c>
      <c r="B55" s="666"/>
      <c r="C55" s="207">
        <f>C28+C53</f>
        <v>297810095</v>
      </c>
      <c r="D55" s="207">
        <f>D28+D53</f>
        <v>47380927</v>
      </c>
      <c r="E55" s="207">
        <f>E28+E53</f>
        <v>345191022</v>
      </c>
      <c r="F55" s="208"/>
      <c r="G55" s="206" t="s">
        <v>337</v>
      </c>
      <c r="H55" s="207">
        <f>H28+H53</f>
        <v>297810095</v>
      </c>
      <c r="I55" s="207">
        <f>I28+I53</f>
        <v>47380927</v>
      </c>
      <c r="J55" s="207">
        <f>J28+J53</f>
        <v>345191022</v>
      </c>
    </row>
    <row r="56" s="141" customFormat="1" ht="12.75"/>
    <row r="57" spans="1:256" ht="15" customHeight="1">
      <c r="A57" s="184"/>
      <c r="B57" s="185" t="s">
        <v>351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="141" customFormat="1" ht="12.75"/>
    <row r="59" s="141" customFormat="1" ht="12.75"/>
    <row r="60" s="141" customFormat="1" ht="12.75"/>
    <row r="61" s="141" customFormat="1" ht="12.75"/>
    <row r="62" s="141" customFormat="1" ht="12.75">
      <c r="G62" s="142"/>
    </row>
    <row r="63" s="141" customFormat="1" ht="12.75"/>
    <row r="64" s="141" customFormat="1" ht="12.75"/>
    <row r="65" s="141" customFormat="1" ht="12.75"/>
    <row r="66" s="141" customFormat="1" ht="12.75"/>
    <row r="67" s="141" customFormat="1" ht="12.75"/>
    <row r="68" s="141" customFormat="1" ht="12.75"/>
    <row r="69" s="141" customFormat="1" ht="12.75"/>
    <row r="70" s="141" customFormat="1" ht="12.75"/>
    <row r="71" s="141" customFormat="1" ht="12.75"/>
    <row r="72" s="141" customFormat="1" ht="12.75"/>
    <row r="73" s="141" customFormat="1" ht="12.75"/>
    <row r="74" s="141" customFormat="1" ht="12.75"/>
    <row r="75" s="141" customFormat="1" ht="12.75"/>
    <row r="76" s="141" customFormat="1" ht="12.75"/>
    <row r="77" s="141" customFormat="1" ht="12.75"/>
    <row r="78" s="141" customFormat="1" ht="12.75"/>
    <row r="79" s="141" customFormat="1" ht="12.75"/>
    <row r="80" s="141" customFormat="1" ht="12.75"/>
    <row r="81" s="141" customFormat="1" ht="12.75"/>
    <row r="82" s="141" customFormat="1" ht="12.75"/>
    <row r="83" s="141" customFormat="1" ht="12.75"/>
    <row r="84" s="141" customFormat="1" ht="12.75"/>
    <row r="85" s="141" customFormat="1" ht="12.75"/>
    <row r="86" s="141" customFormat="1" ht="12.75"/>
    <row r="87" s="141" customFormat="1" ht="12.75"/>
    <row r="88" s="141" customFormat="1" ht="12.75"/>
    <row r="89" s="141" customFormat="1" ht="12.75"/>
    <row r="90" s="141" customFormat="1" ht="12.75"/>
    <row r="91" s="141" customFormat="1" ht="12.75"/>
    <row r="92" s="141" customFormat="1" ht="12.75"/>
    <row r="93" s="141" customFormat="1" ht="12.75"/>
    <row r="94" s="141" customFormat="1" ht="12.75"/>
    <row r="95" s="141" customFormat="1" ht="12.75"/>
    <row r="96" s="141" customFormat="1" ht="12.75"/>
    <row r="97" s="141" customFormat="1" ht="12.75"/>
    <row r="98" s="141" customFormat="1" ht="12.75"/>
    <row r="99" s="141" customFormat="1" ht="12.75"/>
    <row r="100" s="141" customFormat="1" ht="12.75"/>
    <row r="101" s="141" customFormat="1" ht="12.75"/>
    <row r="102" s="141" customFormat="1" ht="12.75"/>
    <row r="103" s="141" customFormat="1" ht="12.75"/>
    <row r="104" s="141" customFormat="1" ht="12.75"/>
    <row r="105" s="141" customFormat="1" ht="12.75"/>
    <row r="106" s="141" customFormat="1" ht="12.75"/>
    <row r="107" s="141" customFormat="1" ht="12.75"/>
    <row r="108" s="141" customFormat="1" ht="12.75"/>
    <row r="109" s="141" customFormat="1" ht="12.75"/>
    <row r="110" s="141" customFormat="1" ht="12.75"/>
    <row r="111" s="141" customFormat="1" ht="12.75"/>
    <row r="112" s="141" customFormat="1" ht="12.75"/>
    <row r="113" s="141" customFormat="1" ht="12.75"/>
    <row r="114" s="141" customFormat="1" ht="12.75"/>
    <row r="115" s="141" customFormat="1" ht="12.75"/>
    <row r="116" s="141" customFormat="1" ht="12.75"/>
    <row r="117" s="141" customFormat="1" ht="12.75"/>
    <row r="118" s="141" customFormat="1" ht="12.75"/>
    <row r="119" s="141" customFormat="1" ht="12.75"/>
    <row r="120" s="141" customFormat="1" ht="12.75"/>
    <row r="121" s="141" customFormat="1" ht="12.75"/>
    <row r="122" s="141" customFormat="1" ht="12.75"/>
    <row r="123" s="141" customFormat="1" ht="12.75"/>
    <row r="124" s="141" customFormat="1" ht="12.75"/>
    <row r="125" s="141" customFormat="1" ht="12.75"/>
    <row r="126" s="141" customFormat="1" ht="12.75"/>
    <row r="127" s="141" customFormat="1" ht="12.75"/>
    <row r="128" s="141" customFormat="1" ht="12.75"/>
    <row r="129" s="141" customFormat="1" ht="12.75"/>
    <row r="130" s="141" customFormat="1" ht="12.75"/>
    <row r="131" s="141" customFormat="1" ht="12.75"/>
    <row r="132" s="141" customFormat="1" ht="12.75"/>
    <row r="133" s="141" customFormat="1" ht="12.75"/>
    <row r="134" s="141" customFormat="1" ht="12.75"/>
    <row r="135" s="141" customFormat="1" ht="12.75"/>
    <row r="136" s="141" customFormat="1" ht="12.75"/>
    <row r="137" s="141" customFormat="1" ht="12.75"/>
    <row r="138" s="141" customFormat="1" ht="12.75"/>
    <row r="139" s="141" customFormat="1" ht="12.75"/>
    <row r="140" s="141" customFormat="1" ht="12.75"/>
    <row r="141" s="141" customFormat="1" ht="12.75"/>
    <row r="142" s="141" customFormat="1" ht="12.75"/>
    <row r="143" s="141" customFormat="1" ht="12.75"/>
    <row r="144" s="141" customFormat="1" ht="12.75"/>
    <row r="145" s="141" customFormat="1" ht="12.75"/>
    <row r="146" s="141" customFormat="1" ht="12.75"/>
    <row r="147" s="141" customFormat="1" ht="12.75"/>
    <row r="148" s="141" customFormat="1" ht="12.75"/>
    <row r="149" s="141" customFormat="1" ht="12.75"/>
    <row r="150" s="141" customFormat="1" ht="12.75"/>
    <row r="151" s="141" customFormat="1" ht="12.75"/>
    <row r="152" s="141" customFormat="1" ht="12.75"/>
    <row r="153" s="141" customFormat="1" ht="12.75"/>
    <row r="154" s="141" customFormat="1" ht="12.75"/>
    <row r="155" s="141" customFormat="1" ht="12.75"/>
    <row r="156" s="141" customFormat="1" ht="12.75"/>
    <row r="157" s="141" customFormat="1" ht="12.75"/>
    <row r="158" s="141" customFormat="1" ht="12.75"/>
    <row r="159" s="141" customFormat="1" ht="12.75"/>
    <row r="160" s="141" customFormat="1" ht="12.75"/>
    <row r="161" s="141" customFormat="1" ht="12.75"/>
    <row r="162" s="141" customFormat="1" ht="12.75"/>
    <row r="163" s="141" customFormat="1" ht="12.75"/>
    <row r="164" s="141" customFormat="1" ht="12.75"/>
    <row r="165" s="141" customFormat="1" ht="12.75"/>
    <row r="166" s="141" customFormat="1" ht="12.75"/>
    <row r="167" s="141" customFormat="1" ht="12.75"/>
    <row r="168" s="141" customFormat="1" ht="12.75"/>
    <row r="169" s="141" customFormat="1" ht="12.75"/>
    <row r="170" s="141" customFormat="1" ht="12.75"/>
    <row r="171" s="141" customFormat="1" ht="12.75"/>
    <row r="172" s="141" customFormat="1" ht="12.75"/>
    <row r="173" s="141" customFormat="1" ht="12.75"/>
    <row r="174" s="141" customFormat="1" ht="12.75"/>
    <row r="175" s="141" customFormat="1" ht="12.75"/>
    <row r="176" s="141" customFormat="1" ht="12.75"/>
    <row r="177" s="141" customFormat="1" ht="12.75"/>
    <row r="178" s="141" customFormat="1" ht="12.75"/>
    <row r="179" s="141" customFormat="1" ht="12.75"/>
    <row r="180" s="141" customFormat="1" ht="12.75"/>
    <row r="181" s="141" customFormat="1" ht="12.75"/>
    <row r="182" s="141" customFormat="1" ht="12.75"/>
    <row r="183" s="141" customFormat="1" ht="12.75"/>
    <row r="184" s="141" customFormat="1" ht="12.75"/>
    <row r="185" s="141" customFormat="1" ht="12.75"/>
    <row r="186" s="141" customFormat="1" ht="12.75"/>
    <row r="187" s="141" customFormat="1" ht="12.75"/>
    <row r="188" s="141" customFormat="1" ht="12.75"/>
    <row r="189" s="141" customFormat="1" ht="12.75"/>
    <row r="190" s="141" customFormat="1" ht="12.75"/>
    <row r="191" s="141" customFormat="1" ht="12.75"/>
    <row r="192" s="141" customFormat="1" ht="12.75"/>
    <row r="193" s="141" customFormat="1" ht="12.75"/>
    <row r="194" s="141" customFormat="1" ht="12.75"/>
    <row r="195" s="141" customFormat="1" ht="12.75"/>
    <row r="196" s="141" customFormat="1" ht="12.75"/>
    <row r="197" s="141" customFormat="1" ht="12.75"/>
    <row r="198" s="141" customFormat="1" ht="12.75"/>
    <row r="199" s="141" customFormat="1" ht="12.75"/>
    <row r="200" s="141" customFormat="1" ht="12.75"/>
    <row r="201" s="141" customFormat="1" ht="12.75"/>
    <row r="202" s="141" customFormat="1" ht="12.75"/>
    <row r="203" s="141" customFormat="1" ht="12.75"/>
    <row r="204" s="141" customFormat="1" ht="12.75"/>
    <row r="205" s="141" customFormat="1" ht="12.75"/>
    <row r="206" s="141" customFormat="1" ht="12.75"/>
    <row r="207" s="141" customFormat="1" ht="12.75"/>
    <row r="208" s="141" customFormat="1" ht="12.75"/>
    <row r="209" s="141" customFormat="1" ht="12.75"/>
    <row r="210" s="141" customFormat="1" ht="12.75"/>
    <row r="211" s="141" customFormat="1" ht="12.75"/>
    <row r="212" s="141" customFormat="1" ht="12.75"/>
    <row r="213" s="141" customFormat="1" ht="12.75"/>
    <row r="214" s="141" customFormat="1" ht="12.75"/>
    <row r="215" s="141" customFormat="1" ht="12.75"/>
    <row r="216" s="141" customFormat="1" ht="12.75"/>
    <row r="217" s="141" customFormat="1" ht="12.75"/>
    <row r="218" s="141" customFormat="1" ht="12.75"/>
    <row r="219" s="141" customFormat="1" ht="12.75"/>
    <row r="220" s="141" customFormat="1" ht="12.75"/>
    <row r="221" s="141" customFormat="1" ht="12.75"/>
    <row r="222" s="141" customFormat="1" ht="12.75"/>
    <row r="223" s="141" customFormat="1" ht="12.75"/>
    <row r="224" s="141" customFormat="1" ht="12.75"/>
    <row r="225" s="141" customFormat="1" ht="12.75"/>
    <row r="226" s="141" customFormat="1" ht="12.75"/>
    <row r="227" s="141" customFormat="1" ht="12.75"/>
  </sheetData>
  <sheetProtection/>
  <mergeCells count="23">
    <mergeCell ref="A6:C6"/>
    <mergeCell ref="F6:H6"/>
    <mergeCell ref="I3:J3"/>
    <mergeCell ref="A1:J1"/>
    <mergeCell ref="A2:J2"/>
    <mergeCell ref="A55:B55"/>
    <mergeCell ref="A53:B53"/>
    <mergeCell ref="A28:B28"/>
    <mergeCell ref="F28:G28"/>
    <mergeCell ref="A31:B31"/>
    <mergeCell ref="F31:G31"/>
    <mergeCell ref="A51:B51"/>
    <mergeCell ref="F44:G44"/>
    <mergeCell ref="F46:G46"/>
    <mergeCell ref="F53:G53"/>
    <mergeCell ref="F51:G51"/>
    <mergeCell ref="F30:G30"/>
    <mergeCell ref="A22:B22"/>
    <mergeCell ref="A24:B24"/>
    <mergeCell ref="A26:B26"/>
    <mergeCell ref="F24:G24"/>
    <mergeCell ref="A30:B30"/>
    <mergeCell ref="F26:G26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63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"/>
  <sheetViews>
    <sheetView zoomScale="80" zoomScaleNormal="80" zoomScaleSheetLayoutView="71" zoomScalePageLayoutView="0" workbookViewId="0" topLeftCell="B1">
      <selection activeCell="B2" sqref="B2:B3"/>
    </sheetView>
  </sheetViews>
  <sheetFormatPr defaultColWidth="9.140625" defaultRowHeight="12.75"/>
  <cols>
    <col min="1" max="1" width="5.8515625" style="139" customWidth="1"/>
    <col min="2" max="2" width="11.140625" style="139" customWidth="1"/>
    <col min="3" max="3" width="0.13671875" style="139" hidden="1" customWidth="1"/>
    <col min="4" max="4" width="52.7109375" style="139" customWidth="1"/>
    <col min="5" max="5" width="17.00390625" style="139" customWidth="1"/>
    <col min="6" max="6" width="15.7109375" style="139" customWidth="1"/>
    <col min="7" max="7" width="14.28125" style="139" customWidth="1"/>
    <col min="8" max="8" width="13.421875" style="139" customWidth="1"/>
    <col min="9" max="9" width="15.7109375" style="139" customWidth="1"/>
    <col min="10" max="10" width="13.7109375" style="139" customWidth="1"/>
    <col min="11" max="11" width="15.421875" style="139" customWidth="1"/>
    <col min="12" max="12" width="14.140625" style="139" customWidth="1"/>
    <col min="13" max="13" width="14.28125" style="139" customWidth="1"/>
    <col min="14" max="14" width="18.00390625" style="139" customWidth="1"/>
    <col min="15" max="16384" width="9.140625" style="139" customWidth="1"/>
  </cols>
  <sheetData>
    <row r="1" spans="1:18" s="320" customFormat="1" ht="15.75">
      <c r="A1" s="695" t="s">
        <v>562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</row>
    <row r="2" spans="2:14" s="320" customFormat="1" ht="15.75">
      <c r="B2" s="764" t="s">
        <v>694</v>
      </c>
      <c r="C2" s="326"/>
      <c r="D2" s="326"/>
      <c r="N2" s="327"/>
    </row>
    <row r="3" spans="2:14" s="320" customFormat="1" ht="15.75">
      <c r="B3" s="764" t="s">
        <v>695</v>
      </c>
      <c r="C3" s="326"/>
      <c r="D3" s="326"/>
      <c r="M3" s="696" t="s">
        <v>473</v>
      </c>
      <c r="N3" s="696"/>
    </row>
    <row r="4" spans="1:14" s="234" customFormat="1" ht="45" customHeight="1">
      <c r="A4" s="701" t="s">
        <v>96</v>
      </c>
      <c r="B4" s="701" t="s">
        <v>105</v>
      </c>
      <c r="C4" s="701" t="s">
        <v>402</v>
      </c>
      <c r="D4" s="703" t="s">
        <v>208</v>
      </c>
      <c r="E4" s="705" t="s">
        <v>563</v>
      </c>
      <c r="F4" s="706"/>
      <c r="G4" s="701" t="s">
        <v>564</v>
      </c>
      <c r="H4" s="701" t="s">
        <v>15</v>
      </c>
      <c r="I4" s="701" t="s">
        <v>28</v>
      </c>
      <c r="J4" s="701" t="s">
        <v>41</v>
      </c>
      <c r="K4" s="701" t="s">
        <v>565</v>
      </c>
      <c r="L4" s="701" t="s">
        <v>566</v>
      </c>
      <c r="M4" s="701" t="s">
        <v>567</v>
      </c>
      <c r="N4" s="707" t="s">
        <v>403</v>
      </c>
    </row>
    <row r="5" spans="1:14" s="234" customFormat="1" ht="40.5">
      <c r="A5" s="702"/>
      <c r="B5" s="702"/>
      <c r="C5" s="702"/>
      <c r="D5" s="704"/>
      <c r="E5" s="417" t="s">
        <v>568</v>
      </c>
      <c r="F5" s="340" t="s">
        <v>569</v>
      </c>
      <c r="G5" s="702"/>
      <c r="H5" s="702"/>
      <c r="I5" s="702"/>
      <c r="J5" s="702"/>
      <c r="K5" s="702"/>
      <c r="L5" s="702"/>
      <c r="M5" s="702"/>
      <c r="N5" s="708"/>
    </row>
    <row r="6" spans="1:14" s="234" customFormat="1" ht="15.75">
      <c r="A6" s="501"/>
      <c r="B6" s="537"/>
      <c r="C6" s="537"/>
      <c r="D6" s="538"/>
      <c r="E6" s="539" t="s">
        <v>570</v>
      </c>
      <c r="F6" s="418" t="s">
        <v>571</v>
      </c>
      <c r="G6" s="501" t="s">
        <v>572</v>
      </c>
      <c r="H6" s="501" t="s">
        <v>573</v>
      </c>
      <c r="I6" s="501" t="s">
        <v>574</v>
      </c>
      <c r="J6" s="501" t="s">
        <v>575</v>
      </c>
      <c r="K6" s="501" t="s">
        <v>576</v>
      </c>
      <c r="L6" s="501" t="s">
        <v>577</v>
      </c>
      <c r="M6" s="501" t="s">
        <v>578</v>
      </c>
      <c r="N6" s="500"/>
    </row>
    <row r="7" spans="1:14" ht="24.75" customHeight="1">
      <c r="A7" s="378"/>
      <c r="B7" s="379"/>
      <c r="C7" s="258"/>
      <c r="D7" s="380" t="s">
        <v>429</v>
      </c>
      <c r="E7" s="259"/>
      <c r="F7" s="260"/>
      <c r="G7" s="260"/>
      <c r="H7" s="261"/>
      <c r="I7" s="261"/>
      <c r="J7" s="260"/>
      <c r="K7" s="261"/>
      <c r="L7" s="261"/>
      <c r="M7" s="260"/>
      <c r="N7" s="260"/>
    </row>
    <row r="8" spans="1:14" ht="21.75" customHeight="1">
      <c r="A8" s="381"/>
      <c r="B8" s="382" t="s">
        <v>357</v>
      </c>
      <c r="C8" s="383"/>
      <c r="D8" s="383" t="s">
        <v>358</v>
      </c>
      <c r="E8" s="384"/>
      <c r="F8" s="384">
        <v>2694108</v>
      </c>
      <c r="G8" s="384">
        <v>3296921</v>
      </c>
      <c r="H8" s="384"/>
      <c r="I8" s="384">
        <v>140000</v>
      </c>
      <c r="J8" s="384"/>
      <c r="K8" s="384"/>
      <c r="L8" s="384"/>
      <c r="M8" s="384"/>
      <c r="N8" s="239">
        <f aca="true" t="shared" si="0" ref="N8:N13">SUM(E8:M8)</f>
        <v>6131029</v>
      </c>
    </row>
    <row r="9" spans="1:14" ht="21.75" customHeight="1">
      <c r="A9" s="381"/>
      <c r="B9" s="385" t="s">
        <v>359</v>
      </c>
      <c r="C9" s="349">
        <v>960302</v>
      </c>
      <c r="D9" s="383" t="s">
        <v>404</v>
      </c>
      <c r="E9" s="384"/>
      <c r="F9" s="384"/>
      <c r="G9" s="384"/>
      <c r="H9" s="384"/>
      <c r="I9" s="384">
        <v>160000</v>
      </c>
      <c r="J9" s="384"/>
      <c r="K9" s="384"/>
      <c r="L9" s="384"/>
      <c r="M9" s="384"/>
      <c r="N9" s="239">
        <f t="shared" si="0"/>
        <v>160000</v>
      </c>
    </row>
    <row r="10" spans="1:14" ht="21.75" customHeight="1">
      <c r="A10" s="381"/>
      <c r="B10" s="386" t="s">
        <v>112</v>
      </c>
      <c r="C10" s="349"/>
      <c r="D10" s="349" t="s">
        <v>414</v>
      </c>
      <c r="E10" s="384"/>
      <c r="F10" s="384"/>
      <c r="G10" s="384"/>
      <c r="H10" s="384"/>
      <c r="I10" s="384">
        <v>1000000</v>
      </c>
      <c r="J10" s="384"/>
      <c r="K10" s="384"/>
      <c r="L10" s="384"/>
      <c r="M10" s="384"/>
      <c r="N10" s="239">
        <f t="shared" si="0"/>
        <v>1000000</v>
      </c>
    </row>
    <row r="11" spans="1:14" ht="21.75" customHeight="1">
      <c r="A11" s="381"/>
      <c r="B11" s="386" t="s">
        <v>394</v>
      </c>
      <c r="C11" s="349"/>
      <c r="D11" s="349" t="s">
        <v>395</v>
      </c>
      <c r="E11" s="384"/>
      <c r="F11" s="384"/>
      <c r="G11" s="384"/>
      <c r="H11" s="384"/>
      <c r="I11" s="384">
        <v>224198</v>
      </c>
      <c r="J11" s="384"/>
      <c r="K11" s="384"/>
      <c r="L11" s="384"/>
      <c r="M11" s="384"/>
      <c r="N11" s="239">
        <f t="shared" si="0"/>
        <v>224198</v>
      </c>
    </row>
    <row r="12" spans="1:14" ht="21.75" customHeight="1">
      <c r="A12" s="381"/>
      <c r="B12" s="382" t="s">
        <v>405</v>
      </c>
      <c r="C12" s="383"/>
      <c r="D12" s="383" t="s">
        <v>406</v>
      </c>
      <c r="E12" s="384">
        <v>108311331</v>
      </c>
      <c r="F12" s="384"/>
      <c r="G12" s="387"/>
      <c r="H12" s="387"/>
      <c r="I12" s="387"/>
      <c r="J12" s="387"/>
      <c r="K12" s="387"/>
      <c r="L12" s="387"/>
      <c r="M12" s="387"/>
      <c r="N12" s="239">
        <f t="shared" si="0"/>
        <v>108311331</v>
      </c>
    </row>
    <row r="13" spans="1:14" ht="21.75" customHeight="1">
      <c r="A13" s="381"/>
      <c r="B13" s="388" t="s">
        <v>361</v>
      </c>
      <c r="C13" s="383"/>
      <c r="D13" s="383" t="s">
        <v>362</v>
      </c>
      <c r="E13" s="384"/>
      <c r="F13" s="384">
        <v>617505</v>
      </c>
      <c r="G13" s="387"/>
      <c r="H13" s="387"/>
      <c r="I13" s="384"/>
      <c r="J13" s="387"/>
      <c r="K13" s="387"/>
      <c r="L13" s="387"/>
      <c r="M13" s="384">
        <v>23295319</v>
      </c>
      <c r="N13" s="239">
        <f t="shared" si="0"/>
        <v>23912824</v>
      </c>
    </row>
    <row r="14" spans="1:14" s="263" customFormat="1" ht="21.75" customHeight="1">
      <c r="A14" s="389" t="s">
        <v>355</v>
      </c>
      <c r="B14" s="390"/>
      <c r="C14" s="391"/>
      <c r="D14" s="392" t="s">
        <v>356</v>
      </c>
      <c r="E14" s="540">
        <f>SUM(E8:E13)</f>
        <v>108311331</v>
      </c>
      <c r="F14" s="540">
        <f aca="true" t="shared" si="1" ref="F14:N14">SUM(F8:F13)</f>
        <v>3311613</v>
      </c>
      <c r="G14" s="540">
        <f t="shared" si="1"/>
        <v>3296921</v>
      </c>
      <c r="H14" s="540">
        <f t="shared" si="1"/>
        <v>0</v>
      </c>
      <c r="I14" s="540">
        <f t="shared" si="1"/>
        <v>1524198</v>
      </c>
      <c r="J14" s="540">
        <f t="shared" si="1"/>
        <v>0</v>
      </c>
      <c r="K14" s="540">
        <f t="shared" si="1"/>
        <v>0</v>
      </c>
      <c r="L14" s="540">
        <f t="shared" si="1"/>
        <v>0</v>
      </c>
      <c r="M14" s="540">
        <f t="shared" si="1"/>
        <v>23295319</v>
      </c>
      <c r="N14" s="541">
        <f t="shared" si="1"/>
        <v>139739382</v>
      </c>
    </row>
    <row r="15" spans="1:14" ht="13.5" customHeight="1">
      <c r="A15" s="381"/>
      <c r="B15" s="393"/>
      <c r="C15" s="394"/>
      <c r="D15" s="395"/>
      <c r="E15" s="542"/>
      <c r="F15" s="542"/>
      <c r="G15" s="542"/>
      <c r="H15" s="542"/>
      <c r="I15" s="542"/>
      <c r="J15" s="542"/>
      <c r="K15" s="542"/>
      <c r="L15" s="542"/>
      <c r="M15" s="542"/>
      <c r="N15" s="543"/>
    </row>
    <row r="16" spans="1:14" ht="21.75" customHeight="1">
      <c r="A16" s="396"/>
      <c r="B16" s="382" t="s">
        <v>365</v>
      </c>
      <c r="C16" s="383"/>
      <c r="D16" s="383" t="s">
        <v>366</v>
      </c>
      <c r="E16" s="384"/>
      <c r="F16" s="384">
        <v>9246000</v>
      </c>
      <c r="G16" s="384"/>
      <c r="H16" s="384"/>
      <c r="I16" s="384"/>
      <c r="J16" s="384"/>
      <c r="K16" s="384"/>
      <c r="L16" s="384"/>
      <c r="M16" s="384"/>
      <c r="N16" s="239">
        <f>SUM(E16:M16)</f>
        <v>9246000</v>
      </c>
    </row>
    <row r="17" spans="1:14" ht="21.75" customHeight="1">
      <c r="A17" s="396"/>
      <c r="B17" s="382" t="s">
        <v>581</v>
      </c>
      <c r="C17" s="383"/>
      <c r="D17" s="383" t="s">
        <v>582</v>
      </c>
      <c r="E17" s="384"/>
      <c r="F17" s="384">
        <v>37500000</v>
      </c>
      <c r="G17" s="384"/>
      <c r="H17" s="384"/>
      <c r="I17" s="384"/>
      <c r="J17" s="384"/>
      <c r="K17" s="384"/>
      <c r="L17" s="384"/>
      <c r="M17" s="384"/>
      <c r="N17" s="239">
        <f>SUM(E17:M17)</f>
        <v>37500000</v>
      </c>
    </row>
    <row r="18" spans="1:14" s="263" customFormat="1" ht="21.75" customHeight="1">
      <c r="A18" s="397" t="s">
        <v>363</v>
      </c>
      <c r="B18" s="398"/>
      <c r="C18" s="399"/>
      <c r="D18" s="397" t="s">
        <v>364</v>
      </c>
      <c r="E18" s="400">
        <f aca="true" t="shared" si="2" ref="E18:L18">SUM(E16:E16)</f>
        <v>0</v>
      </c>
      <c r="F18" s="400">
        <f>SUM(F16:F17)</f>
        <v>46746000</v>
      </c>
      <c r="G18" s="400">
        <f t="shared" si="2"/>
        <v>0</v>
      </c>
      <c r="H18" s="400">
        <f t="shared" si="2"/>
        <v>0</v>
      </c>
      <c r="I18" s="400">
        <f t="shared" si="2"/>
        <v>0</v>
      </c>
      <c r="J18" s="400">
        <f t="shared" si="2"/>
        <v>0</v>
      </c>
      <c r="K18" s="400">
        <f t="shared" si="2"/>
        <v>0</v>
      </c>
      <c r="L18" s="400">
        <f t="shared" si="2"/>
        <v>0</v>
      </c>
      <c r="M18" s="400">
        <f>SUM(M16:M16)</f>
        <v>0</v>
      </c>
      <c r="N18" s="240">
        <f>SUM(N16:N17)</f>
        <v>46746000</v>
      </c>
    </row>
    <row r="19" spans="1:14" ht="12" customHeight="1">
      <c r="A19" s="396"/>
      <c r="B19" s="382"/>
      <c r="C19" s="401"/>
      <c r="D19" s="383"/>
      <c r="E19" s="384"/>
      <c r="F19" s="384"/>
      <c r="G19" s="384"/>
      <c r="H19" s="384"/>
      <c r="I19" s="384"/>
      <c r="J19" s="384"/>
      <c r="K19" s="384"/>
      <c r="L19" s="384"/>
      <c r="M19" s="384"/>
      <c r="N19" s="239"/>
    </row>
    <row r="20" spans="1:14" ht="21.75" customHeight="1">
      <c r="A20" s="396"/>
      <c r="B20" s="382" t="s">
        <v>113</v>
      </c>
      <c r="C20" s="383"/>
      <c r="D20" s="383" t="s">
        <v>432</v>
      </c>
      <c r="E20" s="384"/>
      <c r="F20" s="384"/>
      <c r="G20" s="384"/>
      <c r="H20" s="384"/>
      <c r="I20" s="384">
        <v>3810000</v>
      </c>
      <c r="J20" s="384"/>
      <c r="K20" s="384"/>
      <c r="L20" s="384"/>
      <c r="M20" s="384"/>
      <c r="N20" s="239">
        <f>SUM(E20:M20)</f>
        <v>3810000</v>
      </c>
    </row>
    <row r="21" spans="1:14" s="263" customFormat="1" ht="21.75" customHeight="1">
      <c r="A21" s="397" t="s">
        <v>368</v>
      </c>
      <c r="B21" s="402"/>
      <c r="C21" s="398"/>
      <c r="D21" s="397" t="s">
        <v>369</v>
      </c>
      <c r="E21" s="400">
        <f>SUM(E20:E20)</f>
        <v>0</v>
      </c>
      <c r="F21" s="400"/>
      <c r="G21" s="400">
        <f aca="true" t="shared" si="3" ref="G21:N21">SUM(G20:G20)</f>
        <v>0</v>
      </c>
      <c r="H21" s="400">
        <f t="shared" si="3"/>
        <v>0</v>
      </c>
      <c r="I21" s="400">
        <f t="shared" si="3"/>
        <v>3810000</v>
      </c>
      <c r="J21" s="400">
        <f t="shared" si="3"/>
        <v>0</v>
      </c>
      <c r="K21" s="400">
        <f t="shared" si="3"/>
        <v>0</v>
      </c>
      <c r="L21" s="400">
        <f t="shared" si="3"/>
        <v>0</v>
      </c>
      <c r="M21" s="400">
        <f t="shared" si="3"/>
        <v>0</v>
      </c>
      <c r="N21" s="240">
        <f t="shared" si="3"/>
        <v>3810000</v>
      </c>
    </row>
    <row r="22" spans="1:14" ht="18" customHeight="1">
      <c r="A22" s="403"/>
      <c r="B22" s="383"/>
      <c r="C22" s="383"/>
      <c r="D22" s="404"/>
      <c r="E22" s="387"/>
      <c r="F22" s="387"/>
      <c r="G22" s="387"/>
      <c r="H22" s="387"/>
      <c r="I22" s="387"/>
      <c r="J22" s="387"/>
      <c r="K22" s="387"/>
      <c r="L22" s="387"/>
      <c r="M22" s="387"/>
      <c r="N22" s="239"/>
    </row>
    <row r="23" spans="1:14" ht="21.75" customHeight="1">
      <c r="A23" s="396"/>
      <c r="B23" s="382" t="s">
        <v>374</v>
      </c>
      <c r="C23" s="383"/>
      <c r="D23" s="383" t="s">
        <v>502</v>
      </c>
      <c r="E23" s="384"/>
      <c r="F23" s="384"/>
      <c r="G23" s="384"/>
      <c r="H23" s="384"/>
      <c r="I23" s="384">
        <v>6000</v>
      </c>
      <c r="J23" s="384"/>
      <c r="K23" s="384"/>
      <c r="L23" s="384"/>
      <c r="M23" s="384"/>
      <c r="N23" s="239">
        <f>SUM(E23:M23)</f>
        <v>6000</v>
      </c>
    </row>
    <row r="24" spans="1:14" ht="21.75" customHeight="1">
      <c r="A24" s="396"/>
      <c r="B24" s="382" t="s">
        <v>110</v>
      </c>
      <c r="C24" s="383"/>
      <c r="D24" s="383" t="s">
        <v>376</v>
      </c>
      <c r="E24" s="384"/>
      <c r="F24" s="384"/>
      <c r="G24" s="384"/>
      <c r="H24" s="384"/>
      <c r="I24" s="384">
        <v>2119000</v>
      </c>
      <c r="J24" s="384"/>
      <c r="K24" s="384"/>
      <c r="L24" s="384"/>
      <c r="M24" s="384"/>
      <c r="N24" s="239">
        <f>SUM(E24:M24)</f>
        <v>2119000</v>
      </c>
    </row>
    <row r="25" spans="1:14" s="263" customFormat="1" ht="21.75" customHeight="1">
      <c r="A25" s="405" t="s">
        <v>370</v>
      </c>
      <c r="B25" s="398"/>
      <c r="C25" s="399"/>
      <c r="D25" s="397" t="s">
        <v>371</v>
      </c>
      <c r="E25" s="400">
        <f>SUM(E24:E24)</f>
        <v>0</v>
      </c>
      <c r="F25" s="400"/>
      <c r="G25" s="400">
        <f>SUM(G24:G24)</f>
        <v>0</v>
      </c>
      <c r="H25" s="400">
        <f>SUM(H24:H24)</f>
        <v>0</v>
      </c>
      <c r="I25" s="400">
        <f aca="true" t="shared" si="4" ref="I25:N25">SUM(I23:I24)</f>
        <v>2125000</v>
      </c>
      <c r="J25" s="400">
        <f t="shared" si="4"/>
        <v>0</v>
      </c>
      <c r="K25" s="400">
        <f t="shared" si="4"/>
        <v>0</v>
      </c>
      <c r="L25" s="400">
        <f t="shared" si="4"/>
        <v>0</v>
      </c>
      <c r="M25" s="400">
        <f t="shared" si="4"/>
        <v>0</v>
      </c>
      <c r="N25" s="240">
        <f t="shared" si="4"/>
        <v>2125000</v>
      </c>
    </row>
    <row r="26" spans="1:14" ht="12" customHeight="1">
      <c r="A26" s="406"/>
      <c r="B26" s="349"/>
      <c r="C26" s="407"/>
      <c r="D26" s="403"/>
      <c r="E26" s="387"/>
      <c r="F26" s="387"/>
      <c r="G26" s="387"/>
      <c r="H26" s="387"/>
      <c r="I26" s="387"/>
      <c r="J26" s="387"/>
      <c r="K26" s="387"/>
      <c r="L26" s="387"/>
      <c r="M26" s="387"/>
      <c r="N26" s="239"/>
    </row>
    <row r="27" spans="1:14" ht="21.75" customHeight="1">
      <c r="A27" s="406"/>
      <c r="B27" s="382" t="s">
        <v>379</v>
      </c>
      <c r="C27" s="407"/>
      <c r="D27" s="383" t="s">
        <v>380</v>
      </c>
      <c r="E27" s="384"/>
      <c r="F27" s="384">
        <v>23000000</v>
      </c>
      <c r="G27" s="384"/>
      <c r="H27" s="384"/>
      <c r="I27" s="384">
        <v>606500</v>
      </c>
      <c r="J27" s="384"/>
      <c r="K27" s="384"/>
      <c r="L27" s="384"/>
      <c r="M27" s="384"/>
      <c r="N27" s="239">
        <f>SUM(E27:M27)</f>
        <v>23606500</v>
      </c>
    </row>
    <row r="28" spans="1:73" ht="21.75" customHeight="1">
      <c r="A28" s="396"/>
      <c r="B28" s="382" t="s">
        <v>381</v>
      </c>
      <c r="C28" s="383"/>
      <c r="D28" s="383" t="s">
        <v>382</v>
      </c>
      <c r="E28" s="384"/>
      <c r="F28" s="384">
        <v>4700000</v>
      </c>
      <c r="G28" s="384"/>
      <c r="H28" s="384"/>
      <c r="I28" s="384"/>
      <c r="J28" s="384"/>
      <c r="K28" s="384"/>
      <c r="L28" s="384"/>
      <c r="M28" s="384"/>
      <c r="N28" s="239">
        <f>SUM(E28:M28)</f>
        <v>4700000</v>
      </c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</row>
    <row r="29" spans="1:14" ht="21.75" customHeight="1">
      <c r="A29" s="396"/>
      <c r="B29" s="382" t="s">
        <v>383</v>
      </c>
      <c r="C29" s="383"/>
      <c r="D29" s="383" t="s">
        <v>384</v>
      </c>
      <c r="E29" s="384"/>
      <c r="F29" s="384">
        <v>3500000</v>
      </c>
      <c r="G29" s="384"/>
      <c r="H29" s="384"/>
      <c r="I29" s="384">
        <v>10000</v>
      </c>
      <c r="J29" s="384"/>
      <c r="K29" s="384"/>
      <c r="L29" s="384"/>
      <c r="M29" s="384"/>
      <c r="N29" s="239">
        <f>SUM(E29:M29)</f>
        <v>3510000</v>
      </c>
    </row>
    <row r="30" spans="1:14" s="263" customFormat="1" ht="21.75" customHeight="1">
      <c r="A30" s="405" t="s">
        <v>377</v>
      </c>
      <c r="B30" s="398"/>
      <c r="C30" s="399"/>
      <c r="D30" s="397" t="s">
        <v>378</v>
      </c>
      <c r="E30" s="400">
        <f>SUM(E27:E29)</f>
        <v>0</v>
      </c>
      <c r="F30" s="400">
        <f>SUM(F27:F29)</f>
        <v>31200000</v>
      </c>
      <c r="G30" s="400">
        <f aca="true" t="shared" si="5" ref="G30:N30">SUM(G27:G29)</f>
        <v>0</v>
      </c>
      <c r="H30" s="400">
        <f t="shared" si="5"/>
        <v>0</v>
      </c>
      <c r="I30" s="400">
        <f t="shared" si="5"/>
        <v>616500</v>
      </c>
      <c r="J30" s="400">
        <f t="shared" si="5"/>
        <v>0</v>
      </c>
      <c r="K30" s="400">
        <f t="shared" si="5"/>
        <v>0</v>
      </c>
      <c r="L30" s="400">
        <f t="shared" si="5"/>
        <v>0</v>
      </c>
      <c r="M30" s="400">
        <f t="shared" si="5"/>
        <v>0</v>
      </c>
      <c r="N30" s="240">
        <f t="shared" si="5"/>
        <v>31816500</v>
      </c>
    </row>
    <row r="31" spans="1:14" ht="15" customHeight="1">
      <c r="A31" s="406"/>
      <c r="B31" s="349"/>
      <c r="C31" s="407"/>
      <c r="D31" s="403"/>
      <c r="E31" s="387"/>
      <c r="F31" s="387"/>
      <c r="G31" s="387"/>
      <c r="H31" s="387"/>
      <c r="I31" s="387"/>
      <c r="J31" s="387"/>
      <c r="K31" s="387"/>
      <c r="L31" s="387"/>
      <c r="M31" s="387"/>
      <c r="N31" s="239"/>
    </row>
    <row r="32" spans="1:14" ht="21.75" customHeight="1">
      <c r="A32" s="396"/>
      <c r="B32" s="382" t="s">
        <v>117</v>
      </c>
      <c r="C32" s="383">
        <v>931102</v>
      </c>
      <c r="D32" s="383" t="s">
        <v>387</v>
      </c>
      <c r="E32" s="384"/>
      <c r="F32" s="384"/>
      <c r="G32" s="384"/>
      <c r="H32" s="384"/>
      <c r="I32" s="384">
        <v>1968500</v>
      </c>
      <c r="J32" s="384"/>
      <c r="K32" s="384"/>
      <c r="L32" s="384"/>
      <c r="M32" s="384"/>
      <c r="N32" s="239">
        <f>SUM(E32:M32)</f>
        <v>1968500</v>
      </c>
    </row>
    <row r="33" spans="1:14" ht="29.25" customHeight="1">
      <c r="A33" s="396"/>
      <c r="B33" s="382" t="s">
        <v>115</v>
      </c>
      <c r="C33" s="383">
        <v>910110</v>
      </c>
      <c r="D33" s="408" t="s">
        <v>434</v>
      </c>
      <c r="E33" s="384"/>
      <c r="F33" s="384">
        <v>3703700</v>
      </c>
      <c r="G33" s="384"/>
      <c r="H33" s="384"/>
      <c r="I33" s="384">
        <v>550000</v>
      </c>
      <c r="J33" s="384"/>
      <c r="K33" s="384"/>
      <c r="L33" s="384"/>
      <c r="M33" s="384"/>
      <c r="N33" s="239">
        <f>SUM(E33:M33)</f>
        <v>4253700</v>
      </c>
    </row>
    <row r="34" spans="1:14" ht="23.25" customHeight="1">
      <c r="A34" s="396"/>
      <c r="B34" s="382" t="s">
        <v>422</v>
      </c>
      <c r="C34" s="383">
        <v>910110</v>
      </c>
      <c r="D34" s="408" t="s">
        <v>423</v>
      </c>
      <c r="E34" s="384"/>
      <c r="F34" s="384"/>
      <c r="G34" s="384"/>
      <c r="H34" s="384"/>
      <c r="I34" s="384"/>
      <c r="J34" s="384"/>
      <c r="K34" s="384">
        <v>7300000</v>
      </c>
      <c r="L34" s="384"/>
      <c r="M34" s="384"/>
      <c r="N34" s="239">
        <f>SUM(E34:M34)</f>
        <v>7300000</v>
      </c>
    </row>
    <row r="35" spans="1:14" s="263" customFormat="1" ht="21.75" customHeight="1">
      <c r="A35" s="405" t="s">
        <v>385</v>
      </c>
      <c r="B35" s="398"/>
      <c r="C35" s="399"/>
      <c r="D35" s="397" t="s">
        <v>386</v>
      </c>
      <c r="E35" s="400">
        <f>SUM(E32:E34)</f>
        <v>0</v>
      </c>
      <c r="F35" s="400">
        <f aca="true" t="shared" si="6" ref="F35:M35">SUM(F32:F34)</f>
        <v>3703700</v>
      </c>
      <c r="G35" s="400">
        <f t="shared" si="6"/>
        <v>0</v>
      </c>
      <c r="H35" s="400">
        <f t="shared" si="6"/>
        <v>0</v>
      </c>
      <c r="I35" s="400">
        <f t="shared" si="6"/>
        <v>2518500</v>
      </c>
      <c r="J35" s="400">
        <f t="shared" si="6"/>
        <v>0</v>
      </c>
      <c r="K35" s="400">
        <f t="shared" si="6"/>
        <v>7300000</v>
      </c>
      <c r="L35" s="400">
        <f t="shared" si="6"/>
        <v>0</v>
      </c>
      <c r="M35" s="400">
        <f t="shared" si="6"/>
        <v>0</v>
      </c>
      <c r="N35" s="240">
        <f>SUM(N32:N34)</f>
        <v>13522200</v>
      </c>
    </row>
    <row r="36" spans="1:14" ht="10.5" customHeight="1">
      <c r="A36" s="406"/>
      <c r="B36" s="383"/>
      <c r="C36" s="407"/>
      <c r="D36" s="403"/>
      <c r="E36" s="387"/>
      <c r="F36" s="387"/>
      <c r="G36" s="387"/>
      <c r="H36" s="387"/>
      <c r="I36" s="387"/>
      <c r="J36" s="387"/>
      <c r="K36" s="387"/>
      <c r="L36" s="387"/>
      <c r="M36" s="387"/>
      <c r="N36" s="239"/>
    </row>
    <row r="37" spans="1:14" s="351" customFormat="1" ht="21.75" customHeight="1">
      <c r="A37" s="409"/>
      <c r="B37" s="382" t="s">
        <v>398</v>
      </c>
      <c r="C37" s="401"/>
      <c r="D37" s="349" t="s">
        <v>424</v>
      </c>
      <c r="E37" s="384"/>
      <c r="F37" s="384"/>
      <c r="G37" s="384"/>
      <c r="H37" s="384"/>
      <c r="I37" s="384">
        <v>130810</v>
      </c>
      <c r="J37" s="384"/>
      <c r="K37" s="384"/>
      <c r="L37" s="384"/>
      <c r="M37" s="384"/>
      <c r="N37" s="239">
        <f>SUM(E37:M37)</f>
        <v>130810</v>
      </c>
    </row>
    <row r="38" spans="1:14" s="263" customFormat="1" ht="21.75" customHeight="1">
      <c r="A38" s="405" t="s">
        <v>407</v>
      </c>
      <c r="B38" s="410"/>
      <c r="C38" s="411"/>
      <c r="D38" s="397" t="s">
        <v>408</v>
      </c>
      <c r="E38" s="400">
        <f aca="true" t="shared" si="7" ref="E38:N38">SUM(E37:E37)</f>
        <v>0</v>
      </c>
      <c r="F38" s="400">
        <f t="shared" si="7"/>
        <v>0</v>
      </c>
      <c r="G38" s="400">
        <f t="shared" si="7"/>
        <v>0</v>
      </c>
      <c r="H38" s="400">
        <f t="shared" si="7"/>
        <v>0</v>
      </c>
      <c r="I38" s="400">
        <f t="shared" si="7"/>
        <v>130810</v>
      </c>
      <c r="J38" s="400">
        <f t="shared" si="7"/>
        <v>0</v>
      </c>
      <c r="K38" s="400">
        <f t="shared" si="7"/>
        <v>0</v>
      </c>
      <c r="L38" s="400">
        <f t="shared" si="7"/>
        <v>0</v>
      </c>
      <c r="M38" s="400">
        <f t="shared" si="7"/>
        <v>0</v>
      </c>
      <c r="N38" s="240">
        <f t="shared" si="7"/>
        <v>130810</v>
      </c>
    </row>
    <row r="39" spans="1:14" ht="10.5" customHeight="1">
      <c r="A39" s="406"/>
      <c r="B39" s="382"/>
      <c r="C39" s="401"/>
      <c r="D39" s="403"/>
      <c r="E39" s="387"/>
      <c r="F39" s="387"/>
      <c r="G39" s="387"/>
      <c r="H39" s="387"/>
      <c r="I39" s="387"/>
      <c r="J39" s="387"/>
      <c r="K39" s="387"/>
      <c r="L39" s="387"/>
      <c r="M39" s="387"/>
      <c r="N39" s="239"/>
    </row>
    <row r="40" spans="1:14" ht="21.75" customHeight="1">
      <c r="A40" s="406"/>
      <c r="B40" s="382" t="s">
        <v>504</v>
      </c>
      <c r="C40" s="383">
        <v>889921</v>
      </c>
      <c r="D40" s="383" t="s">
        <v>506</v>
      </c>
      <c r="E40" s="384"/>
      <c r="F40" s="384"/>
      <c r="G40" s="384"/>
      <c r="H40" s="384"/>
      <c r="I40" s="384">
        <v>8000</v>
      </c>
      <c r="J40" s="384"/>
      <c r="K40" s="384"/>
      <c r="L40" s="384"/>
      <c r="M40" s="384"/>
      <c r="N40" s="239">
        <f>SUM(E40:M40)</f>
        <v>8000</v>
      </c>
    </row>
    <row r="41" spans="1:14" ht="21.75" customHeight="1">
      <c r="A41" s="406"/>
      <c r="B41" s="382" t="s">
        <v>389</v>
      </c>
      <c r="C41" s="383">
        <v>889921</v>
      </c>
      <c r="D41" s="383" t="s">
        <v>503</v>
      </c>
      <c r="E41" s="384"/>
      <c r="F41" s="384">
        <v>300000</v>
      </c>
      <c r="G41" s="384"/>
      <c r="H41" s="384"/>
      <c r="I41" s="384"/>
      <c r="J41" s="384"/>
      <c r="K41" s="384"/>
      <c r="L41" s="384"/>
      <c r="M41" s="384"/>
      <c r="N41" s="239">
        <f>SUM(E41:M41)</f>
        <v>300000</v>
      </c>
    </row>
    <row r="42" spans="1:14" ht="21.75" customHeight="1">
      <c r="A42" s="406"/>
      <c r="B42" s="382" t="s">
        <v>410</v>
      </c>
      <c r="C42" s="383">
        <v>889921</v>
      </c>
      <c r="D42" s="383" t="s">
        <v>390</v>
      </c>
      <c r="E42" s="384"/>
      <c r="F42" s="384"/>
      <c r="G42" s="384"/>
      <c r="H42" s="384"/>
      <c r="I42" s="384">
        <v>603250</v>
      </c>
      <c r="J42" s="384"/>
      <c r="K42" s="384"/>
      <c r="L42" s="384"/>
      <c r="M42" s="384"/>
      <c r="N42" s="239">
        <f>SUM(E42:M42)</f>
        <v>603250</v>
      </c>
    </row>
    <row r="43" spans="1:14" ht="21.75" customHeight="1">
      <c r="A43" s="396"/>
      <c r="B43" s="382" t="s">
        <v>433</v>
      </c>
      <c r="C43" s="383">
        <v>889921</v>
      </c>
      <c r="D43" s="383" t="s">
        <v>435</v>
      </c>
      <c r="E43" s="384"/>
      <c r="F43" s="384"/>
      <c r="G43" s="384"/>
      <c r="H43" s="384"/>
      <c r="I43" s="384"/>
      <c r="J43" s="384"/>
      <c r="K43" s="384">
        <v>70000</v>
      </c>
      <c r="L43" s="384"/>
      <c r="M43" s="384"/>
      <c r="N43" s="239">
        <f>SUM(E43:M43)</f>
        <v>70000</v>
      </c>
    </row>
    <row r="44" spans="1:14" s="263" customFormat="1" ht="21.75" customHeight="1">
      <c r="A44" s="405" t="s">
        <v>216</v>
      </c>
      <c r="B44" s="398"/>
      <c r="C44" s="399"/>
      <c r="D44" s="397" t="s">
        <v>409</v>
      </c>
      <c r="E44" s="400">
        <f>SUM(E41:E43)</f>
        <v>0</v>
      </c>
      <c r="F44" s="400">
        <f>SUM(F40:F43)</f>
        <v>300000</v>
      </c>
      <c r="G44" s="400">
        <f aca="true" t="shared" si="8" ref="G44:M44">SUM(G40:G43)</f>
        <v>0</v>
      </c>
      <c r="H44" s="400">
        <f t="shared" si="8"/>
        <v>0</v>
      </c>
      <c r="I44" s="400">
        <f t="shared" si="8"/>
        <v>611250</v>
      </c>
      <c r="J44" s="400">
        <f t="shared" si="8"/>
        <v>0</v>
      </c>
      <c r="K44" s="400">
        <f t="shared" si="8"/>
        <v>70000</v>
      </c>
      <c r="L44" s="400">
        <f t="shared" si="8"/>
        <v>0</v>
      </c>
      <c r="M44" s="400">
        <f t="shared" si="8"/>
        <v>0</v>
      </c>
      <c r="N44" s="240">
        <f>SUM(N40:N43)</f>
        <v>981250</v>
      </c>
    </row>
    <row r="45" spans="1:14" ht="10.5" customHeight="1">
      <c r="A45" s="406"/>
      <c r="B45" s="382"/>
      <c r="C45" s="401"/>
      <c r="D45" s="403"/>
      <c r="E45" s="387"/>
      <c r="F45" s="387"/>
      <c r="G45" s="387"/>
      <c r="H45" s="387"/>
      <c r="I45" s="387"/>
      <c r="J45" s="387"/>
      <c r="K45" s="387"/>
      <c r="L45" s="387"/>
      <c r="M45" s="387"/>
      <c r="N45" s="239"/>
    </row>
    <row r="46" spans="1:14" ht="21.75" customHeight="1">
      <c r="A46" s="381"/>
      <c r="B46" s="382" t="s">
        <v>399</v>
      </c>
      <c r="C46" s="383"/>
      <c r="D46" s="383" t="s">
        <v>400</v>
      </c>
      <c r="E46" s="387"/>
      <c r="F46" s="387"/>
      <c r="G46" s="387"/>
      <c r="H46" s="384">
        <v>82520000</v>
      </c>
      <c r="I46" s="384"/>
      <c r="J46" s="387"/>
      <c r="K46" s="387"/>
      <c r="L46" s="387"/>
      <c r="M46" s="387"/>
      <c r="N46" s="239">
        <f>SUM(E46:M46)</f>
        <v>82520000</v>
      </c>
    </row>
    <row r="47" spans="1:14" s="265" customFormat="1" ht="21.75" customHeight="1">
      <c r="A47" s="389"/>
      <c r="B47" s="410"/>
      <c r="C47" s="402"/>
      <c r="D47" s="412" t="s">
        <v>411</v>
      </c>
      <c r="E47" s="400">
        <f aca="true" t="shared" si="9" ref="E47:M47">SUM(E14,E18,E21,E25,E30,E35,E44,E38,E46)</f>
        <v>108311331</v>
      </c>
      <c r="F47" s="400">
        <f t="shared" si="9"/>
        <v>85261313</v>
      </c>
      <c r="G47" s="400">
        <f t="shared" si="9"/>
        <v>3296921</v>
      </c>
      <c r="H47" s="400">
        <f t="shared" si="9"/>
        <v>82520000</v>
      </c>
      <c r="I47" s="400">
        <f t="shared" si="9"/>
        <v>11336258</v>
      </c>
      <c r="J47" s="400">
        <f t="shared" si="9"/>
        <v>0</v>
      </c>
      <c r="K47" s="400">
        <f t="shared" si="9"/>
        <v>7370000</v>
      </c>
      <c r="L47" s="400">
        <f t="shared" si="9"/>
        <v>0</v>
      </c>
      <c r="M47" s="400">
        <f t="shared" si="9"/>
        <v>23295319</v>
      </c>
      <c r="N47" s="240">
        <f>SUM(N14,N18,N21,N25,N30,N35,N44,N38,N46)-1</f>
        <v>321391141</v>
      </c>
    </row>
    <row r="48" spans="1:14" s="232" customFormat="1" ht="21.75" customHeight="1">
      <c r="A48" s="381"/>
      <c r="B48" s="382"/>
      <c r="C48" s="383"/>
      <c r="D48" s="404"/>
      <c r="E48" s="387"/>
      <c r="F48" s="387"/>
      <c r="G48" s="387"/>
      <c r="H48" s="387"/>
      <c r="I48" s="387"/>
      <c r="J48" s="387"/>
      <c r="K48" s="387"/>
      <c r="L48" s="387"/>
      <c r="M48" s="387"/>
      <c r="N48" s="239"/>
    </row>
    <row r="49" spans="1:14" s="232" customFormat="1" ht="21.75" customHeight="1">
      <c r="A49" s="381"/>
      <c r="B49" s="382"/>
      <c r="C49" s="383"/>
      <c r="D49" s="413" t="s">
        <v>431</v>
      </c>
      <c r="E49" s="387"/>
      <c r="F49" s="387"/>
      <c r="G49" s="387"/>
      <c r="H49" s="387"/>
      <c r="I49" s="387"/>
      <c r="J49" s="387"/>
      <c r="K49" s="387"/>
      <c r="L49" s="387"/>
      <c r="M49" s="387"/>
      <c r="N49" s="239"/>
    </row>
    <row r="50" spans="1:14" s="232" customFormat="1" ht="21.75" customHeight="1">
      <c r="A50" s="381"/>
      <c r="B50" s="382" t="s">
        <v>357</v>
      </c>
      <c r="C50" s="383"/>
      <c r="D50" s="383" t="s">
        <v>358</v>
      </c>
      <c r="E50" s="384"/>
      <c r="F50" s="384"/>
      <c r="G50" s="384"/>
      <c r="H50" s="384"/>
      <c r="I50" s="384">
        <v>25000</v>
      </c>
      <c r="J50" s="384">
        <v>15000</v>
      </c>
      <c r="K50" s="384"/>
      <c r="L50" s="384"/>
      <c r="M50" s="384"/>
      <c r="N50" s="239">
        <f>SUM(E50:M50)</f>
        <v>40000</v>
      </c>
    </row>
    <row r="51" spans="1:14" s="232" customFormat="1" ht="21.75" customHeight="1">
      <c r="A51" s="381"/>
      <c r="B51" s="382" t="s">
        <v>394</v>
      </c>
      <c r="C51" s="383"/>
      <c r="D51" s="383" t="s">
        <v>579</v>
      </c>
      <c r="E51" s="384"/>
      <c r="F51" s="384"/>
      <c r="G51" s="384"/>
      <c r="H51" s="384"/>
      <c r="I51" s="384">
        <v>10668000</v>
      </c>
      <c r="J51" s="384"/>
      <c r="K51" s="384"/>
      <c r="L51" s="384"/>
      <c r="M51" s="384"/>
      <c r="N51" s="239">
        <f>SUM(E51:M51)</f>
        <v>10668000</v>
      </c>
    </row>
    <row r="52" spans="1:14" s="232" customFormat="1" ht="21.75" customHeight="1">
      <c r="A52" s="381"/>
      <c r="B52" s="382" t="s">
        <v>361</v>
      </c>
      <c r="C52" s="383"/>
      <c r="D52" s="383" t="s">
        <v>580</v>
      </c>
      <c r="E52" s="384"/>
      <c r="F52" s="384">
        <v>4420695</v>
      </c>
      <c r="G52" s="384"/>
      <c r="H52" s="384"/>
      <c r="I52" s="384"/>
      <c r="J52" s="384"/>
      <c r="K52" s="384"/>
      <c r="L52" s="384"/>
      <c r="M52" s="384">
        <v>1495685</v>
      </c>
      <c r="N52" s="239">
        <f>SUM(E52:M52)</f>
        <v>5916380</v>
      </c>
    </row>
    <row r="53" spans="1:14" s="232" customFormat="1" ht="21.75" customHeight="1">
      <c r="A53" s="381"/>
      <c r="B53" s="382" t="s">
        <v>398</v>
      </c>
      <c r="C53" s="383"/>
      <c r="D53" s="383" t="s">
        <v>561</v>
      </c>
      <c r="E53" s="384"/>
      <c r="F53" s="384"/>
      <c r="G53" s="384"/>
      <c r="H53" s="384"/>
      <c r="I53" s="384">
        <v>7175500</v>
      </c>
      <c r="J53" s="384"/>
      <c r="K53" s="384"/>
      <c r="L53" s="384"/>
      <c r="M53" s="384"/>
      <c r="N53" s="239">
        <f>SUM(E53:M53)</f>
        <v>7175500</v>
      </c>
    </row>
    <row r="54" spans="1:14" s="265" customFormat="1" ht="21.75" customHeight="1">
      <c r="A54" s="389"/>
      <c r="B54" s="410"/>
      <c r="C54" s="402"/>
      <c r="D54" s="412" t="s">
        <v>412</v>
      </c>
      <c r="E54" s="400">
        <f>SUM(E50:E53)</f>
        <v>0</v>
      </c>
      <c r="F54" s="400">
        <f aca="true" t="shared" si="10" ref="F54:M54">SUM(F50:F53)</f>
        <v>4420695</v>
      </c>
      <c r="G54" s="400">
        <f t="shared" si="10"/>
        <v>0</v>
      </c>
      <c r="H54" s="400">
        <f t="shared" si="10"/>
        <v>0</v>
      </c>
      <c r="I54" s="400">
        <f t="shared" si="10"/>
        <v>17868500</v>
      </c>
      <c r="J54" s="400">
        <f t="shared" si="10"/>
        <v>15000</v>
      </c>
      <c r="K54" s="400">
        <f t="shared" si="10"/>
        <v>0</v>
      </c>
      <c r="L54" s="400">
        <f t="shared" si="10"/>
        <v>0</v>
      </c>
      <c r="M54" s="400">
        <f t="shared" si="10"/>
        <v>1495685</v>
      </c>
      <c r="N54" s="240">
        <f>SUM(N50:N53)</f>
        <v>23799880</v>
      </c>
    </row>
    <row r="55" spans="1:14" s="262" customFormat="1" ht="22.5" customHeight="1">
      <c r="A55" s="389"/>
      <c r="B55" s="410"/>
      <c r="C55" s="402"/>
      <c r="D55" s="412"/>
      <c r="E55" s="400"/>
      <c r="F55" s="400"/>
      <c r="G55" s="400"/>
      <c r="H55" s="400"/>
      <c r="I55" s="400"/>
      <c r="J55" s="400"/>
      <c r="K55" s="400"/>
      <c r="L55" s="400"/>
      <c r="M55" s="400"/>
      <c r="N55" s="240"/>
    </row>
    <row r="56" spans="1:14" s="267" customFormat="1" ht="21.75" customHeight="1">
      <c r="A56" s="414"/>
      <c r="B56" s="402"/>
      <c r="C56" s="402"/>
      <c r="D56" s="415" t="s">
        <v>413</v>
      </c>
      <c r="E56" s="416">
        <f aca="true" t="shared" si="11" ref="E56:M56">SUM(E47+E54)</f>
        <v>108311331</v>
      </c>
      <c r="F56" s="416">
        <f t="shared" si="11"/>
        <v>89682008</v>
      </c>
      <c r="G56" s="416">
        <f t="shared" si="11"/>
        <v>3296921</v>
      </c>
      <c r="H56" s="416">
        <f t="shared" si="11"/>
        <v>82520000</v>
      </c>
      <c r="I56" s="416">
        <f t="shared" si="11"/>
        <v>29204758</v>
      </c>
      <c r="J56" s="416">
        <f t="shared" si="11"/>
        <v>15000</v>
      </c>
      <c r="K56" s="416">
        <f t="shared" si="11"/>
        <v>7370000</v>
      </c>
      <c r="L56" s="416">
        <f t="shared" si="11"/>
        <v>0</v>
      </c>
      <c r="M56" s="416">
        <f t="shared" si="11"/>
        <v>24791004</v>
      </c>
      <c r="N56" s="266">
        <f>(N47+N54)+1</f>
        <v>345191022</v>
      </c>
    </row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15">
    <mergeCell ref="K4:K5"/>
    <mergeCell ref="L4:L5"/>
    <mergeCell ref="M4:M5"/>
    <mergeCell ref="N4:N5"/>
    <mergeCell ref="A1:R1"/>
    <mergeCell ref="M3:N3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printOptions horizontalCentered="1"/>
  <pageMargins left="0" right="0" top="0" bottom="0" header="0" footer="0"/>
  <pageSetup fitToHeight="1" fitToWidth="1" horizontalDpi="300" verticalDpi="300" orientation="landscape" paperSize="9" scale="46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70" zoomScaleNormal="7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268" customWidth="1"/>
    <col min="2" max="2" width="33.57421875" style="268" customWidth="1"/>
    <col min="3" max="14" width="14.7109375" style="268" customWidth="1"/>
    <col min="15" max="15" width="15.00390625" style="268" customWidth="1"/>
    <col min="16" max="16384" width="9.140625" style="268" customWidth="1"/>
  </cols>
  <sheetData>
    <row r="1" spans="1:20" s="320" customFormat="1" ht="15.75">
      <c r="A1" s="695" t="s">
        <v>646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328"/>
      <c r="Q1" s="328"/>
      <c r="R1" s="328"/>
      <c r="S1" s="328"/>
      <c r="T1" s="328"/>
    </row>
    <row r="2" spans="1:15" s="320" customFormat="1" ht="15.75">
      <c r="A2" s="764" t="s">
        <v>696</v>
      </c>
      <c r="C2" s="326"/>
      <c r="D2" s="326"/>
      <c r="O2" s="329"/>
    </row>
    <row r="3" spans="1:15" s="320" customFormat="1" ht="15.75">
      <c r="A3" s="764" t="s">
        <v>697</v>
      </c>
      <c r="C3" s="326"/>
      <c r="D3" s="326"/>
      <c r="N3" s="696" t="s">
        <v>473</v>
      </c>
      <c r="O3" s="696"/>
    </row>
    <row r="4" spans="1:15" ht="27.75" customHeight="1">
      <c r="A4" s="282" t="s">
        <v>436</v>
      </c>
      <c r="B4" s="283" t="s">
        <v>208</v>
      </c>
      <c r="C4" s="283" t="s">
        <v>437</v>
      </c>
      <c r="D4" s="283" t="s">
        <v>438</v>
      </c>
      <c r="E4" s="283" t="s">
        <v>439</v>
      </c>
      <c r="F4" s="283" t="s">
        <v>440</v>
      </c>
      <c r="G4" s="283" t="s">
        <v>441</v>
      </c>
      <c r="H4" s="283" t="s">
        <v>442</v>
      </c>
      <c r="I4" s="283" t="s">
        <v>443</v>
      </c>
      <c r="J4" s="283" t="s">
        <v>444</v>
      </c>
      <c r="K4" s="283" t="s">
        <v>445</v>
      </c>
      <c r="L4" s="283" t="s">
        <v>446</v>
      </c>
      <c r="M4" s="283" t="s">
        <v>447</v>
      </c>
      <c r="N4" s="283" t="s">
        <v>448</v>
      </c>
      <c r="O4" s="283" t="s">
        <v>403</v>
      </c>
    </row>
    <row r="5" spans="1:15" ht="27.75" customHeight="1">
      <c r="A5" s="284"/>
      <c r="B5" s="285" t="s">
        <v>449</v>
      </c>
      <c r="C5" s="630">
        <v>26027182</v>
      </c>
      <c r="D5" s="630">
        <f>C25</f>
        <v>14376751</v>
      </c>
      <c r="E5" s="630">
        <f aca="true" t="shared" si="0" ref="E5:N5">D25</f>
        <v>7479105</v>
      </c>
      <c r="F5" s="630">
        <f t="shared" si="0"/>
        <v>31441460</v>
      </c>
      <c r="G5" s="630">
        <f t="shared" si="0"/>
        <v>24253814</v>
      </c>
      <c r="H5" s="630">
        <f t="shared" si="0"/>
        <v>23837297</v>
      </c>
      <c r="I5" s="630">
        <f t="shared" si="0"/>
        <v>-14953999</v>
      </c>
      <c r="J5" s="630">
        <f t="shared" si="0"/>
        <v>859806</v>
      </c>
      <c r="K5" s="630">
        <f t="shared" si="0"/>
        <v>-21265084</v>
      </c>
      <c r="L5" s="630">
        <f t="shared" si="0"/>
        <v>7953903</v>
      </c>
      <c r="M5" s="630">
        <f t="shared" si="0"/>
        <v>5356258</v>
      </c>
      <c r="N5" s="630">
        <f t="shared" si="0"/>
        <v>-1043887</v>
      </c>
      <c r="O5" s="286"/>
    </row>
    <row r="6" spans="1:15" ht="22.5" customHeight="1">
      <c r="A6" s="287" t="s">
        <v>119</v>
      </c>
      <c r="B6" s="288" t="s">
        <v>28</v>
      </c>
      <c r="C6" s="630">
        <v>2433730</v>
      </c>
      <c r="D6" s="630">
        <v>2433730</v>
      </c>
      <c r="E6" s="630">
        <v>2433730</v>
      </c>
      <c r="F6" s="630">
        <v>2433730</v>
      </c>
      <c r="G6" s="630">
        <v>2433730</v>
      </c>
      <c r="H6" s="630">
        <v>2433730</v>
      </c>
      <c r="I6" s="630">
        <v>2433730</v>
      </c>
      <c r="J6" s="630">
        <v>2433730</v>
      </c>
      <c r="K6" s="630">
        <v>2433730</v>
      </c>
      <c r="L6" s="630">
        <v>2433730</v>
      </c>
      <c r="M6" s="630">
        <v>2433730</v>
      </c>
      <c r="N6" s="630">
        <v>2433728</v>
      </c>
      <c r="O6" s="631">
        <f aca="true" t="shared" si="1" ref="O6:O11">SUM(C6:N6)</f>
        <v>29204758</v>
      </c>
    </row>
    <row r="7" spans="1:15" ht="21.75" customHeight="1">
      <c r="A7" s="287" t="s">
        <v>120</v>
      </c>
      <c r="B7" s="288" t="s">
        <v>15</v>
      </c>
      <c r="C7" s="630">
        <v>100000</v>
      </c>
      <c r="D7" s="630">
        <v>100000</v>
      </c>
      <c r="E7" s="630">
        <v>29500000</v>
      </c>
      <c r="F7" s="630">
        <v>700000</v>
      </c>
      <c r="G7" s="630">
        <v>500000</v>
      </c>
      <c r="H7" s="630">
        <v>60000</v>
      </c>
      <c r="I7" s="630">
        <v>60000</v>
      </c>
      <c r="J7" s="630">
        <v>60000</v>
      </c>
      <c r="K7" s="630">
        <v>40000000</v>
      </c>
      <c r="L7" s="630">
        <v>800000</v>
      </c>
      <c r="M7" s="630">
        <v>600000</v>
      </c>
      <c r="N7" s="630">
        <v>10040000</v>
      </c>
      <c r="O7" s="631">
        <f t="shared" si="1"/>
        <v>82520000</v>
      </c>
    </row>
    <row r="8" spans="1:15" ht="34.5" customHeight="1">
      <c r="A8" s="287" t="s">
        <v>121</v>
      </c>
      <c r="B8" s="288" t="s">
        <v>563</v>
      </c>
      <c r="C8" s="630">
        <v>12829000</v>
      </c>
      <c r="D8" s="630">
        <v>12829000</v>
      </c>
      <c r="E8" s="630">
        <v>12829000</v>
      </c>
      <c r="F8" s="630">
        <v>12829000</v>
      </c>
      <c r="G8" s="630">
        <v>15669108</v>
      </c>
      <c r="H8" s="630">
        <v>12829000</v>
      </c>
      <c r="I8" s="630">
        <v>12829000</v>
      </c>
      <c r="J8" s="630">
        <v>12829000</v>
      </c>
      <c r="K8" s="630">
        <v>12829000</v>
      </c>
      <c r="L8" s="630">
        <v>12829000</v>
      </c>
      <c r="M8" s="630">
        <v>12829000</v>
      </c>
      <c r="N8" s="630">
        <v>12830531</v>
      </c>
      <c r="O8" s="631">
        <f t="shared" si="1"/>
        <v>156789639</v>
      </c>
    </row>
    <row r="9" spans="1:15" ht="33.75" customHeight="1">
      <c r="A9" s="287" t="s">
        <v>122</v>
      </c>
      <c r="B9" s="288" t="s">
        <v>43</v>
      </c>
      <c r="C9" s="630">
        <v>10000</v>
      </c>
      <c r="D9" s="630">
        <v>10000</v>
      </c>
      <c r="E9" s="630">
        <v>10000</v>
      </c>
      <c r="F9" s="630">
        <v>20000</v>
      </c>
      <c r="G9" s="630">
        <v>20000</v>
      </c>
      <c r="H9" s="630"/>
      <c r="I9" s="630">
        <v>3300000</v>
      </c>
      <c r="J9" s="630"/>
      <c r="K9" s="630"/>
      <c r="L9" s="630">
        <v>4000000</v>
      </c>
      <c r="M9" s="630"/>
      <c r="N9" s="630"/>
      <c r="O9" s="631">
        <f t="shared" si="1"/>
        <v>7370000</v>
      </c>
    </row>
    <row r="10" spans="1:15" ht="33.75" customHeight="1">
      <c r="A10" s="287" t="s">
        <v>123</v>
      </c>
      <c r="B10" s="632" t="s">
        <v>41</v>
      </c>
      <c r="C10" s="630">
        <v>15000</v>
      </c>
      <c r="D10" s="630"/>
      <c r="E10" s="630"/>
      <c r="F10" s="630"/>
      <c r="G10" s="630">
        <v>3296921</v>
      </c>
      <c r="H10" s="630"/>
      <c r="I10" s="630">
        <v>37500000</v>
      </c>
      <c r="J10" s="630"/>
      <c r="K10" s="630"/>
      <c r="L10" s="630"/>
      <c r="M10" s="630">
        <v>3703700</v>
      </c>
      <c r="N10" s="630"/>
      <c r="O10" s="631">
        <f>SUM(C10:N10)</f>
        <v>44515621</v>
      </c>
    </row>
    <row r="11" spans="1:15" ht="33" customHeight="1">
      <c r="A11" s="287" t="s">
        <v>124</v>
      </c>
      <c r="B11" s="632" t="s">
        <v>648</v>
      </c>
      <c r="C11" s="630">
        <v>24791004</v>
      </c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1">
        <f t="shared" si="1"/>
        <v>24791004</v>
      </c>
    </row>
    <row r="12" spans="1:15" s="317" customFormat="1" ht="27.75" customHeight="1">
      <c r="A12" s="314"/>
      <c r="B12" s="315" t="s">
        <v>450</v>
      </c>
      <c r="C12" s="316">
        <f>SUM(C6:C11)</f>
        <v>40178734</v>
      </c>
      <c r="D12" s="316">
        <f aca="true" t="shared" si="2" ref="D12:N12">SUM(D6:D11)</f>
        <v>15372730</v>
      </c>
      <c r="E12" s="316">
        <f t="shared" si="2"/>
        <v>44772730</v>
      </c>
      <c r="F12" s="316">
        <f t="shared" si="2"/>
        <v>15982730</v>
      </c>
      <c r="G12" s="316">
        <f t="shared" si="2"/>
        <v>21919759</v>
      </c>
      <c r="H12" s="316">
        <f t="shared" si="2"/>
        <v>15322730</v>
      </c>
      <c r="I12" s="316">
        <f t="shared" si="2"/>
        <v>56122730</v>
      </c>
      <c r="J12" s="316">
        <f t="shared" si="2"/>
        <v>15322730</v>
      </c>
      <c r="K12" s="316">
        <f t="shared" si="2"/>
        <v>55262730</v>
      </c>
      <c r="L12" s="316">
        <f t="shared" si="2"/>
        <v>20062730</v>
      </c>
      <c r="M12" s="316">
        <f t="shared" si="2"/>
        <v>19566430</v>
      </c>
      <c r="N12" s="316">
        <f t="shared" si="2"/>
        <v>25304259</v>
      </c>
      <c r="O12" s="633">
        <f>SUM(O6:O11)</f>
        <v>345191022</v>
      </c>
    </row>
    <row r="13" spans="1:15" ht="27.75" customHeight="1">
      <c r="A13" s="284"/>
      <c r="B13" s="285" t="s">
        <v>103</v>
      </c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286"/>
    </row>
    <row r="14" spans="1:15" ht="27.75" customHeight="1">
      <c r="A14" s="287" t="s">
        <v>125</v>
      </c>
      <c r="B14" s="289" t="s">
        <v>54</v>
      </c>
      <c r="C14" s="635">
        <v>8391527</v>
      </c>
      <c r="D14" s="635">
        <v>8391527</v>
      </c>
      <c r="E14" s="635">
        <v>8391527</v>
      </c>
      <c r="F14" s="635">
        <v>8391527</v>
      </c>
      <c r="G14" s="635">
        <v>8391527</v>
      </c>
      <c r="H14" s="635">
        <v>8391527</v>
      </c>
      <c r="I14" s="635">
        <v>8391527</v>
      </c>
      <c r="J14" s="635">
        <v>8391527</v>
      </c>
      <c r="K14" s="635">
        <v>8391527</v>
      </c>
      <c r="L14" s="635">
        <v>8391527</v>
      </c>
      <c r="M14" s="635">
        <v>8391527</v>
      </c>
      <c r="N14" s="635">
        <v>8391522</v>
      </c>
      <c r="O14" s="631">
        <f aca="true" t="shared" si="3" ref="O14:O21">SUM(C14:N14)</f>
        <v>100698319</v>
      </c>
    </row>
    <row r="15" spans="1:15" ht="27.75" customHeight="1">
      <c r="A15" s="287" t="s">
        <v>126</v>
      </c>
      <c r="B15" s="289" t="s">
        <v>451</v>
      </c>
      <c r="C15" s="635">
        <v>1900719</v>
      </c>
      <c r="D15" s="635">
        <v>1900720</v>
      </c>
      <c r="E15" s="635">
        <v>1900719</v>
      </c>
      <c r="F15" s="635">
        <v>1900720</v>
      </c>
      <c r="G15" s="635">
        <v>1900720</v>
      </c>
      <c r="H15" s="635">
        <v>1900720</v>
      </c>
      <c r="I15" s="635">
        <v>1900719</v>
      </c>
      <c r="J15" s="635">
        <v>1900721</v>
      </c>
      <c r="K15" s="635">
        <v>1900719</v>
      </c>
      <c r="L15" s="635">
        <v>1900719</v>
      </c>
      <c r="M15" s="635">
        <v>1900719</v>
      </c>
      <c r="N15" s="635">
        <v>1900719</v>
      </c>
      <c r="O15" s="631">
        <f t="shared" si="3"/>
        <v>22808634</v>
      </c>
    </row>
    <row r="16" spans="1:15" ht="27.75" customHeight="1">
      <c r="A16" s="287" t="s">
        <v>127</v>
      </c>
      <c r="B16" s="290" t="s">
        <v>69</v>
      </c>
      <c r="C16" s="635">
        <v>6051450</v>
      </c>
      <c r="D16" s="635">
        <v>6051450</v>
      </c>
      <c r="E16" s="635">
        <v>6051450</v>
      </c>
      <c r="F16" s="635">
        <v>6051450</v>
      </c>
      <c r="G16" s="635">
        <v>6051450</v>
      </c>
      <c r="H16" s="635">
        <v>6051450</v>
      </c>
      <c r="I16" s="635">
        <v>6051450</v>
      </c>
      <c r="J16" s="635">
        <f>6051450+1874822</f>
        <v>7926272</v>
      </c>
      <c r="K16" s="635">
        <v>8051450</v>
      </c>
      <c r="L16" s="635">
        <v>6051450</v>
      </c>
      <c r="M16" s="635">
        <v>6051450</v>
      </c>
      <c r="N16" s="635">
        <v>6051450</v>
      </c>
      <c r="O16" s="631">
        <f t="shared" si="3"/>
        <v>76492222</v>
      </c>
    </row>
    <row r="17" spans="1:15" ht="27.75" customHeight="1">
      <c r="A17" s="287" t="s">
        <v>216</v>
      </c>
      <c r="B17" s="291" t="s">
        <v>84</v>
      </c>
      <c r="C17" s="635">
        <v>300000</v>
      </c>
      <c r="D17" s="635">
        <v>10000</v>
      </c>
      <c r="E17" s="635">
        <v>50000</v>
      </c>
      <c r="F17" s="635">
        <v>50000</v>
      </c>
      <c r="G17" s="635">
        <v>90000</v>
      </c>
      <c r="H17" s="635">
        <v>50000</v>
      </c>
      <c r="I17" s="635">
        <v>50000</v>
      </c>
      <c r="J17" s="635">
        <v>600000</v>
      </c>
      <c r="K17" s="635">
        <v>750000</v>
      </c>
      <c r="L17" s="635">
        <v>1900000</v>
      </c>
      <c r="M17" s="635">
        <v>50000</v>
      </c>
      <c r="N17" s="635">
        <v>1500000</v>
      </c>
      <c r="O17" s="631">
        <f t="shared" si="3"/>
        <v>5400000</v>
      </c>
    </row>
    <row r="18" spans="1:15" ht="27.75" customHeight="1">
      <c r="A18" s="287" t="s">
        <v>217</v>
      </c>
      <c r="B18" s="291" t="s">
        <v>302</v>
      </c>
      <c r="C18" s="635">
        <v>4416679</v>
      </c>
      <c r="D18" s="635">
        <v>4416679</v>
      </c>
      <c r="E18" s="635">
        <v>4416679</v>
      </c>
      <c r="F18" s="635">
        <v>4416679</v>
      </c>
      <c r="G18" s="635">
        <v>4416679</v>
      </c>
      <c r="H18" s="635">
        <v>4416679</v>
      </c>
      <c r="I18" s="635">
        <v>4416679</v>
      </c>
      <c r="J18" s="635">
        <v>4416679</v>
      </c>
      <c r="K18" s="635">
        <v>4416679</v>
      </c>
      <c r="L18" s="635">
        <v>4416679</v>
      </c>
      <c r="M18" s="635">
        <v>4416679</v>
      </c>
      <c r="N18" s="635">
        <v>4416681</v>
      </c>
      <c r="O18" s="631">
        <f t="shared" si="3"/>
        <v>53000150</v>
      </c>
    </row>
    <row r="19" spans="1:15" ht="27.75" customHeight="1">
      <c r="A19" s="287" t="s">
        <v>218</v>
      </c>
      <c r="B19" s="290" t="s">
        <v>87</v>
      </c>
      <c r="C19" s="635"/>
      <c r="D19" s="635">
        <v>1500000</v>
      </c>
      <c r="E19" s="635"/>
      <c r="F19" s="635">
        <v>360000</v>
      </c>
      <c r="G19" s="635">
        <v>533400</v>
      </c>
      <c r="H19" s="635">
        <v>1050000</v>
      </c>
      <c r="I19" s="635">
        <f>1346200+4652350</f>
        <v>5998550</v>
      </c>
      <c r="J19" s="635">
        <v>3296921</v>
      </c>
      <c r="K19" s="635"/>
      <c r="L19" s="635"/>
      <c r="M19" s="635">
        <v>4203700</v>
      </c>
      <c r="N19" s="635">
        <v>2000000</v>
      </c>
      <c r="O19" s="631">
        <f t="shared" si="3"/>
        <v>18942571</v>
      </c>
    </row>
    <row r="20" spans="1:15" ht="27.75" customHeight="1">
      <c r="A20" s="287" t="s">
        <v>219</v>
      </c>
      <c r="B20" s="290" t="s">
        <v>89</v>
      </c>
      <c r="C20" s="635">
        <v>952500</v>
      </c>
      <c r="D20" s="635"/>
      <c r="E20" s="635"/>
      <c r="F20" s="635">
        <v>2000000</v>
      </c>
      <c r="G20" s="635">
        <v>952500</v>
      </c>
      <c r="H20" s="635">
        <v>10000000</v>
      </c>
      <c r="I20" s="635">
        <v>9000000</v>
      </c>
      <c r="J20" s="635">
        <v>10915500</v>
      </c>
      <c r="K20" s="635">
        <v>1500000</v>
      </c>
      <c r="L20" s="635"/>
      <c r="M20" s="635">
        <v>952500</v>
      </c>
      <c r="N20" s="635"/>
      <c r="O20" s="631">
        <f t="shared" si="3"/>
        <v>36273000</v>
      </c>
    </row>
    <row r="21" spans="1:15" ht="27.75" customHeight="1">
      <c r="A21" s="287" t="s">
        <v>222</v>
      </c>
      <c r="B21" s="290" t="s">
        <v>188</v>
      </c>
      <c r="C21" s="635"/>
      <c r="D21" s="635"/>
      <c r="E21" s="635"/>
      <c r="F21" s="635"/>
      <c r="G21" s="635"/>
      <c r="H21" s="635"/>
      <c r="I21" s="635">
        <v>4500000</v>
      </c>
      <c r="J21" s="635"/>
      <c r="K21" s="635"/>
      <c r="L21" s="635"/>
      <c r="M21" s="635"/>
      <c r="N21" s="635"/>
      <c r="O21" s="631">
        <f t="shared" si="3"/>
        <v>4500000</v>
      </c>
    </row>
    <row r="22" spans="1:15" ht="27.75" customHeight="1">
      <c r="A22" s="287" t="s">
        <v>225</v>
      </c>
      <c r="B22" s="632" t="s">
        <v>452</v>
      </c>
      <c r="C22" s="635"/>
      <c r="D22" s="635"/>
      <c r="E22" s="635"/>
      <c r="F22" s="635"/>
      <c r="G22" s="635"/>
      <c r="H22" s="635">
        <v>22253650</v>
      </c>
      <c r="I22" s="635"/>
      <c r="J22" s="635"/>
      <c r="K22" s="635">
        <v>1033368</v>
      </c>
      <c r="L22" s="635"/>
      <c r="M22" s="635"/>
      <c r="N22" s="635"/>
      <c r="O22" s="631">
        <f>SUM(C22:N22)</f>
        <v>23287018</v>
      </c>
    </row>
    <row r="23" spans="1:15" ht="34.5" customHeight="1">
      <c r="A23" s="287" t="s">
        <v>228</v>
      </c>
      <c r="B23" s="632" t="s">
        <v>306</v>
      </c>
      <c r="C23" s="635">
        <v>3789108</v>
      </c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1">
        <f>SUM(C23:N23)</f>
        <v>3789108</v>
      </c>
    </row>
    <row r="24" spans="1:15" s="317" customFormat="1" ht="27.75" customHeight="1">
      <c r="A24" s="314"/>
      <c r="B24" s="315" t="s">
        <v>453</v>
      </c>
      <c r="C24" s="316">
        <f>SUM(C14:C23)</f>
        <v>25801983</v>
      </c>
      <c r="D24" s="316">
        <f aca="true" t="shared" si="4" ref="D24:N24">SUM(D14:D22)</f>
        <v>22270376</v>
      </c>
      <c r="E24" s="316">
        <f t="shared" si="4"/>
        <v>20810375</v>
      </c>
      <c r="F24" s="316">
        <f t="shared" si="4"/>
        <v>23170376</v>
      </c>
      <c r="G24" s="316">
        <f t="shared" si="4"/>
        <v>22336276</v>
      </c>
      <c r="H24" s="316">
        <f t="shared" si="4"/>
        <v>54114026</v>
      </c>
      <c r="I24" s="316">
        <f t="shared" si="4"/>
        <v>40308925</v>
      </c>
      <c r="J24" s="316">
        <f t="shared" si="4"/>
        <v>37447620</v>
      </c>
      <c r="K24" s="316">
        <f t="shared" si="4"/>
        <v>26043743</v>
      </c>
      <c r="L24" s="316">
        <f t="shared" si="4"/>
        <v>22660375</v>
      </c>
      <c r="M24" s="316">
        <f t="shared" si="4"/>
        <v>25966575</v>
      </c>
      <c r="N24" s="316">
        <f t="shared" si="4"/>
        <v>24260372</v>
      </c>
      <c r="O24" s="633">
        <f>SUM(O14:O23)</f>
        <v>345191022</v>
      </c>
    </row>
    <row r="25" spans="1:15" ht="15.75">
      <c r="A25" s="284"/>
      <c r="B25" s="285" t="s">
        <v>454</v>
      </c>
      <c r="C25" s="292">
        <f>C12-C24</f>
        <v>14376751</v>
      </c>
      <c r="D25" s="292">
        <f aca="true" t="shared" si="5" ref="D25:N25">D5+D12-D24</f>
        <v>7479105</v>
      </c>
      <c r="E25" s="292">
        <f t="shared" si="5"/>
        <v>31441460</v>
      </c>
      <c r="F25" s="292">
        <f t="shared" si="5"/>
        <v>24253814</v>
      </c>
      <c r="G25" s="292">
        <f t="shared" si="5"/>
        <v>23837297</v>
      </c>
      <c r="H25" s="292">
        <f t="shared" si="5"/>
        <v>-14953999</v>
      </c>
      <c r="I25" s="292">
        <f t="shared" si="5"/>
        <v>859806</v>
      </c>
      <c r="J25" s="292">
        <f t="shared" si="5"/>
        <v>-21265084</v>
      </c>
      <c r="K25" s="292">
        <f t="shared" si="5"/>
        <v>7953903</v>
      </c>
      <c r="L25" s="292">
        <f t="shared" si="5"/>
        <v>5356258</v>
      </c>
      <c r="M25" s="292">
        <f t="shared" si="5"/>
        <v>-1043887</v>
      </c>
      <c r="N25" s="292">
        <f t="shared" si="5"/>
        <v>0</v>
      </c>
      <c r="O25" s="284"/>
    </row>
    <row r="26" spans="1:15" ht="15.75">
      <c r="A26" s="636"/>
      <c r="B26" s="637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6"/>
    </row>
    <row r="27" spans="4:13" ht="12.75">
      <c r="D27" s="268" t="s">
        <v>649</v>
      </c>
      <c r="F27" s="268" t="s">
        <v>650</v>
      </c>
      <c r="G27" s="268" t="s">
        <v>659</v>
      </c>
      <c r="H27" s="268" t="s">
        <v>651</v>
      </c>
      <c r="I27" s="268" t="s">
        <v>652</v>
      </c>
      <c r="J27" s="268" t="s">
        <v>660</v>
      </c>
      <c r="M27" s="268" t="s">
        <v>661</v>
      </c>
    </row>
    <row r="28" spans="3:14" ht="12.75">
      <c r="C28" s="318" t="s">
        <v>653</v>
      </c>
      <c r="E28" s="318"/>
      <c r="F28" s="318" t="s">
        <v>654</v>
      </c>
      <c r="G28" s="268" t="s">
        <v>653</v>
      </c>
      <c r="H28" s="268" t="s">
        <v>655</v>
      </c>
      <c r="I28" s="318" t="s">
        <v>662</v>
      </c>
      <c r="J28" s="318" t="s">
        <v>656</v>
      </c>
      <c r="K28" s="318" t="s">
        <v>657</v>
      </c>
      <c r="M28" s="268" t="s">
        <v>653</v>
      </c>
      <c r="N28" s="318" t="s">
        <v>658</v>
      </c>
    </row>
    <row r="29" spans="5:13" ht="12.75">
      <c r="E29" s="318"/>
      <c r="F29" s="318"/>
      <c r="G29" s="318"/>
      <c r="H29" s="318"/>
      <c r="I29" s="318"/>
      <c r="J29" s="268" t="s">
        <v>653</v>
      </c>
      <c r="K29" s="318"/>
      <c r="M29" s="318"/>
    </row>
    <row r="30" ht="22.5" customHeight="1">
      <c r="B30" s="639"/>
    </row>
    <row r="53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:A3"/>
    </sheetView>
  </sheetViews>
  <sheetFormatPr defaultColWidth="8.00390625" defaultRowHeight="12.75"/>
  <cols>
    <col min="1" max="1" width="5.00390625" style="583" customWidth="1"/>
    <col min="2" max="2" width="54.140625" style="274" customWidth="1"/>
    <col min="3" max="4" width="15.140625" style="274" customWidth="1"/>
    <col min="5" max="16384" width="8.00390625" style="274" customWidth="1"/>
  </cols>
  <sheetData>
    <row r="1" spans="1:4" ht="40.5" customHeight="1">
      <c r="A1" s="276"/>
      <c r="B1" s="709" t="s">
        <v>596</v>
      </c>
      <c r="C1" s="709"/>
      <c r="D1" s="709"/>
    </row>
    <row r="2" spans="1:4" ht="15.75" customHeight="1">
      <c r="A2" s="764" t="s">
        <v>698</v>
      </c>
      <c r="B2" s="273"/>
      <c r="C2" s="710" t="s">
        <v>647</v>
      </c>
      <c r="D2" s="710"/>
    </row>
    <row r="3" spans="1:4" s="275" customFormat="1" ht="16.5" thickBot="1">
      <c r="A3" s="764" t="s">
        <v>699</v>
      </c>
      <c r="B3" s="277"/>
      <c r="C3" s="278"/>
      <c r="D3" s="330" t="s">
        <v>494</v>
      </c>
    </row>
    <row r="4" spans="1:4" s="563" customFormat="1" ht="48" customHeight="1" thickBot="1">
      <c r="A4" s="560" t="s">
        <v>598</v>
      </c>
      <c r="B4" s="561" t="s">
        <v>599</v>
      </c>
      <c r="C4" s="561" t="s">
        <v>600</v>
      </c>
      <c r="D4" s="562" t="s">
        <v>601</v>
      </c>
    </row>
    <row r="5" spans="1:4" s="563" customFormat="1" ht="13.5" customHeight="1" thickBot="1">
      <c r="A5" s="560" t="s">
        <v>97</v>
      </c>
      <c r="B5" s="561" t="s">
        <v>98</v>
      </c>
      <c r="C5" s="561" t="s">
        <v>99</v>
      </c>
      <c r="D5" s="562" t="s">
        <v>100</v>
      </c>
    </row>
    <row r="6" spans="1:4" ht="18" customHeight="1">
      <c r="A6" s="564" t="s">
        <v>119</v>
      </c>
      <c r="B6" s="565" t="s">
        <v>602</v>
      </c>
      <c r="C6" s="566">
        <v>596811</v>
      </c>
      <c r="D6" s="567">
        <v>0</v>
      </c>
    </row>
    <row r="7" spans="1:4" ht="18" customHeight="1">
      <c r="A7" s="568" t="s">
        <v>120</v>
      </c>
      <c r="B7" s="569" t="s">
        <v>603</v>
      </c>
      <c r="C7" s="570">
        <v>0</v>
      </c>
      <c r="D7" s="571">
        <v>0</v>
      </c>
    </row>
    <row r="8" spans="1:4" ht="18" customHeight="1">
      <c r="A8" s="568" t="s">
        <v>121</v>
      </c>
      <c r="B8" s="569" t="s">
        <v>604</v>
      </c>
      <c r="C8" s="570">
        <v>0</v>
      </c>
      <c r="D8" s="571">
        <v>0</v>
      </c>
    </row>
    <row r="9" spans="1:4" ht="18" customHeight="1">
      <c r="A9" s="568" t="s">
        <v>122</v>
      </c>
      <c r="B9" s="569" t="s">
        <v>605</v>
      </c>
      <c r="C9" s="570">
        <v>0</v>
      </c>
      <c r="D9" s="571">
        <v>0</v>
      </c>
    </row>
    <row r="10" spans="1:4" ht="18" customHeight="1">
      <c r="A10" s="568" t="s">
        <v>123</v>
      </c>
      <c r="B10" s="569" t="s">
        <v>606</v>
      </c>
      <c r="C10" s="570">
        <f>SUM(C11:C16)</f>
        <v>80000000</v>
      </c>
      <c r="D10" s="571">
        <v>0</v>
      </c>
    </row>
    <row r="11" spans="1:4" ht="18" customHeight="1">
      <c r="A11" s="568" t="s">
        <v>124</v>
      </c>
      <c r="B11" s="569" t="s">
        <v>607</v>
      </c>
      <c r="C11" s="570">
        <v>0</v>
      </c>
      <c r="D11" s="571">
        <v>0</v>
      </c>
    </row>
    <row r="12" spans="1:4" ht="18" customHeight="1">
      <c r="A12" s="568" t="s">
        <v>125</v>
      </c>
      <c r="B12" s="572" t="s">
        <v>608</v>
      </c>
      <c r="C12" s="570">
        <v>0</v>
      </c>
      <c r="D12" s="571">
        <v>0</v>
      </c>
    </row>
    <row r="13" spans="1:4" ht="18" customHeight="1">
      <c r="A13" s="568" t="s">
        <v>127</v>
      </c>
      <c r="B13" s="572" t="s">
        <v>609</v>
      </c>
      <c r="C13" s="570">
        <v>0</v>
      </c>
      <c r="D13" s="571">
        <v>0</v>
      </c>
    </row>
    <row r="14" spans="1:4" ht="18" customHeight="1">
      <c r="A14" s="568" t="s">
        <v>216</v>
      </c>
      <c r="B14" s="572" t="s">
        <v>610</v>
      </c>
      <c r="C14" s="570">
        <v>0</v>
      </c>
      <c r="D14" s="571">
        <v>0</v>
      </c>
    </row>
    <row r="15" spans="1:4" ht="18" customHeight="1">
      <c r="A15" s="568" t="s">
        <v>217</v>
      </c>
      <c r="B15" s="572" t="s">
        <v>611</v>
      </c>
      <c r="C15" s="570">
        <v>0</v>
      </c>
      <c r="D15" s="571">
        <v>0</v>
      </c>
    </row>
    <row r="16" spans="1:4" ht="22.5" customHeight="1">
      <c r="A16" s="568" t="s">
        <v>218</v>
      </c>
      <c r="B16" s="572" t="s">
        <v>612</v>
      </c>
      <c r="C16" s="570">
        <v>80000000</v>
      </c>
      <c r="D16" s="571">
        <v>0</v>
      </c>
    </row>
    <row r="17" spans="1:4" ht="18" customHeight="1">
      <c r="A17" s="568" t="s">
        <v>219</v>
      </c>
      <c r="B17" s="569" t="s">
        <v>613</v>
      </c>
      <c r="C17" s="570">
        <v>2400000</v>
      </c>
      <c r="D17" s="571">
        <v>0</v>
      </c>
    </row>
    <row r="18" spans="1:4" ht="18" customHeight="1">
      <c r="A18" s="568" t="s">
        <v>222</v>
      </c>
      <c r="B18" s="569" t="s">
        <v>614</v>
      </c>
      <c r="C18" s="570">
        <v>1000000</v>
      </c>
      <c r="D18" s="571">
        <v>0</v>
      </c>
    </row>
    <row r="19" spans="1:4" ht="18" customHeight="1">
      <c r="A19" s="568" t="s">
        <v>225</v>
      </c>
      <c r="B19" s="569" t="s">
        <v>615</v>
      </c>
      <c r="C19" s="570">
        <v>450000</v>
      </c>
      <c r="D19" s="571">
        <v>0</v>
      </c>
    </row>
    <row r="20" spans="1:4" ht="18" customHeight="1">
      <c r="A20" s="568" t="s">
        <v>228</v>
      </c>
      <c r="B20" s="569" t="s">
        <v>616</v>
      </c>
      <c r="C20" s="570">
        <v>0</v>
      </c>
      <c r="D20" s="571">
        <v>0</v>
      </c>
    </row>
    <row r="21" spans="1:4" ht="18" customHeight="1">
      <c r="A21" s="568" t="s">
        <v>231</v>
      </c>
      <c r="B21" s="569" t="s">
        <v>617</v>
      </c>
      <c r="C21" s="570">
        <v>0</v>
      </c>
      <c r="D21" s="571">
        <v>0</v>
      </c>
    </row>
    <row r="22" spans="1:4" ht="18" customHeight="1">
      <c r="A22" s="568" t="s">
        <v>234</v>
      </c>
      <c r="B22" s="573"/>
      <c r="C22" s="574"/>
      <c r="D22" s="575"/>
    </row>
    <row r="23" spans="1:4" ht="18" customHeight="1">
      <c r="A23" s="568" t="s">
        <v>237</v>
      </c>
      <c r="B23" s="576"/>
      <c r="C23" s="574"/>
      <c r="D23" s="575"/>
    </row>
    <row r="24" spans="1:4" ht="18" customHeight="1">
      <c r="A24" s="568" t="s">
        <v>240</v>
      </c>
      <c r="B24" s="576"/>
      <c r="C24" s="574"/>
      <c r="D24" s="575"/>
    </row>
    <row r="25" spans="1:4" ht="18" customHeight="1" thickBot="1">
      <c r="A25" s="568" t="s">
        <v>243</v>
      </c>
      <c r="B25" s="576"/>
      <c r="C25" s="574"/>
      <c r="D25" s="575"/>
    </row>
    <row r="26" spans="1:4" ht="18" customHeight="1" thickBot="1">
      <c r="A26" s="577" t="s">
        <v>246</v>
      </c>
      <c r="B26" s="578" t="s">
        <v>618</v>
      </c>
      <c r="C26" s="579">
        <f>+C6+C7+C8+C9+C10+C17+C18+C19+C20+C21+C22+C23+C24+C25</f>
        <v>84446811</v>
      </c>
      <c r="D26" s="580">
        <f>SUM(D6:D21)</f>
        <v>0</v>
      </c>
    </row>
    <row r="27" spans="1:4" ht="8.25" customHeight="1">
      <c r="A27" s="581"/>
      <c r="B27" s="711"/>
      <c r="C27" s="711"/>
      <c r="D27" s="711"/>
    </row>
    <row r="28" spans="1:4" ht="12.75">
      <c r="A28" s="276"/>
      <c r="B28" s="582"/>
      <c r="C28" s="582"/>
      <c r="D28" s="582"/>
    </row>
  </sheetData>
  <sheetProtection/>
  <mergeCells count="3">
    <mergeCell ref="B1:D1"/>
    <mergeCell ref="C2:D2"/>
    <mergeCell ref="B27:D27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92" customWidth="1"/>
    <col min="2" max="2" width="42.57421875" style="89" customWidth="1"/>
    <col min="3" max="4" width="11.00390625" style="89" customWidth="1"/>
    <col min="5" max="5" width="13.00390625" style="89" customWidth="1"/>
    <col min="6" max="7" width="11.00390625" style="89" customWidth="1"/>
    <col min="8" max="8" width="12.28125" style="89" customWidth="1"/>
    <col min="9" max="9" width="2.8515625" style="89" customWidth="1"/>
    <col min="10" max="16384" width="8.00390625" style="89" customWidth="1"/>
  </cols>
  <sheetData>
    <row r="2" spans="1:8" ht="39.75" customHeight="1">
      <c r="A2" s="712" t="s">
        <v>466</v>
      </c>
      <c r="B2" s="712"/>
      <c r="C2" s="712"/>
      <c r="D2" s="712"/>
      <c r="E2" s="712"/>
      <c r="F2" s="712"/>
      <c r="G2" s="712"/>
      <c r="H2" s="712"/>
    </row>
    <row r="3" spans="1:9" s="274" customFormat="1" ht="15.75" customHeight="1">
      <c r="A3" s="764" t="s">
        <v>700</v>
      </c>
      <c r="B3" s="273"/>
      <c r="C3" s="341"/>
      <c r="D3" s="341"/>
      <c r="G3" s="725" t="s">
        <v>597</v>
      </c>
      <c r="H3" s="725"/>
      <c r="I3" s="331"/>
    </row>
    <row r="4" spans="1:9" s="275" customFormat="1" ht="16.5" thickBot="1">
      <c r="A4" s="764" t="s">
        <v>701</v>
      </c>
      <c r="B4" s="277"/>
      <c r="C4" s="278"/>
      <c r="D4" s="278"/>
      <c r="G4" s="724" t="s">
        <v>494</v>
      </c>
      <c r="H4" s="724"/>
      <c r="I4" s="330"/>
    </row>
    <row r="5" spans="1:8" s="269" customFormat="1" ht="26.25" customHeight="1">
      <c r="A5" s="718" t="s">
        <v>207</v>
      </c>
      <c r="B5" s="717" t="s">
        <v>456</v>
      </c>
      <c r="C5" s="721" t="s">
        <v>457</v>
      </c>
      <c r="D5" s="722" t="s">
        <v>663</v>
      </c>
      <c r="E5" s="717" t="s">
        <v>458</v>
      </c>
      <c r="F5" s="717"/>
      <c r="G5" s="717"/>
      <c r="H5" s="715" t="s">
        <v>403</v>
      </c>
    </row>
    <row r="6" spans="1:8" s="270" customFormat="1" ht="32.25" customHeight="1">
      <c r="A6" s="719"/>
      <c r="B6" s="720"/>
      <c r="C6" s="720"/>
      <c r="D6" s="723"/>
      <c r="E6" s="296" t="s">
        <v>497</v>
      </c>
      <c r="F6" s="296" t="s">
        <v>498</v>
      </c>
      <c r="G6" s="296" t="s">
        <v>629</v>
      </c>
      <c r="H6" s="716"/>
    </row>
    <row r="7" spans="1:8" s="271" customFormat="1" ht="12.75" customHeight="1">
      <c r="A7" s="272" t="s">
        <v>97</v>
      </c>
      <c r="B7" s="297" t="s">
        <v>98</v>
      </c>
      <c r="C7" s="297" t="s">
        <v>99</v>
      </c>
      <c r="D7" s="297" t="s">
        <v>100</v>
      </c>
      <c r="E7" s="297" t="s">
        <v>101</v>
      </c>
      <c r="F7" s="297" t="s">
        <v>455</v>
      </c>
      <c r="G7" s="297" t="s">
        <v>459</v>
      </c>
      <c r="H7" s="298" t="s">
        <v>470</v>
      </c>
    </row>
    <row r="8" spans="1:8" ht="24.75" customHeight="1">
      <c r="A8" s="272" t="s">
        <v>119</v>
      </c>
      <c r="B8" s="299" t="s">
        <v>460</v>
      </c>
      <c r="C8" s="300"/>
      <c r="D8" s="300"/>
      <c r="E8" s="301">
        <v>0</v>
      </c>
      <c r="F8" s="301">
        <v>0</v>
      </c>
      <c r="G8" s="301">
        <v>0</v>
      </c>
      <c r="H8" s="302">
        <v>0</v>
      </c>
    </row>
    <row r="9" spans="1:9" ht="25.5" customHeight="1">
      <c r="A9" s="272" t="s">
        <v>120</v>
      </c>
      <c r="B9" s="299" t="s">
        <v>461</v>
      </c>
      <c r="C9" s="280"/>
      <c r="D9" s="280"/>
      <c r="E9" s="301">
        <v>0</v>
      </c>
      <c r="F9" s="301">
        <v>0</v>
      </c>
      <c r="G9" s="301">
        <v>0</v>
      </c>
      <c r="H9" s="302">
        <v>0</v>
      </c>
      <c r="I9" s="726"/>
    </row>
    <row r="10" spans="1:9" ht="19.5" customHeight="1">
      <c r="A10" s="272" t="s">
        <v>121</v>
      </c>
      <c r="B10" s="299" t="s">
        <v>462</v>
      </c>
      <c r="C10" s="303" t="s">
        <v>497</v>
      </c>
      <c r="D10" s="303">
        <v>0</v>
      </c>
      <c r="E10" s="304">
        <f>+E11</f>
        <v>17596371</v>
      </c>
      <c r="F10" s="304">
        <f>+F11</f>
        <v>0</v>
      </c>
      <c r="G10" s="304">
        <f>+G11</f>
        <v>0</v>
      </c>
      <c r="H10" s="305">
        <f>SUM(E10:G10)</f>
        <v>17596371</v>
      </c>
      <c r="I10" s="726"/>
    </row>
    <row r="11" spans="1:9" ht="19.5" customHeight="1">
      <c r="A11" s="272" t="s">
        <v>122</v>
      </c>
      <c r="B11" s="306" t="s">
        <v>495</v>
      </c>
      <c r="C11" s="280"/>
      <c r="D11" s="280"/>
      <c r="E11" s="281">
        <v>17596371</v>
      </c>
      <c r="F11" s="281">
        <v>0</v>
      </c>
      <c r="G11" s="281">
        <v>0</v>
      </c>
      <c r="H11" s="302">
        <f>SUM(E11:G11)</f>
        <v>17596371</v>
      </c>
      <c r="I11" s="726"/>
    </row>
    <row r="12" spans="1:9" ht="19.5" customHeight="1">
      <c r="A12" s="272" t="s">
        <v>123</v>
      </c>
      <c r="B12" s="299" t="s">
        <v>463</v>
      </c>
      <c r="C12" s="303" t="s">
        <v>497</v>
      </c>
      <c r="D12" s="303">
        <v>0</v>
      </c>
      <c r="E12" s="304">
        <f>+E13</f>
        <v>36273000</v>
      </c>
      <c r="F12" s="304">
        <f>+F13</f>
        <v>0</v>
      </c>
      <c r="G12" s="304">
        <f>+G13</f>
        <v>0</v>
      </c>
      <c r="H12" s="305">
        <f>SUM(E12:G12)</f>
        <v>36273000</v>
      </c>
      <c r="I12" s="726"/>
    </row>
    <row r="13" spans="1:9" ht="19.5" customHeight="1">
      <c r="A13" s="272" t="s">
        <v>124</v>
      </c>
      <c r="B13" s="306" t="s">
        <v>496</v>
      </c>
      <c r="C13" s="280"/>
      <c r="D13" s="280"/>
      <c r="E13" s="281">
        <v>36273000</v>
      </c>
      <c r="F13" s="281">
        <v>0</v>
      </c>
      <c r="G13" s="281">
        <v>0</v>
      </c>
      <c r="H13" s="302">
        <f>SUM(E13:G13)</f>
        <v>36273000</v>
      </c>
      <c r="I13" s="726"/>
    </row>
    <row r="14" spans="1:9" ht="19.5" customHeight="1">
      <c r="A14" s="272" t="s">
        <v>125</v>
      </c>
      <c r="B14" s="307" t="s">
        <v>464</v>
      </c>
      <c r="C14" s="303"/>
      <c r="D14" s="303"/>
      <c r="E14" s="304">
        <f>+E16+E15</f>
        <v>4789108</v>
      </c>
      <c r="F14" s="304">
        <f>+F16+F15</f>
        <v>1400000</v>
      </c>
      <c r="G14" s="304">
        <f>+G16+G15</f>
        <v>2000000</v>
      </c>
      <c r="H14" s="305">
        <f>H15+H16</f>
        <v>8189108</v>
      </c>
      <c r="I14" s="726"/>
    </row>
    <row r="15" spans="1:9" ht="19.5" customHeight="1">
      <c r="A15" s="272" t="s">
        <v>126</v>
      </c>
      <c r="B15" s="307" t="s">
        <v>468</v>
      </c>
      <c r="C15" s="308" t="s">
        <v>469</v>
      </c>
      <c r="D15" s="308">
        <v>1900000</v>
      </c>
      <c r="E15" s="309">
        <v>1000000</v>
      </c>
      <c r="F15" s="309">
        <v>1400000</v>
      </c>
      <c r="G15" s="309">
        <v>2000000</v>
      </c>
      <c r="H15" s="310">
        <f>SUM(E15:G15)</f>
        <v>4400000</v>
      </c>
      <c r="I15" s="726"/>
    </row>
    <row r="16" spans="1:9" ht="19.5" customHeight="1">
      <c r="A16" s="272" t="s">
        <v>127</v>
      </c>
      <c r="B16" s="306" t="s">
        <v>467</v>
      </c>
      <c r="C16" s="280" t="s">
        <v>497</v>
      </c>
      <c r="D16" s="280">
        <v>0</v>
      </c>
      <c r="E16" s="281">
        <v>3789108</v>
      </c>
      <c r="F16" s="281">
        <v>0</v>
      </c>
      <c r="G16" s="281">
        <v>0</v>
      </c>
      <c r="H16" s="302">
        <f>SUM(E16:G16)</f>
        <v>3789108</v>
      </c>
      <c r="I16" s="726"/>
    </row>
    <row r="17" spans="1:9" s="279" customFormat="1" ht="19.5" customHeight="1" thickBot="1">
      <c r="A17" s="713" t="s">
        <v>465</v>
      </c>
      <c r="B17" s="714"/>
      <c r="C17" s="311"/>
      <c r="D17" s="311"/>
      <c r="E17" s="312">
        <f>+E8+E9+E10+E12+E14</f>
        <v>58658479</v>
      </c>
      <c r="F17" s="312">
        <f>+F8+F9+F10+F12+F14</f>
        <v>1400000</v>
      </c>
      <c r="G17" s="312">
        <f>+G8+G9+G10+G12+G14</f>
        <v>2000000</v>
      </c>
      <c r="H17" s="313">
        <f>+H8+H9+H10+H12+H14</f>
        <v>62058479</v>
      </c>
      <c r="I17" s="726"/>
    </row>
  </sheetData>
  <sheetProtection/>
  <mergeCells count="11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G4:H4"/>
    <mergeCell ref="G3:H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20" zoomScaleNormal="120" zoomScalePageLayoutView="0" workbookViewId="0" topLeftCell="A1">
      <selection activeCell="E5" sqref="E5"/>
    </sheetView>
  </sheetViews>
  <sheetFormatPr defaultColWidth="8.00390625" defaultRowHeight="12.75"/>
  <cols>
    <col min="1" max="1" width="4.8515625" style="588" customWidth="1"/>
    <col min="2" max="2" width="30.57421875" style="588" customWidth="1"/>
    <col min="3" max="3" width="11.140625" style="588" customWidth="1"/>
    <col min="4" max="5" width="12.00390625" style="588" customWidth="1"/>
    <col min="6" max="6" width="12.57421875" style="588" customWidth="1"/>
    <col min="7" max="7" width="14.8515625" style="588" customWidth="1"/>
    <col min="8" max="16384" width="8.00390625" style="588" customWidth="1"/>
  </cols>
  <sheetData>
    <row r="1" spans="1:7" s="584" customFormat="1" ht="48.75" customHeight="1">
      <c r="A1" s="727" t="s">
        <v>619</v>
      </c>
      <c r="B1" s="727"/>
      <c r="C1" s="727"/>
      <c r="D1" s="727"/>
      <c r="E1" s="727"/>
      <c r="F1" s="727"/>
      <c r="G1" s="727"/>
    </row>
    <row r="2" spans="1:10" s="274" customFormat="1" ht="15.75" customHeight="1">
      <c r="A2" s="765" t="s">
        <v>702</v>
      </c>
      <c r="B2" s="766"/>
      <c r="C2" s="766"/>
      <c r="D2" s="766"/>
      <c r="E2" s="766"/>
      <c r="F2" s="725" t="s">
        <v>664</v>
      </c>
      <c r="G2" s="725"/>
      <c r="H2" s="502"/>
      <c r="J2" s="331"/>
    </row>
    <row r="3" spans="1:10" s="275" customFormat="1" ht="15.75" customHeight="1">
      <c r="A3" s="764" t="s">
        <v>703</v>
      </c>
      <c r="B3" s="277"/>
      <c r="C3" s="277"/>
      <c r="D3" s="278"/>
      <c r="E3" s="330"/>
      <c r="F3" s="728" t="s">
        <v>494</v>
      </c>
      <c r="G3" s="728"/>
      <c r="H3" s="585"/>
      <c r="J3" s="330"/>
    </row>
    <row r="4" spans="1:8" ht="15.75" customHeight="1">
      <c r="A4" s="729" t="s">
        <v>620</v>
      </c>
      <c r="B4" s="729"/>
      <c r="C4" s="729"/>
      <c r="D4" s="729"/>
      <c r="E4" s="729"/>
      <c r="F4" s="729"/>
      <c r="G4" s="586"/>
      <c r="H4" s="587"/>
    </row>
    <row r="5" spans="1:8" ht="15.75" customHeight="1" thickBot="1">
      <c r="A5" s="589"/>
      <c r="B5" s="589"/>
      <c r="C5" s="589"/>
      <c r="D5" s="590"/>
      <c r="E5" s="590"/>
      <c r="F5" s="586"/>
      <c r="G5" s="586"/>
      <c r="H5" s="587"/>
    </row>
    <row r="6" spans="1:8" ht="22.5" customHeight="1">
      <c r="A6" s="591" t="s">
        <v>598</v>
      </c>
      <c r="B6" s="730" t="s">
        <v>621</v>
      </c>
      <c r="C6" s="730"/>
      <c r="D6" s="730"/>
      <c r="E6" s="730"/>
      <c r="F6" s="731" t="s">
        <v>622</v>
      </c>
      <c r="G6" s="732"/>
      <c r="H6" s="587"/>
    </row>
    <row r="7" spans="1:8" ht="15.75" customHeight="1">
      <c r="A7" s="592" t="s">
        <v>97</v>
      </c>
      <c r="B7" s="733" t="s">
        <v>98</v>
      </c>
      <c r="C7" s="733"/>
      <c r="D7" s="733"/>
      <c r="E7" s="733"/>
      <c r="F7" s="733" t="s">
        <v>99</v>
      </c>
      <c r="G7" s="734"/>
      <c r="H7" s="587"/>
    </row>
    <row r="8" spans="1:8" ht="15.75" customHeight="1">
      <c r="A8" s="592" t="s">
        <v>119</v>
      </c>
      <c r="B8" s="735"/>
      <c r="C8" s="735"/>
      <c r="D8" s="735"/>
      <c r="E8" s="735"/>
      <c r="F8" s="736"/>
      <c r="G8" s="737"/>
      <c r="H8" s="587"/>
    </row>
    <row r="9" spans="1:8" ht="15.75" customHeight="1">
      <c r="A9" s="592" t="s">
        <v>120</v>
      </c>
      <c r="B9" s="735"/>
      <c r="C9" s="735"/>
      <c r="D9" s="735"/>
      <c r="E9" s="735"/>
      <c r="F9" s="736"/>
      <c r="G9" s="737"/>
      <c r="H9" s="587"/>
    </row>
    <row r="10" spans="1:8" ht="15.75" customHeight="1">
      <c r="A10" s="592" t="s">
        <v>121</v>
      </c>
      <c r="B10" s="735"/>
      <c r="C10" s="735"/>
      <c r="D10" s="735"/>
      <c r="E10" s="735"/>
      <c r="F10" s="736"/>
      <c r="G10" s="737"/>
      <c r="H10" s="587"/>
    </row>
    <row r="11" spans="1:8" ht="25.5" customHeight="1" thickBot="1">
      <c r="A11" s="593" t="s">
        <v>122</v>
      </c>
      <c r="B11" s="738" t="s">
        <v>623</v>
      </c>
      <c r="C11" s="738"/>
      <c r="D11" s="738"/>
      <c r="E11" s="738"/>
      <c r="F11" s="739">
        <f>SUM(F8:F10)</f>
        <v>0</v>
      </c>
      <c r="G11" s="740"/>
      <c r="H11" s="587"/>
    </row>
    <row r="12" spans="1:8" ht="25.5" customHeight="1">
      <c r="A12" s="594"/>
      <c r="B12" s="595"/>
      <c r="C12" s="595"/>
      <c r="D12" s="595"/>
      <c r="E12" s="595"/>
      <c r="F12" s="596"/>
      <c r="G12" s="596"/>
      <c r="H12" s="587"/>
    </row>
    <row r="13" spans="1:8" ht="15.75" customHeight="1">
      <c r="A13" s="729" t="s">
        <v>624</v>
      </c>
      <c r="B13" s="729"/>
      <c r="C13" s="729"/>
      <c r="D13" s="729"/>
      <c r="E13" s="729"/>
      <c r="F13" s="729"/>
      <c r="G13" s="729"/>
      <c r="H13" s="587"/>
    </row>
    <row r="14" spans="1:8" ht="15.75" customHeight="1" thickBot="1">
      <c r="A14" s="589"/>
      <c r="B14" s="589"/>
      <c r="C14" s="589"/>
      <c r="D14" s="590"/>
      <c r="E14" s="590"/>
      <c r="F14" s="586"/>
      <c r="G14" s="586"/>
      <c r="H14" s="587"/>
    </row>
    <row r="15" spans="1:7" ht="15" customHeight="1">
      <c r="A15" s="741" t="s">
        <v>598</v>
      </c>
      <c r="B15" s="743" t="s">
        <v>625</v>
      </c>
      <c r="C15" s="745" t="s">
        <v>626</v>
      </c>
      <c r="D15" s="746"/>
      <c r="E15" s="746"/>
      <c r="F15" s="747"/>
      <c r="G15" s="748" t="s">
        <v>627</v>
      </c>
    </row>
    <row r="16" spans="1:7" ht="13.5" customHeight="1" thickBot="1">
      <c r="A16" s="742"/>
      <c r="B16" s="744"/>
      <c r="C16" s="597" t="s">
        <v>628</v>
      </c>
      <c r="D16" s="598" t="s">
        <v>498</v>
      </c>
      <c r="E16" s="598" t="s">
        <v>629</v>
      </c>
      <c r="F16" s="598" t="s">
        <v>630</v>
      </c>
      <c r="G16" s="749"/>
    </row>
    <row r="17" spans="1:7" ht="15.75" thickBot="1">
      <c r="A17" s="599" t="s">
        <v>97</v>
      </c>
      <c r="B17" s="600" t="s">
        <v>98</v>
      </c>
      <c r="C17" s="600" t="s">
        <v>99</v>
      </c>
      <c r="D17" s="600" t="s">
        <v>100</v>
      </c>
      <c r="E17" s="600" t="s">
        <v>101</v>
      </c>
      <c r="F17" s="600" t="s">
        <v>455</v>
      </c>
      <c r="G17" s="601" t="s">
        <v>459</v>
      </c>
    </row>
    <row r="18" spans="1:7" ht="15">
      <c r="A18" s="602" t="s">
        <v>119</v>
      </c>
      <c r="B18" s="603"/>
      <c r="C18" s="603"/>
      <c r="D18" s="604"/>
      <c r="E18" s="604"/>
      <c r="F18" s="604"/>
      <c r="G18" s="605">
        <f>SUM(D18:F18)</f>
        <v>0</v>
      </c>
    </row>
    <row r="19" spans="1:7" ht="15">
      <c r="A19" s="606" t="s">
        <v>120</v>
      </c>
      <c r="B19" s="607"/>
      <c r="C19" s="607"/>
      <c r="D19" s="608"/>
      <c r="E19" s="608"/>
      <c r="F19" s="608"/>
      <c r="G19" s="609">
        <f>SUM(D19:F19)</f>
        <v>0</v>
      </c>
    </row>
    <row r="20" spans="1:7" ht="15.75" thickBot="1">
      <c r="A20" s="606" t="s">
        <v>121</v>
      </c>
      <c r="B20" s="607"/>
      <c r="C20" s="607"/>
      <c r="D20" s="608"/>
      <c r="E20" s="608"/>
      <c r="F20" s="608"/>
      <c r="G20" s="609">
        <f>SUM(D20:F20)</f>
        <v>0</v>
      </c>
    </row>
    <row r="21" spans="1:7" s="614" customFormat="1" ht="15" thickBot="1">
      <c r="A21" s="610" t="s">
        <v>122</v>
      </c>
      <c r="B21" s="611" t="s">
        <v>631</v>
      </c>
      <c r="C21" s="611"/>
      <c r="D21" s="612">
        <f>SUM(D18:D20)</f>
        <v>0</v>
      </c>
      <c r="E21" s="612">
        <f>SUM(E18:E20)</f>
        <v>0</v>
      </c>
      <c r="F21" s="612">
        <f>SUM(F18:F20)</f>
        <v>0</v>
      </c>
      <c r="G21" s="613">
        <f>SUM(G18:G20)</f>
        <v>0</v>
      </c>
    </row>
    <row r="22" spans="1:7" s="614" customFormat="1" ht="14.25">
      <c r="A22" s="615"/>
      <c r="B22" s="616"/>
      <c r="C22" s="616"/>
      <c r="D22" s="617"/>
      <c r="E22" s="617"/>
      <c r="F22" s="617"/>
      <c r="G22" s="617"/>
    </row>
    <row r="23" spans="1:7" s="618" customFormat="1" ht="30.75" customHeight="1">
      <c r="A23" s="755" t="s">
        <v>632</v>
      </c>
      <c r="B23" s="755"/>
      <c r="C23" s="755"/>
      <c r="D23" s="755"/>
      <c r="E23" s="755"/>
      <c r="F23" s="755"/>
      <c r="G23" s="755"/>
    </row>
    <row r="24" ht="15.75" thickBot="1"/>
    <row r="25" spans="1:7" ht="21.75" thickBot="1">
      <c r="A25" s="619" t="s">
        <v>598</v>
      </c>
      <c r="B25" s="756" t="s">
        <v>633</v>
      </c>
      <c r="C25" s="756"/>
      <c r="D25" s="757"/>
      <c r="E25" s="757"/>
      <c r="F25" s="757"/>
      <c r="G25" s="619" t="s">
        <v>634</v>
      </c>
    </row>
    <row r="26" spans="1:7" ht="15">
      <c r="A26" s="620" t="s">
        <v>97</v>
      </c>
      <c r="B26" s="758" t="s">
        <v>98</v>
      </c>
      <c r="C26" s="758"/>
      <c r="D26" s="759"/>
      <c r="E26" s="759"/>
      <c r="F26" s="760"/>
      <c r="G26" s="620" t="s">
        <v>99</v>
      </c>
    </row>
    <row r="27" spans="1:7" ht="15">
      <c r="A27" s="621" t="s">
        <v>119</v>
      </c>
      <c r="B27" s="761" t="s">
        <v>635</v>
      </c>
      <c r="C27" s="762"/>
      <c r="D27" s="762"/>
      <c r="E27" s="762"/>
      <c r="F27" s="763"/>
      <c r="G27" s="622">
        <v>80050000</v>
      </c>
    </row>
    <row r="28" spans="1:7" ht="23.25" customHeight="1">
      <c r="A28" s="621" t="s">
        <v>120</v>
      </c>
      <c r="B28" s="750" t="s">
        <v>636</v>
      </c>
      <c r="C28" s="750"/>
      <c r="D28" s="751"/>
      <c r="E28" s="751"/>
      <c r="F28" s="752"/>
      <c r="G28" s="622">
        <v>1450000</v>
      </c>
    </row>
    <row r="29" spans="1:7" ht="15">
      <c r="A29" s="621" t="s">
        <v>121</v>
      </c>
      <c r="B29" s="750" t="s">
        <v>637</v>
      </c>
      <c r="C29" s="750"/>
      <c r="D29" s="751"/>
      <c r="E29" s="751"/>
      <c r="F29" s="752"/>
      <c r="G29" s="622">
        <v>0</v>
      </c>
    </row>
    <row r="30" spans="1:7" ht="30" customHeight="1">
      <c r="A30" s="621" t="s">
        <v>122</v>
      </c>
      <c r="B30" s="750" t="s">
        <v>638</v>
      </c>
      <c r="C30" s="750"/>
      <c r="D30" s="751"/>
      <c r="E30" s="751"/>
      <c r="F30" s="752"/>
      <c r="G30" s="622">
        <v>0</v>
      </c>
    </row>
    <row r="31" spans="1:7" ht="15">
      <c r="A31" s="621" t="s">
        <v>123</v>
      </c>
      <c r="B31" s="750" t="s">
        <v>639</v>
      </c>
      <c r="C31" s="750"/>
      <c r="D31" s="751"/>
      <c r="E31" s="751"/>
      <c r="F31" s="752"/>
      <c r="G31" s="622">
        <v>70000</v>
      </c>
    </row>
    <row r="32" spans="1:7" ht="17.25" customHeight="1" thickBot="1">
      <c r="A32" s="623" t="s">
        <v>124</v>
      </c>
      <c r="B32" s="753" t="s">
        <v>640</v>
      </c>
      <c r="C32" s="753"/>
      <c r="D32" s="753"/>
      <c r="E32" s="753"/>
      <c r="F32" s="753"/>
      <c r="G32" s="622">
        <v>0</v>
      </c>
    </row>
    <row r="33" spans="1:7" ht="29.25" customHeight="1" thickBot="1">
      <c r="A33" s="624" t="s">
        <v>641</v>
      </c>
      <c r="B33" s="625"/>
      <c r="C33" s="626"/>
      <c r="D33" s="626"/>
      <c r="E33" s="626"/>
      <c r="F33" s="626"/>
      <c r="G33" s="627">
        <f>SUM(G27:G32)</f>
        <v>81570000</v>
      </c>
    </row>
    <row r="34" spans="1:6" ht="27" customHeight="1">
      <c r="A34" s="754" t="s">
        <v>642</v>
      </c>
      <c r="B34" s="754"/>
      <c r="C34" s="754"/>
      <c r="D34" s="754"/>
      <c r="E34" s="754"/>
      <c r="F34" s="754"/>
    </row>
  </sheetData>
  <sheetProtection/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A1:G1"/>
    <mergeCell ref="F2:G2"/>
    <mergeCell ref="F3:G3"/>
    <mergeCell ref="A4:F4"/>
    <mergeCell ref="B6:E6"/>
    <mergeCell ref="F6:G6"/>
    <mergeCell ref="A2:E2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5" width="16.7109375" style="0" customWidth="1"/>
  </cols>
  <sheetData>
    <row r="1" spans="1:5" ht="30" customHeight="1">
      <c r="A1" s="670" t="s">
        <v>196</v>
      </c>
      <c r="B1" s="670"/>
      <c r="C1" s="670"/>
      <c r="D1" s="670"/>
      <c r="E1" s="670"/>
    </row>
    <row r="2" spans="1:5" ht="18" customHeight="1">
      <c r="A2" s="671" t="s">
        <v>497</v>
      </c>
      <c r="B2" s="671"/>
      <c r="C2" s="671"/>
      <c r="D2" s="671"/>
      <c r="E2" s="671"/>
    </row>
    <row r="3" spans="1:5" ht="17.25" customHeight="1">
      <c r="A3" s="764" t="s">
        <v>678</v>
      </c>
      <c r="B3" s="25"/>
      <c r="C3" s="420"/>
      <c r="D3" s="420"/>
      <c r="E3" s="420"/>
    </row>
    <row r="4" spans="1:5" ht="16.5" thickBot="1">
      <c r="A4" s="764" t="s">
        <v>679</v>
      </c>
      <c r="B4" s="26"/>
      <c r="C4" s="421"/>
      <c r="D4" s="421"/>
      <c r="E4" s="421" t="s">
        <v>473</v>
      </c>
    </row>
    <row r="5" spans="1:5" ht="44.25" customHeight="1" thickBot="1" thickTop="1">
      <c r="A5" s="68" t="s">
        <v>0</v>
      </c>
      <c r="B5" s="51" t="s">
        <v>1</v>
      </c>
      <c r="C5" s="52" t="s">
        <v>512</v>
      </c>
      <c r="D5" s="52" t="s">
        <v>511</v>
      </c>
      <c r="E5" s="52" t="s">
        <v>513</v>
      </c>
    </row>
    <row r="6" spans="1:5" ht="12.75" customHeight="1" thickTop="1">
      <c r="A6" s="79" t="s">
        <v>97</v>
      </c>
      <c r="B6" s="80" t="s">
        <v>98</v>
      </c>
      <c r="C6" s="80" t="s">
        <v>99</v>
      </c>
      <c r="D6" s="80" t="s">
        <v>100</v>
      </c>
      <c r="E6" s="80" t="s">
        <v>101</v>
      </c>
    </row>
    <row r="7" spans="1:5" ht="21.75" customHeight="1">
      <c r="A7" s="48" t="s">
        <v>2</v>
      </c>
      <c r="B7" s="49" t="s">
        <v>3</v>
      </c>
      <c r="C7" s="66">
        <f>C8+C14</f>
        <v>149528836</v>
      </c>
      <c r="D7" s="66">
        <f>D8+D14</f>
        <v>2840108</v>
      </c>
      <c r="E7" s="66">
        <f>E8+E14</f>
        <v>152368944</v>
      </c>
    </row>
    <row r="8" spans="1:5" s="642" customFormat="1" ht="21.75" customHeight="1">
      <c r="A8" s="39" t="s">
        <v>4</v>
      </c>
      <c r="B8" s="40" t="s">
        <v>5</v>
      </c>
      <c r="C8" s="61">
        <f>SUM(C9:C13)</f>
        <v>108311331</v>
      </c>
      <c r="D8" s="61">
        <f>SUM(D9:D13)</f>
        <v>0</v>
      </c>
      <c r="E8" s="61">
        <f>SUM(E9:E13)</f>
        <v>108311331</v>
      </c>
    </row>
    <row r="9" spans="1:5" s="642" customFormat="1" ht="21.75" customHeight="1" hidden="1">
      <c r="A9" s="39" t="s">
        <v>134</v>
      </c>
      <c r="B9" s="40" t="s">
        <v>6</v>
      </c>
      <c r="C9" s="61">
        <v>41455981</v>
      </c>
      <c r="D9" s="61">
        <v>0</v>
      </c>
      <c r="E9" s="61">
        <f aca="true" t="shared" si="0" ref="E9:E14">C9+D9</f>
        <v>41455981</v>
      </c>
    </row>
    <row r="10" spans="1:5" s="642" customFormat="1" ht="21.75" customHeight="1" hidden="1">
      <c r="A10" s="39" t="s">
        <v>135</v>
      </c>
      <c r="B10" s="40" t="s">
        <v>7</v>
      </c>
      <c r="C10" s="61">
        <v>38845973</v>
      </c>
      <c r="D10" s="61">
        <v>0</v>
      </c>
      <c r="E10" s="61">
        <f t="shared" si="0"/>
        <v>38845973</v>
      </c>
    </row>
    <row r="11" spans="1:5" s="642" customFormat="1" ht="21.75" customHeight="1" hidden="1">
      <c r="A11" s="39" t="s">
        <v>136</v>
      </c>
      <c r="B11" s="40" t="s">
        <v>8</v>
      </c>
      <c r="C11" s="61">
        <v>24928266</v>
      </c>
      <c r="D11" s="61">
        <v>0</v>
      </c>
      <c r="E11" s="61">
        <f t="shared" si="0"/>
        <v>24928266</v>
      </c>
    </row>
    <row r="12" spans="1:5" s="642" customFormat="1" ht="21.75" customHeight="1" hidden="1">
      <c r="A12" s="39" t="s">
        <v>137</v>
      </c>
      <c r="B12" s="40" t="s">
        <v>9</v>
      </c>
      <c r="C12" s="61">
        <v>1200000</v>
      </c>
      <c r="D12" s="61">
        <v>0</v>
      </c>
      <c r="E12" s="61">
        <f t="shared" si="0"/>
        <v>1200000</v>
      </c>
    </row>
    <row r="13" spans="1:5" s="642" customFormat="1" ht="21.75" customHeight="1" hidden="1">
      <c r="A13" s="39" t="s">
        <v>138</v>
      </c>
      <c r="B13" s="62" t="s">
        <v>474</v>
      </c>
      <c r="C13" s="63">
        <v>1881111</v>
      </c>
      <c r="D13" s="63">
        <v>0</v>
      </c>
      <c r="E13" s="61">
        <f t="shared" si="0"/>
        <v>1881111</v>
      </c>
    </row>
    <row r="14" spans="1:5" s="642" customFormat="1" ht="21.75" customHeight="1">
      <c r="A14" s="39" t="s">
        <v>10</v>
      </c>
      <c r="B14" s="40" t="s">
        <v>11</v>
      </c>
      <c r="C14" s="61">
        <v>41217505</v>
      </c>
      <c r="D14" s="61">
        <v>2840108</v>
      </c>
      <c r="E14" s="61">
        <f t="shared" si="0"/>
        <v>44057613</v>
      </c>
    </row>
    <row r="15" spans="1:5" ht="21.75" customHeight="1">
      <c r="A15" s="41" t="s">
        <v>12</v>
      </c>
      <c r="B15" s="42" t="s">
        <v>13</v>
      </c>
      <c r="C15" s="60">
        <f>SUM(C17:C17)</f>
        <v>0</v>
      </c>
      <c r="D15" s="60">
        <f>SUM(D16:D17)</f>
        <v>44500621</v>
      </c>
      <c r="E15" s="60">
        <f>SUM(E16:E17)</f>
        <v>44500621</v>
      </c>
    </row>
    <row r="16" spans="1:5" ht="21.75" customHeight="1">
      <c r="A16" s="39" t="s">
        <v>167</v>
      </c>
      <c r="B16" s="62" t="s">
        <v>296</v>
      </c>
      <c r="C16" s="63">
        <v>0</v>
      </c>
      <c r="D16" s="63">
        <v>3703700</v>
      </c>
      <c r="E16" s="63">
        <f>D16</f>
        <v>3703700</v>
      </c>
    </row>
    <row r="17" spans="1:5" ht="21.75" customHeight="1">
      <c r="A17" s="39" t="s">
        <v>168</v>
      </c>
      <c r="B17" s="40" t="s">
        <v>198</v>
      </c>
      <c r="C17" s="61">
        <v>0</v>
      </c>
      <c r="D17" s="61">
        <v>40796921</v>
      </c>
      <c r="E17" s="63">
        <f>D17</f>
        <v>40796921</v>
      </c>
    </row>
    <row r="18" spans="1:5" ht="21.75" customHeight="1">
      <c r="A18" s="41" t="s">
        <v>14</v>
      </c>
      <c r="B18" s="42" t="s">
        <v>15</v>
      </c>
      <c r="C18" s="60">
        <f>C19+C24</f>
        <v>82490000</v>
      </c>
      <c r="D18" s="60">
        <f>D19+D24</f>
        <v>30000</v>
      </c>
      <c r="E18" s="60">
        <f>E19+E24</f>
        <v>82520000</v>
      </c>
    </row>
    <row r="19" spans="1:5" s="78" customFormat="1" ht="23.25" customHeight="1">
      <c r="A19" s="39" t="s">
        <v>16</v>
      </c>
      <c r="B19" s="40" t="s">
        <v>17</v>
      </c>
      <c r="C19" s="61">
        <f>C20+C22+C23</f>
        <v>82450000</v>
      </c>
      <c r="D19" s="61">
        <f>D20+D22+D23</f>
        <v>0</v>
      </c>
      <c r="E19" s="61">
        <f aca="true" t="shared" si="1" ref="E19:E24">C19+D19</f>
        <v>82450000</v>
      </c>
    </row>
    <row r="20" spans="1:5" s="78" customFormat="1" ht="21.75" customHeight="1" hidden="1">
      <c r="A20" s="39" t="s">
        <v>18</v>
      </c>
      <c r="B20" s="40" t="s">
        <v>19</v>
      </c>
      <c r="C20" s="61">
        <f>C21</f>
        <v>80000000</v>
      </c>
      <c r="D20" s="61">
        <v>0</v>
      </c>
      <c r="E20" s="61">
        <f t="shared" si="1"/>
        <v>80000000</v>
      </c>
    </row>
    <row r="21" spans="1:5" s="504" customFormat="1" ht="21.75" customHeight="1">
      <c r="A21" s="503"/>
      <c r="B21" s="494" t="s">
        <v>20</v>
      </c>
      <c r="C21" s="496">
        <v>80000000</v>
      </c>
      <c r="D21" s="496">
        <v>0</v>
      </c>
      <c r="E21" s="496">
        <f t="shared" si="1"/>
        <v>80000000</v>
      </c>
    </row>
    <row r="22" spans="1:5" s="78" customFormat="1" ht="21.75" customHeight="1" hidden="1">
      <c r="A22" s="39" t="s">
        <v>21</v>
      </c>
      <c r="B22" s="40" t="s">
        <v>22</v>
      </c>
      <c r="C22" s="61">
        <v>2400000</v>
      </c>
      <c r="D22" s="61">
        <v>0</v>
      </c>
      <c r="E22" s="61">
        <f t="shared" si="1"/>
        <v>2400000</v>
      </c>
    </row>
    <row r="23" spans="1:5" s="78" customFormat="1" ht="21.75" customHeight="1" hidden="1">
      <c r="A23" s="39" t="s">
        <v>23</v>
      </c>
      <c r="B23" s="40" t="s">
        <v>24</v>
      </c>
      <c r="C23" s="61">
        <v>50000</v>
      </c>
      <c r="D23" s="61">
        <v>0</v>
      </c>
      <c r="E23" s="61">
        <f t="shared" si="1"/>
        <v>50000</v>
      </c>
    </row>
    <row r="24" spans="1:5" s="78" customFormat="1" ht="21.75" customHeight="1">
      <c r="A24" s="39" t="s">
        <v>25</v>
      </c>
      <c r="B24" s="40" t="s">
        <v>26</v>
      </c>
      <c r="C24" s="61">
        <v>40000</v>
      </c>
      <c r="D24" s="61">
        <v>30000</v>
      </c>
      <c r="E24" s="61">
        <f t="shared" si="1"/>
        <v>70000</v>
      </c>
    </row>
    <row r="25" spans="1:5" ht="21.75" customHeight="1">
      <c r="A25" s="41" t="s">
        <v>27</v>
      </c>
      <c r="B25" s="42" t="s">
        <v>28</v>
      </c>
      <c r="C25" s="60">
        <f>SUM(C26:C32)</f>
        <v>11366060</v>
      </c>
      <c r="D25" s="60">
        <f>SUM(D26:D32)</f>
        <v>-29802</v>
      </c>
      <c r="E25" s="60">
        <f>SUM(E26:E32)</f>
        <v>11336258</v>
      </c>
    </row>
    <row r="26" spans="1:5" ht="21.75" customHeight="1">
      <c r="A26" s="39" t="s">
        <v>29</v>
      </c>
      <c r="B26" s="40" t="s">
        <v>131</v>
      </c>
      <c r="C26" s="61">
        <v>3520000</v>
      </c>
      <c r="D26" s="61">
        <v>54724</v>
      </c>
      <c r="E26" s="61">
        <f aca="true" t="shared" si="2" ref="E26:E32">C26+D26</f>
        <v>3574724</v>
      </c>
    </row>
    <row r="27" spans="1:5" ht="21.75" customHeight="1">
      <c r="A27" s="39" t="s">
        <v>297</v>
      </c>
      <c r="B27" s="40" t="s">
        <v>298</v>
      </c>
      <c r="C27" s="61">
        <v>572500</v>
      </c>
      <c r="D27" s="492">
        <v>0</v>
      </c>
      <c r="E27" s="61">
        <f t="shared" si="2"/>
        <v>572500</v>
      </c>
    </row>
    <row r="28" spans="1:5" ht="21.75" customHeight="1">
      <c r="A28" s="39" t="s">
        <v>30</v>
      </c>
      <c r="B28" s="40" t="s">
        <v>31</v>
      </c>
      <c r="C28" s="61">
        <v>5000000</v>
      </c>
      <c r="D28" s="61">
        <v>0</v>
      </c>
      <c r="E28" s="61">
        <f t="shared" si="2"/>
        <v>5000000</v>
      </c>
    </row>
    <row r="29" spans="1:5" ht="18.75" customHeight="1">
      <c r="A29" s="39" t="s">
        <v>32</v>
      </c>
      <c r="B29" s="40" t="s">
        <v>33</v>
      </c>
      <c r="C29" s="61">
        <v>675000</v>
      </c>
      <c r="D29" s="61">
        <v>-78189</v>
      </c>
      <c r="E29" s="61">
        <f t="shared" si="2"/>
        <v>596811</v>
      </c>
    </row>
    <row r="30" spans="1:5" ht="24.75" customHeight="1">
      <c r="A30" s="39" t="s">
        <v>34</v>
      </c>
      <c r="B30" s="40" t="s">
        <v>35</v>
      </c>
      <c r="C30" s="61">
        <v>1448560</v>
      </c>
      <c r="D30" s="61">
        <v>-6337</v>
      </c>
      <c r="E30" s="61">
        <f t="shared" si="2"/>
        <v>1442223</v>
      </c>
    </row>
    <row r="31" spans="1:5" ht="21.75" customHeight="1">
      <c r="A31" s="39" t="s">
        <v>36</v>
      </c>
      <c r="B31" s="40" t="s">
        <v>37</v>
      </c>
      <c r="C31" s="67">
        <v>50000</v>
      </c>
      <c r="D31" s="67">
        <v>0</v>
      </c>
      <c r="E31" s="61">
        <f t="shared" si="2"/>
        <v>50000</v>
      </c>
    </row>
    <row r="32" spans="1:5" ht="21.75" customHeight="1">
      <c r="A32" s="39" t="s">
        <v>38</v>
      </c>
      <c r="B32" s="40" t="s">
        <v>39</v>
      </c>
      <c r="C32" s="67">
        <v>100000</v>
      </c>
      <c r="D32" s="67">
        <v>0</v>
      </c>
      <c r="E32" s="61">
        <f t="shared" si="2"/>
        <v>100000</v>
      </c>
    </row>
    <row r="33" spans="1:5" ht="21.75" customHeight="1">
      <c r="A33" s="41" t="s">
        <v>40</v>
      </c>
      <c r="B33" s="42" t="s">
        <v>41</v>
      </c>
      <c r="C33" s="60">
        <v>0</v>
      </c>
      <c r="D33" s="60">
        <v>0</v>
      </c>
      <c r="E33" s="60">
        <v>0</v>
      </c>
    </row>
    <row r="34" spans="1:5" ht="21.75" customHeight="1">
      <c r="A34" s="41" t="s">
        <v>42</v>
      </c>
      <c r="B34" s="42" t="s">
        <v>43</v>
      </c>
      <c r="C34" s="60">
        <f>SUM(C35:C35)</f>
        <v>7350000</v>
      </c>
      <c r="D34" s="60">
        <f>SUM(D35:D35)</f>
        <v>20000</v>
      </c>
      <c r="E34" s="60">
        <f>SUM(E35:E35)</f>
        <v>7370000</v>
      </c>
    </row>
    <row r="35" spans="1:5" ht="21.75" customHeight="1" hidden="1">
      <c r="A35" s="39" t="s">
        <v>132</v>
      </c>
      <c r="B35" s="40" t="s">
        <v>44</v>
      </c>
      <c r="C35" s="61">
        <v>7350000</v>
      </c>
      <c r="D35" s="61">
        <v>20000</v>
      </c>
      <c r="E35" s="61">
        <f>C35+D35</f>
        <v>7370000</v>
      </c>
    </row>
    <row r="36" spans="1:5" ht="21.75" customHeight="1">
      <c r="A36" s="41" t="s">
        <v>45</v>
      </c>
      <c r="B36" s="42" t="s">
        <v>199</v>
      </c>
      <c r="C36" s="42">
        <v>0</v>
      </c>
      <c r="D36" s="42">
        <v>0</v>
      </c>
      <c r="E36" s="42">
        <v>0</v>
      </c>
    </row>
    <row r="37" spans="1:5" ht="30" customHeight="1">
      <c r="A37" s="44" t="s">
        <v>193</v>
      </c>
      <c r="B37" s="45" t="s">
        <v>47</v>
      </c>
      <c r="C37" s="64">
        <f>C7+C15+C18+C25+C33+C34+C36</f>
        <v>250734896</v>
      </c>
      <c r="D37" s="64">
        <f>D7+D15+D18+D25+D33+D34+D36</f>
        <v>47360927</v>
      </c>
      <c r="E37" s="64">
        <f>E7+E15+E18+E25+E33+E34+E36</f>
        <v>298095823</v>
      </c>
    </row>
    <row r="38" spans="1:5" ht="21.75" customHeight="1">
      <c r="A38" s="41" t="s">
        <v>48</v>
      </c>
      <c r="B38" s="42" t="s">
        <v>49</v>
      </c>
      <c r="C38" s="60">
        <f>SUM(C39:C39)</f>
        <v>23275319</v>
      </c>
      <c r="D38" s="60">
        <f>SUM(D39:D39)</f>
        <v>20000</v>
      </c>
      <c r="E38" s="60">
        <f>SUM(E39:E39)</f>
        <v>23295319</v>
      </c>
    </row>
    <row r="39" spans="1:5" ht="21.75" customHeight="1">
      <c r="A39" s="39" t="s">
        <v>50</v>
      </c>
      <c r="B39" s="40" t="s">
        <v>51</v>
      </c>
      <c r="C39" s="61">
        <v>23275319</v>
      </c>
      <c r="D39" s="61">
        <v>20000</v>
      </c>
      <c r="E39" s="61">
        <f>C39+D39</f>
        <v>23295319</v>
      </c>
    </row>
    <row r="40" spans="1:5" ht="21.75" customHeight="1">
      <c r="A40" s="39" t="s">
        <v>299</v>
      </c>
      <c r="B40" s="40" t="s">
        <v>300</v>
      </c>
      <c r="C40" s="61">
        <v>0</v>
      </c>
      <c r="D40" s="61">
        <v>0</v>
      </c>
      <c r="E40" s="61">
        <f>C40+D40</f>
        <v>0</v>
      </c>
    </row>
    <row r="41" spans="1:5" s="27" customFormat="1" ht="37.5" customHeight="1" thickBot="1">
      <c r="A41" s="46" t="s">
        <v>133</v>
      </c>
      <c r="B41" s="47" t="s">
        <v>52</v>
      </c>
      <c r="C41" s="65">
        <f>C37+C38</f>
        <v>274010215</v>
      </c>
      <c r="D41" s="65">
        <f>D37+D38</f>
        <v>47380927</v>
      </c>
      <c r="E41" s="65">
        <f>E37+E38</f>
        <v>321391142</v>
      </c>
    </row>
    <row r="42" spans="1:5" ht="15.75" thickTop="1">
      <c r="A42" s="2"/>
      <c r="B42" s="2"/>
      <c r="C42" s="2"/>
      <c r="D42" s="2"/>
      <c r="E42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421875" style="0" customWidth="1"/>
    <col min="5" max="5" width="16.7109375" style="0" customWidth="1"/>
  </cols>
  <sheetData>
    <row r="1" spans="1:5" ht="30" customHeight="1">
      <c r="A1" s="670" t="s">
        <v>197</v>
      </c>
      <c r="B1" s="670"/>
      <c r="C1" s="670"/>
      <c r="D1" s="670"/>
      <c r="E1" s="670"/>
    </row>
    <row r="2" spans="1:5" ht="18" customHeight="1">
      <c r="A2" s="671" t="s">
        <v>514</v>
      </c>
      <c r="B2" s="671"/>
      <c r="C2" s="671"/>
      <c r="D2" s="671"/>
      <c r="E2" s="671"/>
    </row>
    <row r="3" spans="1:5" ht="19.5" customHeight="1">
      <c r="A3" s="764" t="s">
        <v>680</v>
      </c>
      <c r="B3" s="25"/>
      <c r="C3" s="420"/>
      <c r="D3" s="420"/>
      <c r="E3" s="420"/>
    </row>
    <row r="4" spans="1:5" ht="16.5" thickBot="1">
      <c r="A4" s="764" t="s">
        <v>681</v>
      </c>
      <c r="B4" s="26"/>
      <c r="C4" s="422"/>
      <c r="D4" s="422"/>
      <c r="E4" s="422" t="s">
        <v>473</v>
      </c>
    </row>
    <row r="5" spans="1:5" ht="38.25" customHeight="1" thickBot="1" thickTop="1">
      <c r="A5" s="76" t="s">
        <v>0</v>
      </c>
      <c r="B5" s="77" t="s">
        <v>1</v>
      </c>
      <c r="C5" s="52" t="s">
        <v>512</v>
      </c>
      <c r="D5" s="52" t="s">
        <v>511</v>
      </c>
      <c r="E5" s="52" t="s">
        <v>513</v>
      </c>
    </row>
    <row r="6" spans="1:5" ht="12.75" customHeight="1" thickTop="1">
      <c r="A6" s="79" t="s">
        <v>97</v>
      </c>
      <c r="B6" s="80" t="s">
        <v>98</v>
      </c>
      <c r="C6" s="80" t="s">
        <v>99</v>
      </c>
      <c r="D6" s="80" t="s">
        <v>100</v>
      </c>
      <c r="E6" s="80" t="s">
        <v>101</v>
      </c>
    </row>
    <row r="7" spans="1:5" s="29" customFormat="1" ht="21.75" customHeight="1">
      <c r="A7" s="75" t="s">
        <v>53</v>
      </c>
      <c r="B7" s="49" t="s">
        <v>54</v>
      </c>
      <c r="C7" s="66">
        <f>C8+C14</f>
        <v>54033000</v>
      </c>
      <c r="D7" s="66">
        <f>D8+D14</f>
        <v>55074</v>
      </c>
      <c r="E7" s="66">
        <f>E8+E14</f>
        <v>54088074</v>
      </c>
    </row>
    <row r="8" spans="1:5" s="28" customFormat="1" ht="21.75" customHeight="1">
      <c r="A8" s="70" t="s">
        <v>55</v>
      </c>
      <c r="B8" s="40" t="s">
        <v>56</v>
      </c>
      <c r="C8" s="61">
        <f>SUM(C9:C13)</f>
        <v>37753000</v>
      </c>
      <c r="D8" s="61">
        <f>SUM(D9:D13)</f>
        <v>4074</v>
      </c>
      <c r="E8" s="61">
        <f>SUM(E9:E13)</f>
        <v>37757074</v>
      </c>
    </row>
    <row r="9" spans="1:5" s="28" customFormat="1" ht="22.5" customHeight="1" hidden="1">
      <c r="A9" s="70" t="s">
        <v>139</v>
      </c>
      <c r="B9" s="40" t="s">
        <v>57</v>
      </c>
      <c r="C9" s="61">
        <v>34830000</v>
      </c>
      <c r="D9" s="61">
        <v>-439647</v>
      </c>
      <c r="E9" s="61">
        <f>C9+D9</f>
        <v>34390353</v>
      </c>
    </row>
    <row r="10" spans="1:5" s="28" customFormat="1" ht="21.75" customHeight="1" hidden="1">
      <c r="A10" s="70" t="s">
        <v>140</v>
      </c>
      <c r="B10" s="40" t="s">
        <v>58</v>
      </c>
      <c r="C10" s="61">
        <v>1648000</v>
      </c>
      <c r="D10" s="61">
        <v>-74000</v>
      </c>
      <c r="E10" s="61">
        <f aca="true" t="shared" si="0" ref="E10:E62">C10+D10</f>
        <v>1574000</v>
      </c>
    </row>
    <row r="11" spans="1:5" s="28" customFormat="1" ht="21.75" customHeight="1" hidden="1">
      <c r="A11" s="70" t="s">
        <v>141</v>
      </c>
      <c r="B11" s="40" t="s">
        <v>59</v>
      </c>
      <c r="C11" s="61">
        <v>36000</v>
      </c>
      <c r="D11" s="61">
        <v>0</v>
      </c>
      <c r="E11" s="61">
        <f t="shared" si="0"/>
        <v>36000</v>
      </c>
    </row>
    <row r="12" spans="1:5" s="28" customFormat="1" ht="21.75" customHeight="1" hidden="1">
      <c r="A12" s="70" t="s">
        <v>142</v>
      </c>
      <c r="B12" s="40" t="s">
        <v>60</v>
      </c>
      <c r="C12" s="61">
        <v>534000</v>
      </c>
      <c r="D12" s="61">
        <v>-51000</v>
      </c>
      <c r="E12" s="61">
        <f t="shared" si="0"/>
        <v>483000</v>
      </c>
    </row>
    <row r="13" spans="1:5" s="28" customFormat="1" ht="21.75" customHeight="1" hidden="1">
      <c r="A13" s="70" t="s">
        <v>143</v>
      </c>
      <c r="B13" s="40" t="s">
        <v>61</v>
      </c>
      <c r="C13" s="61">
        <v>705000</v>
      </c>
      <c r="D13" s="61">
        <v>568721</v>
      </c>
      <c r="E13" s="61">
        <f t="shared" si="0"/>
        <v>1273721</v>
      </c>
    </row>
    <row r="14" spans="1:5" s="28" customFormat="1" ht="21.75" customHeight="1">
      <c r="A14" s="70" t="s">
        <v>62</v>
      </c>
      <c r="B14" s="40" t="s">
        <v>63</v>
      </c>
      <c r="C14" s="61">
        <f>SUM(C15:C17)</f>
        <v>16280000</v>
      </c>
      <c r="D14" s="61">
        <f>SUM(D15:D17)</f>
        <v>51000</v>
      </c>
      <c r="E14" s="61">
        <f t="shared" si="0"/>
        <v>16331000</v>
      </c>
    </row>
    <row r="15" spans="1:5" s="28" customFormat="1" ht="21.75" customHeight="1" hidden="1">
      <c r="A15" s="70" t="s">
        <v>144</v>
      </c>
      <c r="B15" s="40" t="s">
        <v>64</v>
      </c>
      <c r="C15" s="61">
        <v>13500000</v>
      </c>
      <c r="D15" s="61">
        <v>0</v>
      </c>
      <c r="E15" s="61">
        <f t="shared" si="0"/>
        <v>13500000</v>
      </c>
    </row>
    <row r="16" spans="1:5" s="28" customFormat="1" ht="28.5" customHeight="1" hidden="1">
      <c r="A16" s="70" t="s">
        <v>145</v>
      </c>
      <c r="B16" s="40" t="s">
        <v>65</v>
      </c>
      <c r="C16" s="61">
        <v>2280000</v>
      </c>
      <c r="D16" s="61">
        <v>0</v>
      </c>
      <c r="E16" s="61">
        <f t="shared" si="0"/>
        <v>2280000</v>
      </c>
    </row>
    <row r="17" spans="1:5" s="28" customFormat="1" ht="21.75" customHeight="1" hidden="1">
      <c r="A17" s="70" t="s">
        <v>146</v>
      </c>
      <c r="B17" s="40" t="s">
        <v>66</v>
      </c>
      <c r="C17" s="61">
        <v>500000</v>
      </c>
      <c r="D17" s="61">
        <v>51000</v>
      </c>
      <c r="E17" s="61">
        <f t="shared" si="0"/>
        <v>551000</v>
      </c>
    </row>
    <row r="18" spans="1:5" s="29" customFormat="1" ht="34.5" customHeight="1">
      <c r="A18" s="69" t="s">
        <v>67</v>
      </c>
      <c r="B18" s="43" t="s">
        <v>165</v>
      </c>
      <c r="C18" s="60">
        <v>11799356</v>
      </c>
      <c r="D18" s="60">
        <v>171199</v>
      </c>
      <c r="E18" s="64">
        <f t="shared" si="0"/>
        <v>11970555</v>
      </c>
    </row>
    <row r="19" spans="1:5" s="29" customFormat="1" ht="21.75" customHeight="1">
      <c r="A19" s="69" t="s">
        <v>68</v>
      </c>
      <c r="B19" s="42" t="s">
        <v>69</v>
      </c>
      <c r="C19" s="64">
        <f>C20+C23+C26+C33+C34</f>
        <v>40697400</v>
      </c>
      <c r="D19" s="64">
        <f>D20+D23+D26+D33+D34</f>
        <v>3874822</v>
      </c>
      <c r="E19" s="64">
        <f t="shared" si="0"/>
        <v>44572222</v>
      </c>
    </row>
    <row r="20" spans="1:5" s="28" customFormat="1" ht="21.75" customHeight="1">
      <c r="A20" s="70" t="s">
        <v>70</v>
      </c>
      <c r="B20" s="40" t="s">
        <v>71</v>
      </c>
      <c r="C20" s="61">
        <f>SUM(C21:C22)</f>
        <v>5480000</v>
      </c>
      <c r="D20" s="61">
        <f>SUM(D21:D22)</f>
        <v>35000</v>
      </c>
      <c r="E20" s="61">
        <f t="shared" si="0"/>
        <v>5515000</v>
      </c>
    </row>
    <row r="21" spans="1:5" s="28" customFormat="1" ht="21.75" customHeight="1" hidden="1">
      <c r="A21" s="70" t="s">
        <v>151</v>
      </c>
      <c r="B21" s="40" t="s">
        <v>153</v>
      </c>
      <c r="C21" s="61">
        <v>1420000</v>
      </c>
      <c r="D21" s="61">
        <v>0</v>
      </c>
      <c r="E21" s="61">
        <f t="shared" si="0"/>
        <v>1420000</v>
      </c>
    </row>
    <row r="22" spans="1:5" s="28" customFormat="1" ht="21.75" customHeight="1" hidden="1">
      <c r="A22" s="70" t="s">
        <v>152</v>
      </c>
      <c r="B22" s="40" t="s">
        <v>154</v>
      </c>
      <c r="C22" s="61">
        <v>4060000</v>
      </c>
      <c r="D22" s="61">
        <v>35000</v>
      </c>
      <c r="E22" s="61">
        <f t="shared" si="0"/>
        <v>4095000</v>
      </c>
    </row>
    <row r="23" spans="1:5" s="28" customFormat="1" ht="21.75" customHeight="1">
      <c r="A23" s="70" t="s">
        <v>72</v>
      </c>
      <c r="B23" s="40" t="s">
        <v>73</v>
      </c>
      <c r="C23" s="61">
        <f>SUM(C24:C25)</f>
        <v>715000</v>
      </c>
      <c r="D23" s="61">
        <f>SUM(D24:D25)</f>
        <v>20000</v>
      </c>
      <c r="E23" s="61">
        <f t="shared" si="0"/>
        <v>735000</v>
      </c>
    </row>
    <row r="24" spans="1:5" s="28" customFormat="1" ht="21.75" customHeight="1" hidden="1">
      <c r="A24" s="70" t="s">
        <v>147</v>
      </c>
      <c r="B24" s="40" t="s">
        <v>149</v>
      </c>
      <c r="C24" s="61">
        <v>250000</v>
      </c>
      <c r="D24" s="61">
        <v>0</v>
      </c>
      <c r="E24" s="61">
        <f t="shared" si="0"/>
        <v>250000</v>
      </c>
    </row>
    <row r="25" spans="1:5" s="28" customFormat="1" ht="21.75" customHeight="1" hidden="1">
      <c r="A25" s="70" t="s">
        <v>148</v>
      </c>
      <c r="B25" s="40" t="s">
        <v>150</v>
      </c>
      <c r="C25" s="61">
        <v>465000</v>
      </c>
      <c r="D25" s="61">
        <v>20000</v>
      </c>
      <c r="E25" s="61">
        <f t="shared" si="0"/>
        <v>485000</v>
      </c>
    </row>
    <row r="26" spans="1:5" s="28" customFormat="1" ht="21.75" customHeight="1">
      <c r="A26" s="70" t="s">
        <v>74</v>
      </c>
      <c r="B26" s="40" t="s">
        <v>75</v>
      </c>
      <c r="C26" s="61">
        <f>SUM(C27:C32)</f>
        <v>24765000</v>
      </c>
      <c r="D26" s="61">
        <f>SUM(D27:D32)</f>
        <v>3434822</v>
      </c>
      <c r="E26" s="61">
        <f t="shared" si="0"/>
        <v>28199822</v>
      </c>
    </row>
    <row r="27" spans="1:5" s="28" customFormat="1" ht="21.75" customHeight="1" hidden="1">
      <c r="A27" s="70" t="s">
        <v>155</v>
      </c>
      <c r="B27" s="62" t="s">
        <v>76</v>
      </c>
      <c r="C27" s="61">
        <v>6930000</v>
      </c>
      <c r="D27" s="61">
        <v>-50000</v>
      </c>
      <c r="E27" s="61">
        <f t="shared" si="0"/>
        <v>6880000</v>
      </c>
    </row>
    <row r="28" spans="1:5" s="28" customFormat="1" ht="21.75" customHeight="1" hidden="1">
      <c r="A28" s="70" t="s">
        <v>156</v>
      </c>
      <c r="B28" s="62" t="s">
        <v>157</v>
      </c>
      <c r="C28" s="61">
        <v>400000</v>
      </c>
      <c r="D28" s="61">
        <v>0</v>
      </c>
      <c r="E28" s="61">
        <f t="shared" si="0"/>
        <v>400000</v>
      </c>
    </row>
    <row r="29" spans="1:5" s="28" customFormat="1" ht="21.75" customHeight="1" hidden="1">
      <c r="A29" s="70" t="s">
        <v>158</v>
      </c>
      <c r="B29" s="40" t="s">
        <v>159</v>
      </c>
      <c r="C29" s="61">
        <v>2535000</v>
      </c>
      <c r="D29" s="61">
        <v>39000</v>
      </c>
      <c r="E29" s="61">
        <f t="shared" si="0"/>
        <v>2574000</v>
      </c>
    </row>
    <row r="30" spans="1:5" s="28" customFormat="1" ht="21.75" customHeight="1" hidden="1">
      <c r="A30" s="70" t="s">
        <v>475</v>
      </c>
      <c r="B30" s="40" t="s">
        <v>476</v>
      </c>
      <c r="C30" s="61">
        <v>575000</v>
      </c>
      <c r="D30" s="61">
        <v>5000</v>
      </c>
      <c r="E30" s="61">
        <f t="shared" si="0"/>
        <v>580000</v>
      </c>
    </row>
    <row r="31" spans="1:5" s="28" customFormat="1" ht="21.75" customHeight="1" hidden="1">
      <c r="A31" s="70" t="s">
        <v>160</v>
      </c>
      <c r="B31" s="40" t="s">
        <v>162</v>
      </c>
      <c r="C31" s="61">
        <v>8480000</v>
      </c>
      <c r="D31" s="61">
        <v>3320822</v>
      </c>
      <c r="E31" s="61">
        <f t="shared" si="0"/>
        <v>11800822</v>
      </c>
    </row>
    <row r="32" spans="1:5" s="28" customFormat="1" ht="21.75" customHeight="1" hidden="1">
      <c r="A32" s="70" t="s">
        <v>161</v>
      </c>
      <c r="B32" s="40" t="s">
        <v>77</v>
      </c>
      <c r="C32" s="61">
        <v>5845000</v>
      </c>
      <c r="D32" s="61">
        <v>120000</v>
      </c>
      <c r="E32" s="61">
        <f t="shared" si="0"/>
        <v>5965000</v>
      </c>
    </row>
    <row r="33" spans="1:5" s="28" customFormat="1" ht="21.75" customHeight="1">
      <c r="A33" s="643" t="s">
        <v>78</v>
      </c>
      <c r="B33" s="644" t="s">
        <v>79</v>
      </c>
      <c r="C33" s="67">
        <v>550000</v>
      </c>
      <c r="D33" s="67">
        <v>195000</v>
      </c>
      <c r="E33" s="61">
        <f t="shared" si="0"/>
        <v>745000</v>
      </c>
    </row>
    <row r="34" spans="1:5" s="28" customFormat="1" ht="21.75" customHeight="1">
      <c r="A34" s="70" t="s">
        <v>80</v>
      </c>
      <c r="B34" s="40" t="s">
        <v>81</v>
      </c>
      <c r="C34" s="61">
        <f>SUM(C35:C37)</f>
        <v>9187400</v>
      </c>
      <c r="D34" s="61">
        <f>SUM(D35:D37)</f>
        <v>190000</v>
      </c>
      <c r="E34" s="61">
        <f t="shared" si="0"/>
        <v>9377400</v>
      </c>
    </row>
    <row r="35" spans="1:5" s="28" customFormat="1" ht="21.75" customHeight="1" hidden="1">
      <c r="A35" s="70" t="s">
        <v>163</v>
      </c>
      <c r="B35" s="40" t="s">
        <v>486</v>
      </c>
      <c r="C35" s="332">
        <v>7317400</v>
      </c>
      <c r="D35" s="61">
        <v>-72000</v>
      </c>
      <c r="E35" s="61">
        <f t="shared" si="0"/>
        <v>7245400</v>
      </c>
    </row>
    <row r="36" spans="1:5" s="28" customFormat="1" ht="21.75" customHeight="1" hidden="1">
      <c r="A36" s="70" t="s">
        <v>515</v>
      </c>
      <c r="B36" s="40" t="s">
        <v>516</v>
      </c>
      <c r="C36" s="61">
        <v>0</v>
      </c>
      <c r="D36" s="61">
        <v>121000</v>
      </c>
      <c r="E36" s="61">
        <f t="shared" si="0"/>
        <v>121000</v>
      </c>
    </row>
    <row r="37" spans="1:5" s="28" customFormat="1" ht="21.75" customHeight="1" hidden="1">
      <c r="A37" s="70" t="s">
        <v>164</v>
      </c>
      <c r="B37" s="40" t="s">
        <v>82</v>
      </c>
      <c r="C37" s="332">
        <v>1870000</v>
      </c>
      <c r="D37" s="332">
        <v>141000</v>
      </c>
      <c r="E37" s="61">
        <f t="shared" si="0"/>
        <v>2011000</v>
      </c>
    </row>
    <row r="38" spans="1:5" s="29" customFormat="1" ht="21" customHeight="1">
      <c r="A38" s="69" t="s">
        <v>83</v>
      </c>
      <c r="B38" s="42" t="s">
        <v>84</v>
      </c>
      <c r="C38" s="60">
        <f>SUM(C39:C40)</f>
        <v>5400000</v>
      </c>
      <c r="D38" s="60">
        <f>SUM(D39:D40)</f>
        <v>0</v>
      </c>
      <c r="E38" s="60">
        <f t="shared" si="0"/>
        <v>5400000</v>
      </c>
    </row>
    <row r="39" spans="1:5" s="29" customFormat="1" ht="21.75" customHeight="1">
      <c r="A39" s="70" t="s">
        <v>166</v>
      </c>
      <c r="B39" s="40" t="s">
        <v>128</v>
      </c>
      <c r="C39" s="61">
        <v>400000</v>
      </c>
      <c r="D39" s="61">
        <v>0</v>
      </c>
      <c r="E39" s="61">
        <f t="shared" si="0"/>
        <v>400000</v>
      </c>
    </row>
    <row r="40" spans="1:5" s="29" customFormat="1" ht="24" customHeight="1">
      <c r="A40" s="70" t="s">
        <v>169</v>
      </c>
      <c r="B40" s="40" t="s">
        <v>129</v>
      </c>
      <c r="C40" s="61">
        <v>5000000</v>
      </c>
      <c r="D40" s="61">
        <v>0</v>
      </c>
      <c r="E40" s="61">
        <f t="shared" si="0"/>
        <v>5000000</v>
      </c>
    </row>
    <row r="41" spans="1:5" s="29" customFormat="1" ht="21.75" customHeight="1">
      <c r="A41" s="69" t="s">
        <v>85</v>
      </c>
      <c r="B41" s="42" t="s">
        <v>130</v>
      </c>
      <c r="C41" s="64">
        <f>SUM(C42:C46)</f>
        <v>54706707</v>
      </c>
      <c r="D41" s="64">
        <f>SUM(D42:D46)</f>
        <v>21580461</v>
      </c>
      <c r="E41" s="64">
        <f t="shared" si="0"/>
        <v>76287168</v>
      </c>
    </row>
    <row r="42" spans="1:5" s="29" customFormat="1" ht="21.75" customHeight="1">
      <c r="A42" s="70" t="s">
        <v>170</v>
      </c>
      <c r="B42" s="40" t="s">
        <v>171</v>
      </c>
      <c r="C42" s="61">
        <v>300937</v>
      </c>
      <c r="D42" s="61">
        <v>50727</v>
      </c>
      <c r="E42" s="61">
        <f t="shared" si="0"/>
        <v>351664</v>
      </c>
    </row>
    <row r="43" spans="1:5" s="29" customFormat="1" ht="21.75" customHeight="1">
      <c r="A43" s="70" t="s">
        <v>172</v>
      </c>
      <c r="B43" s="40" t="s">
        <v>201</v>
      </c>
      <c r="C43" s="61">
        <v>45530770</v>
      </c>
      <c r="D43" s="61">
        <v>0</v>
      </c>
      <c r="E43" s="61">
        <f t="shared" si="0"/>
        <v>45530770</v>
      </c>
    </row>
    <row r="44" spans="1:5" s="29" customFormat="1" ht="30.75" customHeight="1">
      <c r="A44" s="70" t="s">
        <v>173</v>
      </c>
      <c r="B44" s="40" t="s">
        <v>175</v>
      </c>
      <c r="C44" s="61">
        <v>4050000</v>
      </c>
      <c r="D44" s="61">
        <v>0</v>
      </c>
      <c r="E44" s="61">
        <f t="shared" si="0"/>
        <v>4050000</v>
      </c>
    </row>
    <row r="45" spans="1:5" s="29" customFormat="1" ht="21.75" customHeight="1">
      <c r="A45" s="70" t="s">
        <v>174</v>
      </c>
      <c r="B45" s="40" t="s">
        <v>176</v>
      </c>
      <c r="C45" s="61">
        <v>2825000</v>
      </c>
      <c r="D45" s="61">
        <v>242716</v>
      </c>
      <c r="E45" s="61">
        <f t="shared" si="0"/>
        <v>3067716</v>
      </c>
    </row>
    <row r="46" spans="1:5" s="29" customFormat="1" ht="21.75" customHeight="1">
      <c r="A46" s="70" t="s">
        <v>294</v>
      </c>
      <c r="B46" s="40" t="s">
        <v>295</v>
      </c>
      <c r="C46" s="61">
        <v>2000000</v>
      </c>
      <c r="D46" s="61">
        <v>21287018</v>
      </c>
      <c r="E46" s="61">
        <f t="shared" si="0"/>
        <v>23287018</v>
      </c>
    </row>
    <row r="47" spans="1:5" s="29" customFormat="1" ht="21.75" customHeight="1">
      <c r="A47" s="69" t="s">
        <v>86</v>
      </c>
      <c r="B47" s="42" t="s">
        <v>87</v>
      </c>
      <c r="C47" s="64">
        <f>SUM(C48:C51)</f>
        <v>4860000</v>
      </c>
      <c r="D47" s="64">
        <f>SUM(D48:D51)-D50</f>
        <v>12736371</v>
      </c>
      <c r="E47" s="64">
        <f>SUM(E48:E51)-E50</f>
        <v>17596371</v>
      </c>
    </row>
    <row r="48" spans="1:5" s="29" customFormat="1" ht="21.75" customHeight="1" hidden="1">
      <c r="A48" s="70" t="s">
        <v>177</v>
      </c>
      <c r="B48" s="40" t="s">
        <v>180</v>
      </c>
      <c r="C48" s="61">
        <v>787500</v>
      </c>
      <c r="D48" s="61">
        <v>0</v>
      </c>
      <c r="E48" s="61">
        <f t="shared" si="0"/>
        <v>787500</v>
      </c>
    </row>
    <row r="49" spans="1:5" s="28" customFormat="1" ht="21.75" customHeight="1" hidden="1">
      <c r="A49" s="70" t="s">
        <v>178</v>
      </c>
      <c r="B49" s="40" t="s">
        <v>181</v>
      </c>
      <c r="C49" s="67">
        <v>3039250</v>
      </c>
      <c r="D49" s="67">
        <v>10736842</v>
      </c>
      <c r="E49" s="61">
        <f t="shared" si="0"/>
        <v>13776092</v>
      </c>
    </row>
    <row r="50" spans="1:5" s="497" customFormat="1" ht="21.75" customHeight="1">
      <c r="A50" s="493"/>
      <c r="B50" s="494" t="s">
        <v>509</v>
      </c>
      <c r="C50" s="495">
        <v>0</v>
      </c>
      <c r="D50" s="495">
        <v>3310000</v>
      </c>
      <c r="E50" s="496">
        <f>D50</f>
        <v>3310000</v>
      </c>
    </row>
    <row r="51" spans="1:5" s="29" customFormat="1" ht="21.75" customHeight="1" hidden="1">
      <c r="A51" s="70" t="s">
        <v>179</v>
      </c>
      <c r="B51" s="40" t="s">
        <v>182</v>
      </c>
      <c r="C51" s="61">
        <v>1033250</v>
      </c>
      <c r="D51" s="61">
        <v>1999529</v>
      </c>
      <c r="E51" s="61">
        <f t="shared" si="0"/>
        <v>3032779</v>
      </c>
    </row>
    <row r="52" spans="1:5" s="497" customFormat="1" ht="21.75" customHeight="1">
      <c r="A52" s="493"/>
      <c r="B52" s="494" t="s">
        <v>510</v>
      </c>
      <c r="C52" s="496">
        <v>0</v>
      </c>
      <c r="D52" s="496">
        <v>893700</v>
      </c>
      <c r="E52" s="496">
        <f>D52</f>
        <v>893700</v>
      </c>
    </row>
    <row r="53" spans="1:5" s="29" customFormat="1" ht="21.75" customHeight="1">
      <c r="A53" s="69" t="s">
        <v>88</v>
      </c>
      <c r="B53" s="42" t="s">
        <v>89</v>
      </c>
      <c r="C53" s="64">
        <f>SUM(C54:C55)</f>
        <v>27310000</v>
      </c>
      <c r="D53" s="64">
        <f>SUM(D54:D55)</f>
        <v>8963000</v>
      </c>
      <c r="E53" s="64">
        <f>C53+D53</f>
        <v>36273000</v>
      </c>
    </row>
    <row r="54" spans="1:5" s="29" customFormat="1" ht="21.75" customHeight="1" hidden="1">
      <c r="A54" s="70" t="s">
        <v>183</v>
      </c>
      <c r="B54" s="40" t="s">
        <v>185</v>
      </c>
      <c r="C54" s="61">
        <v>21506000</v>
      </c>
      <c r="D54" s="61">
        <v>7057614</v>
      </c>
      <c r="E54" s="61">
        <f t="shared" si="0"/>
        <v>28563614</v>
      </c>
    </row>
    <row r="55" spans="1:5" s="29" customFormat="1" ht="21.75" customHeight="1" hidden="1">
      <c r="A55" s="70" t="s">
        <v>184</v>
      </c>
      <c r="B55" s="40" t="s">
        <v>186</v>
      </c>
      <c r="C55" s="61">
        <v>5804000</v>
      </c>
      <c r="D55" s="61">
        <v>1905386</v>
      </c>
      <c r="E55" s="61">
        <f t="shared" si="0"/>
        <v>7709386</v>
      </c>
    </row>
    <row r="56" spans="1:5" s="29" customFormat="1" ht="21.75" customHeight="1">
      <c r="A56" s="69" t="s">
        <v>90</v>
      </c>
      <c r="B56" s="42" t="s">
        <v>188</v>
      </c>
      <c r="C56" s="60">
        <v>4500000</v>
      </c>
      <c r="D56" s="60">
        <v>0</v>
      </c>
      <c r="E56" s="61">
        <f t="shared" si="0"/>
        <v>4500000</v>
      </c>
    </row>
    <row r="57" spans="1:5" s="30" customFormat="1" ht="36" customHeight="1">
      <c r="A57" s="71" t="s">
        <v>192</v>
      </c>
      <c r="B57" s="72" t="s">
        <v>91</v>
      </c>
      <c r="C57" s="131">
        <f>C7+C18+C19+C38+C41+C47+C53+C56</f>
        <v>203306463</v>
      </c>
      <c r="D57" s="131">
        <f>D7+D18+D19+D38+D41+D47+D53+D56</f>
        <v>47380927</v>
      </c>
      <c r="E57" s="131">
        <f>E7+E18+E19+E38+E41+E47+E53+E56</f>
        <v>250687390</v>
      </c>
    </row>
    <row r="58" spans="1:5" s="28" customFormat="1" ht="21.75" customHeight="1">
      <c r="A58" s="71" t="s">
        <v>92</v>
      </c>
      <c r="B58" s="72" t="s">
        <v>93</v>
      </c>
      <c r="C58" s="64">
        <f>SUM(C60:C61)</f>
        <v>70703752</v>
      </c>
      <c r="D58" s="64">
        <f>SUM(D60:D61)</f>
        <v>0</v>
      </c>
      <c r="E58" s="64">
        <f t="shared" si="0"/>
        <v>70703752</v>
      </c>
    </row>
    <row r="59" spans="1:5" s="28" customFormat="1" ht="21.75" customHeight="1">
      <c r="A59" s="70" t="s">
        <v>477</v>
      </c>
      <c r="B59" s="40" t="s">
        <v>478</v>
      </c>
      <c r="C59" s="61">
        <v>0</v>
      </c>
      <c r="D59" s="61">
        <v>0</v>
      </c>
      <c r="E59" s="61">
        <f t="shared" si="0"/>
        <v>0</v>
      </c>
    </row>
    <row r="60" spans="1:5" s="28" customFormat="1" ht="21.75" customHeight="1">
      <c r="A60" s="70" t="s">
        <v>202</v>
      </c>
      <c r="B60" s="40" t="s">
        <v>203</v>
      </c>
      <c r="C60" s="61">
        <v>3789108</v>
      </c>
      <c r="D60" s="61">
        <v>0</v>
      </c>
      <c r="E60" s="61">
        <f t="shared" si="0"/>
        <v>3789108</v>
      </c>
    </row>
    <row r="61" spans="1:5" s="30" customFormat="1" ht="30.75" customHeight="1">
      <c r="A61" s="70" t="s">
        <v>187</v>
      </c>
      <c r="B61" s="40" t="s">
        <v>94</v>
      </c>
      <c r="C61" s="61">
        <v>66914644</v>
      </c>
      <c r="D61" s="61">
        <v>0</v>
      </c>
      <c r="E61" s="61">
        <f t="shared" si="0"/>
        <v>66914644</v>
      </c>
    </row>
    <row r="62" spans="1:5" ht="30" thickBot="1">
      <c r="A62" s="73" t="s">
        <v>194</v>
      </c>
      <c r="B62" s="74" t="s">
        <v>95</v>
      </c>
      <c r="C62" s="132">
        <f>C57+C58</f>
        <v>274010215</v>
      </c>
      <c r="D62" s="132">
        <f>D57+D58</f>
        <v>47380927</v>
      </c>
      <c r="E62" s="132">
        <f t="shared" si="0"/>
        <v>321391142</v>
      </c>
    </row>
    <row r="63" spans="1:2" ht="12.75">
      <c r="A63" s="1"/>
      <c r="B63" s="1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9.140625" style="19" customWidth="1"/>
    <col min="2" max="2" width="49.7109375" style="19" customWidth="1"/>
    <col min="3" max="3" width="16.28125" style="19" customWidth="1"/>
    <col min="4" max="4" width="13.421875" style="19" customWidth="1"/>
    <col min="5" max="5" width="14.7109375" style="19" customWidth="1"/>
    <col min="6" max="16384" width="9.140625" style="19" customWidth="1"/>
  </cols>
  <sheetData>
    <row r="1" spans="1:2" ht="18" customHeight="1">
      <c r="A1" s="675"/>
      <c r="B1" s="676"/>
    </row>
    <row r="2" spans="1:2" ht="13.5" customHeight="1">
      <c r="A2" s="17"/>
      <c r="B2" s="18"/>
    </row>
    <row r="3" spans="1:5" ht="29.25" customHeight="1">
      <c r="A3" s="677" t="s">
        <v>481</v>
      </c>
      <c r="B3" s="677"/>
      <c r="C3" s="677"/>
      <c r="D3" s="677"/>
      <c r="E3" s="677"/>
    </row>
    <row r="4" spans="1:5" ht="14.25" customHeight="1">
      <c r="A4" s="677"/>
      <c r="B4" s="677"/>
      <c r="C4" s="677"/>
      <c r="D4" s="677"/>
      <c r="E4" s="677"/>
    </row>
    <row r="5" spans="1:5" ht="25.5" customHeight="1">
      <c r="A5" s="677" t="s">
        <v>497</v>
      </c>
      <c r="B5" s="677"/>
      <c r="C5" s="677"/>
      <c r="D5" s="677"/>
      <c r="E5" s="677"/>
    </row>
    <row r="6" spans="1:5" ht="23.25" customHeight="1">
      <c r="A6" s="764" t="s">
        <v>682</v>
      </c>
      <c r="B6" s="85"/>
      <c r="C6" s="352"/>
      <c r="D6" s="352"/>
      <c r="E6" s="352"/>
    </row>
    <row r="7" spans="1:5" ht="18" customHeight="1" thickBot="1">
      <c r="A7" s="764" t="s">
        <v>683</v>
      </c>
      <c r="B7" s="20"/>
      <c r="C7" s="423"/>
      <c r="D7" s="423"/>
      <c r="E7" s="423" t="s">
        <v>473</v>
      </c>
    </row>
    <row r="8" spans="1:2" ht="6" customHeight="1" hidden="1">
      <c r="A8" s="21"/>
      <c r="B8" s="22"/>
    </row>
    <row r="9" spans="1:2" ht="22.5" customHeight="1" hidden="1">
      <c r="A9" s="23"/>
      <c r="B9" s="24"/>
    </row>
    <row r="10" spans="1:5" ht="42.75" customHeight="1" thickBot="1" thickTop="1">
      <c r="A10" s="50" t="s">
        <v>0</v>
      </c>
      <c r="B10" s="133" t="s">
        <v>480</v>
      </c>
      <c r="C10" s="432" t="s">
        <v>517</v>
      </c>
      <c r="D10" s="51" t="s">
        <v>511</v>
      </c>
      <c r="E10" s="433" t="s">
        <v>513</v>
      </c>
    </row>
    <row r="11" spans="1:5" ht="12.75" customHeight="1" thickTop="1">
      <c r="A11" s="79" t="s">
        <v>97</v>
      </c>
      <c r="B11" s="426" t="s">
        <v>98</v>
      </c>
      <c r="C11" s="505" t="s">
        <v>99</v>
      </c>
      <c r="D11" s="80" t="s">
        <v>100</v>
      </c>
      <c r="E11" s="506" t="s">
        <v>101</v>
      </c>
    </row>
    <row r="12" spans="1:5" ht="23.25" customHeight="1">
      <c r="A12" s="53" t="s">
        <v>2</v>
      </c>
      <c r="B12" s="427" t="s">
        <v>342</v>
      </c>
      <c r="C12" s="507">
        <f>C13</f>
        <v>4420695</v>
      </c>
      <c r="D12" s="342">
        <f>D13</f>
        <v>0</v>
      </c>
      <c r="E12" s="508">
        <f>E13</f>
        <v>4420695</v>
      </c>
    </row>
    <row r="13" spans="1:5" ht="16.5" customHeight="1">
      <c r="A13" s="34" t="s">
        <v>10</v>
      </c>
      <c r="B13" s="428" t="s">
        <v>343</v>
      </c>
      <c r="C13" s="509">
        <v>4420695</v>
      </c>
      <c r="D13" s="333">
        <v>0</v>
      </c>
      <c r="E13" s="510">
        <f>C13</f>
        <v>4420695</v>
      </c>
    </row>
    <row r="14" spans="1:5" ht="18.75" customHeight="1">
      <c r="A14" s="53" t="s">
        <v>27</v>
      </c>
      <c r="B14" s="427" t="s">
        <v>28</v>
      </c>
      <c r="C14" s="507">
        <f>SUM(C15:C19)</f>
        <v>17868500</v>
      </c>
      <c r="D14" s="342">
        <f>SUM(D15:D19)</f>
        <v>0</v>
      </c>
      <c r="E14" s="508">
        <f>SUM(E15:E19)</f>
        <v>17868500</v>
      </c>
    </row>
    <row r="15" spans="1:5" ht="15.75" customHeight="1">
      <c r="A15" s="39" t="s">
        <v>29</v>
      </c>
      <c r="B15" s="429" t="s">
        <v>131</v>
      </c>
      <c r="C15" s="509">
        <v>8300000</v>
      </c>
      <c r="D15" s="333">
        <v>0</v>
      </c>
      <c r="E15" s="510">
        <f>C15</f>
        <v>8300000</v>
      </c>
    </row>
    <row r="16" spans="1:5" ht="15.75" customHeight="1">
      <c r="A16" s="39" t="s">
        <v>482</v>
      </c>
      <c r="B16" s="429" t="s">
        <v>298</v>
      </c>
      <c r="C16" s="509">
        <v>20000</v>
      </c>
      <c r="D16" s="333">
        <v>0</v>
      </c>
      <c r="E16" s="510">
        <f>C16</f>
        <v>20000</v>
      </c>
    </row>
    <row r="17" spans="1:5" ht="15.75" customHeight="1">
      <c r="A17" s="39" t="s">
        <v>32</v>
      </c>
      <c r="B17" s="429" t="s">
        <v>33</v>
      </c>
      <c r="C17" s="509">
        <v>5750000</v>
      </c>
      <c r="D17" s="333"/>
      <c r="E17" s="510">
        <f>C17</f>
        <v>5750000</v>
      </c>
    </row>
    <row r="18" spans="1:5" ht="15.75" customHeight="1">
      <c r="A18" s="39" t="s">
        <v>34</v>
      </c>
      <c r="B18" s="429" t="s">
        <v>518</v>
      </c>
      <c r="C18" s="509">
        <v>3793500</v>
      </c>
      <c r="D18" s="333"/>
      <c r="E18" s="510">
        <f>C18</f>
        <v>3793500</v>
      </c>
    </row>
    <row r="19" spans="1:5" ht="15.75" customHeight="1">
      <c r="A19" s="39" t="s">
        <v>36</v>
      </c>
      <c r="B19" s="429" t="s">
        <v>37</v>
      </c>
      <c r="C19" s="509">
        <v>5000</v>
      </c>
      <c r="D19" s="333">
        <v>0</v>
      </c>
      <c r="E19" s="510">
        <f>C19</f>
        <v>5000</v>
      </c>
    </row>
    <row r="20" spans="1:5" ht="23.25" customHeight="1">
      <c r="A20" s="53" t="s">
        <v>40</v>
      </c>
      <c r="B20" s="427" t="s">
        <v>41</v>
      </c>
      <c r="C20" s="507">
        <f>C21</f>
        <v>15000</v>
      </c>
      <c r="D20" s="342">
        <f>D21</f>
        <v>0</v>
      </c>
      <c r="E20" s="508">
        <f>E21</f>
        <v>15000</v>
      </c>
    </row>
    <row r="21" spans="1:5" ht="16.5" customHeight="1">
      <c r="A21" s="34" t="s">
        <v>519</v>
      </c>
      <c r="B21" s="428" t="s">
        <v>520</v>
      </c>
      <c r="C21" s="509">
        <v>15000</v>
      </c>
      <c r="D21" s="333">
        <v>0</v>
      </c>
      <c r="E21" s="510">
        <v>15000</v>
      </c>
    </row>
    <row r="22" spans="1:5" ht="21" customHeight="1">
      <c r="A22" s="41" t="s">
        <v>46</v>
      </c>
      <c r="B22" s="430" t="s">
        <v>47</v>
      </c>
      <c r="C22" s="511">
        <f>C12+C14+C20</f>
        <v>22304195</v>
      </c>
      <c r="D22" s="434">
        <f>D12+D14+D20</f>
        <v>0</v>
      </c>
      <c r="E22" s="512">
        <f>E12+E14+E20</f>
        <v>22304195</v>
      </c>
    </row>
    <row r="23" spans="1:5" ht="12.75" customHeight="1">
      <c r="A23" s="41"/>
      <c r="B23" s="430"/>
      <c r="C23" s="513"/>
      <c r="D23" s="335"/>
      <c r="E23" s="514"/>
    </row>
    <row r="24" spans="1:5" ht="16.5" customHeight="1">
      <c r="A24" s="53" t="s">
        <v>48</v>
      </c>
      <c r="B24" s="427" t="s">
        <v>49</v>
      </c>
      <c r="C24" s="515">
        <f>SUM(C25:C26)</f>
        <v>68410329</v>
      </c>
      <c r="D24" s="334">
        <f>SUM(D25:D26)</f>
        <v>0</v>
      </c>
      <c r="E24" s="516">
        <f>SUM(E25:E26)</f>
        <v>68410329</v>
      </c>
    </row>
    <row r="25" spans="1:5" ht="19.5" customHeight="1">
      <c r="A25" s="39" t="s">
        <v>50</v>
      </c>
      <c r="B25" s="429" t="s">
        <v>51</v>
      </c>
      <c r="C25" s="509">
        <v>1495685</v>
      </c>
      <c r="D25" s="333">
        <v>0</v>
      </c>
      <c r="E25" s="510">
        <f>C25+D25</f>
        <v>1495685</v>
      </c>
    </row>
    <row r="26" spans="1:5" ht="14.25" customHeight="1">
      <c r="A26" s="34" t="s">
        <v>189</v>
      </c>
      <c r="B26" s="428" t="s">
        <v>190</v>
      </c>
      <c r="C26" s="509">
        <v>66914644</v>
      </c>
      <c r="D26" s="333">
        <v>0</v>
      </c>
      <c r="E26" s="510">
        <f>C26</f>
        <v>66914644</v>
      </c>
    </row>
    <row r="27" spans="1:5" ht="12.75" customHeight="1">
      <c r="A27" s="34"/>
      <c r="B27" s="428"/>
      <c r="C27" s="509"/>
      <c r="D27" s="333"/>
      <c r="E27" s="510"/>
    </row>
    <row r="28" spans="1:5" ht="26.25" customHeight="1" thickBot="1">
      <c r="A28" s="46" t="s">
        <v>191</v>
      </c>
      <c r="B28" s="431" t="s">
        <v>52</v>
      </c>
      <c r="C28" s="517">
        <f>C22+C24</f>
        <v>90714524</v>
      </c>
      <c r="D28" s="336">
        <f>D22+D24</f>
        <v>0</v>
      </c>
      <c r="E28" s="518">
        <f>E22+E24</f>
        <v>90714524</v>
      </c>
    </row>
    <row r="29" spans="1:5" ht="16.5" thickTop="1">
      <c r="A29" s="35"/>
      <c r="B29" s="35"/>
      <c r="C29" s="337"/>
      <c r="D29" s="337"/>
      <c r="E29" s="337"/>
    </row>
    <row r="30" spans="1:5" ht="16.5" thickBot="1">
      <c r="A30" s="36"/>
      <c r="B30" s="37"/>
      <c r="C30" s="338"/>
      <c r="D30" s="338"/>
      <c r="E30" s="338"/>
    </row>
    <row r="31" spans="1:5" ht="42.75" customHeight="1" thickBot="1" thickTop="1">
      <c r="A31" s="50" t="s">
        <v>0</v>
      </c>
      <c r="B31" s="51" t="s">
        <v>479</v>
      </c>
      <c r="C31" s="432" t="s">
        <v>517</v>
      </c>
      <c r="D31" s="51" t="s">
        <v>511</v>
      </c>
      <c r="E31" s="433" t="s">
        <v>513</v>
      </c>
    </row>
    <row r="32" spans="1:5" ht="13.5" thickTop="1">
      <c r="A32" s="79" t="s">
        <v>97</v>
      </c>
      <c r="B32" s="426" t="s">
        <v>98</v>
      </c>
      <c r="C32" s="437" t="s">
        <v>99</v>
      </c>
      <c r="D32" s="339" t="s">
        <v>100</v>
      </c>
      <c r="E32" s="343" t="s">
        <v>101</v>
      </c>
    </row>
    <row r="33" spans="1:5" ht="14.25">
      <c r="A33" s="53" t="s">
        <v>53</v>
      </c>
      <c r="B33" s="427" t="s">
        <v>54</v>
      </c>
      <c r="C33" s="438">
        <f>SUM(C34:C35)</f>
        <v>46610245</v>
      </c>
      <c r="D33" s="439">
        <f>SUM(D34:D35)</f>
        <v>0</v>
      </c>
      <c r="E33" s="519">
        <f>SUM(E34:E35)</f>
        <v>46610245</v>
      </c>
    </row>
    <row r="34" spans="1:5" ht="12.75">
      <c r="A34" s="39" t="s">
        <v>55</v>
      </c>
      <c r="B34" s="429" t="s">
        <v>56</v>
      </c>
      <c r="C34" s="440">
        <v>46560245</v>
      </c>
      <c r="D34" s="135">
        <v>0</v>
      </c>
      <c r="E34" s="520">
        <f>C34</f>
        <v>46560245</v>
      </c>
    </row>
    <row r="35" spans="1:5" ht="12.75">
      <c r="A35" s="39" t="s">
        <v>62</v>
      </c>
      <c r="B35" s="429" t="s">
        <v>63</v>
      </c>
      <c r="C35" s="440">
        <v>50000</v>
      </c>
      <c r="D35" s="135">
        <v>0</v>
      </c>
      <c r="E35" s="520">
        <f>C35</f>
        <v>50000</v>
      </c>
    </row>
    <row r="36" spans="1:5" ht="22.5" customHeight="1">
      <c r="A36" s="53" t="s">
        <v>67</v>
      </c>
      <c r="B36" s="435" t="s">
        <v>165</v>
      </c>
      <c r="C36" s="441">
        <v>10838079</v>
      </c>
      <c r="D36" s="134">
        <v>0</v>
      </c>
      <c r="E36" s="521">
        <f>C36</f>
        <v>10838079</v>
      </c>
    </row>
    <row r="37" spans="1:5" ht="15.75" customHeight="1">
      <c r="A37" s="53" t="s">
        <v>68</v>
      </c>
      <c r="B37" s="427" t="s">
        <v>69</v>
      </c>
      <c r="C37" s="441">
        <f>SUM(C38:C42)</f>
        <v>31920000</v>
      </c>
      <c r="D37" s="134">
        <f>SUM(D38:D42)</f>
        <v>0</v>
      </c>
      <c r="E37" s="521">
        <f>SUM(E38:E42)</f>
        <v>31920000</v>
      </c>
    </row>
    <row r="38" spans="1:5" ht="15.75" customHeight="1">
      <c r="A38" s="39" t="s">
        <v>70</v>
      </c>
      <c r="B38" s="429" t="s">
        <v>71</v>
      </c>
      <c r="C38" s="442">
        <v>18790000</v>
      </c>
      <c r="D38" s="137">
        <v>0</v>
      </c>
      <c r="E38" s="522">
        <f>C38+D38</f>
        <v>18790000</v>
      </c>
    </row>
    <row r="39" spans="1:5" ht="15.75" customHeight="1">
      <c r="A39" s="39" t="s">
        <v>72</v>
      </c>
      <c r="B39" s="429" t="s">
        <v>73</v>
      </c>
      <c r="C39" s="442">
        <v>1360000</v>
      </c>
      <c r="D39" s="137">
        <v>0</v>
      </c>
      <c r="E39" s="522">
        <f>C39+D39</f>
        <v>1360000</v>
      </c>
    </row>
    <row r="40" spans="1:5" ht="15.75" customHeight="1">
      <c r="A40" s="39" t="s">
        <v>74</v>
      </c>
      <c r="B40" s="429" t="s">
        <v>75</v>
      </c>
      <c r="C40" s="442">
        <v>5390000</v>
      </c>
      <c r="D40" s="137">
        <v>0</v>
      </c>
      <c r="E40" s="522">
        <f>C40+D40</f>
        <v>5390000</v>
      </c>
    </row>
    <row r="41" spans="1:5" ht="15.75" customHeight="1">
      <c r="A41" s="39" t="s">
        <v>78</v>
      </c>
      <c r="B41" s="429" t="s">
        <v>79</v>
      </c>
      <c r="C41" s="442">
        <v>600000</v>
      </c>
      <c r="D41" s="137">
        <v>0</v>
      </c>
      <c r="E41" s="522">
        <f>C41+D41</f>
        <v>600000</v>
      </c>
    </row>
    <row r="42" spans="1:5" ht="15.75" customHeight="1">
      <c r="A42" s="39" t="s">
        <v>80</v>
      </c>
      <c r="B42" s="429" t="s">
        <v>81</v>
      </c>
      <c r="C42" s="442">
        <v>5780000</v>
      </c>
      <c r="D42" s="137">
        <v>0</v>
      </c>
      <c r="E42" s="522">
        <f>C42+D42</f>
        <v>5780000</v>
      </c>
    </row>
    <row r="43" spans="1:5" ht="15.75" customHeight="1">
      <c r="A43" s="38" t="s">
        <v>85</v>
      </c>
      <c r="B43" s="436" t="s">
        <v>302</v>
      </c>
      <c r="C43" s="443">
        <v>0</v>
      </c>
      <c r="D43" s="138">
        <v>0</v>
      </c>
      <c r="E43" s="523">
        <v>0</v>
      </c>
    </row>
    <row r="44" spans="1:5" ht="17.25" customHeight="1">
      <c r="A44" s="39" t="s">
        <v>170</v>
      </c>
      <c r="B44" s="429" t="s">
        <v>171</v>
      </c>
      <c r="C44" s="442">
        <v>0</v>
      </c>
      <c r="D44" s="137">
        <v>0</v>
      </c>
      <c r="E44" s="522">
        <v>0</v>
      </c>
    </row>
    <row r="45" spans="1:5" ht="19.5" customHeight="1">
      <c r="A45" s="39" t="s">
        <v>483</v>
      </c>
      <c r="B45" s="429" t="s">
        <v>301</v>
      </c>
      <c r="C45" s="442">
        <v>0</v>
      </c>
      <c r="D45" s="137">
        <v>0</v>
      </c>
      <c r="E45" s="522">
        <v>0</v>
      </c>
    </row>
    <row r="46" spans="1:5" ht="14.25">
      <c r="A46" s="38" t="s">
        <v>303</v>
      </c>
      <c r="B46" s="436" t="s">
        <v>87</v>
      </c>
      <c r="C46" s="441">
        <f>SUM(C47:C49)</f>
        <v>1346200</v>
      </c>
      <c r="D46" s="134">
        <f>SUM(D47:D49)</f>
        <v>0</v>
      </c>
      <c r="E46" s="134">
        <f>SUM(E47:E49)</f>
        <v>1346200</v>
      </c>
    </row>
    <row r="47" spans="1:5" s="87" customFormat="1" ht="15" customHeight="1">
      <c r="A47" s="39" t="s">
        <v>521</v>
      </c>
      <c r="B47" s="429" t="s">
        <v>585</v>
      </c>
      <c r="C47" s="442">
        <v>860000</v>
      </c>
      <c r="D47" s="137">
        <v>-300000</v>
      </c>
      <c r="E47" s="522">
        <f>C47+D47</f>
        <v>560000</v>
      </c>
    </row>
    <row r="48" spans="1:5" s="87" customFormat="1" ht="15" customHeight="1">
      <c r="A48" s="39" t="s">
        <v>178</v>
      </c>
      <c r="B48" s="429" t="s">
        <v>304</v>
      </c>
      <c r="C48" s="442">
        <v>200000</v>
      </c>
      <c r="D48" s="137">
        <v>300000</v>
      </c>
      <c r="E48" s="522">
        <f>C48+D48</f>
        <v>500000</v>
      </c>
    </row>
    <row r="49" spans="1:5" s="87" customFormat="1" ht="14.25" customHeight="1">
      <c r="A49" s="39" t="s">
        <v>179</v>
      </c>
      <c r="B49" s="429" t="s">
        <v>305</v>
      </c>
      <c r="C49" s="442">
        <v>286200</v>
      </c>
      <c r="D49" s="137">
        <v>0</v>
      </c>
      <c r="E49" s="522">
        <f>C49+D49</f>
        <v>286200</v>
      </c>
    </row>
    <row r="50" spans="1:5" ht="16.5" thickBot="1">
      <c r="A50" s="46" t="s">
        <v>192</v>
      </c>
      <c r="B50" s="431" t="s">
        <v>95</v>
      </c>
      <c r="C50" s="444">
        <f>C33+C36+C37+C46</f>
        <v>90714524</v>
      </c>
      <c r="D50" s="136">
        <f>D33+D36+D37+D46</f>
        <v>0</v>
      </c>
      <c r="E50" s="524">
        <f>E33+E36+E37+E46</f>
        <v>90714524</v>
      </c>
    </row>
    <row r="51" spans="1:5" ht="16.5" thickTop="1">
      <c r="A51" s="35"/>
      <c r="B51" s="35"/>
      <c r="C51" s="33"/>
      <c r="D51" s="33"/>
      <c r="E51" s="33"/>
    </row>
    <row r="52" spans="1:2" ht="16.5" thickBot="1">
      <c r="A52" s="31"/>
      <c r="B52" s="32"/>
    </row>
    <row r="53" spans="1:5" ht="15" thickBot="1">
      <c r="A53" s="88" t="s">
        <v>485</v>
      </c>
      <c r="B53" s="86"/>
      <c r="C53" s="672">
        <v>13</v>
      </c>
      <c r="D53" s="673"/>
      <c r="E53" s="674"/>
    </row>
    <row r="54" spans="1:5" ht="15" thickBot="1">
      <c r="A54" s="88" t="s">
        <v>205</v>
      </c>
      <c r="B54" s="86"/>
      <c r="C54" s="672">
        <v>0</v>
      </c>
      <c r="D54" s="673"/>
      <c r="E54" s="674"/>
    </row>
  </sheetData>
  <sheetProtection/>
  <mergeCells count="5">
    <mergeCell ref="C53:E53"/>
    <mergeCell ref="C54:E54"/>
    <mergeCell ref="A1:B1"/>
    <mergeCell ref="A3:E4"/>
    <mergeCell ref="A5:E5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90" zoomScaleNormal="90"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1.28125" style="3" customWidth="1"/>
    <col min="4" max="4" width="13.57421875" style="3" customWidth="1"/>
    <col min="5" max="5" width="12.421875" style="3" customWidth="1"/>
    <col min="6" max="6" width="13.57421875" style="3" customWidth="1"/>
    <col min="7" max="7" width="48.8515625" style="3" customWidth="1"/>
    <col min="8" max="8" width="12.7109375" style="3" customWidth="1"/>
    <col min="9" max="9" width="11.8515625" style="3" customWidth="1"/>
    <col min="10" max="10" width="13.57421875" style="3" customWidth="1"/>
    <col min="11" max="16384" width="8.00390625" style="3" customWidth="1"/>
  </cols>
  <sheetData>
    <row r="1" spans="3:10" ht="30" customHeight="1">
      <c r="C1" s="678" t="s">
        <v>195</v>
      </c>
      <c r="D1" s="678"/>
      <c r="E1" s="678"/>
      <c r="F1" s="678"/>
      <c r="G1" s="678"/>
      <c r="H1" s="678"/>
      <c r="I1" s="678"/>
      <c r="J1" s="678"/>
    </row>
    <row r="2" spans="3:10" ht="30" customHeight="1">
      <c r="C2" s="678" t="s">
        <v>492</v>
      </c>
      <c r="D2" s="678"/>
      <c r="E2" s="678"/>
      <c r="F2" s="678"/>
      <c r="G2" s="678"/>
      <c r="H2" s="678"/>
      <c r="I2" s="678"/>
      <c r="J2" s="678"/>
    </row>
    <row r="3" spans="3:10" ht="17.25" customHeight="1">
      <c r="C3" s="678" t="s">
        <v>497</v>
      </c>
      <c r="D3" s="678"/>
      <c r="E3" s="678"/>
      <c r="F3" s="678"/>
      <c r="G3" s="678"/>
      <c r="H3" s="678"/>
      <c r="I3" s="678"/>
      <c r="J3" s="678"/>
    </row>
    <row r="4" spans="3:10" ht="17.25" customHeight="1">
      <c r="C4" s="764" t="s">
        <v>684</v>
      </c>
      <c r="D4" s="54"/>
      <c r="E4" s="54"/>
      <c r="F4" s="54"/>
      <c r="G4" s="54"/>
      <c r="H4" s="323"/>
      <c r="I4" s="54"/>
      <c r="J4" s="323"/>
    </row>
    <row r="5" spans="3:10" ht="19.5" customHeight="1" thickBot="1">
      <c r="C5" s="764" t="s">
        <v>685</v>
      </c>
      <c r="G5" s="4"/>
      <c r="H5" s="55"/>
      <c r="J5" s="55" t="s">
        <v>484</v>
      </c>
    </row>
    <row r="6" spans="1:10" ht="42" customHeight="1">
      <c r="A6" s="5" t="s">
        <v>104</v>
      </c>
      <c r="B6" s="6" t="s">
        <v>105</v>
      </c>
      <c r="C6" s="6" t="s">
        <v>491</v>
      </c>
      <c r="D6" s="6" t="s">
        <v>512</v>
      </c>
      <c r="E6" s="6" t="s">
        <v>511</v>
      </c>
      <c r="F6" s="6" t="s">
        <v>513</v>
      </c>
      <c r="G6" s="348" t="s">
        <v>490</v>
      </c>
      <c r="H6" s="6" t="s">
        <v>512</v>
      </c>
      <c r="I6" s="6" t="s">
        <v>511</v>
      </c>
      <c r="J6" s="6" t="s">
        <v>513</v>
      </c>
    </row>
    <row r="7" spans="1:10" s="84" customFormat="1" ht="10.5">
      <c r="A7" s="81">
        <v>1</v>
      </c>
      <c r="B7" s="82">
        <v>2</v>
      </c>
      <c r="C7" s="82" t="s">
        <v>97</v>
      </c>
      <c r="D7" s="82" t="s">
        <v>98</v>
      </c>
      <c r="E7" s="82"/>
      <c r="F7" s="82"/>
      <c r="G7" s="83" t="s">
        <v>99</v>
      </c>
      <c r="H7" s="82" t="s">
        <v>100</v>
      </c>
      <c r="I7" s="82"/>
      <c r="J7" s="82"/>
    </row>
    <row r="8" spans="1:10" ht="15.75" customHeight="1">
      <c r="A8" s="7" t="s">
        <v>106</v>
      </c>
      <c r="B8" s="8" t="s">
        <v>107</v>
      </c>
      <c r="C8" s="9" t="s">
        <v>487</v>
      </c>
      <c r="D8" s="56">
        <v>2000000</v>
      </c>
      <c r="E8" s="56">
        <v>0</v>
      </c>
      <c r="F8" s="56">
        <f>D8+E8</f>
        <v>2000000</v>
      </c>
      <c r="G8" s="10" t="s">
        <v>489</v>
      </c>
      <c r="H8" s="56">
        <v>23275319</v>
      </c>
      <c r="I8" s="56">
        <v>20000</v>
      </c>
      <c r="J8" s="56">
        <f>H8+I8</f>
        <v>23295319</v>
      </c>
    </row>
    <row r="9" spans="1:10" ht="15.75" customHeight="1">
      <c r="A9" s="7" t="s">
        <v>106</v>
      </c>
      <c r="B9" s="8" t="s">
        <v>107</v>
      </c>
      <c r="C9" s="640" t="s">
        <v>534</v>
      </c>
      <c r="D9" s="57">
        <v>10000000</v>
      </c>
      <c r="E9" s="57">
        <v>0</v>
      </c>
      <c r="F9" s="56">
        <f aca="true" t="shared" si="0" ref="F9:F23">D9+E9</f>
        <v>10000000</v>
      </c>
      <c r="G9" s="10" t="s">
        <v>308</v>
      </c>
      <c r="H9" s="59">
        <v>3810000</v>
      </c>
      <c r="I9" s="57">
        <v>0</v>
      </c>
      <c r="J9" s="56">
        <f>H9+I9</f>
        <v>3810000</v>
      </c>
    </row>
    <row r="10" spans="1:10" ht="15.75" customHeight="1">
      <c r="A10" s="7" t="s">
        <v>108</v>
      </c>
      <c r="B10" s="8" t="s">
        <v>109</v>
      </c>
      <c r="C10" s="641" t="s">
        <v>535</v>
      </c>
      <c r="D10" s="59">
        <v>10000000</v>
      </c>
      <c r="E10" s="59">
        <v>0</v>
      </c>
      <c r="F10" s="56">
        <f t="shared" si="0"/>
        <v>10000000</v>
      </c>
      <c r="G10" s="346" t="s">
        <v>673</v>
      </c>
      <c r="H10" s="59">
        <v>0</v>
      </c>
      <c r="I10" s="59">
        <v>3296921</v>
      </c>
      <c r="J10" s="56">
        <f>H10+I10</f>
        <v>3296921</v>
      </c>
    </row>
    <row r="11" spans="1:10" ht="19.5" customHeight="1">
      <c r="A11" s="7" t="s">
        <v>111</v>
      </c>
      <c r="B11" s="8" t="s">
        <v>112</v>
      </c>
      <c r="C11" s="9" t="s">
        <v>488</v>
      </c>
      <c r="D11" s="59">
        <v>3810000</v>
      </c>
      <c r="E11" s="59">
        <v>-37000</v>
      </c>
      <c r="F11" s="56">
        <f t="shared" si="0"/>
        <v>3773000</v>
      </c>
      <c r="G11" s="346" t="s">
        <v>675</v>
      </c>
      <c r="H11" s="59">
        <v>0</v>
      </c>
      <c r="I11" s="59">
        <v>3703700</v>
      </c>
      <c r="J11" s="59">
        <v>3703700</v>
      </c>
    </row>
    <row r="12" spans="1:10" ht="29.25" customHeight="1">
      <c r="A12" s="7"/>
      <c r="B12" s="8"/>
      <c r="C12" s="641" t="s">
        <v>665</v>
      </c>
      <c r="D12" s="59">
        <v>1500000</v>
      </c>
      <c r="E12" s="59">
        <f>533400+45000</f>
        <v>578400</v>
      </c>
      <c r="F12" s="56">
        <f t="shared" si="0"/>
        <v>2078400</v>
      </c>
      <c r="G12" s="346" t="s">
        <v>674</v>
      </c>
      <c r="H12" s="59">
        <v>0</v>
      </c>
      <c r="I12" s="59">
        <v>37500000</v>
      </c>
      <c r="J12" s="56">
        <f>H12+I12</f>
        <v>37500000</v>
      </c>
    </row>
    <row r="13" spans="1:10" ht="15.75" customHeight="1">
      <c r="A13" s="7" t="s">
        <v>106</v>
      </c>
      <c r="B13" s="8" t="s">
        <v>110</v>
      </c>
      <c r="C13" s="9" t="s">
        <v>536</v>
      </c>
      <c r="D13" s="59">
        <v>2000000</v>
      </c>
      <c r="E13" s="59">
        <v>0</v>
      </c>
      <c r="F13" s="56">
        <f t="shared" si="0"/>
        <v>2000000</v>
      </c>
      <c r="G13" s="346"/>
      <c r="H13" s="59"/>
      <c r="I13" s="59"/>
      <c r="J13" s="56"/>
    </row>
    <row r="14" spans="1:10" ht="15.75" customHeight="1">
      <c r="A14" s="7" t="s">
        <v>111</v>
      </c>
      <c r="B14" s="8" t="s">
        <v>112</v>
      </c>
      <c r="C14" s="641" t="s">
        <v>537</v>
      </c>
      <c r="D14" s="56">
        <f>60000+300000</f>
        <v>360000</v>
      </c>
      <c r="E14" s="56">
        <v>5000</v>
      </c>
      <c r="F14" s="56">
        <f t="shared" si="0"/>
        <v>365000</v>
      </c>
      <c r="G14" s="10"/>
      <c r="H14" s="59"/>
      <c r="I14" s="56"/>
      <c r="J14" s="56"/>
    </row>
    <row r="15" spans="1:10" ht="15.75" customHeight="1">
      <c r="A15" s="7" t="s">
        <v>114</v>
      </c>
      <c r="B15" s="8" t="s">
        <v>115</v>
      </c>
      <c r="C15" s="641" t="s">
        <v>667</v>
      </c>
      <c r="D15" s="56">
        <v>1000000</v>
      </c>
      <c r="E15" s="56">
        <v>0</v>
      </c>
      <c r="F15" s="56">
        <f t="shared" si="0"/>
        <v>1000000</v>
      </c>
      <c r="G15" s="10"/>
      <c r="H15" s="56"/>
      <c r="I15" s="56"/>
      <c r="J15" s="56"/>
    </row>
    <row r="16" spans="1:10" ht="15.75" customHeight="1">
      <c r="A16" s="7" t="s">
        <v>116</v>
      </c>
      <c r="B16" s="8" t="s">
        <v>117</v>
      </c>
      <c r="C16" s="641" t="s">
        <v>538</v>
      </c>
      <c r="D16" s="56">
        <v>1500000</v>
      </c>
      <c r="E16" s="56">
        <v>0</v>
      </c>
      <c r="F16" s="56">
        <f t="shared" si="0"/>
        <v>1500000</v>
      </c>
      <c r="G16" s="10"/>
      <c r="H16" s="56"/>
      <c r="I16" s="56"/>
      <c r="J16" s="56"/>
    </row>
    <row r="17" spans="1:10" ht="15.75" customHeight="1">
      <c r="A17" s="7" t="s">
        <v>106</v>
      </c>
      <c r="B17" s="8" t="s">
        <v>113</v>
      </c>
      <c r="C17" s="9" t="s">
        <v>671</v>
      </c>
      <c r="D17" s="59">
        <v>2000000</v>
      </c>
      <c r="E17" s="59">
        <v>-966632</v>
      </c>
      <c r="F17" s="56">
        <f t="shared" si="0"/>
        <v>1033368</v>
      </c>
      <c r="G17" s="11"/>
      <c r="H17" s="56"/>
      <c r="I17" s="59"/>
      <c r="J17" s="59"/>
    </row>
    <row r="18" spans="1:10" ht="15.75" customHeight="1">
      <c r="A18" s="344"/>
      <c r="B18" s="345"/>
      <c r="C18" s="346" t="s">
        <v>539</v>
      </c>
      <c r="D18" s="347">
        <v>4500000</v>
      </c>
      <c r="E18" s="347">
        <v>0</v>
      </c>
      <c r="F18" s="56">
        <f t="shared" si="0"/>
        <v>4500000</v>
      </c>
      <c r="G18" s="11"/>
      <c r="H18" s="57"/>
      <c r="I18" s="347"/>
      <c r="J18" s="347"/>
    </row>
    <row r="19" spans="1:10" ht="15" customHeight="1">
      <c r="A19" s="344"/>
      <c r="B19" s="345"/>
      <c r="C19" s="346" t="s">
        <v>666</v>
      </c>
      <c r="D19" s="347">
        <v>0</v>
      </c>
      <c r="E19" s="347">
        <v>3296921</v>
      </c>
      <c r="F19" s="56">
        <f t="shared" si="0"/>
        <v>3296921</v>
      </c>
      <c r="G19" s="11"/>
      <c r="H19" s="57"/>
      <c r="I19" s="347"/>
      <c r="J19" s="347"/>
    </row>
    <row r="20" spans="1:10" ht="15" customHeight="1">
      <c r="A20" s="344"/>
      <c r="B20" s="345"/>
      <c r="C20" s="346" t="s">
        <v>668</v>
      </c>
      <c r="D20" s="347">
        <v>0</v>
      </c>
      <c r="E20" s="347">
        <v>36000</v>
      </c>
      <c r="F20" s="56">
        <f t="shared" si="0"/>
        <v>36000</v>
      </c>
      <c r="G20" s="11"/>
      <c r="H20" s="57"/>
      <c r="I20" s="347"/>
      <c r="J20" s="347"/>
    </row>
    <row r="21" spans="1:10" ht="29.25" customHeight="1">
      <c r="A21" s="344"/>
      <c r="B21" s="345"/>
      <c r="C21" s="346" t="s">
        <v>670</v>
      </c>
      <c r="D21" s="347">
        <v>0</v>
      </c>
      <c r="E21" s="347">
        <f>3634921+981429+7086614+1913386</f>
        <v>13616350</v>
      </c>
      <c r="F21" s="56">
        <f t="shared" si="0"/>
        <v>13616350</v>
      </c>
      <c r="G21" s="11"/>
      <c r="H21" s="57"/>
      <c r="I21" s="347"/>
      <c r="J21" s="347"/>
    </row>
    <row r="22" spans="1:10" ht="29.25" customHeight="1">
      <c r="A22" s="344"/>
      <c r="B22" s="345"/>
      <c r="C22" s="346" t="s">
        <v>672</v>
      </c>
      <c r="D22" s="347">
        <v>0</v>
      </c>
      <c r="E22" s="347">
        <v>22253650</v>
      </c>
      <c r="F22" s="56">
        <f t="shared" si="0"/>
        <v>22253650</v>
      </c>
      <c r="G22" s="11"/>
      <c r="H22" s="57"/>
      <c r="I22" s="347"/>
      <c r="J22" s="347"/>
    </row>
    <row r="23" spans="1:10" ht="25.5" customHeight="1">
      <c r="A23" s="344"/>
      <c r="B23" s="345"/>
      <c r="C23" s="346" t="s">
        <v>669</v>
      </c>
      <c r="D23" s="347">
        <v>0</v>
      </c>
      <c r="E23" s="347">
        <f>3310000+893700</f>
        <v>4203700</v>
      </c>
      <c r="F23" s="56">
        <f t="shared" si="0"/>
        <v>4203700</v>
      </c>
      <c r="G23" s="11"/>
      <c r="H23" s="57"/>
      <c r="I23" s="347"/>
      <c r="J23" s="347"/>
    </row>
    <row r="24" spans="1:10" ht="13.5" thickBot="1">
      <c r="A24" s="12"/>
      <c r="B24" s="13"/>
      <c r="C24" s="15"/>
      <c r="D24" s="58">
        <f>SUM(D8:D23)</f>
        <v>38670000</v>
      </c>
      <c r="E24" s="58">
        <f>SUM(E8:E23)</f>
        <v>42986389</v>
      </c>
      <c r="F24" s="58">
        <f>SUM(F8:F23)</f>
        <v>81656389</v>
      </c>
      <c r="G24" s="16"/>
      <c r="H24" s="58">
        <f>SUM(H8:H17)</f>
        <v>27085319</v>
      </c>
      <c r="I24" s="58">
        <f>SUM(I8:I17)</f>
        <v>44520621</v>
      </c>
      <c r="J24" s="58">
        <f>SUM(J8:J17)</f>
        <v>71605940</v>
      </c>
    </row>
    <row r="25" spans="1:2" ht="12.75">
      <c r="A25" s="12"/>
      <c r="B25" s="13"/>
    </row>
    <row r="26" spans="1:2" ht="12.75">
      <c r="A26" s="12"/>
      <c r="B26" s="13"/>
    </row>
    <row r="27" spans="1:2" ht="13.5" thickBot="1">
      <c r="A27" s="14" t="s">
        <v>118</v>
      </c>
      <c r="B27" s="15"/>
    </row>
  </sheetData>
  <sheetProtection/>
  <mergeCells count="3">
    <mergeCell ref="C1:J1"/>
    <mergeCell ref="C2:J2"/>
    <mergeCell ref="C3:J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headerFooter alignWithMargins="0">
    <oddHeader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89" customWidth="1"/>
    <col min="2" max="2" width="43.57421875" style="92" customWidth="1"/>
    <col min="3" max="3" width="12.57421875" style="89" customWidth="1"/>
    <col min="4" max="4" width="10.7109375" style="89" customWidth="1"/>
    <col min="5" max="5" width="12.140625" style="89" customWidth="1"/>
    <col min="6" max="6" width="43.7109375" style="89" customWidth="1"/>
    <col min="7" max="7" width="13.7109375" style="89" customWidth="1"/>
    <col min="8" max="8" width="11.140625" style="89" customWidth="1"/>
    <col min="9" max="9" width="12.00390625" style="89" customWidth="1"/>
    <col min="10" max="10" width="4.140625" style="89" customWidth="1"/>
    <col min="11" max="16384" width="8.00390625" style="89" customWidth="1"/>
  </cols>
  <sheetData>
    <row r="1" spans="2:10" ht="39.75" customHeight="1">
      <c r="B1" s="90" t="s">
        <v>206</v>
      </c>
      <c r="C1" s="91"/>
      <c r="D1" s="91"/>
      <c r="E1" s="91"/>
      <c r="F1" s="91"/>
      <c r="G1" s="91"/>
      <c r="H1" s="91"/>
      <c r="I1" s="91"/>
      <c r="J1" s="681"/>
    </row>
    <row r="2" spans="1:10" ht="19.5" customHeight="1">
      <c r="A2" s="764" t="s">
        <v>686</v>
      </c>
      <c r="B2" s="90"/>
      <c r="C2" s="91"/>
      <c r="D2" s="91"/>
      <c r="E2" s="91"/>
      <c r="F2" s="91"/>
      <c r="G2" s="324"/>
      <c r="H2" s="477"/>
      <c r="I2" s="324"/>
      <c r="J2" s="681"/>
    </row>
    <row r="3" spans="1:10" ht="16.5" thickBot="1">
      <c r="A3" s="764" t="s">
        <v>687</v>
      </c>
      <c r="G3" s="325"/>
      <c r="I3" s="325" t="s">
        <v>473</v>
      </c>
      <c r="J3" s="681"/>
    </row>
    <row r="4" spans="1:10" ht="18" customHeight="1" thickBot="1">
      <c r="A4" s="679" t="s">
        <v>207</v>
      </c>
      <c r="B4" s="683" t="s">
        <v>102</v>
      </c>
      <c r="C4" s="684"/>
      <c r="D4" s="684"/>
      <c r="E4" s="686"/>
      <c r="F4" s="683" t="s">
        <v>103</v>
      </c>
      <c r="G4" s="684"/>
      <c r="H4" s="684"/>
      <c r="I4" s="685"/>
      <c r="J4" s="681"/>
    </row>
    <row r="5" spans="1:10" s="97" customFormat="1" ht="35.25" customHeight="1" thickBot="1">
      <c r="A5" s="680"/>
      <c r="B5" s="447" t="s">
        <v>208</v>
      </c>
      <c r="C5" s="424" t="s">
        <v>540</v>
      </c>
      <c r="D5" s="425" t="s">
        <v>511</v>
      </c>
      <c r="E5" s="459" t="s">
        <v>513</v>
      </c>
      <c r="F5" s="447" t="s">
        <v>208</v>
      </c>
      <c r="G5" s="424" t="s">
        <v>540</v>
      </c>
      <c r="H5" s="425" t="s">
        <v>511</v>
      </c>
      <c r="I5" s="459" t="s">
        <v>513</v>
      </c>
      <c r="J5" s="681"/>
    </row>
    <row r="6" spans="1:10" s="102" customFormat="1" ht="12" customHeight="1" thickBot="1">
      <c r="A6" s="98" t="s">
        <v>97</v>
      </c>
      <c r="B6" s="448" t="s">
        <v>98</v>
      </c>
      <c r="C6" s="460" t="s">
        <v>99</v>
      </c>
      <c r="D6" s="461" t="s">
        <v>100</v>
      </c>
      <c r="E6" s="462" t="s">
        <v>101</v>
      </c>
      <c r="F6" s="448" t="s">
        <v>455</v>
      </c>
      <c r="G6" s="460" t="s">
        <v>459</v>
      </c>
      <c r="H6" s="461" t="s">
        <v>507</v>
      </c>
      <c r="I6" s="462" t="s">
        <v>508</v>
      </c>
      <c r="J6" s="681"/>
    </row>
    <row r="7" spans="1:10" ht="12.75" customHeight="1">
      <c r="A7" s="103" t="s">
        <v>119</v>
      </c>
      <c r="B7" s="449" t="s">
        <v>209</v>
      </c>
      <c r="C7" s="463">
        <v>108311331</v>
      </c>
      <c r="D7" s="109">
        <v>0</v>
      </c>
      <c r="E7" s="110">
        <f>C7+D7</f>
        <v>108311331</v>
      </c>
      <c r="F7" s="449" t="s">
        <v>54</v>
      </c>
      <c r="G7" s="463">
        <v>54033000</v>
      </c>
      <c r="H7" s="109">
        <v>55074</v>
      </c>
      <c r="I7" s="110">
        <f>G7+H7</f>
        <v>54088074</v>
      </c>
      <c r="J7" s="681"/>
    </row>
    <row r="8" spans="1:10" ht="12.75" customHeight="1">
      <c r="A8" s="107" t="s">
        <v>120</v>
      </c>
      <c r="B8" s="450" t="s">
        <v>210</v>
      </c>
      <c r="C8" s="463">
        <v>41217505</v>
      </c>
      <c r="D8" s="109">
        <v>2840108</v>
      </c>
      <c r="E8" s="110">
        <f aca="true" t="shared" si="0" ref="E8:E14">C8+D8</f>
        <v>44057613</v>
      </c>
      <c r="F8" s="450" t="s">
        <v>211</v>
      </c>
      <c r="G8" s="463">
        <v>11799356</v>
      </c>
      <c r="H8" s="109">
        <v>171199</v>
      </c>
      <c r="I8" s="110">
        <f>G8+H8</f>
        <v>11970555</v>
      </c>
      <c r="J8" s="681"/>
    </row>
    <row r="9" spans="1:10" ht="12.75" customHeight="1">
      <c r="A9" s="107" t="s">
        <v>121</v>
      </c>
      <c r="B9" s="450" t="s">
        <v>212</v>
      </c>
      <c r="C9" s="463">
        <v>0</v>
      </c>
      <c r="D9" s="109"/>
      <c r="E9" s="110">
        <f t="shared" si="0"/>
        <v>0</v>
      </c>
      <c r="F9" s="450" t="s">
        <v>213</v>
      </c>
      <c r="G9" s="463">
        <v>40697400</v>
      </c>
      <c r="H9" s="109">
        <v>3874822</v>
      </c>
      <c r="I9" s="110">
        <f>G9+H9</f>
        <v>44572222</v>
      </c>
      <c r="J9" s="681"/>
    </row>
    <row r="10" spans="1:10" ht="12.75" customHeight="1">
      <c r="A10" s="107" t="s">
        <v>122</v>
      </c>
      <c r="B10" s="450" t="s">
        <v>15</v>
      </c>
      <c r="C10" s="463">
        <v>82490000</v>
      </c>
      <c r="D10" s="109">
        <v>30000</v>
      </c>
      <c r="E10" s="110">
        <f t="shared" si="0"/>
        <v>82520000</v>
      </c>
      <c r="F10" s="450" t="s">
        <v>84</v>
      </c>
      <c r="G10" s="463">
        <v>5400000</v>
      </c>
      <c r="H10" s="109">
        <v>0</v>
      </c>
      <c r="I10" s="110">
        <f>G10+H10</f>
        <v>5400000</v>
      </c>
      <c r="J10" s="681"/>
    </row>
    <row r="11" spans="1:10" ht="12.75" customHeight="1">
      <c r="A11" s="107" t="s">
        <v>123</v>
      </c>
      <c r="B11" s="111" t="s">
        <v>28</v>
      </c>
      <c r="C11" s="463">
        <v>11366060</v>
      </c>
      <c r="D11" s="109">
        <v>-29802</v>
      </c>
      <c r="E11" s="110">
        <f t="shared" si="0"/>
        <v>11336258</v>
      </c>
      <c r="F11" s="450" t="s">
        <v>130</v>
      </c>
      <c r="G11" s="463">
        <v>52706707</v>
      </c>
      <c r="H11" s="109">
        <v>293443</v>
      </c>
      <c r="I11" s="110">
        <f>G11+H11</f>
        <v>53000150</v>
      </c>
      <c r="J11" s="681"/>
    </row>
    <row r="12" spans="1:10" ht="12.75" customHeight="1">
      <c r="A12" s="107" t="s">
        <v>124</v>
      </c>
      <c r="B12" s="450" t="s">
        <v>43</v>
      </c>
      <c r="C12" s="463">
        <v>7350000</v>
      </c>
      <c r="D12" s="109">
        <v>20000</v>
      </c>
      <c r="E12" s="110">
        <f t="shared" si="0"/>
        <v>7370000</v>
      </c>
      <c r="F12" s="450"/>
      <c r="G12" s="463"/>
      <c r="H12" s="109"/>
      <c r="I12" s="110"/>
      <c r="J12" s="681"/>
    </row>
    <row r="13" spans="1:10" ht="12.75" customHeight="1">
      <c r="A13" s="107" t="s">
        <v>125</v>
      </c>
      <c r="B13" s="450" t="s">
        <v>215</v>
      </c>
      <c r="C13" s="463"/>
      <c r="D13" s="109"/>
      <c r="E13" s="110">
        <f t="shared" si="0"/>
        <v>0</v>
      </c>
      <c r="F13" s="451"/>
      <c r="G13" s="463"/>
      <c r="H13" s="109"/>
      <c r="I13" s="110"/>
      <c r="J13" s="681"/>
    </row>
    <row r="14" spans="1:10" ht="12.75" customHeight="1" thickBot="1">
      <c r="A14" s="107" t="s">
        <v>126</v>
      </c>
      <c r="B14" s="451"/>
      <c r="C14" s="463"/>
      <c r="D14" s="109"/>
      <c r="E14" s="110">
        <f t="shared" si="0"/>
        <v>0</v>
      </c>
      <c r="F14" s="451"/>
      <c r="G14" s="463"/>
      <c r="H14" s="109"/>
      <c r="I14" s="110"/>
      <c r="J14" s="681"/>
    </row>
    <row r="15" spans="1:10" ht="15.75" customHeight="1" thickBot="1">
      <c r="A15" s="107" t="s">
        <v>127</v>
      </c>
      <c r="B15" s="452" t="s">
        <v>220</v>
      </c>
      <c r="C15" s="478">
        <f>SUM(C7:C14)</f>
        <v>250734896</v>
      </c>
      <c r="D15" s="478">
        <f>SUM(D7:D14)</f>
        <v>2860306</v>
      </c>
      <c r="E15" s="464">
        <f>SUM(E7:E14)</f>
        <v>253595202</v>
      </c>
      <c r="F15" s="452" t="s">
        <v>221</v>
      </c>
      <c r="G15" s="464">
        <f>SUM(G7:G14)</f>
        <v>164636463</v>
      </c>
      <c r="H15" s="465">
        <f>SUM(H7:H14)</f>
        <v>4394538</v>
      </c>
      <c r="I15" s="466">
        <f>SUM(I7:I14)</f>
        <v>169031001</v>
      </c>
      <c r="J15" s="681"/>
    </row>
    <row r="16" spans="1:10" ht="12.75" customHeight="1">
      <c r="A16" s="107" t="s">
        <v>216</v>
      </c>
      <c r="B16" s="453" t="s">
        <v>223</v>
      </c>
      <c r="C16" s="467">
        <f>+C17+C18+C19+C20</f>
        <v>0</v>
      </c>
      <c r="D16" s="120"/>
      <c r="E16" s="468"/>
      <c r="F16" s="454" t="s">
        <v>224</v>
      </c>
      <c r="G16" s="469"/>
      <c r="H16" s="120"/>
      <c r="I16" s="468"/>
      <c r="J16" s="681"/>
    </row>
    <row r="17" spans="1:10" ht="12.75" customHeight="1">
      <c r="A17" s="107" t="s">
        <v>217</v>
      </c>
      <c r="B17" s="454" t="s">
        <v>226</v>
      </c>
      <c r="C17" s="469">
        <v>0</v>
      </c>
      <c r="D17" s="118"/>
      <c r="E17" s="119"/>
      <c r="F17" s="454" t="s">
        <v>227</v>
      </c>
      <c r="G17" s="469"/>
      <c r="H17" s="118"/>
      <c r="I17" s="119"/>
      <c r="J17" s="681"/>
    </row>
    <row r="18" spans="1:10" ht="12.75" customHeight="1">
      <c r="A18" s="107" t="s">
        <v>218</v>
      </c>
      <c r="B18" s="454" t="s">
        <v>229</v>
      </c>
      <c r="C18" s="469"/>
      <c r="D18" s="118"/>
      <c r="E18" s="119"/>
      <c r="F18" s="454" t="s">
        <v>230</v>
      </c>
      <c r="G18" s="469"/>
      <c r="H18" s="118"/>
      <c r="I18" s="119"/>
      <c r="J18" s="681"/>
    </row>
    <row r="19" spans="1:10" ht="12.75" customHeight="1">
      <c r="A19" s="107" t="s">
        <v>219</v>
      </c>
      <c r="B19" s="454" t="s">
        <v>232</v>
      </c>
      <c r="C19" s="469"/>
      <c r="D19" s="118"/>
      <c r="E19" s="119"/>
      <c r="F19" s="454" t="s">
        <v>233</v>
      </c>
      <c r="G19" s="469"/>
      <c r="H19" s="118"/>
      <c r="I19" s="119"/>
      <c r="J19" s="681"/>
    </row>
    <row r="20" spans="1:10" ht="12.75" customHeight="1">
      <c r="A20" s="107" t="s">
        <v>222</v>
      </c>
      <c r="B20" s="454" t="s">
        <v>235</v>
      </c>
      <c r="C20" s="469"/>
      <c r="D20" s="118"/>
      <c r="E20" s="119"/>
      <c r="F20" s="453" t="s">
        <v>236</v>
      </c>
      <c r="G20" s="469"/>
      <c r="H20" s="118"/>
      <c r="I20" s="119"/>
      <c r="J20" s="681"/>
    </row>
    <row r="21" spans="1:10" ht="12.75" customHeight="1">
      <c r="A21" s="107" t="s">
        <v>225</v>
      </c>
      <c r="B21" s="454" t="s">
        <v>238</v>
      </c>
      <c r="C21" s="467">
        <f>+C22+C23</f>
        <v>0</v>
      </c>
      <c r="D21" s="120"/>
      <c r="E21" s="468"/>
      <c r="F21" s="454" t="s">
        <v>239</v>
      </c>
      <c r="G21" s="469"/>
      <c r="H21" s="120"/>
      <c r="I21" s="468"/>
      <c r="J21" s="681"/>
    </row>
    <row r="22" spans="1:10" ht="12.75" customHeight="1">
      <c r="A22" s="107" t="s">
        <v>228</v>
      </c>
      <c r="B22" s="455" t="s">
        <v>241</v>
      </c>
      <c r="C22" s="469"/>
      <c r="D22" s="118"/>
      <c r="E22" s="119"/>
      <c r="F22" s="449" t="s">
        <v>242</v>
      </c>
      <c r="G22" s="469"/>
      <c r="H22" s="118"/>
      <c r="I22" s="119"/>
      <c r="J22" s="681"/>
    </row>
    <row r="23" spans="1:10" ht="12.75" customHeight="1">
      <c r="A23" s="107" t="s">
        <v>231</v>
      </c>
      <c r="B23" s="456" t="s">
        <v>244</v>
      </c>
      <c r="C23" s="469"/>
      <c r="D23" s="118"/>
      <c r="E23" s="119"/>
      <c r="F23" s="450" t="s">
        <v>245</v>
      </c>
      <c r="G23" s="469"/>
      <c r="H23" s="118"/>
      <c r="I23" s="119"/>
      <c r="J23" s="681"/>
    </row>
    <row r="24" spans="1:10" ht="12.75" customHeight="1">
      <c r="A24" s="107" t="s">
        <v>234</v>
      </c>
      <c r="B24" s="456" t="s">
        <v>247</v>
      </c>
      <c r="C24" s="469"/>
      <c r="D24" s="118"/>
      <c r="E24" s="119"/>
      <c r="F24" s="450" t="s">
        <v>248</v>
      </c>
      <c r="G24" s="469"/>
      <c r="H24" s="118"/>
      <c r="I24" s="119"/>
      <c r="J24" s="681"/>
    </row>
    <row r="25" spans="1:10" ht="12.75" customHeight="1">
      <c r="A25" s="107" t="s">
        <v>237</v>
      </c>
      <c r="B25" s="456" t="s">
        <v>250</v>
      </c>
      <c r="C25" s="469"/>
      <c r="D25" s="118"/>
      <c r="E25" s="119"/>
      <c r="F25" s="450" t="s">
        <v>306</v>
      </c>
      <c r="G25" s="469">
        <v>3789108</v>
      </c>
      <c r="H25" s="118"/>
      <c r="I25" s="119">
        <f>G25+H25</f>
        <v>3789108</v>
      </c>
      <c r="J25" s="681"/>
    </row>
    <row r="26" spans="1:10" ht="12.75" customHeight="1" thickBot="1">
      <c r="A26" s="107" t="s">
        <v>240</v>
      </c>
      <c r="B26" s="456" t="s">
        <v>250</v>
      </c>
      <c r="C26" s="469"/>
      <c r="D26" s="118"/>
      <c r="E26" s="119"/>
      <c r="F26" s="476" t="s">
        <v>190</v>
      </c>
      <c r="G26" s="469">
        <v>66914644</v>
      </c>
      <c r="H26" s="118"/>
      <c r="I26" s="119">
        <f>G26+H26</f>
        <v>66914644</v>
      </c>
      <c r="J26" s="681"/>
    </row>
    <row r="27" spans="1:10" ht="15.75" customHeight="1" thickBot="1">
      <c r="A27" s="107" t="s">
        <v>243</v>
      </c>
      <c r="B27" s="457" t="s">
        <v>252</v>
      </c>
      <c r="C27" s="464">
        <f>+C16+C21+C24+C26</f>
        <v>0</v>
      </c>
      <c r="D27" s="465"/>
      <c r="E27" s="466"/>
      <c r="F27" s="452" t="s">
        <v>253</v>
      </c>
      <c r="G27" s="464">
        <f>SUM(G16:G26)</f>
        <v>70703752</v>
      </c>
      <c r="H27" s="464">
        <f>SUM(H16:H26)</f>
        <v>0</v>
      </c>
      <c r="I27" s="464">
        <f>SUM(I16:I26)</f>
        <v>70703752</v>
      </c>
      <c r="J27" s="681"/>
    </row>
    <row r="28" spans="1:10" ht="13.5" thickBot="1">
      <c r="A28" s="107" t="s">
        <v>246</v>
      </c>
      <c r="B28" s="458" t="s">
        <v>255</v>
      </c>
      <c r="C28" s="470">
        <f>+C15+C27</f>
        <v>250734896</v>
      </c>
      <c r="D28" s="470">
        <f>+D15+D27</f>
        <v>2860306</v>
      </c>
      <c r="E28" s="470">
        <f>+E15+E27</f>
        <v>253595202</v>
      </c>
      <c r="F28" s="458" t="s">
        <v>256</v>
      </c>
      <c r="G28" s="470">
        <f>+G15+G27</f>
        <v>235340215</v>
      </c>
      <c r="H28" s="470">
        <f>+H15+H27</f>
        <v>4394538</v>
      </c>
      <c r="I28" s="470">
        <f>+I15+I27</f>
        <v>239734753</v>
      </c>
      <c r="J28" s="681"/>
    </row>
    <row r="29" spans="1:10" ht="13.5" thickBot="1">
      <c r="A29" s="107" t="s">
        <v>249</v>
      </c>
      <c r="B29" s="458" t="s">
        <v>258</v>
      </c>
      <c r="C29" s="470" t="str">
        <f>IF(C15-G15&lt;0,G15-C15,"-")</f>
        <v>-</v>
      </c>
      <c r="D29" s="471"/>
      <c r="E29" s="472"/>
      <c r="F29" s="458" t="s">
        <v>259</v>
      </c>
      <c r="G29" s="470">
        <f>IF(C15-G15&gt;0,C15-G15,"-")</f>
        <v>86098433</v>
      </c>
      <c r="H29" s="470" t="str">
        <f>IF(D15-H15&gt;0,D15-H15,"-")</f>
        <v>-</v>
      </c>
      <c r="I29" s="470">
        <f>IF(E15-I15&gt;0,E15-I15,"-")</f>
        <v>84564201</v>
      </c>
      <c r="J29" s="681"/>
    </row>
    <row r="30" spans="1:10" ht="13.5" thickBot="1">
      <c r="A30" s="107" t="s">
        <v>251</v>
      </c>
      <c r="B30" s="458" t="s">
        <v>261</v>
      </c>
      <c r="C30" s="473" t="str">
        <f>IF(C15+C27-G28&lt;0,G28-(C15+C27),"-")</f>
        <v>-</v>
      </c>
      <c r="D30" s="474"/>
      <c r="E30" s="475"/>
      <c r="F30" s="458" t="s">
        <v>262</v>
      </c>
      <c r="G30" s="473">
        <f>IF(C15+C27-G28&gt;0,C15+C27-G28,"-")</f>
        <v>15394681</v>
      </c>
      <c r="H30" s="473" t="str">
        <f>IF(D15+D27-H28&gt;0,D15+D27-H28,"-")</f>
        <v>-</v>
      </c>
      <c r="I30" s="473">
        <f>IF(E15+E27-I28&gt;0,E15+E27-I28,"-")</f>
        <v>13860449</v>
      </c>
      <c r="J30" s="681"/>
    </row>
    <row r="31" spans="2:6" ht="18.75">
      <c r="B31" s="682"/>
      <c r="C31" s="682"/>
      <c r="D31" s="682"/>
      <c r="E31" s="682"/>
      <c r="F31" s="682"/>
    </row>
  </sheetData>
  <sheetProtection/>
  <mergeCells count="5">
    <mergeCell ref="A4:A5"/>
    <mergeCell ref="J1:J30"/>
    <mergeCell ref="B31:F31"/>
    <mergeCell ref="F4:I4"/>
    <mergeCell ref="B4:E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83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89" customWidth="1"/>
    <col min="2" max="2" width="44.57421875" style="92" customWidth="1"/>
    <col min="3" max="3" width="11.8515625" style="89" customWidth="1"/>
    <col min="4" max="4" width="11.28125" style="89" customWidth="1"/>
    <col min="5" max="5" width="12.57421875" style="89" customWidth="1"/>
    <col min="6" max="6" width="41.7109375" style="89" customWidth="1"/>
    <col min="7" max="7" width="12.421875" style="89" customWidth="1"/>
    <col min="8" max="8" width="11.8515625" style="89" customWidth="1"/>
    <col min="9" max="9" width="11.421875" style="89" customWidth="1"/>
    <col min="10" max="10" width="4.140625" style="89" customWidth="1"/>
    <col min="11" max="16384" width="8.00390625" style="89" customWidth="1"/>
  </cols>
  <sheetData>
    <row r="1" spans="2:10" ht="31.5">
      <c r="B1" s="90" t="s">
        <v>263</v>
      </c>
      <c r="C1" s="91"/>
      <c r="D1" s="91"/>
      <c r="E1" s="91"/>
      <c r="F1" s="91"/>
      <c r="G1" s="91"/>
      <c r="H1" s="91"/>
      <c r="I1" s="91"/>
      <c r="J1" s="681"/>
    </row>
    <row r="2" spans="1:10" ht="19.5" customHeight="1">
      <c r="A2" s="764" t="s">
        <v>688</v>
      </c>
      <c r="B2" s="90"/>
      <c r="C2" s="91"/>
      <c r="D2" s="91"/>
      <c r="E2" s="91"/>
      <c r="F2" s="91"/>
      <c r="G2" s="324"/>
      <c r="H2" s="324"/>
      <c r="I2" s="324"/>
      <c r="J2" s="681"/>
    </row>
    <row r="3" spans="1:10" ht="16.5" thickBot="1">
      <c r="A3" s="764" t="s">
        <v>689</v>
      </c>
      <c r="G3" s="325"/>
      <c r="H3" s="325"/>
      <c r="I3" s="325" t="s">
        <v>473</v>
      </c>
      <c r="J3" s="681"/>
    </row>
    <row r="4" spans="1:10" ht="13.5" thickBot="1">
      <c r="A4" s="687" t="s">
        <v>207</v>
      </c>
      <c r="B4" s="93" t="s">
        <v>102</v>
      </c>
      <c r="C4" s="94"/>
      <c r="D4" s="94"/>
      <c r="E4" s="94"/>
      <c r="F4" s="93" t="s">
        <v>103</v>
      </c>
      <c r="G4" s="95"/>
      <c r="H4" s="95"/>
      <c r="I4" s="95"/>
      <c r="J4" s="681"/>
    </row>
    <row r="5" spans="1:10" s="97" customFormat="1" ht="36.75" thickBot="1">
      <c r="A5" s="688"/>
      <c r="B5" s="96" t="s">
        <v>208</v>
      </c>
      <c r="C5" s="424" t="s">
        <v>540</v>
      </c>
      <c r="D5" s="425" t="s">
        <v>511</v>
      </c>
      <c r="E5" s="459" t="s">
        <v>513</v>
      </c>
      <c r="F5" s="447" t="s">
        <v>208</v>
      </c>
      <c r="G5" s="424" t="s">
        <v>540</v>
      </c>
      <c r="H5" s="425" t="s">
        <v>511</v>
      </c>
      <c r="I5" s="459" t="s">
        <v>513</v>
      </c>
      <c r="J5" s="681"/>
    </row>
    <row r="6" spans="1:10" s="97" customFormat="1" ht="13.5" thickBot="1">
      <c r="A6" s="98" t="s">
        <v>97</v>
      </c>
      <c r="B6" s="99" t="s">
        <v>98</v>
      </c>
      <c r="C6" s="100" t="s">
        <v>99</v>
      </c>
      <c r="D6" s="100" t="s">
        <v>100</v>
      </c>
      <c r="E6" s="100" t="s">
        <v>101</v>
      </c>
      <c r="F6" s="448" t="s">
        <v>455</v>
      </c>
      <c r="G6" s="99" t="s">
        <v>459</v>
      </c>
      <c r="H6" s="100" t="s">
        <v>507</v>
      </c>
      <c r="I6" s="101" t="s">
        <v>508</v>
      </c>
      <c r="J6" s="681"/>
    </row>
    <row r="7" spans="1:10" ht="12.75" customHeight="1">
      <c r="A7" s="103" t="s">
        <v>119</v>
      </c>
      <c r="B7" s="104" t="s">
        <v>264</v>
      </c>
      <c r="C7" s="105">
        <v>0</v>
      </c>
      <c r="D7" s="105">
        <v>44500621</v>
      </c>
      <c r="E7" s="105">
        <v>44500621</v>
      </c>
      <c r="F7" s="449" t="s">
        <v>87</v>
      </c>
      <c r="G7" s="483">
        <v>4860000</v>
      </c>
      <c r="H7" s="105">
        <v>12736371</v>
      </c>
      <c r="I7" s="106">
        <f>G7+H7</f>
        <v>17596371</v>
      </c>
      <c r="J7" s="681"/>
    </row>
    <row r="8" spans="1:10" ht="12.75">
      <c r="A8" s="107" t="s">
        <v>120</v>
      </c>
      <c r="B8" s="108" t="s">
        <v>265</v>
      </c>
      <c r="C8" s="109">
        <v>0</v>
      </c>
      <c r="D8" s="109">
        <v>0</v>
      </c>
      <c r="E8" s="109">
        <v>0</v>
      </c>
      <c r="F8" s="450" t="s">
        <v>266</v>
      </c>
      <c r="G8" s="463"/>
      <c r="H8" s="109"/>
      <c r="I8" s="106">
        <f aca="true" t="shared" si="0" ref="I8:I13">G8+H8</f>
        <v>0</v>
      </c>
      <c r="J8" s="681"/>
    </row>
    <row r="9" spans="1:10" ht="12.75" customHeight="1">
      <c r="A9" s="107" t="s">
        <v>121</v>
      </c>
      <c r="B9" s="108" t="s">
        <v>41</v>
      </c>
      <c r="C9" s="109">
        <v>0</v>
      </c>
      <c r="D9" s="109">
        <v>0</v>
      </c>
      <c r="E9" s="109">
        <v>0</v>
      </c>
      <c r="F9" s="450" t="s">
        <v>89</v>
      </c>
      <c r="G9" s="463">
        <v>27310000</v>
      </c>
      <c r="H9" s="109">
        <v>8963000</v>
      </c>
      <c r="I9" s="106">
        <f t="shared" si="0"/>
        <v>36273000</v>
      </c>
      <c r="J9" s="681"/>
    </row>
    <row r="10" spans="1:10" ht="12.75" customHeight="1">
      <c r="A10" s="107" t="s">
        <v>122</v>
      </c>
      <c r="B10" s="108" t="s">
        <v>267</v>
      </c>
      <c r="C10" s="109">
        <v>0</v>
      </c>
      <c r="D10" s="109">
        <v>0</v>
      </c>
      <c r="E10" s="109">
        <v>0</v>
      </c>
      <c r="F10" s="450" t="s">
        <v>268</v>
      </c>
      <c r="G10" s="463"/>
      <c r="H10" s="109"/>
      <c r="I10" s="106">
        <f t="shared" si="0"/>
        <v>0</v>
      </c>
      <c r="J10" s="681"/>
    </row>
    <row r="11" spans="1:10" ht="12.75" customHeight="1">
      <c r="A11" s="107" t="s">
        <v>123</v>
      </c>
      <c r="B11" s="108" t="s">
        <v>269</v>
      </c>
      <c r="C11" s="109"/>
      <c r="D11" s="109"/>
      <c r="E11" s="109"/>
      <c r="F11" s="450" t="s">
        <v>270</v>
      </c>
      <c r="G11" s="463">
        <v>4500000</v>
      </c>
      <c r="H11" s="109"/>
      <c r="I11" s="106">
        <f t="shared" si="0"/>
        <v>4500000</v>
      </c>
      <c r="J11" s="681"/>
    </row>
    <row r="12" spans="1:10" ht="12.75" customHeight="1">
      <c r="A12" s="107" t="s">
        <v>124</v>
      </c>
      <c r="B12" s="108" t="s">
        <v>271</v>
      </c>
      <c r="C12" s="112"/>
      <c r="D12" s="112"/>
      <c r="E12" s="112"/>
      <c r="F12" s="111" t="s">
        <v>214</v>
      </c>
      <c r="G12" s="484">
        <v>2000000</v>
      </c>
      <c r="H12" s="485">
        <v>21287018</v>
      </c>
      <c r="I12" s="106">
        <f t="shared" si="0"/>
        <v>23287018</v>
      </c>
      <c r="J12" s="681"/>
    </row>
    <row r="13" spans="1:10" ht="13.5" thickBot="1">
      <c r="A13" s="107" t="s">
        <v>216</v>
      </c>
      <c r="B13" s="113"/>
      <c r="C13" s="112"/>
      <c r="D13" s="112"/>
      <c r="E13" s="112"/>
      <c r="F13" s="479"/>
      <c r="G13" s="463"/>
      <c r="H13" s="109"/>
      <c r="I13" s="106">
        <f t="shared" si="0"/>
        <v>0</v>
      </c>
      <c r="J13" s="681"/>
    </row>
    <row r="14" spans="1:10" ht="15.75" customHeight="1" thickBot="1">
      <c r="A14" s="114" t="s">
        <v>218</v>
      </c>
      <c r="B14" s="115" t="s">
        <v>272</v>
      </c>
      <c r="C14" s="116">
        <f>+C7+C9+C10+C12+C13</f>
        <v>0</v>
      </c>
      <c r="D14" s="116">
        <f>+D7+D9+D10+D12+D13</f>
        <v>44500621</v>
      </c>
      <c r="E14" s="116">
        <f>+E7+E9+E10+E12+E13</f>
        <v>44500621</v>
      </c>
      <c r="F14" s="452" t="s">
        <v>273</v>
      </c>
      <c r="G14" s="486">
        <f>+G7+G9+G11+G12+G13</f>
        <v>38670000</v>
      </c>
      <c r="H14" s="116">
        <f>+H7+H9+H11+H12+H13</f>
        <v>42986389</v>
      </c>
      <c r="I14" s="117">
        <f>+I7+I9+I11+I12+I13</f>
        <v>81656389</v>
      </c>
      <c r="J14" s="681"/>
    </row>
    <row r="15" spans="1:10" ht="12.75" customHeight="1">
      <c r="A15" s="103" t="s">
        <v>219</v>
      </c>
      <c r="B15" s="123" t="s">
        <v>274</v>
      </c>
      <c r="C15" s="124">
        <f>+C16+C17+C18+C19+C20</f>
        <v>23275319</v>
      </c>
      <c r="D15" s="124">
        <f>+D16+D17+D18+D19+D20</f>
        <v>20000</v>
      </c>
      <c r="E15" s="124">
        <f>+E16+E17+E18+E19+E20</f>
        <v>23295319</v>
      </c>
      <c r="F15" s="454" t="s">
        <v>224</v>
      </c>
      <c r="G15" s="487"/>
      <c r="H15" s="488"/>
      <c r="I15" s="125"/>
      <c r="J15" s="681"/>
    </row>
    <row r="16" spans="1:10" ht="12.75" customHeight="1">
      <c r="A16" s="107" t="s">
        <v>222</v>
      </c>
      <c r="B16" s="126" t="s">
        <v>275</v>
      </c>
      <c r="C16" s="118">
        <v>23275319</v>
      </c>
      <c r="D16" s="118">
        <v>20000</v>
      </c>
      <c r="E16" s="118">
        <f>C16+D16</f>
        <v>23295319</v>
      </c>
      <c r="F16" s="454" t="s">
        <v>276</v>
      </c>
      <c r="G16" s="469"/>
      <c r="H16" s="118"/>
      <c r="I16" s="119"/>
      <c r="J16" s="681"/>
    </row>
    <row r="17" spans="1:10" ht="12.75" customHeight="1">
      <c r="A17" s="103" t="s">
        <v>225</v>
      </c>
      <c r="B17" s="126" t="s">
        <v>277</v>
      </c>
      <c r="C17" s="118"/>
      <c r="D17" s="118"/>
      <c r="E17" s="118"/>
      <c r="F17" s="454" t="s">
        <v>230</v>
      </c>
      <c r="G17" s="469"/>
      <c r="H17" s="118"/>
      <c r="I17" s="119"/>
      <c r="J17" s="681"/>
    </row>
    <row r="18" spans="1:10" ht="12.75" customHeight="1">
      <c r="A18" s="107" t="s">
        <v>228</v>
      </c>
      <c r="B18" s="126" t="s">
        <v>278</v>
      </c>
      <c r="C18" s="118"/>
      <c r="D18" s="118"/>
      <c r="E18" s="118"/>
      <c r="F18" s="454" t="s">
        <v>233</v>
      </c>
      <c r="G18" s="469"/>
      <c r="H18" s="118"/>
      <c r="I18" s="119"/>
      <c r="J18" s="681"/>
    </row>
    <row r="19" spans="1:10" ht="12.75" customHeight="1">
      <c r="A19" s="103" t="s">
        <v>231</v>
      </c>
      <c r="B19" s="126" t="s">
        <v>279</v>
      </c>
      <c r="C19" s="118"/>
      <c r="D19" s="118"/>
      <c r="E19" s="118"/>
      <c r="F19" s="453" t="s">
        <v>236</v>
      </c>
      <c r="G19" s="469"/>
      <c r="H19" s="118"/>
      <c r="I19" s="119"/>
      <c r="J19" s="681"/>
    </row>
    <row r="20" spans="1:10" ht="12.75" customHeight="1">
      <c r="A20" s="107" t="s">
        <v>234</v>
      </c>
      <c r="B20" s="127" t="s">
        <v>280</v>
      </c>
      <c r="C20" s="118"/>
      <c r="D20" s="118"/>
      <c r="E20" s="118"/>
      <c r="F20" s="454" t="s">
        <v>281</v>
      </c>
      <c r="G20" s="469"/>
      <c r="H20" s="118"/>
      <c r="I20" s="119"/>
      <c r="J20" s="681"/>
    </row>
    <row r="21" spans="1:10" ht="12.75" customHeight="1">
      <c r="A21" s="103" t="s">
        <v>237</v>
      </c>
      <c r="B21" s="128" t="s">
        <v>282</v>
      </c>
      <c r="C21" s="120">
        <f>+C22+C23+C24+C25+C26</f>
        <v>0</v>
      </c>
      <c r="D21" s="120">
        <f>+D22+D23+D24+D25+D26</f>
        <v>0</v>
      </c>
      <c r="E21" s="120">
        <f>+E22+E23+E24+E25+E26</f>
        <v>0</v>
      </c>
      <c r="F21" s="480" t="s">
        <v>283</v>
      </c>
      <c r="G21" s="469"/>
      <c r="H21" s="118"/>
      <c r="I21" s="119"/>
      <c r="J21" s="681"/>
    </row>
    <row r="22" spans="1:10" ht="12.75" customHeight="1">
      <c r="A22" s="107" t="s">
        <v>240</v>
      </c>
      <c r="B22" s="127" t="s">
        <v>284</v>
      </c>
      <c r="C22" s="118"/>
      <c r="D22" s="118"/>
      <c r="E22" s="118"/>
      <c r="F22" s="480" t="s">
        <v>285</v>
      </c>
      <c r="G22" s="469"/>
      <c r="H22" s="118"/>
      <c r="I22" s="119"/>
      <c r="J22" s="681"/>
    </row>
    <row r="23" spans="1:10" ht="12.75" customHeight="1">
      <c r="A23" s="103" t="s">
        <v>243</v>
      </c>
      <c r="B23" s="127" t="s">
        <v>286</v>
      </c>
      <c r="C23" s="118"/>
      <c r="D23" s="118"/>
      <c r="E23" s="118"/>
      <c r="F23" s="481"/>
      <c r="G23" s="469"/>
      <c r="H23" s="118"/>
      <c r="I23" s="119"/>
      <c r="J23" s="681"/>
    </row>
    <row r="24" spans="1:10" ht="12.75" customHeight="1">
      <c r="A24" s="107" t="s">
        <v>246</v>
      </c>
      <c r="B24" s="126" t="s">
        <v>200</v>
      </c>
      <c r="C24" s="118"/>
      <c r="D24" s="118"/>
      <c r="E24" s="118"/>
      <c r="F24" s="482"/>
      <c r="G24" s="469"/>
      <c r="H24" s="118"/>
      <c r="I24" s="119"/>
      <c r="J24" s="681"/>
    </row>
    <row r="25" spans="1:10" ht="12.75" customHeight="1">
      <c r="A25" s="103" t="s">
        <v>249</v>
      </c>
      <c r="B25" s="129" t="s">
        <v>287</v>
      </c>
      <c r="C25" s="118"/>
      <c r="D25" s="118"/>
      <c r="E25" s="118"/>
      <c r="F25" s="451"/>
      <c r="G25" s="469"/>
      <c r="H25" s="118"/>
      <c r="I25" s="119"/>
      <c r="J25" s="681"/>
    </row>
    <row r="26" spans="1:10" ht="12.75" customHeight="1" thickBot="1">
      <c r="A26" s="107" t="s">
        <v>251</v>
      </c>
      <c r="B26" s="130" t="s">
        <v>288</v>
      </c>
      <c r="C26" s="118"/>
      <c r="D26" s="118"/>
      <c r="E26" s="118"/>
      <c r="F26" s="482"/>
      <c r="G26" s="469"/>
      <c r="H26" s="118"/>
      <c r="I26" s="119"/>
      <c r="J26" s="681"/>
    </row>
    <row r="27" spans="1:10" ht="21.75" customHeight="1" thickBot="1">
      <c r="A27" s="114" t="s">
        <v>254</v>
      </c>
      <c r="B27" s="115" t="s">
        <v>289</v>
      </c>
      <c r="C27" s="116">
        <f>+C15+C21</f>
        <v>23275319</v>
      </c>
      <c r="D27" s="116">
        <f>+D15+D21</f>
        <v>20000</v>
      </c>
      <c r="E27" s="116">
        <f>+E15+E21</f>
        <v>23295319</v>
      </c>
      <c r="F27" s="452" t="s">
        <v>290</v>
      </c>
      <c r="G27" s="486">
        <f>SUM(G15:G26)</f>
        <v>0</v>
      </c>
      <c r="H27" s="116">
        <f>SUM(H15:H26)</f>
        <v>0</v>
      </c>
      <c r="I27" s="117">
        <f>SUM(I15:I26)</f>
        <v>0</v>
      </c>
      <c r="J27" s="681"/>
    </row>
    <row r="28" spans="1:10" ht="13.5" thickBot="1">
      <c r="A28" s="114" t="s">
        <v>257</v>
      </c>
      <c r="B28" s="121" t="s">
        <v>291</v>
      </c>
      <c r="C28" s="122">
        <f>+C14+C27</f>
        <v>23275319</v>
      </c>
      <c r="D28" s="122">
        <f>+D14+D27</f>
        <v>44520621</v>
      </c>
      <c r="E28" s="122">
        <f>+E14+E27</f>
        <v>67795940</v>
      </c>
      <c r="F28" s="458" t="s">
        <v>292</v>
      </c>
      <c r="G28" s="489">
        <f>+G14+G27</f>
        <v>38670000</v>
      </c>
      <c r="H28" s="490">
        <f>+H14+H27</f>
        <v>42986389</v>
      </c>
      <c r="I28" s="491">
        <f>+I14+I27</f>
        <v>81656389</v>
      </c>
      <c r="J28" s="681"/>
    </row>
    <row r="29" spans="1:10" ht="13.5" thickBot="1">
      <c r="A29" s="114" t="s">
        <v>260</v>
      </c>
      <c r="B29" s="121" t="s">
        <v>258</v>
      </c>
      <c r="C29" s="122">
        <f>IF(C14-G14&lt;0,G14-C14,"-")</f>
        <v>38670000</v>
      </c>
      <c r="D29" s="122" t="str">
        <f>IF(D14-H14&lt;0,H14-D14,"-")</f>
        <v>-</v>
      </c>
      <c r="E29" s="122">
        <f>IF(E14-I14&lt;0,I14-E14,"-")</f>
        <v>37155768</v>
      </c>
      <c r="F29" s="458" t="s">
        <v>259</v>
      </c>
      <c r="G29" s="489" t="str">
        <f>IF(C14-G14&gt;0,C14-G14,"-")</f>
        <v>-</v>
      </c>
      <c r="H29" s="490">
        <f>IF(D14-H14&gt;0,D14-H14,"-")</f>
        <v>1514232</v>
      </c>
      <c r="I29" s="491" t="str">
        <f>IF(E14-I14&gt;0,E14-I14,"-")</f>
        <v>-</v>
      </c>
      <c r="J29" s="681"/>
    </row>
    <row r="30" spans="1:10" ht="13.5" thickBot="1">
      <c r="A30" s="114" t="s">
        <v>293</v>
      </c>
      <c r="B30" s="121" t="s">
        <v>261</v>
      </c>
      <c r="C30" s="122">
        <f>C29-C27</f>
        <v>15394681</v>
      </c>
      <c r="D30" s="122" t="str">
        <f>IF(D15-H15&lt;0,H15-D15,"-")</f>
        <v>-</v>
      </c>
      <c r="E30" s="122">
        <f>E29-E27</f>
        <v>13860449</v>
      </c>
      <c r="F30" s="458" t="s">
        <v>262</v>
      </c>
      <c r="G30" s="489" t="s">
        <v>307</v>
      </c>
      <c r="H30" s="490" t="s">
        <v>307</v>
      </c>
      <c r="I30" s="491" t="s">
        <v>307</v>
      </c>
      <c r="J30" s="681"/>
    </row>
  </sheetData>
  <sheetProtection/>
  <mergeCells count="2">
    <mergeCell ref="A4:A5"/>
    <mergeCell ref="J1:J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80" zoomScalePageLayoutView="0" workbookViewId="0" topLeftCell="A1">
      <selection activeCell="A5" sqref="A5:A6"/>
    </sheetView>
  </sheetViews>
  <sheetFormatPr defaultColWidth="9.140625" defaultRowHeight="12.75"/>
  <cols>
    <col min="1" max="1" width="8.421875" style="545" customWidth="1"/>
    <col min="2" max="2" width="37.28125" style="545" customWidth="1"/>
    <col min="3" max="3" width="14.7109375" style="545" customWidth="1"/>
    <col min="4" max="4" width="20.8515625" style="545" customWidth="1"/>
    <col min="5" max="5" width="21.140625" style="545" customWidth="1"/>
    <col min="6" max="16384" width="9.140625" style="545" customWidth="1"/>
  </cols>
  <sheetData>
    <row r="1" spans="1:5" ht="15.75">
      <c r="A1" s="689" t="s">
        <v>586</v>
      </c>
      <c r="B1" s="689"/>
      <c r="C1" s="689"/>
      <c r="D1" s="689"/>
      <c r="E1" s="689"/>
    </row>
    <row r="2" spans="1:5" ht="15.75">
      <c r="A2" s="544"/>
      <c r="B2" s="544"/>
      <c r="C2" s="544"/>
      <c r="D2" s="544"/>
      <c r="E2" s="544"/>
    </row>
    <row r="3" spans="1:5" ht="15.75">
      <c r="A3" s="544"/>
      <c r="B3" s="544"/>
      <c r="C3" s="544"/>
      <c r="D3" s="544"/>
      <c r="E3" s="544"/>
    </row>
    <row r="4" spans="1:5" ht="12.75" customHeight="1">
      <c r="A4" s="546"/>
      <c r="B4" s="546"/>
      <c r="C4" s="546"/>
      <c r="D4" s="546"/>
      <c r="E4" s="547"/>
    </row>
    <row r="5" spans="1:5" ht="15.75">
      <c r="A5" s="764" t="s">
        <v>690</v>
      </c>
      <c r="B5" s="548"/>
      <c r="C5" s="548"/>
      <c r="D5" s="548"/>
      <c r="E5" s="548" t="s">
        <v>473</v>
      </c>
    </row>
    <row r="6" spans="1:5" ht="16.5" thickBot="1">
      <c r="A6" s="764" t="s">
        <v>691</v>
      </c>
      <c r="B6" s="548"/>
      <c r="C6" s="548"/>
      <c r="D6" s="548"/>
      <c r="E6" s="548"/>
    </row>
    <row r="7" spans="1:5" ht="15.75" customHeight="1" thickBot="1">
      <c r="A7" s="690" t="s">
        <v>587</v>
      </c>
      <c r="B7" s="691" t="s">
        <v>588</v>
      </c>
      <c r="C7" s="692" t="s">
        <v>540</v>
      </c>
      <c r="D7" s="692" t="s">
        <v>644</v>
      </c>
      <c r="E7" s="691" t="s">
        <v>589</v>
      </c>
    </row>
    <row r="8" spans="1:5" ht="15.75" customHeight="1" thickBot="1">
      <c r="A8" s="690"/>
      <c r="B8" s="691"/>
      <c r="C8" s="693"/>
      <c r="D8" s="693"/>
      <c r="E8" s="691"/>
    </row>
    <row r="9" spans="1:5" ht="15.75" customHeight="1" thickBot="1">
      <c r="A9" s="690"/>
      <c r="B9" s="691"/>
      <c r="C9" s="693"/>
      <c r="D9" s="693"/>
      <c r="E9" s="691"/>
    </row>
    <row r="10" spans="1:5" ht="15.75" customHeight="1" thickBot="1">
      <c r="A10" s="690"/>
      <c r="B10" s="691"/>
      <c r="C10" s="694"/>
      <c r="D10" s="694"/>
      <c r="E10" s="691"/>
    </row>
    <row r="11" spans="1:5" s="553" customFormat="1" ht="35.25" customHeight="1">
      <c r="A11" s="549" t="s">
        <v>590</v>
      </c>
      <c r="B11" s="550" t="s">
        <v>591</v>
      </c>
      <c r="C11" s="551">
        <v>22253650</v>
      </c>
      <c r="D11" s="628" t="s">
        <v>645</v>
      </c>
      <c r="E11" s="552" t="s">
        <v>643</v>
      </c>
    </row>
    <row r="12" spans="1:5" s="553" customFormat="1" ht="27.75" customHeight="1">
      <c r="A12" s="549" t="s">
        <v>592</v>
      </c>
      <c r="B12" s="554" t="s">
        <v>593</v>
      </c>
      <c r="C12" s="551">
        <v>1033368</v>
      </c>
      <c r="D12" s="629" t="s">
        <v>307</v>
      </c>
      <c r="E12" s="552" t="s">
        <v>594</v>
      </c>
    </row>
    <row r="13" spans="1:5" ht="27.75" customHeight="1" thickBot="1">
      <c r="A13" s="555"/>
      <c r="B13" s="556" t="s">
        <v>595</v>
      </c>
      <c r="C13" s="557">
        <f>C11+C12</f>
        <v>23287018</v>
      </c>
      <c r="D13" s="557"/>
      <c r="E13" s="558"/>
    </row>
    <row r="14" spans="1:5" ht="16.5" customHeight="1">
      <c r="A14" s="559"/>
      <c r="B14" s="559"/>
      <c r="C14" s="559"/>
      <c r="D14" s="559"/>
      <c r="E14" s="559"/>
    </row>
  </sheetData>
  <sheetProtection/>
  <mergeCells count="6">
    <mergeCell ref="A1:E1"/>
    <mergeCell ref="A7:A10"/>
    <mergeCell ref="B7:B10"/>
    <mergeCell ref="C7:C10"/>
    <mergeCell ref="E7:E10"/>
    <mergeCell ref="D7:D10"/>
  </mergeCells>
  <printOptions horizontalCentered="1"/>
  <pageMargins left="0.2362204724409449" right="0.2362204724409449" top="1.4960629921259843" bottom="0.1968503937007874" header="0.9448818897637796" footer="0.1968503937007874"/>
  <pageSetup fitToHeight="1" fitToWidth="1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view="pageBreakPreview" zoomScale="70" zoomScaleNormal="80" zoomScaleSheetLayoutView="70" zoomScalePageLayoutView="0" workbookViewId="0" topLeftCell="A1">
      <selection activeCell="A2" sqref="A2:A3"/>
    </sheetView>
  </sheetViews>
  <sheetFormatPr defaultColWidth="9.140625" defaultRowHeight="12.75"/>
  <cols>
    <col min="1" max="1" width="11.140625" style="139" customWidth="1"/>
    <col min="2" max="2" width="56.28125" style="139" customWidth="1"/>
    <col min="3" max="3" width="8.57421875" style="235" customWidth="1"/>
    <col min="4" max="4" width="9.57421875" style="235" customWidth="1"/>
    <col min="5" max="5" width="17.140625" style="536" customWidth="1"/>
    <col min="6" max="6" width="14.7109375" style="139" customWidth="1"/>
    <col min="7" max="7" width="17.7109375" style="139" customWidth="1"/>
    <col min="8" max="8" width="14.00390625" style="139" customWidth="1"/>
    <col min="9" max="9" width="14.140625" style="139" customWidth="1"/>
    <col min="10" max="10" width="15.57421875" style="139" customWidth="1"/>
    <col min="11" max="12" width="15.421875" style="139" customWidth="1"/>
    <col min="13" max="14" width="15.00390625" style="139" customWidth="1"/>
    <col min="15" max="15" width="20.8515625" style="139" customWidth="1"/>
    <col min="16" max="16" width="6.140625" style="139" customWidth="1"/>
    <col min="17" max="17" width="6.7109375" style="139" customWidth="1"/>
    <col min="18" max="18" width="45.140625" style="139" customWidth="1"/>
    <col min="19" max="19" width="10.7109375" style="139" customWidth="1"/>
    <col min="20" max="20" width="12.8515625" style="139" customWidth="1"/>
    <col min="21" max="24" width="10.7109375" style="139" customWidth="1"/>
    <col min="25" max="27" width="12.57421875" style="139" customWidth="1"/>
    <col min="28" max="29" width="6.8515625" style="139" customWidth="1"/>
    <col min="30" max="30" width="8.57421875" style="139" customWidth="1"/>
    <col min="31" max="16384" width="9.140625" style="139" customWidth="1"/>
  </cols>
  <sheetData>
    <row r="1" spans="1:15" s="320" customFormat="1" ht="15.75">
      <c r="A1" s="695" t="s">
        <v>541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15" s="320" customFormat="1" ht="15.75">
      <c r="A2" s="764" t="s">
        <v>692</v>
      </c>
      <c r="C2" s="326"/>
      <c r="D2" s="326"/>
      <c r="E2" s="525"/>
      <c r="O2" s="327"/>
    </row>
    <row r="3" spans="1:15" s="320" customFormat="1" ht="15.75">
      <c r="A3" s="764" t="s">
        <v>693</v>
      </c>
      <c r="C3" s="326"/>
      <c r="D3" s="326"/>
      <c r="E3" s="525"/>
      <c r="N3" s="696" t="s">
        <v>473</v>
      </c>
      <c r="O3" s="696"/>
    </row>
    <row r="4" spans="1:30" s="242" customFormat="1" ht="40.5" customHeight="1">
      <c r="A4" s="697" t="s">
        <v>105</v>
      </c>
      <c r="B4" s="698" t="s">
        <v>208</v>
      </c>
      <c r="C4" s="354" t="s">
        <v>428</v>
      </c>
      <c r="D4" s="699" t="s">
        <v>542</v>
      </c>
      <c r="E4" s="699" t="s">
        <v>543</v>
      </c>
      <c r="F4" s="699" t="s">
        <v>544</v>
      </c>
      <c r="G4" s="699" t="s">
        <v>545</v>
      </c>
      <c r="H4" s="699" t="s">
        <v>69</v>
      </c>
      <c r="I4" s="699" t="s">
        <v>546</v>
      </c>
      <c r="J4" s="701" t="s">
        <v>547</v>
      </c>
      <c r="K4" s="699" t="s">
        <v>87</v>
      </c>
      <c r="L4" s="699" t="s">
        <v>89</v>
      </c>
      <c r="M4" s="701" t="s">
        <v>548</v>
      </c>
      <c r="N4" s="699" t="s">
        <v>549</v>
      </c>
      <c r="O4" s="699" t="s">
        <v>95</v>
      </c>
      <c r="P4" s="241"/>
      <c r="Q4" s="241"/>
      <c r="R4" s="241"/>
      <c r="S4" s="700"/>
      <c r="T4" s="700"/>
      <c r="U4" s="700"/>
      <c r="V4" s="700"/>
      <c r="W4" s="700"/>
      <c r="X4" s="700"/>
      <c r="Y4" s="700"/>
      <c r="Z4" s="700"/>
      <c r="AA4" s="700"/>
      <c r="AB4" s="700"/>
      <c r="AC4" s="700"/>
      <c r="AD4" s="700"/>
    </row>
    <row r="5" spans="1:30" s="242" customFormat="1" ht="15" customHeight="1">
      <c r="A5" s="697"/>
      <c r="B5" s="698"/>
      <c r="C5" s="354" t="s">
        <v>427</v>
      </c>
      <c r="D5" s="699"/>
      <c r="E5" s="699"/>
      <c r="F5" s="699"/>
      <c r="G5" s="699"/>
      <c r="H5" s="699"/>
      <c r="I5" s="699"/>
      <c r="J5" s="702"/>
      <c r="K5" s="699"/>
      <c r="L5" s="699"/>
      <c r="M5" s="702"/>
      <c r="N5" s="699"/>
      <c r="O5" s="699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0" s="242" customFormat="1" ht="16.5" customHeight="1">
      <c r="A6" s="499"/>
      <c r="B6" s="353"/>
      <c r="C6" s="354"/>
      <c r="D6" s="498"/>
      <c r="E6" s="498"/>
      <c r="F6" s="498" t="s">
        <v>550</v>
      </c>
      <c r="G6" s="498" t="s">
        <v>551</v>
      </c>
      <c r="H6" s="498" t="s">
        <v>552</v>
      </c>
      <c r="I6" s="498" t="s">
        <v>553</v>
      </c>
      <c r="J6" s="501" t="s">
        <v>554</v>
      </c>
      <c r="K6" s="498" t="s">
        <v>555</v>
      </c>
      <c r="L6" s="498" t="s">
        <v>556</v>
      </c>
      <c r="M6" s="501" t="s">
        <v>557</v>
      </c>
      <c r="N6" s="498" t="s">
        <v>558</v>
      </c>
      <c r="O6" s="498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</row>
    <row r="7" spans="1:30" ht="18" customHeight="1">
      <c r="A7" s="236"/>
      <c r="B7" s="355" t="s">
        <v>429</v>
      </c>
      <c r="C7" s="356"/>
      <c r="D7" s="526"/>
      <c r="E7" s="527"/>
      <c r="F7" s="357"/>
      <c r="G7" s="236"/>
      <c r="H7" s="236"/>
      <c r="I7" s="236"/>
      <c r="J7" s="236"/>
      <c r="K7" s="236"/>
      <c r="L7" s="236"/>
      <c r="M7" s="236"/>
      <c r="N7" s="236"/>
      <c r="O7" s="237"/>
      <c r="P7" s="209"/>
      <c r="Q7" s="209"/>
      <c r="R7" s="210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</row>
    <row r="8" spans="1:30" ht="19.5" customHeight="1">
      <c r="A8" s="358" t="s">
        <v>357</v>
      </c>
      <c r="B8" s="359" t="s">
        <v>358</v>
      </c>
      <c r="C8" s="359" t="s">
        <v>204</v>
      </c>
      <c r="D8" s="528">
        <v>1</v>
      </c>
      <c r="E8" s="528">
        <v>1</v>
      </c>
      <c r="F8" s="360">
        <v>14569521</v>
      </c>
      <c r="G8" s="360">
        <v>3112765</v>
      </c>
      <c r="H8" s="360">
        <v>6886822</v>
      </c>
      <c r="I8" s="360"/>
      <c r="J8" s="360"/>
      <c r="K8" s="360">
        <v>5296921</v>
      </c>
      <c r="L8" s="360"/>
      <c r="M8" s="360"/>
      <c r="N8" s="360"/>
      <c r="O8" s="238">
        <f aca="true" t="shared" si="0" ref="O8:O14">SUM(F8:N8)</f>
        <v>29866029</v>
      </c>
      <c r="P8" s="212"/>
      <c r="Q8" s="212"/>
      <c r="R8" s="213"/>
      <c r="S8" s="211"/>
      <c r="T8" s="211"/>
      <c r="U8" s="211"/>
      <c r="V8" s="214"/>
      <c r="W8" s="214"/>
      <c r="X8" s="214"/>
      <c r="Y8" s="214"/>
      <c r="Z8" s="214"/>
      <c r="AA8" s="214"/>
      <c r="AB8" s="214"/>
      <c r="AC8" s="214"/>
      <c r="AD8" s="214"/>
    </row>
    <row r="9" spans="1:30" ht="19.5" customHeight="1">
      <c r="A9" s="358" t="s">
        <v>359</v>
      </c>
      <c r="B9" s="361" t="s">
        <v>360</v>
      </c>
      <c r="C9" s="359" t="s">
        <v>204</v>
      </c>
      <c r="D9" s="528">
        <v>0</v>
      </c>
      <c r="E9" s="528">
        <v>0</v>
      </c>
      <c r="F9" s="360"/>
      <c r="G9" s="360"/>
      <c r="H9" s="360">
        <v>575000</v>
      </c>
      <c r="I9" s="360"/>
      <c r="J9" s="360"/>
      <c r="K9" s="360"/>
      <c r="L9" s="360"/>
      <c r="M9" s="360"/>
      <c r="N9" s="360"/>
      <c r="O9" s="238">
        <f t="shared" si="0"/>
        <v>575000</v>
      </c>
      <c r="P9" s="212"/>
      <c r="Q9" s="212"/>
      <c r="R9" s="218"/>
      <c r="S9" s="219"/>
      <c r="T9" s="219"/>
      <c r="U9" s="216"/>
      <c r="V9" s="219"/>
      <c r="W9" s="219"/>
      <c r="X9" s="216"/>
      <c r="Y9" s="220"/>
      <c r="Z9" s="220"/>
      <c r="AA9" s="221"/>
      <c r="AB9" s="222"/>
      <c r="AC9" s="222"/>
      <c r="AD9" s="216"/>
    </row>
    <row r="10" spans="1:30" ht="19.5" customHeight="1">
      <c r="A10" s="358" t="s">
        <v>112</v>
      </c>
      <c r="B10" s="361" t="s">
        <v>414</v>
      </c>
      <c r="C10" s="359" t="s">
        <v>204</v>
      </c>
      <c r="D10" s="528">
        <v>0</v>
      </c>
      <c r="E10" s="528">
        <v>0</v>
      </c>
      <c r="F10" s="360"/>
      <c r="G10" s="360"/>
      <c r="H10" s="360">
        <v>25400</v>
      </c>
      <c r="I10" s="360"/>
      <c r="J10" s="360"/>
      <c r="K10" s="360"/>
      <c r="L10" s="360">
        <v>10000000</v>
      </c>
      <c r="M10" s="360"/>
      <c r="N10" s="360"/>
      <c r="O10" s="238">
        <f t="shared" si="0"/>
        <v>10025400</v>
      </c>
      <c r="P10" s="212"/>
      <c r="Q10" s="212"/>
      <c r="R10" s="218"/>
      <c r="S10" s="219"/>
      <c r="T10" s="219"/>
      <c r="U10" s="216"/>
      <c r="V10" s="219"/>
      <c r="W10" s="219"/>
      <c r="X10" s="216"/>
      <c r="Y10" s="220"/>
      <c r="Z10" s="220"/>
      <c r="AA10" s="221"/>
      <c r="AB10" s="222"/>
      <c r="AC10" s="222"/>
      <c r="AD10" s="216"/>
    </row>
    <row r="11" spans="1:30" ht="19.5" customHeight="1">
      <c r="A11" s="358" t="s">
        <v>499</v>
      </c>
      <c r="B11" s="361" t="s">
        <v>500</v>
      </c>
      <c r="C11" s="359" t="s">
        <v>204</v>
      </c>
      <c r="D11" s="528">
        <v>0</v>
      </c>
      <c r="E11" s="528">
        <v>0</v>
      </c>
      <c r="F11" s="360">
        <v>360000</v>
      </c>
      <c r="G11" s="360">
        <v>89356</v>
      </c>
      <c r="H11" s="360"/>
      <c r="I11" s="360"/>
      <c r="J11" s="360"/>
      <c r="K11" s="360"/>
      <c r="L11" s="360"/>
      <c r="M11" s="360"/>
      <c r="N11" s="360"/>
      <c r="O11" s="238">
        <f t="shared" si="0"/>
        <v>449356</v>
      </c>
      <c r="P11" s="212"/>
      <c r="Q11" s="212"/>
      <c r="R11" s="218"/>
      <c r="S11" s="219"/>
      <c r="T11" s="219"/>
      <c r="U11" s="216"/>
      <c r="V11" s="219"/>
      <c r="W11" s="219"/>
      <c r="X11" s="216"/>
      <c r="Y11" s="220"/>
      <c r="Z11" s="220"/>
      <c r="AA11" s="221"/>
      <c r="AB11" s="222"/>
      <c r="AC11" s="222"/>
      <c r="AD11" s="216"/>
    </row>
    <row r="12" spans="1:30" ht="19.5" customHeight="1">
      <c r="A12" s="358" t="s">
        <v>394</v>
      </c>
      <c r="B12" s="361" t="s">
        <v>395</v>
      </c>
      <c r="C12" s="359" t="s">
        <v>204</v>
      </c>
      <c r="D12" s="529">
        <v>0</v>
      </c>
      <c r="E12" s="528">
        <v>0</v>
      </c>
      <c r="F12" s="360"/>
      <c r="G12" s="360"/>
      <c r="H12" s="360">
        <v>127000</v>
      </c>
      <c r="I12" s="360"/>
      <c r="J12" s="360"/>
      <c r="K12" s="360"/>
      <c r="L12" s="360"/>
      <c r="M12" s="360"/>
      <c r="N12" s="360"/>
      <c r="O12" s="238">
        <f t="shared" si="0"/>
        <v>127000</v>
      </c>
      <c r="P12" s="212"/>
      <c r="Q12" s="212"/>
      <c r="R12" s="218"/>
      <c r="S12" s="219"/>
      <c r="T12" s="219"/>
      <c r="U12" s="216"/>
      <c r="V12" s="219"/>
      <c r="W12" s="219"/>
      <c r="X12" s="216"/>
      <c r="Y12" s="220"/>
      <c r="Z12" s="220"/>
      <c r="AA12" s="221"/>
      <c r="AB12" s="222"/>
      <c r="AC12" s="222"/>
      <c r="AD12" s="216"/>
    </row>
    <row r="13" spans="1:30" ht="19.5" customHeight="1">
      <c r="A13" s="358" t="s">
        <v>405</v>
      </c>
      <c r="B13" s="361" t="s">
        <v>415</v>
      </c>
      <c r="C13" s="359" t="s">
        <v>204</v>
      </c>
      <c r="D13" s="528">
        <v>0</v>
      </c>
      <c r="E13" s="528">
        <v>0</v>
      </c>
      <c r="F13" s="360"/>
      <c r="G13" s="360"/>
      <c r="H13" s="360"/>
      <c r="I13" s="360"/>
      <c r="J13" s="360">
        <v>351664</v>
      </c>
      <c r="K13" s="360"/>
      <c r="L13" s="360"/>
      <c r="M13" s="360"/>
      <c r="N13" s="360">
        <v>3789108</v>
      </c>
      <c r="O13" s="238">
        <f t="shared" si="0"/>
        <v>4140772</v>
      </c>
      <c r="P13" s="212"/>
      <c r="Q13" s="212"/>
      <c r="R13" s="218"/>
      <c r="S13" s="219"/>
      <c r="T13" s="219"/>
      <c r="U13" s="216"/>
      <c r="V13" s="219"/>
      <c r="W13" s="219"/>
      <c r="X13" s="216"/>
      <c r="Y13" s="220"/>
      <c r="Z13" s="220"/>
      <c r="AA13" s="221"/>
      <c r="AB13" s="222"/>
      <c r="AC13" s="222"/>
      <c r="AD13" s="216"/>
    </row>
    <row r="14" spans="1:30" ht="19.5" customHeight="1">
      <c r="A14" s="358" t="s">
        <v>361</v>
      </c>
      <c r="B14" s="361" t="s">
        <v>559</v>
      </c>
      <c r="C14" s="359" t="s">
        <v>204</v>
      </c>
      <c r="D14" s="528">
        <v>0</v>
      </c>
      <c r="E14" s="528">
        <v>0</v>
      </c>
      <c r="F14" s="360"/>
      <c r="G14" s="360"/>
      <c r="H14" s="360"/>
      <c r="I14" s="360"/>
      <c r="J14" s="360">
        <v>45530770</v>
      </c>
      <c r="K14" s="360"/>
      <c r="L14" s="360"/>
      <c r="M14" s="360"/>
      <c r="N14" s="360"/>
      <c r="O14" s="238">
        <f t="shared" si="0"/>
        <v>45530770</v>
      </c>
      <c r="P14" s="212"/>
      <c r="Q14" s="212"/>
      <c r="R14" s="218"/>
      <c r="S14" s="219"/>
      <c r="T14" s="219"/>
      <c r="U14" s="216"/>
      <c r="V14" s="219"/>
      <c r="W14" s="219"/>
      <c r="X14" s="216"/>
      <c r="Y14" s="220"/>
      <c r="Z14" s="220"/>
      <c r="AA14" s="221"/>
      <c r="AB14" s="222"/>
      <c r="AC14" s="222"/>
      <c r="AD14" s="216"/>
    </row>
    <row r="15" spans="1:30" s="242" customFormat="1" ht="19.5" customHeight="1">
      <c r="A15" s="362" t="s">
        <v>355</v>
      </c>
      <c r="B15" s="363" t="s">
        <v>356</v>
      </c>
      <c r="C15" s="264"/>
      <c r="D15" s="530">
        <f>SUM(D8:D13)</f>
        <v>1</v>
      </c>
      <c r="E15" s="530">
        <f>SUM(E8:E13)</f>
        <v>1</v>
      </c>
      <c r="F15" s="364">
        <f>SUM(F8:F14)</f>
        <v>14929521</v>
      </c>
      <c r="G15" s="364">
        <f aca="true" t="shared" si="1" ref="G15:N15">SUM(G8:G14)</f>
        <v>3202121</v>
      </c>
      <c r="H15" s="364">
        <f t="shared" si="1"/>
        <v>7614222</v>
      </c>
      <c r="I15" s="364">
        <f t="shared" si="1"/>
        <v>0</v>
      </c>
      <c r="J15" s="364">
        <f t="shared" si="1"/>
        <v>45882434</v>
      </c>
      <c r="K15" s="364">
        <f t="shared" si="1"/>
        <v>5296921</v>
      </c>
      <c r="L15" s="364">
        <f t="shared" si="1"/>
        <v>10000000</v>
      </c>
      <c r="M15" s="364">
        <f t="shared" si="1"/>
        <v>0</v>
      </c>
      <c r="N15" s="364">
        <f t="shared" si="1"/>
        <v>3789108</v>
      </c>
      <c r="O15" s="243">
        <f>SUM(O8:O14)</f>
        <v>90714327</v>
      </c>
      <c r="P15" s="244"/>
      <c r="Q15" s="244"/>
      <c r="R15" s="245"/>
      <c r="S15" s="246"/>
      <c r="T15" s="246"/>
      <c r="U15" s="247"/>
      <c r="V15" s="246"/>
      <c r="W15" s="246"/>
      <c r="X15" s="247"/>
      <c r="Y15" s="248"/>
      <c r="Z15" s="248"/>
      <c r="AA15" s="249"/>
      <c r="AB15" s="250"/>
      <c r="AC15" s="250"/>
      <c r="AD15" s="247"/>
    </row>
    <row r="16" spans="1:30" ht="9" customHeight="1">
      <c r="A16" s="358"/>
      <c r="B16" s="361"/>
      <c r="C16" s="361"/>
      <c r="D16" s="531"/>
      <c r="E16" s="531"/>
      <c r="F16" s="365"/>
      <c r="G16" s="365"/>
      <c r="H16" s="365"/>
      <c r="I16" s="365"/>
      <c r="J16" s="365"/>
      <c r="K16" s="365"/>
      <c r="L16" s="365"/>
      <c r="M16" s="365"/>
      <c r="N16" s="365"/>
      <c r="O16" s="238"/>
      <c r="P16" s="212"/>
      <c r="Q16" s="212"/>
      <c r="R16" s="218"/>
      <c r="S16" s="219"/>
      <c r="T16" s="219"/>
      <c r="U16" s="216"/>
      <c r="V16" s="219"/>
      <c r="W16" s="219"/>
      <c r="X16" s="216"/>
      <c r="Y16" s="220"/>
      <c r="Z16" s="220"/>
      <c r="AA16" s="221"/>
      <c r="AB16" s="222"/>
      <c r="AC16" s="222"/>
      <c r="AD16" s="216"/>
    </row>
    <row r="17" spans="1:54" ht="19.5" customHeight="1">
      <c r="A17" s="366" t="s">
        <v>365</v>
      </c>
      <c r="B17" s="353" t="s">
        <v>366</v>
      </c>
      <c r="C17" s="359" t="s">
        <v>204</v>
      </c>
      <c r="D17" s="528">
        <v>8</v>
      </c>
      <c r="E17" s="528">
        <v>0</v>
      </c>
      <c r="F17" s="360">
        <v>8200000</v>
      </c>
      <c r="G17" s="360">
        <v>900000</v>
      </c>
      <c r="H17" s="360">
        <v>146000</v>
      </c>
      <c r="I17" s="360"/>
      <c r="J17" s="360"/>
      <c r="K17" s="360"/>
      <c r="L17" s="360"/>
      <c r="M17" s="360"/>
      <c r="N17" s="360"/>
      <c r="O17" s="238">
        <f>SUM(F17:N17)</f>
        <v>9246000</v>
      </c>
      <c r="P17" s="215"/>
      <c r="Q17" s="215"/>
      <c r="R17" s="212"/>
      <c r="S17" s="211"/>
      <c r="T17" s="211"/>
      <c r="U17" s="216"/>
      <c r="V17" s="214"/>
      <c r="W17" s="214"/>
      <c r="X17" s="216"/>
      <c r="Y17" s="214"/>
      <c r="Z17" s="220"/>
      <c r="AA17" s="216"/>
      <c r="AB17" s="214"/>
      <c r="AC17" s="214"/>
      <c r="AD17" s="216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</row>
    <row r="18" spans="1:30" ht="19.5" customHeight="1">
      <c r="A18" s="358" t="s">
        <v>107</v>
      </c>
      <c r="B18" s="359" t="s">
        <v>367</v>
      </c>
      <c r="C18" s="359" t="s">
        <v>204</v>
      </c>
      <c r="D18" s="528">
        <v>0</v>
      </c>
      <c r="E18" s="528">
        <v>0</v>
      </c>
      <c r="F18" s="360"/>
      <c r="G18" s="360"/>
      <c r="H18" s="360">
        <v>2060000</v>
      </c>
      <c r="I18" s="360"/>
      <c r="J18" s="360"/>
      <c r="K18" s="360">
        <v>533400</v>
      </c>
      <c r="L18" s="360">
        <v>10000000</v>
      </c>
      <c r="M18" s="360"/>
      <c r="N18" s="360"/>
      <c r="O18" s="238">
        <f>SUM(F18:N18)</f>
        <v>12593400</v>
      </c>
      <c r="P18" s="215"/>
      <c r="Q18" s="215"/>
      <c r="R18" s="212"/>
      <c r="S18" s="211"/>
      <c r="T18" s="211"/>
      <c r="U18" s="216"/>
      <c r="V18" s="214"/>
      <c r="W18" s="214"/>
      <c r="X18" s="216"/>
      <c r="Y18" s="214"/>
      <c r="Z18" s="217"/>
      <c r="AA18" s="216"/>
      <c r="AB18" s="214"/>
      <c r="AC18" s="214"/>
      <c r="AD18" s="216"/>
    </row>
    <row r="19" spans="1:30" ht="19.5" customHeight="1">
      <c r="A19" s="358" t="s">
        <v>581</v>
      </c>
      <c r="B19" s="359" t="s">
        <v>582</v>
      </c>
      <c r="C19" s="359" t="s">
        <v>204</v>
      </c>
      <c r="D19" s="528">
        <v>0</v>
      </c>
      <c r="E19" s="528">
        <v>0</v>
      </c>
      <c r="F19" s="360"/>
      <c r="G19" s="360"/>
      <c r="H19" s="360">
        <v>1620000</v>
      </c>
      <c r="I19" s="360"/>
      <c r="J19" s="360">
        <v>22253650</v>
      </c>
      <c r="K19" s="360">
        <v>4616350</v>
      </c>
      <c r="L19" s="360">
        <v>9000000</v>
      </c>
      <c r="M19" s="360"/>
      <c r="N19" s="360"/>
      <c r="O19" s="238">
        <f>SUM(F19:N19)</f>
        <v>37490000</v>
      </c>
      <c r="P19" s="215"/>
      <c r="Q19" s="215"/>
      <c r="R19" s="212"/>
      <c r="S19" s="211"/>
      <c r="T19" s="211"/>
      <c r="U19" s="216"/>
      <c r="V19" s="214"/>
      <c r="W19" s="214"/>
      <c r="X19" s="216"/>
      <c r="Y19" s="214"/>
      <c r="Z19" s="217"/>
      <c r="AA19" s="216"/>
      <c r="AB19" s="214"/>
      <c r="AC19" s="214"/>
      <c r="AD19" s="216"/>
    </row>
    <row r="20" spans="1:30" s="242" customFormat="1" ht="19.5" customHeight="1">
      <c r="A20" s="363" t="s">
        <v>363</v>
      </c>
      <c r="B20" s="363" t="s">
        <v>364</v>
      </c>
      <c r="C20" s="264"/>
      <c r="D20" s="530">
        <f>SUM(D17:D18)</f>
        <v>8</v>
      </c>
      <c r="E20" s="530">
        <f>SUM(E17:E18)</f>
        <v>0</v>
      </c>
      <c r="F20" s="364">
        <f>SUM(F17:F19)</f>
        <v>8200000</v>
      </c>
      <c r="G20" s="364">
        <f aca="true" t="shared" si="2" ref="G20:O20">SUM(G17:G19)</f>
        <v>900000</v>
      </c>
      <c r="H20" s="364">
        <f t="shared" si="2"/>
        <v>3826000</v>
      </c>
      <c r="I20" s="364">
        <f t="shared" si="2"/>
        <v>0</v>
      </c>
      <c r="J20" s="364">
        <f t="shared" si="2"/>
        <v>22253650</v>
      </c>
      <c r="K20" s="364">
        <f t="shared" si="2"/>
        <v>5149750</v>
      </c>
      <c r="L20" s="364">
        <f t="shared" si="2"/>
        <v>19000000</v>
      </c>
      <c r="M20" s="364">
        <f t="shared" si="2"/>
        <v>0</v>
      </c>
      <c r="N20" s="364">
        <f t="shared" si="2"/>
        <v>0</v>
      </c>
      <c r="O20" s="243">
        <f t="shared" si="2"/>
        <v>59329400</v>
      </c>
      <c r="P20" s="251"/>
      <c r="Q20" s="251"/>
      <c r="R20" s="252"/>
      <c r="S20" s="253"/>
      <c r="T20" s="253"/>
      <c r="U20" s="247"/>
      <c r="V20" s="253"/>
      <c r="W20" s="253"/>
      <c r="X20" s="247"/>
      <c r="Y20" s="254"/>
      <c r="Z20" s="254"/>
      <c r="AA20" s="247"/>
      <c r="AB20" s="253"/>
      <c r="AC20" s="253"/>
      <c r="AD20" s="247"/>
    </row>
    <row r="21" spans="1:30" ht="11.25" customHeight="1">
      <c r="A21" s="358"/>
      <c r="B21" s="359"/>
      <c r="C21" s="359"/>
      <c r="D21" s="528"/>
      <c r="E21" s="528"/>
      <c r="F21" s="360"/>
      <c r="G21" s="360"/>
      <c r="H21" s="360"/>
      <c r="I21" s="360"/>
      <c r="J21" s="360"/>
      <c r="K21" s="360"/>
      <c r="L21" s="360"/>
      <c r="M21" s="360"/>
      <c r="N21" s="360"/>
      <c r="O21" s="238"/>
      <c r="P21" s="215"/>
      <c r="Q21" s="215"/>
      <c r="R21" s="213"/>
      <c r="S21" s="211"/>
      <c r="T21" s="211"/>
      <c r="U21" s="216"/>
      <c r="V21" s="211"/>
      <c r="W21" s="211"/>
      <c r="X21" s="216"/>
      <c r="Y21" s="214"/>
      <c r="Z21" s="214"/>
      <c r="AA21" s="216"/>
      <c r="AB21" s="211"/>
      <c r="AC21" s="211"/>
      <c r="AD21" s="216"/>
    </row>
    <row r="22" spans="1:54" s="226" customFormat="1" ht="19.5" customHeight="1">
      <c r="A22" s="366" t="s">
        <v>113</v>
      </c>
      <c r="B22" s="353" t="s">
        <v>416</v>
      </c>
      <c r="C22" s="353" t="s">
        <v>204</v>
      </c>
      <c r="D22" s="532"/>
      <c r="E22" s="532"/>
      <c r="F22" s="367"/>
      <c r="G22" s="367"/>
      <c r="H22" s="367">
        <v>37000</v>
      </c>
      <c r="I22" s="367"/>
      <c r="J22" s="367"/>
      <c r="K22" s="367"/>
      <c r="L22" s="367">
        <v>3773000</v>
      </c>
      <c r="M22" s="367"/>
      <c r="N22" s="367"/>
      <c r="O22" s="239">
        <f>SUM(F22:N22)</f>
        <v>3810000</v>
      </c>
      <c r="P22" s="227"/>
      <c r="Q22" s="227"/>
      <c r="R22" s="223"/>
      <c r="S22" s="224"/>
      <c r="T22" s="224"/>
      <c r="U22" s="228"/>
      <c r="V22" s="225"/>
      <c r="W22" s="225"/>
      <c r="X22" s="228"/>
      <c r="Y22" s="225"/>
      <c r="Z22" s="229"/>
      <c r="AA22" s="228"/>
      <c r="AB22" s="225"/>
      <c r="AC22" s="225"/>
      <c r="AD22" s="228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</row>
    <row r="23" spans="1:54" s="226" customFormat="1" ht="19.5" customHeight="1">
      <c r="A23" s="368" t="s">
        <v>368</v>
      </c>
      <c r="B23" s="369" t="s">
        <v>369</v>
      </c>
      <c r="C23" s="353"/>
      <c r="D23" s="530">
        <v>0</v>
      </c>
      <c r="E23" s="530">
        <v>0</v>
      </c>
      <c r="F23" s="370">
        <f aca="true" t="shared" si="3" ref="F23:M23">SUM(F22:F22)</f>
        <v>0</v>
      </c>
      <c r="G23" s="370">
        <f t="shared" si="3"/>
        <v>0</v>
      </c>
      <c r="H23" s="370">
        <f t="shared" si="3"/>
        <v>37000</v>
      </c>
      <c r="I23" s="370">
        <f t="shared" si="3"/>
        <v>0</v>
      </c>
      <c r="J23" s="370">
        <f t="shared" si="3"/>
        <v>0</v>
      </c>
      <c r="K23" s="370">
        <f t="shared" si="3"/>
        <v>0</v>
      </c>
      <c r="L23" s="370">
        <f t="shared" si="3"/>
        <v>3773000</v>
      </c>
      <c r="M23" s="370">
        <f t="shared" si="3"/>
        <v>0</v>
      </c>
      <c r="N23" s="370">
        <v>0</v>
      </c>
      <c r="O23" s="240">
        <f>SUM(O22:O22)</f>
        <v>3810000</v>
      </c>
      <c r="P23" s="227"/>
      <c r="Q23" s="227"/>
      <c r="R23" s="223"/>
      <c r="S23" s="224"/>
      <c r="T23" s="224"/>
      <c r="U23" s="228"/>
      <c r="V23" s="225"/>
      <c r="W23" s="225"/>
      <c r="X23" s="228"/>
      <c r="Y23" s="225"/>
      <c r="Z23" s="229"/>
      <c r="AA23" s="228"/>
      <c r="AB23" s="225"/>
      <c r="AC23" s="225"/>
      <c r="AD23" s="228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</row>
    <row r="24" spans="1:30" ht="12.75" customHeight="1">
      <c r="A24" s="358"/>
      <c r="B24" s="359"/>
      <c r="C24" s="359"/>
      <c r="D24" s="528"/>
      <c r="E24" s="528"/>
      <c r="F24" s="365"/>
      <c r="G24" s="365"/>
      <c r="H24" s="360"/>
      <c r="I24" s="360"/>
      <c r="J24" s="360"/>
      <c r="K24" s="365"/>
      <c r="L24" s="365"/>
      <c r="M24" s="365"/>
      <c r="N24" s="365"/>
      <c r="O24" s="238"/>
      <c r="P24" s="218"/>
      <c r="Q24" s="218"/>
      <c r="R24" s="231"/>
      <c r="S24" s="219"/>
      <c r="T24" s="219"/>
      <c r="U24" s="216"/>
      <c r="V24" s="219"/>
      <c r="W24" s="219"/>
      <c r="X24" s="216"/>
      <c r="Y24" s="220"/>
      <c r="Z24" s="220"/>
      <c r="AA24" s="221"/>
      <c r="AB24" s="219"/>
      <c r="AC24" s="219"/>
      <c r="AD24" s="216"/>
    </row>
    <row r="25" spans="1:30" ht="19.5" customHeight="1">
      <c r="A25" s="358" t="s">
        <v>372</v>
      </c>
      <c r="B25" s="359" t="s">
        <v>373</v>
      </c>
      <c r="C25" s="359" t="s">
        <v>204</v>
      </c>
      <c r="D25" s="528">
        <v>0</v>
      </c>
      <c r="E25" s="528">
        <v>0</v>
      </c>
      <c r="F25" s="360"/>
      <c r="G25" s="360"/>
      <c r="H25" s="360">
        <v>2590000</v>
      </c>
      <c r="I25" s="360"/>
      <c r="J25" s="360"/>
      <c r="K25" s="360"/>
      <c r="L25" s="360"/>
      <c r="M25" s="360"/>
      <c r="N25" s="360"/>
      <c r="O25" s="238">
        <f>SUM(F25:N25)</f>
        <v>2590000</v>
      </c>
      <c r="P25" s="215"/>
      <c r="Q25" s="215"/>
      <c r="R25" s="213"/>
      <c r="S25" s="211"/>
      <c r="T25" s="211"/>
      <c r="U25" s="216"/>
      <c r="V25" s="214"/>
      <c r="W25" s="214"/>
      <c r="X25" s="216"/>
      <c r="Y25" s="214"/>
      <c r="Z25" s="214"/>
      <c r="AA25" s="216"/>
      <c r="AB25" s="214"/>
      <c r="AC25" s="214"/>
      <c r="AD25" s="216"/>
    </row>
    <row r="26" spans="1:54" ht="19.5" customHeight="1">
      <c r="A26" s="358" t="s">
        <v>374</v>
      </c>
      <c r="B26" s="359" t="s">
        <v>375</v>
      </c>
      <c r="C26" s="359" t="s">
        <v>204</v>
      </c>
      <c r="D26" s="528">
        <v>1</v>
      </c>
      <c r="E26" s="528">
        <v>1</v>
      </c>
      <c r="F26" s="360">
        <v>2341000</v>
      </c>
      <c r="G26" s="360">
        <v>520000</v>
      </c>
      <c r="H26" s="360">
        <v>2240000</v>
      </c>
      <c r="I26" s="360"/>
      <c r="J26" s="360"/>
      <c r="K26" s="360">
        <v>1500000</v>
      </c>
      <c r="L26" s="360"/>
      <c r="M26" s="360"/>
      <c r="N26" s="360"/>
      <c r="O26" s="238">
        <f>SUM(F26:N26)</f>
        <v>6601000</v>
      </c>
      <c r="P26" s="215"/>
      <c r="Q26" s="215"/>
      <c r="R26" s="212"/>
      <c r="S26" s="211"/>
      <c r="T26" s="211"/>
      <c r="U26" s="216"/>
      <c r="V26" s="214"/>
      <c r="W26" s="214"/>
      <c r="X26" s="216"/>
      <c r="Y26" s="214"/>
      <c r="Z26" s="220"/>
      <c r="AA26" s="216"/>
      <c r="AB26" s="214"/>
      <c r="AC26" s="214"/>
      <c r="AD26" s="216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</row>
    <row r="27" spans="1:30" ht="19.5" customHeight="1">
      <c r="A27" s="358" t="s">
        <v>110</v>
      </c>
      <c r="B27" s="359" t="s">
        <v>376</v>
      </c>
      <c r="C27" s="359" t="s">
        <v>204</v>
      </c>
      <c r="D27" s="533">
        <v>0.5</v>
      </c>
      <c r="E27" s="528">
        <v>0</v>
      </c>
      <c r="F27" s="360">
        <v>1300000</v>
      </c>
      <c r="G27" s="360">
        <v>300000</v>
      </c>
      <c r="H27" s="360">
        <v>6669000</v>
      </c>
      <c r="I27" s="360"/>
      <c r="J27" s="360">
        <v>1033368</v>
      </c>
      <c r="K27" s="360">
        <v>45000</v>
      </c>
      <c r="L27" s="360">
        <v>2000000</v>
      </c>
      <c r="M27" s="360"/>
      <c r="N27" s="360"/>
      <c r="O27" s="238">
        <f>SUM(F27:N27)</f>
        <v>11347368</v>
      </c>
      <c r="P27" s="215"/>
      <c r="Q27" s="215"/>
      <c r="R27" s="212"/>
      <c r="S27" s="211"/>
      <c r="T27" s="211"/>
      <c r="U27" s="216"/>
      <c r="V27" s="214"/>
      <c r="W27" s="214"/>
      <c r="X27" s="216"/>
      <c r="Y27" s="214"/>
      <c r="Z27" s="217"/>
      <c r="AA27" s="216"/>
      <c r="AB27" s="214"/>
      <c r="AC27" s="214"/>
      <c r="AD27" s="216"/>
    </row>
    <row r="28" spans="1:30" s="242" customFormat="1" ht="19.5" customHeight="1">
      <c r="A28" s="371" t="s">
        <v>370</v>
      </c>
      <c r="B28" s="363" t="s">
        <v>371</v>
      </c>
      <c r="C28" s="264"/>
      <c r="D28" s="530">
        <v>1</v>
      </c>
      <c r="E28" s="530">
        <v>1</v>
      </c>
      <c r="F28" s="364">
        <f>SUM(F25:F27)</f>
        <v>3641000</v>
      </c>
      <c r="G28" s="364">
        <f aca="true" t="shared" si="4" ref="G28:M28">SUM(G25:G27)</f>
        <v>820000</v>
      </c>
      <c r="H28" s="364">
        <f t="shared" si="4"/>
        <v>11499000</v>
      </c>
      <c r="I28" s="364">
        <f t="shared" si="4"/>
        <v>0</v>
      </c>
      <c r="J28" s="364">
        <f t="shared" si="4"/>
        <v>1033368</v>
      </c>
      <c r="K28" s="364">
        <f t="shared" si="4"/>
        <v>1545000</v>
      </c>
      <c r="L28" s="364">
        <f t="shared" si="4"/>
        <v>2000000</v>
      </c>
      <c r="M28" s="364">
        <f t="shared" si="4"/>
        <v>0</v>
      </c>
      <c r="N28" s="364">
        <v>0</v>
      </c>
      <c r="O28" s="243">
        <f>SUM(O25:O27)</f>
        <v>20538368</v>
      </c>
      <c r="P28" s="251"/>
      <c r="Q28" s="251"/>
      <c r="R28" s="244"/>
      <c r="S28" s="253"/>
      <c r="T28" s="253"/>
      <c r="U28" s="247"/>
      <c r="V28" s="254"/>
      <c r="W28" s="254"/>
      <c r="X28" s="247"/>
      <c r="Y28" s="254"/>
      <c r="Z28" s="255"/>
      <c r="AA28" s="247"/>
      <c r="AB28" s="254"/>
      <c r="AC28" s="254"/>
      <c r="AD28" s="247"/>
    </row>
    <row r="29" spans="1:30" ht="8.25" customHeight="1">
      <c r="A29" s="358"/>
      <c r="B29" s="359"/>
      <c r="C29" s="359"/>
      <c r="D29" s="528"/>
      <c r="E29" s="528"/>
      <c r="F29" s="360"/>
      <c r="G29" s="360"/>
      <c r="H29" s="360"/>
      <c r="I29" s="360"/>
      <c r="J29" s="360"/>
      <c r="K29" s="360"/>
      <c r="L29" s="360"/>
      <c r="M29" s="360"/>
      <c r="N29" s="360"/>
      <c r="O29" s="238"/>
      <c r="P29" s="215"/>
      <c r="Q29" s="215"/>
      <c r="R29" s="212"/>
      <c r="S29" s="211"/>
      <c r="T29" s="211"/>
      <c r="U29" s="216"/>
      <c r="V29" s="214"/>
      <c r="W29" s="214"/>
      <c r="X29" s="216"/>
      <c r="Y29" s="214"/>
      <c r="Z29" s="217"/>
      <c r="AA29" s="216"/>
      <c r="AB29" s="214"/>
      <c r="AC29" s="214"/>
      <c r="AD29" s="216"/>
    </row>
    <row r="30" spans="1:30" ht="19.5" customHeight="1">
      <c r="A30" s="358" t="s">
        <v>379</v>
      </c>
      <c r="B30" s="359" t="s">
        <v>380</v>
      </c>
      <c r="C30" s="359" t="s">
        <v>204</v>
      </c>
      <c r="D30" s="528">
        <v>4</v>
      </c>
      <c r="E30" s="528">
        <v>4</v>
      </c>
      <c r="F30" s="360">
        <v>12700000</v>
      </c>
      <c r="G30" s="360">
        <v>2900000</v>
      </c>
      <c r="H30" s="360">
        <v>4210000</v>
      </c>
      <c r="I30" s="360"/>
      <c r="J30" s="360"/>
      <c r="K30" s="360">
        <v>300000</v>
      </c>
      <c r="L30" s="360"/>
      <c r="M30" s="360"/>
      <c r="N30" s="360"/>
      <c r="O30" s="238">
        <f>SUM(F30:N30)</f>
        <v>20110000</v>
      </c>
      <c r="P30" s="215"/>
      <c r="Q30" s="215"/>
      <c r="R30" s="212"/>
      <c r="S30" s="214"/>
      <c r="T30" s="214"/>
      <c r="U30" s="216"/>
      <c r="V30" s="214"/>
      <c r="W30" s="214"/>
      <c r="X30" s="216"/>
      <c r="Y30" s="214"/>
      <c r="Z30" s="217"/>
      <c r="AA30" s="216"/>
      <c r="AB30" s="214"/>
      <c r="AC30" s="214"/>
      <c r="AD30" s="216"/>
    </row>
    <row r="31" spans="1:30" ht="19.5" customHeight="1">
      <c r="A31" s="358" t="s">
        <v>381</v>
      </c>
      <c r="B31" s="359" t="s">
        <v>382</v>
      </c>
      <c r="C31" s="359" t="s">
        <v>204</v>
      </c>
      <c r="D31" s="533">
        <v>0.5</v>
      </c>
      <c r="E31" s="528">
        <v>0</v>
      </c>
      <c r="F31" s="360">
        <v>600000</v>
      </c>
      <c r="G31" s="360">
        <v>130000</v>
      </c>
      <c r="H31" s="360">
        <v>5600000</v>
      </c>
      <c r="I31" s="360"/>
      <c r="J31" s="360">
        <v>55000</v>
      </c>
      <c r="K31" s="360"/>
      <c r="L31" s="360"/>
      <c r="M31" s="360"/>
      <c r="N31" s="360"/>
      <c r="O31" s="238">
        <f>SUM(F31:N31)</f>
        <v>6385000</v>
      </c>
      <c r="P31" s="215"/>
      <c r="Q31" s="215"/>
      <c r="R31" s="212"/>
      <c r="S31" s="214"/>
      <c r="T31" s="214"/>
      <c r="U31" s="216"/>
      <c r="V31" s="214"/>
      <c r="W31" s="214"/>
      <c r="X31" s="216"/>
      <c r="Y31" s="214"/>
      <c r="Z31" s="217"/>
      <c r="AA31" s="216"/>
      <c r="AB31" s="214"/>
      <c r="AC31" s="214"/>
      <c r="AD31" s="216"/>
    </row>
    <row r="32" spans="1:30" ht="19.5" customHeight="1">
      <c r="A32" s="358" t="s">
        <v>383</v>
      </c>
      <c r="B32" s="359" t="s">
        <v>384</v>
      </c>
      <c r="C32" s="359" t="s">
        <v>204</v>
      </c>
      <c r="D32" s="528">
        <v>1</v>
      </c>
      <c r="E32" s="528">
        <v>1</v>
      </c>
      <c r="F32" s="360">
        <v>3011000</v>
      </c>
      <c r="G32" s="360">
        <v>820000</v>
      </c>
      <c r="H32" s="360">
        <v>555000</v>
      </c>
      <c r="I32" s="360"/>
      <c r="J32" s="360"/>
      <c r="K32" s="360">
        <v>65000</v>
      </c>
      <c r="L32" s="360"/>
      <c r="M32" s="360"/>
      <c r="N32" s="360"/>
      <c r="O32" s="238">
        <f>SUM(F32:N32)</f>
        <v>4451000</v>
      </c>
      <c r="P32" s="215"/>
      <c r="Q32" s="215"/>
      <c r="R32" s="212"/>
      <c r="S32" s="214"/>
      <c r="T32" s="214"/>
      <c r="U32" s="216"/>
      <c r="V32" s="214"/>
      <c r="W32" s="214"/>
      <c r="X32" s="216"/>
      <c r="Y32" s="214"/>
      <c r="Z32" s="217"/>
      <c r="AA32" s="216"/>
      <c r="AB32" s="214"/>
      <c r="AC32" s="214"/>
      <c r="AD32" s="216"/>
    </row>
    <row r="33" spans="1:30" ht="19.5" customHeight="1">
      <c r="A33" s="358" t="s">
        <v>583</v>
      </c>
      <c r="B33" s="359" t="s">
        <v>584</v>
      </c>
      <c r="C33" s="359" t="s">
        <v>204</v>
      </c>
      <c r="D33" s="528">
        <v>1</v>
      </c>
      <c r="E33" s="528">
        <v>0</v>
      </c>
      <c r="F33" s="360"/>
      <c r="G33" s="360"/>
      <c r="H33" s="360"/>
      <c r="I33" s="360"/>
      <c r="J33" s="360">
        <v>242716</v>
      </c>
      <c r="K33" s="360"/>
      <c r="L33" s="360"/>
      <c r="M33" s="360"/>
      <c r="N33" s="360"/>
      <c r="O33" s="238">
        <f>SUM(F33:N33)</f>
        <v>242716</v>
      </c>
      <c r="P33" s="215"/>
      <c r="Q33" s="215"/>
      <c r="R33" s="212"/>
      <c r="S33" s="214"/>
      <c r="T33" s="214"/>
      <c r="U33" s="216"/>
      <c r="V33" s="214"/>
      <c r="W33" s="214"/>
      <c r="X33" s="216"/>
      <c r="Y33" s="214"/>
      <c r="Z33" s="217"/>
      <c r="AA33" s="216"/>
      <c r="AB33" s="214"/>
      <c r="AC33" s="214"/>
      <c r="AD33" s="216"/>
    </row>
    <row r="34" spans="1:30" s="242" customFormat="1" ht="19.5" customHeight="1">
      <c r="A34" s="371" t="s">
        <v>377</v>
      </c>
      <c r="B34" s="363" t="s">
        <v>378</v>
      </c>
      <c r="C34" s="264"/>
      <c r="D34" s="530">
        <f>SUM(D30:D32)</f>
        <v>5.5</v>
      </c>
      <c r="E34" s="530">
        <f>SUM(E30:E33)</f>
        <v>5</v>
      </c>
      <c r="F34" s="364">
        <f>SUM(F30:F33)</f>
        <v>16311000</v>
      </c>
      <c r="G34" s="364">
        <f aca="true" t="shared" si="5" ref="G34:N34">SUM(G30:G33)</f>
        <v>3850000</v>
      </c>
      <c r="H34" s="364">
        <f t="shared" si="5"/>
        <v>10365000</v>
      </c>
      <c r="I34" s="364">
        <f t="shared" si="5"/>
        <v>0</v>
      </c>
      <c r="J34" s="364">
        <f t="shared" si="5"/>
        <v>297716</v>
      </c>
      <c r="K34" s="364">
        <f t="shared" si="5"/>
        <v>365000</v>
      </c>
      <c r="L34" s="364">
        <f t="shared" si="5"/>
        <v>0</v>
      </c>
      <c r="M34" s="364">
        <f t="shared" si="5"/>
        <v>0</v>
      </c>
      <c r="N34" s="364">
        <f t="shared" si="5"/>
        <v>0</v>
      </c>
      <c r="O34" s="243">
        <f>SUM(O30:O33)</f>
        <v>31188716</v>
      </c>
      <c r="P34" s="244"/>
      <c r="Q34" s="244"/>
      <c r="R34" s="244"/>
      <c r="S34" s="254"/>
      <c r="T34" s="254"/>
      <c r="U34" s="247"/>
      <c r="V34" s="254"/>
      <c r="W34" s="254"/>
      <c r="X34" s="247"/>
      <c r="Y34" s="254"/>
      <c r="Z34" s="255"/>
      <c r="AA34" s="247"/>
      <c r="AB34" s="254"/>
      <c r="AC34" s="254"/>
      <c r="AD34" s="247"/>
    </row>
    <row r="35" spans="1:30" ht="11.25" customHeight="1">
      <c r="A35" s="358"/>
      <c r="B35" s="359"/>
      <c r="C35" s="359"/>
      <c r="D35" s="528"/>
      <c r="E35" s="528"/>
      <c r="F35" s="360"/>
      <c r="G35" s="360"/>
      <c r="H35" s="360"/>
      <c r="I35" s="360"/>
      <c r="J35" s="360"/>
      <c r="K35" s="360"/>
      <c r="L35" s="360"/>
      <c r="M35" s="360"/>
      <c r="N35" s="360"/>
      <c r="O35" s="238"/>
      <c r="P35" s="212"/>
      <c r="Q35" s="212"/>
      <c r="R35" s="212"/>
      <c r="S35" s="214"/>
      <c r="T35" s="214"/>
      <c r="U35" s="216"/>
      <c r="V35" s="214"/>
      <c r="W35" s="214"/>
      <c r="X35" s="216"/>
      <c r="Y35" s="214"/>
      <c r="Z35" s="217"/>
      <c r="AA35" s="216"/>
      <c r="AB35" s="214"/>
      <c r="AC35" s="214"/>
      <c r="AD35" s="216"/>
    </row>
    <row r="36" spans="1:30" ht="19.5" customHeight="1">
      <c r="A36" s="358" t="s">
        <v>117</v>
      </c>
      <c r="B36" s="359" t="s">
        <v>387</v>
      </c>
      <c r="C36" s="359" t="s">
        <v>204</v>
      </c>
      <c r="D36" s="528">
        <v>0</v>
      </c>
      <c r="E36" s="528">
        <v>0</v>
      </c>
      <c r="F36" s="360"/>
      <c r="G36" s="360"/>
      <c r="H36" s="360">
        <v>2860000</v>
      </c>
      <c r="I36" s="360"/>
      <c r="J36" s="360"/>
      <c r="K36" s="360"/>
      <c r="L36" s="360"/>
      <c r="M36" s="360"/>
      <c r="N36" s="360"/>
      <c r="O36" s="238">
        <f aca="true" t="shared" si="6" ref="O36:O41">SUM(F36:N36)</f>
        <v>2860000</v>
      </c>
      <c r="P36" s="215"/>
      <c r="Q36" s="215"/>
      <c r="R36" s="212"/>
      <c r="S36" s="211"/>
      <c r="T36" s="211"/>
      <c r="U36" s="216"/>
      <c r="V36" s="214"/>
      <c r="W36" s="214"/>
      <c r="X36" s="216"/>
      <c r="Y36" s="214"/>
      <c r="Z36" s="217"/>
      <c r="AA36" s="216"/>
      <c r="AB36" s="214"/>
      <c r="AC36" s="214"/>
      <c r="AD36" s="216"/>
    </row>
    <row r="37" spans="1:30" ht="19.5" customHeight="1">
      <c r="A37" s="358" t="s">
        <v>417</v>
      </c>
      <c r="B37" s="359" t="s">
        <v>418</v>
      </c>
      <c r="C37" s="359" t="s">
        <v>204</v>
      </c>
      <c r="D37" s="528">
        <v>0</v>
      </c>
      <c r="E37" s="528">
        <v>0</v>
      </c>
      <c r="F37" s="360"/>
      <c r="G37" s="360"/>
      <c r="H37" s="360">
        <v>450000</v>
      </c>
      <c r="I37" s="360"/>
      <c r="J37" s="360"/>
      <c r="K37" s="360">
        <v>1000000</v>
      </c>
      <c r="L37" s="360"/>
      <c r="M37" s="360"/>
      <c r="N37" s="360"/>
      <c r="O37" s="238">
        <f t="shared" si="6"/>
        <v>1450000</v>
      </c>
      <c r="P37" s="215"/>
      <c r="Q37" s="215"/>
      <c r="R37" s="212"/>
      <c r="S37" s="211"/>
      <c r="T37" s="211"/>
      <c r="U37" s="216"/>
      <c r="V37" s="214"/>
      <c r="W37" s="214"/>
      <c r="X37" s="216"/>
      <c r="Y37" s="214"/>
      <c r="Z37" s="217"/>
      <c r="AA37" s="216"/>
      <c r="AB37" s="214"/>
      <c r="AC37" s="214"/>
      <c r="AD37" s="216"/>
    </row>
    <row r="38" spans="1:30" ht="19.5" customHeight="1">
      <c r="A38" s="358" t="s">
        <v>396</v>
      </c>
      <c r="B38" s="359" t="s">
        <v>397</v>
      </c>
      <c r="C38" s="359" t="s">
        <v>204</v>
      </c>
      <c r="D38" s="528">
        <v>0</v>
      </c>
      <c r="E38" s="528">
        <v>0</v>
      </c>
      <c r="F38" s="360"/>
      <c r="G38" s="360"/>
      <c r="H38" s="360">
        <v>254000</v>
      </c>
      <c r="I38" s="360"/>
      <c r="J38" s="360"/>
      <c r="K38" s="360"/>
      <c r="L38" s="360"/>
      <c r="M38" s="360"/>
      <c r="N38" s="360"/>
      <c r="O38" s="238">
        <f t="shared" si="6"/>
        <v>254000</v>
      </c>
      <c r="P38" s="215"/>
      <c r="Q38" s="215"/>
      <c r="R38" s="212"/>
      <c r="S38" s="211"/>
      <c r="T38" s="211"/>
      <c r="U38" s="216"/>
      <c r="V38" s="214"/>
      <c r="W38" s="214"/>
      <c r="X38" s="216"/>
      <c r="Y38" s="214"/>
      <c r="Z38" s="217"/>
      <c r="AA38" s="216"/>
      <c r="AB38" s="214"/>
      <c r="AC38" s="214"/>
      <c r="AD38" s="216"/>
    </row>
    <row r="39" spans="1:30" ht="19.5" customHeight="1">
      <c r="A39" s="358" t="s">
        <v>419</v>
      </c>
      <c r="B39" s="359" t="s">
        <v>420</v>
      </c>
      <c r="C39" s="359" t="s">
        <v>204</v>
      </c>
      <c r="D39" s="528">
        <v>0</v>
      </c>
      <c r="E39" s="528">
        <v>0</v>
      </c>
      <c r="F39" s="360"/>
      <c r="G39" s="360"/>
      <c r="H39" s="360">
        <v>260000</v>
      </c>
      <c r="I39" s="360"/>
      <c r="J39" s="360"/>
      <c r="K39" s="360"/>
      <c r="L39" s="360"/>
      <c r="M39" s="360"/>
      <c r="N39" s="360"/>
      <c r="O39" s="238">
        <f t="shared" si="6"/>
        <v>260000</v>
      </c>
      <c r="P39" s="215"/>
      <c r="Q39" s="215"/>
      <c r="R39" s="212"/>
      <c r="S39" s="211"/>
      <c r="T39" s="211"/>
      <c r="U39" s="216"/>
      <c r="V39" s="214"/>
      <c r="W39" s="214"/>
      <c r="X39" s="216"/>
      <c r="Y39" s="214"/>
      <c r="Z39" s="217"/>
      <c r="AA39" s="216"/>
      <c r="AB39" s="214"/>
      <c r="AC39" s="214"/>
      <c r="AD39" s="216"/>
    </row>
    <row r="40" spans="1:30" ht="19.5" customHeight="1">
      <c r="A40" s="358" t="s">
        <v>115</v>
      </c>
      <c r="B40" s="359" t="s">
        <v>421</v>
      </c>
      <c r="C40" s="359" t="s">
        <v>204</v>
      </c>
      <c r="D40" s="528">
        <v>2</v>
      </c>
      <c r="E40" s="528">
        <v>2</v>
      </c>
      <c r="F40" s="360">
        <v>3930500</v>
      </c>
      <c r="G40" s="360">
        <v>1385000</v>
      </c>
      <c r="H40" s="360">
        <v>5710000</v>
      </c>
      <c r="I40" s="360"/>
      <c r="J40" s="360"/>
      <c r="K40" s="360">
        <v>4239700</v>
      </c>
      <c r="L40" s="360"/>
      <c r="M40" s="360"/>
      <c r="N40" s="360"/>
      <c r="O40" s="238">
        <f t="shared" si="6"/>
        <v>15265200</v>
      </c>
      <c r="P40" s="215"/>
      <c r="Q40" s="215"/>
      <c r="R40" s="212"/>
      <c r="S40" s="211"/>
      <c r="T40" s="211"/>
      <c r="U40" s="216"/>
      <c r="V40" s="214"/>
      <c r="W40" s="214"/>
      <c r="X40" s="216"/>
      <c r="Y40" s="214"/>
      <c r="Z40" s="217"/>
      <c r="AA40" s="216"/>
      <c r="AB40" s="214"/>
      <c r="AC40" s="214"/>
      <c r="AD40" s="216"/>
    </row>
    <row r="41" spans="1:30" ht="19.5" customHeight="1">
      <c r="A41" s="358" t="s">
        <v>422</v>
      </c>
      <c r="B41" s="359" t="s">
        <v>423</v>
      </c>
      <c r="C41" s="359" t="s">
        <v>204</v>
      </c>
      <c r="D41" s="528">
        <v>0</v>
      </c>
      <c r="E41" s="528">
        <v>0</v>
      </c>
      <c r="F41" s="360"/>
      <c r="G41" s="360"/>
      <c r="H41" s="360"/>
      <c r="I41" s="360"/>
      <c r="J41" s="360">
        <v>6770000</v>
      </c>
      <c r="K41" s="360"/>
      <c r="L41" s="360"/>
      <c r="M41" s="360">
        <v>4500000</v>
      </c>
      <c r="N41" s="360"/>
      <c r="O41" s="238">
        <f t="shared" si="6"/>
        <v>11270000</v>
      </c>
      <c r="P41" s="215"/>
      <c r="Q41" s="215"/>
      <c r="R41" s="212"/>
      <c r="S41" s="211"/>
      <c r="T41" s="211"/>
      <c r="U41" s="216"/>
      <c r="V41" s="214"/>
      <c r="W41" s="214"/>
      <c r="X41" s="216"/>
      <c r="Y41" s="214"/>
      <c r="Z41" s="217"/>
      <c r="AA41" s="216"/>
      <c r="AB41" s="214"/>
      <c r="AC41" s="214"/>
      <c r="AD41" s="216"/>
    </row>
    <row r="42" spans="1:30" s="242" customFormat="1" ht="19.5" customHeight="1">
      <c r="A42" s="371" t="s">
        <v>385</v>
      </c>
      <c r="B42" s="363" t="s">
        <v>386</v>
      </c>
      <c r="C42" s="264"/>
      <c r="D42" s="534">
        <f>D40</f>
        <v>2</v>
      </c>
      <c r="E42" s="534">
        <f>E40</f>
        <v>2</v>
      </c>
      <c r="F42" s="364">
        <f>SUM(F36:F41)</f>
        <v>3930500</v>
      </c>
      <c r="G42" s="364">
        <f aca="true" t="shared" si="7" ref="G42:N42">SUM(G36:G41)</f>
        <v>1385000</v>
      </c>
      <c r="H42" s="364">
        <f t="shared" si="7"/>
        <v>9534000</v>
      </c>
      <c r="I42" s="364">
        <f t="shared" si="7"/>
        <v>0</v>
      </c>
      <c r="J42" s="364">
        <f t="shared" si="7"/>
        <v>6770000</v>
      </c>
      <c r="K42" s="364">
        <f t="shared" si="7"/>
        <v>5239700</v>
      </c>
      <c r="L42" s="364">
        <f t="shared" si="7"/>
        <v>0</v>
      </c>
      <c r="M42" s="364">
        <f t="shared" si="7"/>
        <v>4500000</v>
      </c>
      <c r="N42" s="364">
        <f t="shared" si="7"/>
        <v>0</v>
      </c>
      <c r="O42" s="243">
        <f>SUM(O36:O41)</f>
        <v>31359200</v>
      </c>
      <c r="P42" s="251"/>
      <c r="Q42" s="251"/>
      <c r="R42" s="245"/>
      <c r="S42" s="246"/>
      <c r="T42" s="246"/>
      <c r="U42" s="247"/>
      <c r="V42" s="246"/>
      <c r="W42" s="246"/>
      <c r="X42" s="247"/>
      <c r="Y42" s="248"/>
      <c r="Z42" s="248"/>
      <c r="AA42" s="247"/>
      <c r="AB42" s="250"/>
      <c r="AC42" s="250"/>
      <c r="AD42" s="247"/>
    </row>
    <row r="43" spans="1:30" ht="12.75" customHeight="1">
      <c r="A43" s="372"/>
      <c r="B43" s="373"/>
      <c r="C43" s="373"/>
      <c r="D43" s="535"/>
      <c r="E43" s="535"/>
      <c r="F43" s="360"/>
      <c r="G43" s="360"/>
      <c r="H43" s="360"/>
      <c r="I43" s="360"/>
      <c r="J43" s="360"/>
      <c r="K43" s="360"/>
      <c r="L43" s="360"/>
      <c r="M43" s="360"/>
      <c r="N43" s="360"/>
      <c r="O43" s="238"/>
      <c r="P43" s="215"/>
      <c r="Q43" s="215"/>
      <c r="R43" s="212"/>
      <c r="S43" s="211"/>
      <c r="T43" s="211"/>
      <c r="U43" s="216"/>
      <c r="V43" s="214"/>
      <c r="W43" s="214"/>
      <c r="X43" s="216"/>
      <c r="Y43" s="214"/>
      <c r="Z43" s="217"/>
      <c r="AA43" s="216"/>
      <c r="AB43" s="214"/>
      <c r="AC43" s="214"/>
      <c r="AD43" s="216"/>
    </row>
    <row r="44" spans="1:30" ht="19.5" customHeight="1">
      <c r="A44" s="358" t="s">
        <v>398</v>
      </c>
      <c r="B44" s="359" t="s">
        <v>424</v>
      </c>
      <c r="C44" s="359" t="s">
        <v>204</v>
      </c>
      <c r="D44" s="533">
        <v>0</v>
      </c>
      <c r="E44" s="533">
        <v>0</v>
      </c>
      <c r="F44" s="360">
        <v>586053</v>
      </c>
      <c r="G44" s="360">
        <v>353434</v>
      </c>
      <c r="H44" s="360">
        <v>263000</v>
      </c>
      <c r="I44" s="360"/>
      <c r="J44" s="360"/>
      <c r="K44" s="360"/>
      <c r="L44" s="360">
        <v>1500000</v>
      </c>
      <c r="M44" s="360"/>
      <c r="N44" s="360"/>
      <c r="O44" s="238">
        <f>SUM(F44:N44)</f>
        <v>2702487</v>
      </c>
      <c r="P44" s="215"/>
      <c r="Q44" s="215"/>
      <c r="R44" s="212"/>
      <c r="S44" s="211"/>
      <c r="T44" s="211"/>
      <c r="U44" s="216"/>
      <c r="V44" s="214"/>
      <c r="W44" s="214"/>
      <c r="X44" s="216"/>
      <c r="Y44" s="214"/>
      <c r="Z44" s="217"/>
      <c r="AA44" s="216"/>
      <c r="AB44" s="214"/>
      <c r="AC44" s="214"/>
      <c r="AD44" s="216"/>
    </row>
    <row r="45" spans="1:30" s="242" customFormat="1" ht="19.5" customHeight="1">
      <c r="A45" s="371" t="s">
        <v>407</v>
      </c>
      <c r="B45" s="363" t="s">
        <v>408</v>
      </c>
      <c r="C45" s="264"/>
      <c r="D45" s="530">
        <f>D44</f>
        <v>0</v>
      </c>
      <c r="E45" s="530">
        <f>E44</f>
        <v>0</v>
      </c>
      <c r="F45" s="364">
        <f aca="true" t="shared" si="8" ref="F45:O45">SUM(F44:F44)</f>
        <v>586053</v>
      </c>
      <c r="G45" s="364">
        <f t="shared" si="8"/>
        <v>353434</v>
      </c>
      <c r="H45" s="364">
        <f t="shared" si="8"/>
        <v>263000</v>
      </c>
      <c r="I45" s="364">
        <f t="shared" si="8"/>
        <v>0</v>
      </c>
      <c r="J45" s="364">
        <f t="shared" si="8"/>
        <v>0</v>
      </c>
      <c r="K45" s="364">
        <f t="shared" si="8"/>
        <v>0</v>
      </c>
      <c r="L45" s="364">
        <f t="shared" si="8"/>
        <v>1500000</v>
      </c>
      <c r="M45" s="364">
        <f t="shared" si="8"/>
        <v>0</v>
      </c>
      <c r="N45" s="364">
        <f t="shared" si="8"/>
        <v>0</v>
      </c>
      <c r="O45" s="243">
        <f t="shared" si="8"/>
        <v>2702487</v>
      </c>
      <c r="P45" s="251"/>
      <c r="Q45" s="251"/>
      <c r="R45" s="245"/>
      <c r="S45" s="246"/>
      <c r="T45" s="246"/>
      <c r="U45" s="247"/>
      <c r="V45" s="246"/>
      <c r="W45" s="246"/>
      <c r="X45" s="247"/>
      <c r="Y45" s="248"/>
      <c r="Z45" s="248"/>
      <c r="AA45" s="247"/>
      <c r="AB45" s="250"/>
      <c r="AC45" s="250"/>
      <c r="AD45" s="247"/>
    </row>
    <row r="46" spans="1:30" ht="14.25" customHeight="1">
      <c r="A46" s="358"/>
      <c r="B46" s="359"/>
      <c r="C46" s="359"/>
      <c r="D46" s="528"/>
      <c r="E46" s="528"/>
      <c r="F46" s="360"/>
      <c r="G46" s="360"/>
      <c r="H46" s="360"/>
      <c r="I46" s="360"/>
      <c r="J46" s="360"/>
      <c r="K46" s="360"/>
      <c r="L46" s="360"/>
      <c r="M46" s="360"/>
      <c r="N46" s="360"/>
      <c r="O46" s="238"/>
      <c r="P46" s="215"/>
      <c r="Q46" s="215"/>
      <c r="R46" s="212"/>
      <c r="S46" s="211"/>
      <c r="T46" s="211"/>
      <c r="U46" s="216"/>
      <c r="V46" s="214"/>
      <c r="W46" s="214"/>
      <c r="X46" s="216"/>
      <c r="Y46" s="214"/>
      <c r="Z46" s="217"/>
      <c r="AA46" s="216"/>
      <c r="AB46" s="214"/>
      <c r="AC46" s="214"/>
      <c r="AD46" s="216"/>
    </row>
    <row r="47" spans="1:30" ht="19.5" customHeight="1">
      <c r="A47" s="358" t="s">
        <v>560</v>
      </c>
      <c r="B47" s="359" t="s">
        <v>501</v>
      </c>
      <c r="C47" s="359" t="s">
        <v>204</v>
      </c>
      <c r="D47" s="528">
        <v>0</v>
      </c>
      <c r="E47" s="528">
        <v>0</v>
      </c>
      <c r="F47" s="360"/>
      <c r="G47" s="360"/>
      <c r="H47" s="360">
        <v>154000</v>
      </c>
      <c r="I47" s="360"/>
      <c r="J47" s="360"/>
      <c r="K47" s="360"/>
      <c r="L47" s="360"/>
      <c r="M47" s="360"/>
      <c r="N47" s="360"/>
      <c r="O47" s="238">
        <f>SUM(F47:N47)</f>
        <v>154000</v>
      </c>
      <c r="P47" s="215"/>
      <c r="Q47" s="215"/>
      <c r="R47" s="212"/>
      <c r="S47" s="211"/>
      <c r="T47" s="211"/>
      <c r="U47" s="216"/>
      <c r="V47" s="214"/>
      <c r="W47" s="214"/>
      <c r="X47" s="216"/>
      <c r="Y47" s="214"/>
      <c r="Z47" s="217"/>
      <c r="AA47" s="216"/>
      <c r="AB47" s="214"/>
      <c r="AC47" s="214"/>
      <c r="AD47" s="216"/>
    </row>
    <row r="48" spans="1:30" ht="19.5" customHeight="1">
      <c r="A48" s="358" t="s">
        <v>504</v>
      </c>
      <c r="B48" s="359" t="s">
        <v>505</v>
      </c>
      <c r="C48" s="359" t="s">
        <v>204</v>
      </c>
      <c r="D48" s="528">
        <v>2</v>
      </c>
      <c r="E48" s="528">
        <v>2</v>
      </c>
      <c r="F48" s="360">
        <v>5260000</v>
      </c>
      <c r="G48" s="360">
        <v>1200000</v>
      </c>
      <c r="H48" s="360">
        <v>580000</v>
      </c>
      <c r="I48" s="360"/>
      <c r="J48" s="360"/>
      <c r="K48" s="360"/>
      <c r="L48" s="360"/>
      <c r="M48" s="360"/>
      <c r="N48" s="360"/>
      <c r="O48" s="238">
        <f>SUM(F48:N48)</f>
        <v>7040000</v>
      </c>
      <c r="P48" s="215"/>
      <c r="Q48" s="215"/>
      <c r="R48" s="212"/>
      <c r="S48" s="211"/>
      <c r="T48" s="211"/>
      <c r="U48" s="216"/>
      <c r="V48" s="214"/>
      <c r="W48" s="214"/>
      <c r="X48" s="216"/>
      <c r="Y48" s="214"/>
      <c r="Z48" s="217"/>
      <c r="AA48" s="216"/>
      <c r="AB48" s="214"/>
      <c r="AC48" s="214"/>
      <c r="AD48" s="216"/>
    </row>
    <row r="49" spans="1:30" ht="19.5" customHeight="1">
      <c r="A49" s="358" t="s">
        <v>389</v>
      </c>
      <c r="B49" s="359" t="s">
        <v>425</v>
      </c>
      <c r="C49" s="359" t="s">
        <v>204</v>
      </c>
      <c r="D49" s="528">
        <v>0</v>
      </c>
      <c r="E49" s="528">
        <v>0</v>
      </c>
      <c r="F49" s="360"/>
      <c r="G49" s="360"/>
      <c r="H49" s="360"/>
      <c r="I49" s="360">
        <v>300000</v>
      </c>
      <c r="J49" s="360"/>
      <c r="K49" s="360"/>
      <c r="L49" s="360"/>
      <c r="M49" s="360"/>
      <c r="N49" s="360"/>
      <c r="O49" s="238">
        <f>SUM(F49:N49)</f>
        <v>300000</v>
      </c>
      <c r="P49" s="215"/>
      <c r="Q49" s="215"/>
      <c r="R49" s="212"/>
      <c r="S49" s="211"/>
      <c r="T49" s="211"/>
      <c r="U49" s="216"/>
      <c r="V49" s="214"/>
      <c r="W49" s="214"/>
      <c r="X49" s="216"/>
      <c r="Y49" s="214"/>
      <c r="Z49" s="217"/>
      <c r="AA49" s="216"/>
      <c r="AB49" s="214"/>
      <c r="AC49" s="214"/>
      <c r="AD49" s="216"/>
    </row>
    <row r="50" spans="1:30" ht="19.5" customHeight="1">
      <c r="A50" s="374">
        <v>107051</v>
      </c>
      <c r="B50" s="359" t="s">
        <v>390</v>
      </c>
      <c r="C50" s="359" t="s">
        <v>204</v>
      </c>
      <c r="D50" s="533">
        <v>0.5</v>
      </c>
      <c r="E50" s="533">
        <v>0.5</v>
      </c>
      <c r="F50" s="360">
        <v>1230000</v>
      </c>
      <c r="G50" s="360">
        <v>260000</v>
      </c>
      <c r="H50" s="360">
        <v>400000</v>
      </c>
      <c r="I50" s="360"/>
      <c r="J50" s="360"/>
      <c r="K50" s="360"/>
      <c r="L50" s="360"/>
      <c r="M50" s="360"/>
      <c r="N50" s="360"/>
      <c r="O50" s="238">
        <f>SUM(F50:N50)</f>
        <v>1890000</v>
      </c>
      <c r="P50" s="215"/>
      <c r="Q50" s="215"/>
      <c r="R50" s="212"/>
      <c r="S50" s="214"/>
      <c r="T50" s="214"/>
      <c r="U50" s="216"/>
      <c r="V50" s="214"/>
      <c r="W50" s="214"/>
      <c r="X50" s="216"/>
      <c r="Y50" s="214"/>
      <c r="Z50" s="217"/>
      <c r="AA50" s="216"/>
      <c r="AB50" s="216"/>
      <c r="AC50" s="216"/>
      <c r="AD50" s="216"/>
    </row>
    <row r="51" spans="1:30" s="226" customFormat="1" ht="19.5" customHeight="1">
      <c r="A51" s="350">
        <v>107060</v>
      </c>
      <c r="B51" s="359" t="s">
        <v>391</v>
      </c>
      <c r="C51" s="353" t="s">
        <v>204</v>
      </c>
      <c r="D51" s="532">
        <v>0</v>
      </c>
      <c r="E51" s="532">
        <v>0</v>
      </c>
      <c r="F51" s="367"/>
      <c r="G51" s="367"/>
      <c r="H51" s="367">
        <v>300000</v>
      </c>
      <c r="I51" s="367">
        <v>5100000</v>
      </c>
      <c r="J51" s="367">
        <v>50000</v>
      </c>
      <c r="K51" s="367"/>
      <c r="L51" s="367"/>
      <c r="M51" s="367"/>
      <c r="N51" s="367"/>
      <c r="O51" s="238">
        <f>SUM(F51:N51)</f>
        <v>5450000</v>
      </c>
      <c r="P51" s="223"/>
      <c r="Q51" s="223"/>
      <c r="R51" s="223"/>
      <c r="S51" s="225"/>
      <c r="T51" s="225"/>
      <c r="U51" s="228"/>
      <c r="V51" s="225"/>
      <c r="W51" s="225"/>
      <c r="X51" s="228"/>
      <c r="Y51" s="225"/>
      <c r="Z51" s="233"/>
      <c r="AA51" s="228"/>
      <c r="AB51" s="225"/>
      <c r="AC51" s="225"/>
      <c r="AD51" s="228"/>
    </row>
    <row r="52" spans="1:30" s="242" customFormat="1" ht="19.5" customHeight="1">
      <c r="A52" s="371" t="s">
        <v>216</v>
      </c>
      <c r="B52" s="363" t="s">
        <v>388</v>
      </c>
      <c r="C52" s="264"/>
      <c r="D52" s="530">
        <f>SUM(D49:D51)</f>
        <v>0.5</v>
      </c>
      <c r="E52" s="530">
        <f>SUM(E49:E51)</f>
        <v>0.5</v>
      </c>
      <c r="F52" s="364">
        <f aca="true" t="shared" si="9" ref="F52:O52">SUM(F47:F51)</f>
        <v>6490000</v>
      </c>
      <c r="G52" s="364">
        <f t="shared" si="9"/>
        <v>1460000</v>
      </c>
      <c r="H52" s="364">
        <f t="shared" si="9"/>
        <v>1434000</v>
      </c>
      <c r="I52" s="364">
        <f t="shared" si="9"/>
        <v>5400000</v>
      </c>
      <c r="J52" s="364">
        <f t="shared" si="9"/>
        <v>50000</v>
      </c>
      <c r="K52" s="364">
        <f t="shared" si="9"/>
        <v>0</v>
      </c>
      <c r="L52" s="364">
        <f t="shared" si="9"/>
        <v>0</v>
      </c>
      <c r="M52" s="364">
        <f t="shared" si="9"/>
        <v>0</v>
      </c>
      <c r="N52" s="364">
        <f t="shared" si="9"/>
        <v>0</v>
      </c>
      <c r="O52" s="243">
        <f t="shared" si="9"/>
        <v>14834000</v>
      </c>
      <c r="P52" s="244"/>
      <c r="Q52" s="244"/>
      <c r="R52" s="244"/>
      <c r="S52" s="254"/>
      <c r="T52" s="254"/>
      <c r="U52" s="247"/>
      <c r="V52" s="254"/>
      <c r="W52" s="254"/>
      <c r="X52" s="247"/>
      <c r="Y52" s="254"/>
      <c r="Z52" s="255"/>
      <c r="AA52" s="247"/>
      <c r="AB52" s="254"/>
      <c r="AC52" s="254"/>
      <c r="AD52" s="247"/>
    </row>
    <row r="53" spans="1:30" ht="9.75" customHeight="1">
      <c r="A53" s="358"/>
      <c r="B53" s="359"/>
      <c r="C53" s="359"/>
      <c r="D53" s="528"/>
      <c r="E53" s="528"/>
      <c r="F53" s="360"/>
      <c r="G53" s="360"/>
      <c r="H53" s="360"/>
      <c r="I53" s="360"/>
      <c r="J53" s="360"/>
      <c r="K53" s="360"/>
      <c r="L53" s="360"/>
      <c r="M53" s="360"/>
      <c r="N53" s="360"/>
      <c r="O53" s="238"/>
      <c r="P53" s="215"/>
      <c r="Q53" s="215"/>
      <c r="R53" s="212"/>
      <c r="S53" s="211"/>
      <c r="T53" s="211"/>
      <c r="U53" s="216"/>
      <c r="V53" s="214"/>
      <c r="W53" s="214"/>
      <c r="X53" s="216"/>
      <c r="Y53" s="214"/>
      <c r="Z53" s="217"/>
      <c r="AA53" s="216"/>
      <c r="AB53" s="214"/>
      <c r="AC53" s="214"/>
      <c r="AD53" s="216"/>
    </row>
    <row r="54" spans="1:30" s="242" customFormat="1" ht="19.5" customHeight="1">
      <c r="A54" s="375"/>
      <c r="B54" s="363" t="s">
        <v>392</v>
      </c>
      <c r="C54" s="363"/>
      <c r="D54" s="530">
        <f aca="true" t="shared" si="10" ref="D54:O54">D15+D20+D23+D28+D34+D42+D45+D52</f>
        <v>18</v>
      </c>
      <c r="E54" s="530">
        <f t="shared" si="10"/>
        <v>9.5</v>
      </c>
      <c r="F54" s="364">
        <f t="shared" si="10"/>
        <v>54088074</v>
      </c>
      <c r="G54" s="364">
        <f t="shared" si="10"/>
        <v>11970555</v>
      </c>
      <c r="H54" s="364">
        <f t="shared" si="10"/>
        <v>44572222</v>
      </c>
      <c r="I54" s="364">
        <f t="shared" si="10"/>
        <v>5400000</v>
      </c>
      <c r="J54" s="364">
        <f t="shared" si="10"/>
        <v>76287168</v>
      </c>
      <c r="K54" s="364">
        <f t="shared" si="10"/>
        <v>17596371</v>
      </c>
      <c r="L54" s="364">
        <f t="shared" si="10"/>
        <v>36273000</v>
      </c>
      <c r="M54" s="364">
        <f t="shared" si="10"/>
        <v>4500000</v>
      </c>
      <c r="N54" s="364">
        <f t="shared" si="10"/>
        <v>3789108</v>
      </c>
      <c r="O54" s="364">
        <f t="shared" si="10"/>
        <v>254476498</v>
      </c>
      <c r="P54" s="244"/>
      <c r="Q54" s="244"/>
      <c r="R54" s="252"/>
      <c r="S54" s="253"/>
      <c r="T54" s="253"/>
      <c r="U54" s="253"/>
      <c r="V54" s="254"/>
      <c r="W54" s="254"/>
      <c r="X54" s="254"/>
      <c r="Y54" s="254"/>
      <c r="Z54" s="254"/>
      <c r="AA54" s="254"/>
      <c r="AB54" s="254"/>
      <c r="AC54" s="254"/>
      <c r="AD54" s="254"/>
    </row>
    <row r="55" spans="1:30" ht="13.5" customHeight="1">
      <c r="A55" s="236"/>
      <c r="B55" s="373"/>
      <c r="C55" s="373"/>
      <c r="D55" s="535"/>
      <c r="E55" s="535"/>
      <c r="F55" s="365"/>
      <c r="G55" s="365"/>
      <c r="H55" s="365"/>
      <c r="I55" s="365"/>
      <c r="J55" s="365"/>
      <c r="K55" s="365"/>
      <c r="L55" s="365"/>
      <c r="M55" s="365"/>
      <c r="N55" s="365"/>
      <c r="O55" s="238"/>
      <c r="P55" s="212"/>
      <c r="Q55" s="212"/>
      <c r="R55" s="213"/>
      <c r="S55" s="211"/>
      <c r="T55" s="211"/>
      <c r="U55" s="211"/>
      <c r="V55" s="214"/>
      <c r="W55" s="214"/>
      <c r="X55" s="214"/>
      <c r="Y55" s="214"/>
      <c r="Z55" s="214"/>
      <c r="AA55" s="214"/>
      <c r="AB55" s="214"/>
      <c r="AC55" s="214"/>
      <c r="AD55" s="214"/>
    </row>
    <row r="56" spans="1:30" ht="19.5" customHeight="1">
      <c r="A56" s="236"/>
      <c r="B56" s="355" t="s">
        <v>430</v>
      </c>
      <c r="C56" s="376"/>
      <c r="D56" s="527"/>
      <c r="E56" s="527"/>
      <c r="F56" s="365"/>
      <c r="G56" s="365"/>
      <c r="H56" s="365"/>
      <c r="I56" s="360"/>
      <c r="J56" s="360"/>
      <c r="K56" s="365"/>
      <c r="L56" s="365"/>
      <c r="M56" s="365"/>
      <c r="N56" s="365"/>
      <c r="O56" s="238"/>
      <c r="P56" s="212"/>
      <c r="Q56" s="212"/>
      <c r="R56" s="213"/>
      <c r="S56" s="211"/>
      <c r="T56" s="211"/>
      <c r="U56" s="211"/>
      <c r="V56" s="214"/>
      <c r="W56" s="214"/>
      <c r="X56" s="214"/>
      <c r="Y56" s="214"/>
      <c r="Z56" s="214"/>
      <c r="AA56" s="214"/>
      <c r="AB56" s="214"/>
      <c r="AC56" s="214"/>
      <c r="AD56" s="214"/>
    </row>
    <row r="57" spans="1:30" ht="19.5" customHeight="1">
      <c r="A57" s="358" t="s">
        <v>357</v>
      </c>
      <c r="B57" s="359" t="s">
        <v>358</v>
      </c>
      <c r="C57" s="359" t="s">
        <v>204</v>
      </c>
      <c r="D57" s="528">
        <v>13</v>
      </c>
      <c r="E57" s="528">
        <v>13</v>
      </c>
      <c r="F57" s="360">
        <v>36840200</v>
      </c>
      <c r="G57" s="360">
        <v>8338079</v>
      </c>
      <c r="H57" s="360">
        <v>6760000</v>
      </c>
      <c r="I57" s="360"/>
      <c r="J57" s="360"/>
      <c r="K57" s="360">
        <v>1219200</v>
      </c>
      <c r="L57" s="360"/>
      <c r="M57" s="360"/>
      <c r="N57" s="360"/>
      <c r="O57" s="238">
        <f>SUM(F57:N57)</f>
        <v>53157479</v>
      </c>
      <c r="P57" s="212"/>
      <c r="Q57" s="212"/>
      <c r="R57" s="213"/>
      <c r="S57" s="211"/>
      <c r="T57" s="211"/>
      <c r="U57" s="211"/>
      <c r="V57" s="214"/>
      <c r="W57" s="214"/>
      <c r="X57" s="214"/>
      <c r="Y57" s="214"/>
      <c r="Z57" s="214"/>
      <c r="AA57" s="214"/>
      <c r="AB57" s="214"/>
      <c r="AC57" s="214"/>
      <c r="AD57" s="214"/>
    </row>
    <row r="58" spans="1:30" ht="19.5" customHeight="1">
      <c r="A58" s="358" t="s">
        <v>394</v>
      </c>
      <c r="B58" s="359" t="s">
        <v>395</v>
      </c>
      <c r="C58" s="359" t="s">
        <v>204</v>
      </c>
      <c r="D58" s="528">
        <v>0</v>
      </c>
      <c r="E58" s="528">
        <v>0</v>
      </c>
      <c r="F58" s="360"/>
      <c r="G58" s="360"/>
      <c r="H58" s="360">
        <v>5430000</v>
      </c>
      <c r="I58" s="360"/>
      <c r="J58" s="360"/>
      <c r="K58" s="360"/>
      <c r="L58" s="360"/>
      <c r="M58" s="360"/>
      <c r="N58" s="360"/>
      <c r="O58" s="238">
        <f>SUM(F58:N58)</f>
        <v>5430000</v>
      </c>
      <c r="P58" s="212"/>
      <c r="Q58" s="212"/>
      <c r="R58" s="213"/>
      <c r="S58" s="211"/>
      <c r="T58" s="211"/>
      <c r="U58" s="211"/>
      <c r="V58" s="214"/>
      <c r="W58" s="214"/>
      <c r="X58" s="214"/>
      <c r="Y58" s="214"/>
      <c r="Z58" s="214"/>
      <c r="AA58" s="214"/>
      <c r="AB58" s="214"/>
      <c r="AC58" s="214"/>
      <c r="AD58" s="214"/>
    </row>
    <row r="59" spans="1:30" ht="19.5" customHeight="1">
      <c r="A59" s="358" t="s">
        <v>398</v>
      </c>
      <c r="B59" s="359" t="s">
        <v>561</v>
      </c>
      <c r="C59" s="359" t="s">
        <v>204</v>
      </c>
      <c r="D59" s="529">
        <v>4.75</v>
      </c>
      <c r="E59" s="529">
        <v>4.75</v>
      </c>
      <c r="F59" s="360">
        <v>9770045</v>
      </c>
      <c r="G59" s="360">
        <v>2500000</v>
      </c>
      <c r="H59" s="360">
        <v>19730000</v>
      </c>
      <c r="I59" s="360"/>
      <c r="J59" s="360"/>
      <c r="K59" s="360">
        <v>127000</v>
      </c>
      <c r="L59" s="360"/>
      <c r="M59" s="360"/>
      <c r="N59" s="360"/>
      <c r="O59" s="238">
        <f>SUM(F59:N59)</f>
        <v>32127045</v>
      </c>
      <c r="P59" s="212"/>
      <c r="Q59" s="212"/>
      <c r="R59" s="213"/>
      <c r="S59" s="211"/>
      <c r="T59" s="211"/>
      <c r="U59" s="211"/>
      <c r="V59" s="214"/>
      <c r="W59" s="214"/>
      <c r="X59" s="214"/>
      <c r="Y59" s="214"/>
      <c r="Z59" s="214"/>
      <c r="AA59" s="214"/>
      <c r="AB59" s="214"/>
      <c r="AC59" s="214"/>
      <c r="AD59" s="214"/>
    </row>
    <row r="60" spans="1:30" s="242" customFormat="1" ht="19.5" customHeight="1">
      <c r="A60" s="375"/>
      <c r="B60" s="363" t="s">
        <v>393</v>
      </c>
      <c r="C60" s="363"/>
      <c r="D60" s="530">
        <f>SUM(D57:D57)</f>
        <v>13</v>
      </c>
      <c r="E60" s="530">
        <f>SUM(E57:E57)</f>
        <v>13</v>
      </c>
      <c r="F60" s="364">
        <f>SUM(F57:F59)</f>
        <v>46610245</v>
      </c>
      <c r="G60" s="364">
        <f aca="true" t="shared" si="11" ref="G60:N60">SUM(G57:G59)</f>
        <v>10838079</v>
      </c>
      <c r="H60" s="364">
        <f t="shared" si="11"/>
        <v>31920000</v>
      </c>
      <c r="I60" s="364">
        <f t="shared" si="11"/>
        <v>0</v>
      </c>
      <c r="J60" s="364">
        <f t="shared" si="11"/>
        <v>0</v>
      </c>
      <c r="K60" s="364">
        <f t="shared" si="11"/>
        <v>1346200</v>
      </c>
      <c r="L60" s="364">
        <f t="shared" si="11"/>
        <v>0</v>
      </c>
      <c r="M60" s="364">
        <f t="shared" si="11"/>
        <v>0</v>
      </c>
      <c r="N60" s="364">
        <f t="shared" si="11"/>
        <v>0</v>
      </c>
      <c r="O60" s="243">
        <f>SUM(O57:O59)</f>
        <v>90714524</v>
      </c>
      <c r="P60" s="244"/>
      <c r="Q60" s="244"/>
      <c r="R60" s="252"/>
      <c r="S60" s="253"/>
      <c r="T60" s="253"/>
      <c r="U60" s="253"/>
      <c r="V60" s="254"/>
      <c r="W60" s="254"/>
      <c r="X60" s="254"/>
      <c r="Y60" s="254"/>
      <c r="Z60" s="254"/>
      <c r="AA60" s="254"/>
      <c r="AB60" s="254"/>
      <c r="AC60" s="254"/>
      <c r="AD60" s="254"/>
    </row>
    <row r="61" spans="1:30" ht="19.5" customHeight="1">
      <c r="A61" s="236"/>
      <c r="B61" s="373"/>
      <c r="C61" s="373"/>
      <c r="D61" s="535"/>
      <c r="E61" s="535"/>
      <c r="F61" s="365"/>
      <c r="G61" s="365"/>
      <c r="H61" s="365"/>
      <c r="I61" s="365"/>
      <c r="J61" s="365"/>
      <c r="K61" s="365"/>
      <c r="L61" s="365"/>
      <c r="M61" s="365"/>
      <c r="N61" s="365"/>
      <c r="O61" s="238"/>
      <c r="P61" s="212"/>
      <c r="Q61" s="212"/>
      <c r="R61" s="213"/>
      <c r="S61" s="211"/>
      <c r="T61" s="211"/>
      <c r="U61" s="211"/>
      <c r="V61" s="214"/>
      <c r="W61" s="214"/>
      <c r="X61" s="214"/>
      <c r="Y61" s="214"/>
      <c r="Z61" s="214"/>
      <c r="AA61" s="214"/>
      <c r="AB61" s="214"/>
      <c r="AC61" s="214"/>
      <c r="AD61" s="214"/>
    </row>
    <row r="62" spans="1:30" s="242" customFormat="1" ht="24.75" customHeight="1">
      <c r="A62" s="377"/>
      <c r="B62" s="363" t="s">
        <v>401</v>
      </c>
      <c r="C62" s="363"/>
      <c r="D62" s="534">
        <f aca="true" t="shared" si="12" ref="D62:N62">D54+D60</f>
        <v>31</v>
      </c>
      <c r="E62" s="534">
        <f>E54+E60</f>
        <v>22.5</v>
      </c>
      <c r="F62" s="364">
        <f t="shared" si="12"/>
        <v>100698319</v>
      </c>
      <c r="G62" s="364">
        <f t="shared" si="12"/>
        <v>22808634</v>
      </c>
      <c r="H62" s="364">
        <f t="shared" si="12"/>
        <v>76492222</v>
      </c>
      <c r="I62" s="364">
        <f t="shared" si="12"/>
        <v>5400000</v>
      </c>
      <c r="J62" s="364">
        <f t="shared" si="12"/>
        <v>76287168</v>
      </c>
      <c r="K62" s="364">
        <f t="shared" si="12"/>
        <v>18942571</v>
      </c>
      <c r="L62" s="364">
        <f t="shared" si="12"/>
        <v>36273000</v>
      </c>
      <c r="M62" s="364">
        <f t="shared" si="12"/>
        <v>4500000</v>
      </c>
      <c r="N62" s="364">
        <f t="shared" si="12"/>
        <v>3789108</v>
      </c>
      <c r="O62" s="243">
        <f>O54+O60</f>
        <v>345191022</v>
      </c>
      <c r="P62" s="256"/>
      <c r="Q62" s="256"/>
      <c r="R62" s="257"/>
      <c r="S62" s="248"/>
      <c r="T62" s="248"/>
      <c r="U62" s="249"/>
      <c r="V62" s="248"/>
      <c r="W62" s="248"/>
      <c r="X62" s="249"/>
      <c r="Y62" s="248"/>
      <c r="Z62" s="248"/>
      <c r="AA62" s="249"/>
      <c r="AB62" s="249"/>
      <c r="AC62" s="248"/>
      <c r="AD62" s="249"/>
    </row>
    <row r="63" ht="13.5" customHeight="1"/>
    <row r="64" ht="13.5" customHeight="1"/>
    <row r="65" ht="13.5" customHeight="1"/>
  </sheetData>
  <sheetProtection/>
  <mergeCells count="20">
    <mergeCell ref="S4:U4"/>
    <mergeCell ref="V4:X4"/>
    <mergeCell ref="Y4:AA4"/>
    <mergeCell ref="AB4:AD4"/>
    <mergeCell ref="J4:J5"/>
    <mergeCell ref="K4:K5"/>
    <mergeCell ref="L4:L5"/>
    <mergeCell ref="M4:M5"/>
    <mergeCell ref="N4:N5"/>
    <mergeCell ref="O4:O5"/>
    <mergeCell ref="A1:O1"/>
    <mergeCell ref="N3:O3"/>
    <mergeCell ref="A4:A5"/>
    <mergeCell ref="B4:B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  <rowBreaks count="1" manualBreakCount="1">
    <brk id="45" max="19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2017-06-21T12:18:27Z</cp:lastPrinted>
  <dcterms:created xsi:type="dcterms:W3CDTF">2014-10-28T13:28:45Z</dcterms:created>
  <dcterms:modified xsi:type="dcterms:W3CDTF">2017-06-21T14:14:27Z</dcterms:modified>
  <cp:category/>
  <cp:version/>
  <cp:contentType/>
  <cp:contentStatus/>
</cp:coreProperties>
</file>