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7" activeTab="0"/>
  </bookViews>
  <sheets>
    <sheet name="1.1.sz.mell." sheetId="1" r:id="rId1"/>
    <sheet name="2.1.sz.mell  " sheetId="2" r:id="rId2"/>
    <sheet name="2.2.sz.mell  " sheetId="3" r:id="rId3"/>
    <sheet name="4.2.sz.mell.  " sheetId="4" r:id="rId4"/>
    <sheet name="4.3. sz.mell." sheetId="5" r:id="rId5"/>
    <sheet name="6.sz.mell." sheetId="6" r:id="rId6"/>
    <sheet name="7.sz.mell." sheetId="7" r:id="rId7"/>
    <sheet name="9.1. sz. mell" sheetId="8" r:id="rId8"/>
    <sheet name="9.1.1." sheetId="9" r:id="rId9"/>
    <sheet name="9.1.2." sheetId="10" r:id="rId10"/>
    <sheet name="9.1.3." sheetId="11" r:id="rId11"/>
    <sheet name="9.1.4." sheetId="12" r:id="rId12"/>
    <sheet name="9.1.5." sheetId="13" r:id="rId13"/>
    <sheet name="9.1.6." sheetId="14" r:id="rId14"/>
    <sheet name="9.1.7." sheetId="15" r:id="rId15"/>
    <sheet name="9.1.8." sheetId="16" r:id="rId16"/>
    <sheet name="9.1.9." sheetId="17" r:id="rId17"/>
    <sheet name="9.1.10." sheetId="18" r:id="rId18"/>
    <sheet name="9.1.11." sheetId="19" r:id="rId19"/>
    <sheet name="9.2. sz. mell" sheetId="20" r:id="rId20"/>
    <sheet name="9.2.1" sheetId="21" r:id="rId21"/>
    <sheet name="9.2.2." sheetId="22" r:id="rId22"/>
    <sheet name="Óvoda 9.3." sheetId="23" r:id="rId23"/>
    <sheet name="Teleki 9.4." sheetId="24" r:id="rId24"/>
    <sheet name="Teleki 9.4.1." sheetId="25" r:id="rId25"/>
    <sheet name="Teleki 9.4.2." sheetId="26" r:id="rId26"/>
    <sheet name="Múzeum 9.5." sheetId="27" r:id="rId27"/>
    <sheet name="Gond-i Kp. 9.6." sheetId="28" r:id="rId28"/>
    <sheet name="Gond-i Kp. 9.6.1." sheetId="29" r:id="rId29"/>
    <sheet name="Gond-i Kp. 9.6.2." sheetId="30" r:id="rId30"/>
    <sheet name="14. melléklet " sheetId="31" r:id="rId31"/>
    <sheet name="Munka1" sheetId="32" r:id="rId32"/>
  </sheets>
  <definedNames>
    <definedName name="Excel_BuiltIn_Print_Titles" localSheetId="9">'9.1.2.'!$1:$6</definedName>
    <definedName name="Excel_BuiltIn_Print_Titles" localSheetId="10">'9.1.3.'!$1:$6</definedName>
    <definedName name="Excel_BuiltIn_Print_Titles" localSheetId="11">'9.1.4.'!$1:$6</definedName>
    <definedName name="Excel_BuiltIn_Print_Titles" localSheetId="12">'9.1.5.'!$1:$6</definedName>
    <definedName name="Excel_BuiltIn_Print_Titles" localSheetId="13">'9.1.6.'!$1:$6</definedName>
    <definedName name="Excel_BuiltIn_Print_Titles" localSheetId="14">'9.1.7.'!$1:$6</definedName>
    <definedName name="Excel_BuiltIn_Print_Titles" localSheetId="20">'9.2.1'!$1:$6</definedName>
    <definedName name="Excel_BuiltIn_Print_Titles" localSheetId="21">'9.2.2.'!$1:$6</definedName>
    <definedName name="Excel_BuiltIn_Print_Titles" localSheetId="27">'Gond-i Kp. 9.6.'!$1:$6</definedName>
    <definedName name="Excel_BuiltIn_Print_Titles" localSheetId="28">'Gond-i Kp. 9.6.1.'!$1:$6</definedName>
    <definedName name="Excel_BuiltIn_Print_Titles" localSheetId="29">'Gond-i Kp. 9.6.2.'!$1:$6</definedName>
    <definedName name="Excel_BuiltIn_Print_Titles" localSheetId="26">'Múzeum 9.5.'!$1:$6</definedName>
    <definedName name="Excel_BuiltIn_Print_Titles" localSheetId="22">'Óvoda 9.3.'!$1:$6</definedName>
    <definedName name="Excel_BuiltIn_Print_Titles" localSheetId="23">'Teleki 9.4.'!$1:$6</definedName>
    <definedName name="Excel_BuiltIn_Print_Titles" localSheetId="24">'Teleki 9.4.1.'!$1:$6</definedName>
    <definedName name="Excel_BuiltIn_Print_Titles" localSheetId="25">'Teleki 9.4.2.'!$1:$6</definedName>
    <definedName name="_xlnm.Print_Titles" localSheetId="0">'1.1.sz.mell.'!$3:$5</definedName>
    <definedName name="_xlnm.Print_Titles" localSheetId="7">'9.1. sz. mell'!$1:$6</definedName>
    <definedName name="_xlnm.Print_Titles" localSheetId="8">'9.1.1.'!$1:$7</definedName>
    <definedName name="_xlnm.Print_Titles" localSheetId="19">'9.2. sz. mell'!$1:$6</definedName>
    <definedName name="_xlnm.Print_Area" localSheetId="0">'1.1.sz.mell.'!$A$1:$M$176</definedName>
    <definedName name="_xlnm.Print_Area" localSheetId="30">'14. melléklet '!$A$1:$F$37</definedName>
    <definedName name="_xlnm.Print_Area" localSheetId="1">'2.1.sz.mell  '!$A$1:$M$69</definedName>
    <definedName name="_xlnm.Print_Area" localSheetId="2">'2.2.sz.mell  '!$A$1:$M$69</definedName>
    <definedName name="_xlnm.Print_Area" localSheetId="7">'9.1. sz. mell'!$A$1:$M$177</definedName>
    <definedName name="_xlnm.Print_Area" localSheetId="27">'Gond-i Kp. 9.6.'!$A$1:$M$74</definedName>
    <definedName name="_xlnm.Print_Area" localSheetId="28">'Gond-i Kp. 9.6.1.'!$A$1:$M$74</definedName>
    <definedName name="_xlnm.Print_Area" localSheetId="29">'Gond-i Kp. 9.6.2.'!$A$1:$M$74</definedName>
  </definedNames>
  <calcPr fullCalcOnLoad="1"/>
</workbook>
</file>

<file path=xl/sharedStrings.xml><?xml version="1.0" encoding="utf-8"?>
<sst xmlns="http://schemas.openxmlformats.org/spreadsheetml/2006/main" count="5223" uniqueCount="574">
  <si>
    <t>Ezer forintban</t>
  </si>
  <si>
    <t>Száma</t>
  </si>
  <si>
    <t>Megnevezés</t>
  </si>
  <si>
    <t>Kötelező feladatok</t>
  </si>
  <si>
    <t>Önként vállalt feladatok</t>
  </si>
  <si>
    <t>A</t>
  </si>
  <si>
    <t>B</t>
  </si>
  <si>
    <t>C</t>
  </si>
  <si>
    <t>D</t>
  </si>
  <si>
    <t>E</t>
  </si>
  <si>
    <t>F</t>
  </si>
  <si>
    <t>B E V É T E L E K</t>
  </si>
  <si>
    <t>Önkormányzat működési támogatásai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</si>
  <si>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</si>
  <si>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</si>
  <si>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</si>
  <si>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</si>
  <si>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</si>
  <si>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</si>
  <si>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</si>
  <si>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</si>
  <si>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</si>
  <si>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</si>
  <si>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</t>
  </si>
  <si>
    <t>Önkormányzat működési támogatásai összesen (1.1.+…+.1.6.)</t>
  </si>
  <si>
    <t>Működési célú támogatások államháztartáson belülről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</si>
  <si>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</si>
  <si>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</si>
  <si>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</si>
  <si>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</si>
  <si>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</si>
  <si>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</si>
  <si>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</si>
  <si>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</si>
  <si>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</si>
  <si>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</si>
  <si>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</si>
  <si>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</si>
  <si>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2.</t>
  </si>
  <si>
    <t>Működési célú támogatások államháztartáson belülről összesen (2.1.+…+.2.5.)</t>
  </si>
  <si>
    <t xml:space="preserve">Felhalmozási célú támogatások államháztartáson belülről 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</si>
  <si>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</si>
  <si>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</si>
  <si>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</si>
  <si>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</si>
  <si>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</si>
  <si>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</si>
  <si>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</si>
  <si>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</si>
  <si>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</si>
  <si>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</si>
  <si>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</si>
  <si>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</si>
  <si>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3.</t>
  </si>
  <si>
    <t>Felhalmozási célú támogatások államháztartáson belülről összesen (3.1.+…+3.5.)</t>
  </si>
  <si>
    <t xml:space="preserve">Közhatalmi bevételek 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</si>
  <si>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</si>
  <si>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</si>
  <si>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</si>
  <si>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</si>
  <si>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</si>
  <si>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</si>
  <si>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</si>
  <si>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</si>
  <si>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</si>
  <si>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</si>
  <si>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</si>
  <si>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</si>
  <si>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</si>
  <si>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</si>
  <si>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4.</t>
  </si>
  <si>
    <t>Közhatalmi bevételek összesen (4.1.+4.2.+4.3.+4.4.)</t>
  </si>
  <si>
    <t xml:space="preserve">Működési bevételek 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</si>
  <si>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</si>
  <si>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</si>
  <si>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</si>
  <si>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</si>
  <si>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</si>
  <si>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</si>
  <si>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</si>
  <si>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</si>
  <si>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</si>
  <si>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</si>
  <si>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</si>
  <si>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</si>
  <si>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</si>
  <si>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</si>
  <si>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</si>
  <si>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</si>
  <si>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</si>
  <si>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</si>
  <si>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</si>
  <si>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</si>
  <si>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</si>
  <si>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</si>
  <si>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5.</t>
  </si>
  <si>
    <t>Működési bevételek összesen (5.1.+…+ 5.11.)</t>
  </si>
  <si>
    <t xml:space="preserve">Felhalmozási bevételek 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</si>
  <si>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</si>
  <si>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</si>
  <si>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</si>
  <si>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</si>
  <si>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</si>
  <si>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</si>
  <si>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</si>
  <si>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</si>
  <si>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</si>
  <si>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</si>
  <si>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6.</t>
  </si>
  <si>
    <t>Felhalmozási bevételek összesen (6.1.+…+6.5.)</t>
  </si>
  <si>
    <t xml:space="preserve">Működési célú átvett pénzeszközök 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</si>
  <si>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</si>
  <si>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</si>
  <si>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</si>
  <si>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</si>
  <si>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</si>
  <si>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</si>
  <si>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</si>
  <si>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</si>
  <si>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7.</t>
  </si>
  <si>
    <t>Működési célú átvett pénzeszközök összesen (7.1. + … + 7.3.)</t>
  </si>
  <si>
    <t xml:space="preserve">Felhalmozási célú átvett pénzeszközök 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</si>
  <si>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</si>
  <si>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</si>
  <si>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</si>
  <si>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</si>
  <si>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</si>
  <si>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</si>
  <si>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</si>
  <si>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</si>
  <si>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8.</t>
  </si>
  <si>
    <t>Felhalmozási célú átvett pénzeszközök össesen (8.1.+8.2.+8.3.)</t>
  </si>
  <si>
    <t xml:space="preserve">   9.</t>
  </si>
  <si>
    <t>KÖLTSÉGVETÉSI BEVÉTELEK ÖSSZESEN: (1+…+8)</t>
  </si>
  <si>
    <t xml:space="preserve">Hitel-, kölcsönfelvétel államháztartáson kívülről 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</si>
  <si>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</si>
  <si>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</si>
  <si>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</si>
  <si>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</si>
  <si>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</si>
  <si>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</si>
  <si>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>10.</t>
  </si>
  <si>
    <t>Hitel-, kölcsönfelvétel államháztartáson kívülről összesen (10.1.+10.3.)</t>
  </si>
  <si>
    <t>Belföldi értékpapírok bevételei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</si>
  <si>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</si>
  <si>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</si>
  <si>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</si>
  <si>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</si>
  <si>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</si>
  <si>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</si>
  <si>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</si>
  <si>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</si>
  <si>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11.</t>
  </si>
  <si>
    <t>Belföldi értékpapírok bevételei összesen (11.1. +…+ 11.4.)</t>
  </si>
  <si>
    <t xml:space="preserve">Maradvány igénybevétele 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</si>
  <si>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</si>
  <si>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</si>
  <si>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</si>
  <si>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</si>
  <si>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12.</t>
  </si>
  <si>
    <t>Maradvány igénybevétele összesen (12.1. + 12.2.)</t>
  </si>
  <si>
    <t xml:space="preserve">Belföldi finanszírozás bevételei 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</si>
  <si>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</si>
  <si>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</si>
  <si>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</si>
  <si>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</si>
  <si>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</si>
  <si>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</si>
  <si>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13.</t>
  </si>
  <si>
    <t>Belföldi finanszírozás bevételei összesen (13.1. + … + 13.3.)</t>
  </si>
  <si>
    <t xml:space="preserve">Külföldi finanszírozás bevételei 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</si>
  <si>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</si>
  <si>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</si>
  <si>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</si>
  <si>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</si>
  <si>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</si>
  <si>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</si>
  <si>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</si>
  <si>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</si>
  <si>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14.</t>
  </si>
  <si>
    <t>Külföldi finanszírozás bevételei összesen (14.1.+…14.4.)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</si>
  <si>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</si>
  <si>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</si>
  <si>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</si>
  <si>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</si>
  <si>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</si>
  <si>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</si>
  <si>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</si>
  <si>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</si>
  <si>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</si>
  <si>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 xml:space="preserve">   Működési költségvetés kiadásai 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</si>
  <si>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</si>
  <si>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</si>
  <si>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</si>
  <si>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</si>
  <si>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</si>
  <si>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</si>
  <si>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</si>
  <si>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</si>
  <si>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</si>
  <si>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</si>
  <si>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</si>
  <si>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</si>
  <si>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</si>
  <si>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</si>
  <si>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</si>
  <si>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</si>
  <si>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</si>
  <si>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</si>
  <si>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</si>
  <si>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</si>
  <si>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</si>
  <si>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</si>
  <si>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</si>
  <si>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</si>
  <si>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</si>
  <si>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</si>
  <si>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</si>
  <si>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</si>
  <si>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</si>
  <si>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</si>
  <si>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</si>
  <si>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</si>
  <si>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</si>
  <si>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</si>
  <si>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</si>
  <si>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</si>
  <si>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t xml:space="preserve">   Működési költségvetés kiadásai összesen (1.1+…+1.5.+1.18.)</t>
  </si>
  <si>
    <t xml:space="preserve">   Felhalmozási költségvetés kiadásai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</si>
  <si>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</si>
  <si>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</si>
  <si>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</si>
  <si>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</si>
  <si>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</si>
  <si>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</si>
  <si>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</si>
  <si>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</si>
  <si>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</si>
  <si>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</si>
  <si>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</si>
  <si>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</si>
  <si>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</si>
  <si>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</si>
  <si>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</si>
  <si>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</si>
  <si>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</si>
  <si>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</si>
  <si>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 xml:space="preserve">   Felhalmozási költségvetés kiadásai összesen (2.1.+2.3.+2.5.)</t>
  </si>
  <si>
    <t>KÖLTSÉGVETÉSI KIADÁSOK ÖSSZESEN (1+2)</t>
  </si>
  <si>
    <t xml:space="preserve">Hitel-, kölcsöntörlesztés államháztartáson kívülre 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</si>
  <si>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</si>
  <si>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</si>
  <si>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</si>
  <si>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Hitel-, kölcsöntörlesztés államháztartáson kívülre (4.1. + … + 4.3.)</t>
  </si>
  <si>
    <t>Belföldi értékpapírok kiadásai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</si>
  <si>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</si>
  <si>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</si>
  <si>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</si>
  <si>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</si>
  <si>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</si>
  <si>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</si>
  <si>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(5.1. + … + 5.6.)</t>
  </si>
  <si>
    <t>Belföldi finanszírozás kiadásai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</si>
  <si>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</si>
  <si>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</si>
  <si>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</si>
  <si>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</si>
  <si>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Belföldi finanszírozás kiadásai (6.1. + … + 6.4.)</t>
  </si>
  <si>
    <t>Külföldi finanszírozás kiadásai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</si>
  <si>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</si>
  <si>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</si>
  <si>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</si>
  <si>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</si>
  <si>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</si>
  <si>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</si>
  <si>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Külföldi finanszírozás kiadásai (7.1. + … + 7.5.)</t>
  </si>
  <si>
    <t>Adóssághoz nem kapcsolódó származékos ügyletek</t>
  </si>
  <si>
    <t>9.</t>
  </si>
  <si>
    <t>Váltókiadások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</si>
  <si>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</si>
  <si>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</si>
  <si>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</si>
  <si>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</si>
  <si>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</si>
  <si>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</si>
  <si>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</si>
  <si>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Működési célú bevételek és kiadások mérlege
(Önkormányzati szinten)</t>
  </si>
  <si>
    <t>Sor-
szám</t>
  </si>
  <si>
    <t>Bevételek</t>
  </si>
  <si>
    <t>Kiadások</t>
  </si>
  <si>
    <t>Önkormányzatok működési támogatásai</t>
  </si>
  <si>
    <t>Személyi juttatások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</si>
  <si>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</si>
  <si>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</si>
  <si>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</si>
  <si>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</si>
  <si>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</si>
  <si>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</si>
  <si>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</si>
  <si>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</si>
  <si>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</si>
  <si>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</si>
  <si>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</si>
  <si>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</si>
  <si>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</si>
  <si>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</si>
  <si>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</si>
  <si>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</si>
  <si>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</si>
  <si>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</si>
  <si>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</si>
  <si>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</si>
  <si>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</si>
  <si>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</si>
  <si>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</si>
  <si>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</si>
  <si>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</si>
  <si>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</si>
  <si>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</si>
  <si>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</si>
  <si>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</si>
  <si>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</si>
  <si>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</si>
  <si>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</si>
  <si>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</si>
  <si>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</si>
  <si>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</si>
  <si>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</si>
  <si>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</si>
  <si>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</si>
  <si>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</si>
  <si>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</si>
  <si>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</si>
  <si>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</si>
  <si>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-</t>
  </si>
  <si>
    <t>27.</t>
  </si>
  <si>
    <t>Tárgyévi  hiány:</t>
  </si>
  <si>
    <t>Tárgyévi  többlet:</t>
  </si>
  <si>
    <t>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</si>
  <si>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</si>
  <si>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</si>
  <si>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</si>
  <si>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</si>
  <si>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</si>
  <si>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</si>
  <si>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</si>
  <si>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</si>
  <si>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</si>
  <si>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</si>
  <si>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</si>
  <si>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</si>
  <si>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</si>
  <si>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</si>
  <si>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</si>
  <si>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</si>
  <si>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</si>
  <si>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</si>
  <si>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</si>
  <si>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</si>
  <si>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</si>
  <si>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</si>
  <si>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</si>
  <si>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</si>
  <si>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</si>
  <si>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</si>
  <si>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</si>
  <si>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</si>
  <si>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</si>
  <si>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</si>
  <si>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Pásztó Város Önkormányzat adósságot keletkeztető ügyletekből és kezességvállalásokból fennálló kötelezettségei</t>
  </si>
  <si>
    <t>Sor-szám</t>
  </si>
  <si>
    <t>MEGNEVEZÉS</t>
  </si>
  <si>
    <t>Évek</t>
  </si>
  <si>
    <t>Összesen
(G=C+D+E+F)</t>
  </si>
  <si>
    <t>2018.</t>
  </si>
  <si>
    <t>2019.</t>
  </si>
  <si>
    <t>G</t>
  </si>
  <si>
    <t>Kamat</t>
  </si>
  <si>
    <t>ÖSSZES KÖTELEZETTSÉG</t>
  </si>
  <si>
    <t>Pásztó Városi Önkormányzat saját bevételeinek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</si>
  <si>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</si>
  <si>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</si>
  <si>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</si>
  <si>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Ingatlanok és egyéb tárgyi eszközök értékesítése</t>
  </si>
  <si>
    <t>Díjak, pótlékok, bírságok, települési adók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</si>
  <si>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</si>
  <si>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</si>
  <si>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</si>
  <si>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Beruházási (felhalmozási) kiadások előirányzata beruházásonként (önkormányzat)</t>
  </si>
  <si>
    <t>Beruházás  megnevezése</t>
  </si>
  <si>
    <t>Kivitelezés kezdési és befejezési éve</t>
  </si>
  <si>
    <t>ÖSSZESEN:</t>
  </si>
  <si>
    <t>Felújítási kiadások előirányzata felújításonként (önkormányzat)</t>
  </si>
  <si>
    <t>Felújítás  megnevezése</t>
  </si>
  <si>
    <t>Költségv-i szerv megnev.</t>
  </si>
  <si>
    <t>Feladat megnev.</t>
  </si>
  <si>
    <t>Összes bevétel, kiadás</t>
  </si>
  <si>
    <t>Előirányzat-csoport, kiemelt előirányzat megnevezése</t>
  </si>
  <si>
    <t xml:space="preserve">Önkormányzat működési támogatásai </t>
  </si>
  <si>
    <t>Működési célú kvi támogatások és kiegészítő támogatások</t>
  </si>
  <si>
    <t xml:space="preserve">Működési célú támogatások államháztartáson belülről </t>
  </si>
  <si>
    <t xml:space="preserve">4. </t>
  </si>
  <si>
    <t xml:space="preserve">7. </t>
  </si>
  <si>
    <t>Működési célú átvett pénzeszközök összesen  (7.1. + … + 7.3.)</t>
  </si>
  <si>
    <t>Felhalmozási célú átvett pénzeszközök összesen (8.1.+8.2.+8.3.)</t>
  </si>
  <si>
    <t xml:space="preserve">Hitel-, kölcsönfelvétel államháztartáson kívülről  </t>
  </si>
  <si>
    <t xml:space="preserve">    Rövid lejáratú  hitelek, kölcsönök felvétele</t>
  </si>
  <si>
    <t xml:space="preserve"> 10.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</si>
  <si>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</si>
  <si>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</si>
  <si>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</si>
  <si>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</si>
  <si>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</si>
  <si>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</si>
  <si>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</si>
  <si>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 xml:space="preserve">   Működési költségvetés kiadásai összesen (1.1+…+1.5+1.18.)</t>
  </si>
  <si>
    <t xml:space="preserve">   Felhalmozási költségvetés kiadásai </t>
  </si>
  <si>
    <t>Hosszú lejáratú hitelek, kölcsönök törlesztése</t>
  </si>
  <si>
    <t>Rövid lejáratú hitelek, kölcsönök törlesztése</t>
  </si>
  <si>
    <t>Hitel-, kölcsöntörlesztés államháztartáson kívülre összesen (4.1. + … + 4.3.)</t>
  </si>
  <si>
    <t xml:space="preserve">Belföldi értékpapírok kiadásai </t>
  </si>
  <si>
    <t>Éven belüli lejáatú belföldi értékpapírok beváltása</t>
  </si>
  <si>
    <t>Belföldi értékpapírok kiadásai összesen (5.1. + … + 5.6.)</t>
  </si>
  <si>
    <t xml:space="preserve">Belföldi finanszírozás kiadásai </t>
  </si>
  <si>
    <t>Központi, irányító szervi támogatás</t>
  </si>
  <si>
    <t>Belföldi finanszírozás kiadásai összesen (6.1. + … + 6.5.)</t>
  </si>
  <si>
    <t xml:space="preserve">Külföldi finanszírozás kiadásai </t>
  </si>
  <si>
    <t>Hitelek, kölcsönök törlesztése külföldi kormányoknak nemz. szervezeteknek</t>
  </si>
  <si>
    <t>Külföldi finanszírozás kiadásai összesen (7.1. + … + 7.5.)</t>
  </si>
  <si>
    <t>Éves tervezett létszám előirányzat (fő)</t>
  </si>
  <si>
    <t>Közfoglalkoztatottak létszáma (fő)</t>
  </si>
  <si>
    <t>Kiszámlázott általános forgalmi adó</t>
  </si>
  <si>
    <t>Általános forgalmi adó visszatérülése</t>
  </si>
  <si>
    <t>Működési bevételek összesen (1.1.+…+1.11.)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</si>
  <si>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</si>
  <si>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</si>
  <si>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</si>
  <si>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Működési célú támogatások államháztartáson belülről összesen (2.1.+…+2.3.)</t>
  </si>
  <si>
    <t>Egyéb felhalmozási célú támogatások bevételei államháztartáson belülről</t>
  </si>
  <si>
    <t xml:space="preserve">  4.3.-ból EU-s támogatás</t>
  </si>
  <si>
    <t>Felhalmozási célú támogatások államháztartáson belülről összesen (4.1.+…+4.3.)</t>
  </si>
  <si>
    <t>Felhalmozási bevételek összesen (5.1.+…+5.3.)</t>
  </si>
  <si>
    <t>Felhalmozási célú átvett pénzeszközök</t>
  </si>
  <si>
    <t>Költségvetési bevételek összesen (1.+…+7.)</t>
  </si>
  <si>
    <t>Finanszírozási bevételek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</si>
  <si>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</si>
  <si>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</si>
  <si>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</si>
  <si>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</si>
  <si>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</si>
  <si>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Finanszírozási bevételek összesen (9.1.+…+9.3.)</t>
  </si>
  <si>
    <t>BEVÉTELEK ÖSSZESEN: (8.+9.)</t>
  </si>
  <si>
    <t xml:space="preserve">Működési költségvetés kiadásai </t>
  </si>
  <si>
    <t>Működési költségvetés kiadásai összesen (1.1+…+1.5.)</t>
  </si>
  <si>
    <t xml:space="preserve">Felhalmozási költségvetés kiadásai </t>
  </si>
  <si>
    <t>Egyéb fejlesztési célú kiadások</t>
  </si>
  <si>
    <t>Beruházási célú Áfa</t>
  </si>
  <si>
    <t>Finanszírozási kiadások</t>
  </si>
  <si>
    <t>KIADÁSOK ÖSSZESEN: (1.+2.+3.)</t>
  </si>
  <si>
    <t xml:space="preserve">  2.3.-ból EU támogatás</t>
  </si>
  <si>
    <t xml:space="preserve">  4.2.-ből EU-s támogatás</t>
  </si>
  <si>
    <t>Felhalmozási célú támogatások államháztartáson belülről összesen (4.1.+4.2.)</t>
  </si>
  <si>
    <t>KÖLTSÉGVETÉSI BEVÉTELEK ÖSSZESEN (1.+…+7.)</t>
  </si>
  <si>
    <t xml:space="preserve">Finanszírozási bevételek </t>
  </si>
  <si>
    <t>Működési költségvetés kiadásai</t>
  </si>
  <si>
    <t>Felhalmozási költségvetés kiadásai</t>
  </si>
  <si>
    <t>Felhalmozási bevételek összesen  (5.1.+…+5.3.)</t>
  </si>
  <si>
    <t>Teleki László Városi Könyvtár és Művelődési Központ</t>
  </si>
  <si>
    <t>Felhalmozási bevételek (5.1.+…+5.3.)</t>
  </si>
  <si>
    <t>Pásztói Gondozási Központ</t>
  </si>
  <si>
    <t>Bevételi jogcím</t>
  </si>
  <si>
    <t>1. sz. táblázat</t>
  </si>
  <si>
    <t>2018. évi</t>
  </si>
  <si>
    <t>2019. évi</t>
  </si>
  <si>
    <t xml:space="preserve">FINANSZÍROZÁSI BEVÉTELEK ÖSSZESEN: </t>
  </si>
  <si>
    <t>KÖLTSÉGVETÉSI ÉS FINANSZÍROZÁSI BEVÉTELEK ÖSSZESEN: (9+10)</t>
  </si>
  <si>
    <t>2. sz. táblázat</t>
  </si>
  <si>
    <t>Kiadási jogcímek</t>
  </si>
  <si>
    <t xml:space="preserve">   Felhalmozási költségvetés kiadásai összesen (2.1.+2.2.+2.3.)</t>
  </si>
  <si>
    <t>FINANSZÍROZÁSI KIADÁSOK ÖSSZESEN:</t>
  </si>
  <si>
    <t>KIADÁSOK ÖSSZESEN: (3.+4.)</t>
  </si>
  <si>
    <t>2020.</t>
  </si>
  <si>
    <t>2020. évi</t>
  </si>
  <si>
    <t>Településrendezési terv</t>
  </si>
  <si>
    <t>Strand fejlesztés</t>
  </si>
  <si>
    <t>Tulajdonosi bevételek, bérleti díjak</t>
  </si>
  <si>
    <t xml:space="preserve"> - ebből: Kisértékű eszközök beszerzése</t>
  </si>
  <si>
    <t>Felhalmozási költségvetés kiadásai összesen (2.1.+2.3+2.4+2.5.)</t>
  </si>
  <si>
    <t>Áll. ig. feladatok</t>
  </si>
  <si>
    <t>Ingatlanok vásárlása</t>
  </si>
  <si>
    <t>Mátrakeresztesi Ifjúsági Tábor felújítása</t>
  </si>
  <si>
    <t>Egyéb tárgyi eszközök, járművek értékesítése</t>
  </si>
  <si>
    <t>Államháztartáson belüli megelőlegezés visszafizetése</t>
  </si>
  <si>
    <t>Pásztói Múzeum</t>
  </si>
  <si>
    <t>Utak, járdák felújítása</t>
  </si>
  <si>
    <t>2018. évi költségvetési javaslat</t>
  </si>
  <si>
    <t>2018. évi előirányzatból</t>
  </si>
  <si>
    <t>2018</t>
  </si>
  <si>
    <t>Településképi rendelet</t>
  </si>
  <si>
    <t xml:space="preserve"> Ezer forintban</t>
  </si>
  <si>
    <t>Épület felújítás (szociális bérlakás)</t>
  </si>
  <si>
    <t xml:space="preserve">Ezer forintban </t>
  </si>
  <si>
    <t>Felújítási célú Áfa</t>
  </si>
  <si>
    <t>Önkormányzat /ASP rendszerhez csatlakozás KÖFOP-1.2.1-VEKOP-16-2017-00846/</t>
  </si>
  <si>
    <t>Önkormányzat (Varázsvölgy Pásztón TOP-1.2.1-15-NG1-2016-00018)</t>
  </si>
  <si>
    <t>Önkormányzat (ASP rendszerhez csatlakozás KÖFOP-1.2.1-VEKOP-16-2017-00846)</t>
  </si>
  <si>
    <t>Önkormányzat (Pásztói Bölcsőde TOP-1.4.1-15-NG1-2016-00017)</t>
  </si>
  <si>
    <t>Önkormányzat (Zagyva-völgyi kerékpárút Pásztó-Bátonyterenye TOP-3.1.1-15)</t>
  </si>
  <si>
    <t>Önkormányzat (Pásztó északi iparterület fejlesztés TOP-1.1.1-15-NG1-2016-000010)</t>
  </si>
  <si>
    <t>Önkormányzat (Zöld város kialakítása TOP-2. 1.2-15-NG1-2016-00006)</t>
  </si>
  <si>
    <t xml:space="preserve">Készletértékesítés ellenértéke </t>
  </si>
  <si>
    <t>Pásztói Polgármesteri Hivatal (Helyi foglalkoztatási paktum TOP-5.1.2-15-NG1-2016-00002)</t>
  </si>
  <si>
    <t>Cserhát ln. 1.3.5. sz. előtti parkolók felújítása</t>
  </si>
  <si>
    <t>Projektek nélkül</t>
  </si>
  <si>
    <t>Rézsükasza vásárlás</t>
  </si>
  <si>
    <t>Útszéltisztító</t>
  </si>
  <si>
    <t>Közmunkához tartozó beruházás</t>
  </si>
  <si>
    <t>Projektek beruházási kiadásai</t>
  </si>
  <si>
    <t>Beruházások mindösszesen</t>
  </si>
  <si>
    <t>2018-2020</t>
  </si>
  <si>
    <t>Útépítés (Vezér út, Derkovits út, Munkácsi út, Nagymező út)</t>
  </si>
  <si>
    <t>Pásztói Polgármesteri Hivatal (projekttel)</t>
  </si>
  <si>
    <t>Pásztói Polgármesteri Hivatal (projekt nélkül)</t>
  </si>
  <si>
    <t>- Építményadó</t>
  </si>
  <si>
    <t>- Idegenforgalmi adó</t>
  </si>
  <si>
    <t>- Iparűzési adó</t>
  </si>
  <si>
    <t>Önkormányzat (projektekkel)</t>
  </si>
  <si>
    <t>Önkormányzat (projektek nélkül)</t>
  </si>
  <si>
    <t>2021.</t>
  </si>
  <si>
    <t xml:space="preserve">Fejlesztési célú hitel </t>
  </si>
  <si>
    <t>Buszmegálló átépítése</t>
  </si>
  <si>
    <t>2021. évi</t>
  </si>
  <si>
    <t>Kisméretű rekortán pálya építése (önerő)</t>
  </si>
  <si>
    <t>Módosított előirányzatból</t>
  </si>
  <si>
    <t>+</t>
  </si>
  <si>
    <t>H</t>
  </si>
  <si>
    <t>I</t>
  </si>
  <si>
    <t>J</t>
  </si>
  <si>
    <t>L</t>
  </si>
  <si>
    <t>M</t>
  </si>
  <si>
    <t>K</t>
  </si>
  <si>
    <t>Elszámolásból származó bevételek</t>
  </si>
  <si>
    <t>2018. évi költségvetés</t>
  </si>
  <si>
    <t>2018. évi  eredeti előirányzatból</t>
  </si>
  <si>
    <t>2018. évi eredeti előirányzatból</t>
  </si>
  <si>
    <t>Cserhát ln. 16. szám alatti lakás felújítása</t>
  </si>
  <si>
    <t>Próbaterem felújítása (pályázat)</t>
  </si>
  <si>
    <t>2018. évi eredeti  előirányzatból</t>
  </si>
  <si>
    <t>Önkormányzat (Próbaterem felújítása)</t>
  </si>
  <si>
    <t>Önkormányzat (Integrációs közösségfejlesztés)</t>
  </si>
  <si>
    <t>Önkormányzat (Pásztói infrasturktúra fejlesztés az integrációért)</t>
  </si>
  <si>
    <t>2018. évi eredeti előirányzat</t>
  </si>
  <si>
    <t xml:space="preserve">Kiadások  </t>
  </si>
  <si>
    <t xml:space="preserve">Kiadások               </t>
  </si>
  <si>
    <t>2018. év</t>
  </si>
  <si>
    <t xml:space="preserve">Hiány külső finanszírozásának bevételei (21.+…+22.) </t>
  </si>
  <si>
    <t xml:space="preserve">  ÁH-n belüli megelőlegezés</t>
  </si>
  <si>
    <t>Új módosított ei.</t>
  </si>
  <si>
    <t xml:space="preserve"> </t>
  </si>
  <si>
    <t>Önkormányzat (A helyi identitás erősítése TOP-5.3.1-16-NG1-2017-00003)</t>
  </si>
  <si>
    <t>Pásztó Városi Óvoda és Bölcsőde</t>
  </si>
  <si>
    <t>Vízkár elhárítási terv</t>
  </si>
  <si>
    <t>Közvilágítás kiépítése (Gépállomás lakótel.)</t>
  </si>
  <si>
    <t>Egyéb felhalmozási kiadás</t>
  </si>
  <si>
    <t>1956-os szobor pályázatból visszafizetés</t>
  </si>
  <si>
    <t>Teleki László Városi Könyvtár és Művelődési Központ (projekt nélkül)</t>
  </si>
  <si>
    <t>Pásztói Gondozási Központ (projekt nélkül)</t>
  </si>
  <si>
    <t>Hajós Alfréd úti nagypálya (önerő)</t>
  </si>
  <si>
    <t>Teleki László Városi Könyvtár és Művelődési Központ (Integrációs közösségfejlesztés Pásztón című projekt)</t>
  </si>
  <si>
    <t>Pásztói Gondozási Központ (Integrációs közösségfejlesztés Pásztón című projekt)</t>
  </si>
  <si>
    <t>2.sz. módosított ei.</t>
  </si>
  <si>
    <t>3.sz. módosítási javaslat</t>
  </si>
  <si>
    <t>3.sz .módosítási javaslat</t>
  </si>
  <si>
    <t>Buszmegálló építése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</si>
</sst>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\."/>
    <numFmt numFmtId="166" formatCode="_-* #,##0.00\ _F_t_-;\-* #,##0.00\ _F_t_-;_-* \-??\ _F_t_-;_-@_-"/>
    <numFmt numFmtId="167" formatCode="_-* #,##0\ _F_t_-;\-* #,##0\ _F_t_-;_-* \-??\ _F_t_-;_-@_-"/>
    <numFmt numFmtId="168" formatCode="mmm\ d/"/>
    <numFmt numFmtId="169" formatCode="#,##0.0"/>
    <numFmt numFmtId="170" formatCode="0.000"/>
    <numFmt numFmtId="171" formatCode="[$-40E]yyyy\.\ mmmm\ d\."/>
    <numFmt numFmtId="172" formatCode="0.0"/>
    <numFmt numFmtId="173" formatCode="_-* #,##0.000\ _F_t_-;\-* #,##0.000\ _F_t_-;_-* \-??\ _F_t_-;_-@_-"/>
    <numFmt numFmtId="174" formatCode="_-* #,##0.0000\ _F_t_-;\-* #,##0.0000\ _F_t_-;_-* \-??\ _F_t_-;_-@_-"/>
    <numFmt numFmtId="175" formatCode="_-* #,##0.0\ _F_t_-;\-* #,##0.0\ _F_t_-;_-* \-??\ _F_t_-;_-@_-"/>
  </numFmts>
  <fonts count="50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 CE"/>
      <family val="1"/>
    </font>
    <font>
      <i/>
      <sz val="12"/>
      <name val="Times New Roman CE"/>
      <family val="1"/>
    </font>
    <font>
      <b/>
      <sz val="11"/>
      <color indexed="10"/>
      <name val="Times New Roman CE"/>
      <family val="1"/>
    </font>
    <font>
      <i/>
      <sz val="11"/>
      <name val="Times New Roman CE"/>
      <family val="1"/>
    </font>
    <font>
      <b/>
      <i/>
      <sz val="9"/>
      <name val="Times New Roman CE"/>
      <family val="1"/>
    </font>
    <font>
      <b/>
      <i/>
      <sz val="8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sz val="12"/>
      <name val="Times New Roman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b/>
      <sz val="12"/>
      <color indexed="8"/>
      <name val="Times New Roman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sz val="15"/>
      <name val="Times New Roman CE"/>
      <family val="1"/>
    </font>
    <font>
      <b/>
      <sz val="15"/>
      <name val="Times New Roman CE"/>
      <family val="1"/>
    </font>
    <font>
      <b/>
      <sz val="15"/>
      <name val="Times New Roman"/>
      <family val="1"/>
    </font>
    <font>
      <i/>
      <sz val="15"/>
      <name val="Times New Roman CE"/>
      <family val="1"/>
    </font>
    <font>
      <b/>
      <i/>
      <sz val="15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>
        <color indexed="8"/>
      </bottom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3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1" borderId="5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4" borderId="7" applyNumberFormat="0" applyFont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2" borderId="8" applyNumberFormat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17" borderId="0" applyNumberFormat="0" applyBorder="0" applyAlignment="0" applyProtection="0"/>
    <xf numFmtId="0" fontId="48" fillId="8" borderId="0" applyNumberFormat="0" applyBorder="0" applyAlignment="0" applyProtection="0"/>
    <xf numFmtId="0" fontId="49" fillId="2" borderId="1" applyNumberFormat="0" applyAlignment="0" applyProtection="0"/>
    <xf numFmtId="9" fontId="1" fillId="0" borderId="0" applyFill="0" applyBorder="0" applyAlignment="0" applyProtection="0"/>
  </cellStyleXfs>
  <cellXfs count="1157">
    <xf numFmtId="0" fontId="0" fillId="0" borderId="0" xfId="0" applyAlignment="1">
      <alignment/>
    </xf>
    <xf numFmtId="0" fontId="5" fillId="0" borderId="0" xfId="56" applyFont="1" applyFill="1" applyProtection="1">
      <alignment/>
      <protection/>
    </xf>
    <xf numFmtId="0" fontId="5" fillId="0" borderId="0" xfId="56" applyFont="1" applyFill="1" applyAlignment="1" applyProtection="1">
      <alignment horizontal="right" vertical="center" indent="1"/>
      <protection/>
    </xf>
    <xf numFmtId="0" fontId="4" fillId="0" borderId="0" xfId="56" applyFill="1" applyProtection="1">
      <alignment/>
      <protection/>
    </xf>
    <xf numFmtId="164" fontId="6" fillId="0" borderId="0" xfId="56" applyNumberFormat="1" applyFont="1" applyFill="1" applyBorder="1" applyAlignment="1" applyProtection="1">
      <alignment horizontal="center" vertical="center"/>
      <protection/>
    </xf>
    <xf numFmtId="16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6" fillId="0" borderId="13" xfId="56" applyFont="1" applyFill="1" applyBorder="1" applyAlignment="1" applyProtection="1">
      <alignment horizontal="left" vertical="center" wrapText="1" indent="1"/>
      <protection/>
    </xf>
    <xf numFmtId="0" fontId="0" fillId="0" borderId="0" xfId="56" applyFont="1" applyFill="1" applyProtection="1">
      <alignment/>
      <protection/>
    </xf>
    <xf numFmtId="49" fontId="5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15" xfId="0" applyFont="1" applyBorder="1" applyAlignment="1" applyProtection="1">
      <alignment horizontal="left" wrapText="1" indent="1"/>
      <protection/>
    </xf>
    <xf numFmtId="49" fontId="5" fillId="0" borderId="16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17" xfId="0" applyFont="1" applyBorder="1" applyAlignment="1" applyProtection="1">
      <alignment horizontal="left" wrapText="1" indent="1"/>
      <protection/>
    </xf>
    <xf numFmtId="0" fontId="10" fillId="0" borderId="17" xfId="0" applyFont="1" applyBorder="1" applyAlignment="1" applyProtection="1">
      <alignment horizontal="left" vertical="center" wrapText="1" indent="1"/>
      <protection/>
    </xf>
    <xf numFmtId="0" fontId="6" fillId="0" borderId="18" xfId="56" applyFont="1" applyFill="1" applyBorder="1" applyAlignment="1" applyProtection="1">
      <alignment horizontal="left" vertical="center" wrapText="1" indent="1"/>
      <protection/>
    </xf>
    <xf numFmtId="0" fontId="6" fillId="0" borderId="19" xfId="56" applyFont="1" applyFill="1" applyBorder="1" applyAlignment="1" applyProtection="1">
      <alignment horizontal="left" vertical="center" wrapText="1" indent="1"/>
      <protection/>
    </xf>
    <xf numFmtId="0" fontId="11" fillId="0" borderId="19" xfId="0" applyFont="1" applyBorder="1" applyAlignment="1" applyProtection="1">
      <alignment horizontal="left" vertical="center" wrapText="1" indent="1"/>
      <protection/>
    </xf>
    <xf numFmtId="49" fontId="5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0" fontId="6" fillId="0" borderId="18" xfId="56" applyFont="1" applyFill="1" applyBorder="1" applyAlignment="1" applyProtection="1">
      <alignment horizontal="left" vertical="center" wrapText="1"/>
      <protection/>
    </xf>
    <xf numFmtId="0" fontId="11" fillId="0" borderId="18" xfId="0" applyFont="1" applyBorder="1" applyAlignment="1" applyProtection="1">
      <alignment vertical="center" wrapText="1"/>
      <protection/>
    </xf>
    <xf numFmtId="49" fontId="6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14" xfId="0" applyFont="1" applyBorder="1" applyAlignment="1" applyProtection="1">
      <alignment wrapText="1"/>
      <protection/>
    </xf>
    <xf numFmtId="0" fontId="10" fillId="0" borderId="16" xfId="0" applyFont="1" applyBorder="1" applyAlignment="1" applyProtection="1">
      <alignment wrapText="1"/>
      <protection/>
    </xf>
    <xf numFmtId="0" fontId="10" fillId="0" borderId="20" xfId="0" applyFont="1" applyBorder="1" applyAlignment="1" applyProtection="1">
      <alignment wrapText="1"/>
      <protection/>
    </xf>
    <xf numFmtId="0" fontId="11" fillId="0" borderId="13" xfId="0" applyFont="1" applyBorder="1" applyAlignment="1" applyProtection="1">
      <alignment vertical="center" wrapText="1"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164" fontId="6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6" fillId="0" borderId="22" xfId="56" applyFont="1" applyFill="1" applyBorder="1" applyAlignment="1" applyProtection="1">
      <alignment vertical="center" wrapText="1"/>
      <protection/>
    </xf>
    <xf numFmtId="0" fontId="5" fillId="0" borderId="15" xfId="56" applyFont="1" applyFill="1" applyBorder="1" applyAlignment="1" applyProtection="1">
      <alignment horizontal="left" vertical="center" wrapText="1" indent="1"/>
      <protection/>
    </xf>
    <xf numFmtId="49" fontId="5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5" fillId="0" borderId="21" xfId="56" applyFont="1" applyFill="1" applyBorder="1" applyAlignment="1" applyProtection="1">
      <alignment horizontal="left" vertical="center" wrapText="1" indent="1"/>
      <protection/>
    </xf>
    <xf numFmtId="0" fontId="5" fillId="0" borderId="24" xfId="56" applyFont="1" applyFill="1" applyBorder="1" applyProtection="1">
      <alignment/>
      <protection/>
    </xf>
    <xf numFmtId="0" fontId="6" fillId="0" borderId="25" xfId="56" applyFont="1" applyFill="1" applyBorder="1" applyAlignment="1" applyProtection="1">
      <alignment horizontal="left" vertical="center" wrapText="1" indent="1"/>
      <protection/>
    </xf>
    <xf numFmtId="0" fontId="6" fillId="0" borderId="26" xfId="56" applyFont="1" applyFill="1" applyBorder="1" applyAlignment="1" applyProtection="1">
      <alignment horizontal="left" vertical="center" wrapText="1" indent="1"/>
      <protection/>
    </xf>
    <xf numFmtId="0" fontId="6" fillId="0" borderId="27" xfId="56" applyFont="1" applyFill="1" applyBorder="1" applyAlignment="1" applyProtection="1">
      <alignment horizontal="left" vertical="center" wrapText="1" indent="1"/>
      <protection/>
    </xf>
    <xf numFmtId="0" fontId="5" fillId="0" borderId="25" xfId="56" applyFont="1" applyFill="1" applyBorder="1" applyProtection="1">
      <alignment/>
      <protection/>
    </xf>
    <xf numFmtId="0" fontId="9" fillId="0" borderId="0" xfId="56" applyFont="1" applyFill="1" applyProtection="1">
      <alignment/>
      <protection/>
    </xf>
    <xf numFmtId="0" fontId="11" fillId="0" borderId="13" xfId="0" applyFont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right" vertical="center"/>
      <protection/>
    </xf>
    <xf numFmtId="164" fontId="6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5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30" xfId="0" applyNumberFormat="1" applyFont="1" applyFill="1" applyBorder="1" applyAlignment="1" applyProtection="1">
      <alignment horizontal="left" vertical="center" wrapText="1" indent="1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5" fillId="0" borderId="0" xfId="56" applyFont="1" applyFill="1">
      <alignment/>
      <protection/>
    </xf>
    <xf numFmtId="0" fontId="7" fillId="0" borderId="0" xfId="0" applyFont="1" applyFill="1" applyBorder="1" applyAlignment="1" applyProtection="1">
      <alignment/>
      <protection/>
    </xf>
    <xf numFmtId="165" fontId="6" fillId="0" borderId="21" xfId="56" applyNumberFormat="1" applyFont="1" applyFill="1" applyBorder="1" applyAlignment="1">
      <alignment horizontal="center" vertical="center" wrapText="1"/>
      <protection/>
    </xf>
    <xf numFmtId="0" fontId="5" fillId="0" borderId="18" xfId="56" applyFont="1" applyFill="1" applyBorder="1" applyAlignment="1">
      <alignment horizontal="center" vertical="center"/>
      <protection/>
    </xf>
    <xf numFmtId="0" fontId="5" fillId="0" borderId="19" xfId="56" applyFont="1" applyFill="1" applyBorder="1" applyAlignment="1">
      <alignment horizontal="center" vertical="center"/>
      <protection/>
    </xf>
    <xf numFmtId="0" fontId="5" fillId="0" borderId="31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center" vertical="center"/>
      <protection/>
    </xf>
    <xf numFmtId="0" fontId="5" fillId="0" borderId="15" xfId="56" applyFont="1" applyFill="1" applyBorder="1" applyProtection="1">
      <alignment/>
      <protection locked="0"/>
    </xf>
    <xf numFmtId="0" fontId="5" fillId="0" borderId="16" xfId="56" applyFont="1" applyFill="1" applyBorder="1" applyAlignment="1">
      <alignment horizontal="center" vertical="center"/>
      <protection/>
    </xf>
    <xf numFmtId="0" fontId="5" fillId="0" borderId="17" xfId="56" applyFont="1" applyFill="1" applyBorder="1" applyProtection="1">
      <alignment/>
      <protection locked="0"/>
    </xf>
    <xf numFmtId="0" fontId="5" fillId="0" borderId="20" xfId="56" applyFont="1" applyFill="1" applyBorder="1" applyAlignment="1">
      <alignment horizontal="center" vertical="center"/>
      <protection/>
    </xf>
    <xf numFmtId="0" fontId="5" fillId="0" borderId="21" xfId="56" applyFont="1" applyFill="1" applyBorder="1" applyProtection="1">
      <alignment/>
      <protection locked="0"/>
    </xf>
    <xf numFmtId="0" fontId="6" fillId="0" borderId="18" xfId="56" applyFont="1" applyFill="1" applyBorder="1" applyAlignment="1">
      <alignment horizontal="center" vertical="center"/>
      <protection/>
    </xf>
    <xf numFmtId="0" fontId="6" fillId="0" borderId="19" xfId="56" applyFont="1" applyFill="1" applyBorder="1">
      <alignment/>
      <protection/>
    </xf>
    <xf numFmtId="0" fontId="6" fillId="0" borderId="0" xfId="56" applyFont="1" applyFill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6" fillId="0" borderId="32" xfId="56" applyFont="1" applyFill="1" applyBorder="1" applyAlignment="1" applyProtection="1">
      <alignment horizontal="center" vertical="center" wrapText="1"/>
      <protection/>
    </xf>
    <xf numFmtId="0" fontId="5" fillId="0" borderId="33" xfId="56" applyFont="1" applyFill="1" applyBorder="1" applyAlignment="1" applyProtection="1">
      <alignment horizontal="center" vertical="center"/>
      <protection/>
    </xf>
    <xf numFmtId="0" fontId="5" fillId="0" borderId="15" xfId="56" applyFont="1" applyFill="1" applyBorder="1" applyProtection="1">
      <alignment/>
      <protection/>
    </xf>
    <xf numFmtId="0" fontId="5" fillId="0" borderId="16" xfId="56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>
      <alignment horizontal="justify" wrapText="1"/>
    </xf>
    <xf numFmtId="0" fontId="10" fillId="0" borderId="17" xfId="0" applyFont="1" applyBorder="1" applyAlignment="1">
      <alignment wrapText="1"/>
    </xf>
    <xf numFmtId="0" fontId="5" fillId="0" borderId="20" xfId="56" applyFont="1" applyFill="1" applyBorder="1" applyAlignment="1" applyProtection="1">
      <alignment horizontal="center" vertical="center"/>
      <protection/>
    </xf>
    <xf numFmtId="0" fontId="10" fillId="0" borderId="34" xfId="0" applyFont="1" applyBorder="1" applyAlignment="1">
      <alignment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vertical="center" wrapText="1"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right" vertical="top"/>
      <protection locked="0"/>
    </xf>
    <xf numFmtId="164" fontId="4" fillId="0" borderId="0" xfId="0" applyNumberFormat="1" applyFont="1" applyFill="1" applyAlignment="1">
      <alignment vertical="center" wrapText="1"/>
    </xf>
    <xf numFmtId="0" fontId="9" fillId="0" borderId="0" xfId="0" applyFont="1" applyFill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5" fillId="0" borderId="25" xfId="0" applyFont="1" applyFill="1" applyBorder="1" applyAlignment="1" applyProtection="1">
      <alignment horizontal="left" vertical="center" wrapText="1"/>
      <protection/>
    </xf>
    <xf numFmtId="49" fontId="5" fillId="0" borderId="14" xfId="56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vertical="center" wrapText="1"/>
    </xf>
    <xf numFmtId="49" fontId="5" fillId="0" borderId="16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0" fontId="6" fillId="0" borderId="18" xfId="56" applyFont="1" applyFill="1" applyBorder="1" applyAlignment="1" applyProtection="1">
      <alignment horizontal="center" vertical="center" wrapText="1"/>
      <protection/>
    </xf>
    <xf numFmtId="49" fontId="5" fillId="0" borderId="20" xfId="56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6" xfId="0" applyFont="1" applyBorder="1" applyAlignment="1" applyProtection="1">
      <alignment horizontal="center" wrapText="1"/>
      <protection/>
    </xf>
    <xf numFmtId="0" fontId="10" fillId="0" borderId="20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6" fillId="0" borderId="27" xfId="56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6" fillId="0" borderId="18" xfId="0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top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0" fillId="0" borderId="0" xfId="0" applyFont="1" applyFill="1" applyAlignment="1" applyProtection="1">
      <alignment vertical="center" wrapText="1"/>
      <protection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6" fillId="0" borderId="19" xfId="56" applyFont="1" applyFill="1" applyBorder="1" applyAlignment="1" applyProtection="1">
      <alignment horizontal="center" vertical="center" wrapText="1"/>
      <protection/>
    </xf>
    <xf numFmtId="0" fontId="6" fillId="0" borderId="37" xfId="56" applyFont="1" applyFill="1" applyBorder="1" applyAlignment="1" applyProtection="1">
      <alignment horizontal="center" vertical="center" wrapText="1"/>
      <protection/>
    </xf>
    <xf numFmtId="0" fontId="6" fillId="0" borderId="38" xfId="56" applyFont="1" applyFill="1" applyBorder="1" applyAlignment="1" applyProtection="1">
      <alignment horizontal="center" vertical="center" wrapText="1"/>
      <protection/>
    </xf>
    <xf numFmtId="0" fontId="21" fillId="0" borderId="0" xfId="56" applyFont="1" applyFill="1" applyProtection="1">
      <alignment/>
      <protection/>
    </xf>
    <xf numFmtId="0" fontId="5" fillId="0" borderId="0" xfId="56" applyFont="1" applyFill="1" applyBorder="1" applyAlignment="1" applyProtection="1">
      <alignment horizontal="right" vertical="center" wrapText="1" indent="1"/>
      <protection/>
    </xf>
    <xf numFmtId="164" fontId="5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7" fillId="0" borderId="0" xfId="56" applyNumberFormat="1" applyFont="1" applyFill="1" applyBorder="1" applyAlignment="1" applyProtection="1">
      <alignment horizontal="left"/>
      <protection/>
    </xf>
    <xf numFmtId="0" fontId="0" fillId="0" borderId="0" xfId="56" applyFont="1" applyFill="1" applyBorder="1" applyProtection="1">
      <alignment/>
      <protection/>
    </xf>
    <xf numFmtId="0" fontId="6" fillId="0" borderId="27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Protection="1">
      <alignment/>
      <protection/>
    </xf>
    <xf numFmtId="0" fontId="4" fillId="0" borderId="0" xfId="56" applyFont="1" applyFill="1" applyProtection="1">
      <alignment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41" xfId="56" applyNumberFormat="1" applyFont="1" applyFill="1" applyBorder="1" applyAlignment="1" applyProtection="1">
      <alignment horizontal="center" vertical="center" wrapText="1"/>
      <protection/>
    </xf>
    <xf numFmtId="49" fontId="5" fillId="0" borderId="42" xfId="56" applyNumberFormat="1" applyFont="1" applyFill="1" applyBorder="1" applyAlignment="1" applyProtection="1">
      <alignment horizontal="center" vertical="center" wrapText="1"/>
      <protection/>
    </xf>
    <xf numFmtId="49" fontId="5" fillId="0" borderId="43" xfId="56" applyNumberFormat="1" applyFont="1" applyFill="1" applyBorder="1" applyAlignment="1" applyProtection="1">
      <alignment horizontal="center" vertical="center" wrapText="1"/>
      <protection/>
    </xf>
    <xf numFmtId="49" fontId="5" fillId="0" borderId="44" xfId="56" applyNumberFormat="1" applyFont="1" applyFill="1" applyBorder="1" applyAlignment="1" applyProtection="1">
      <alignment horizontal="center" vertical="center" wrapText="1"/>
      <protection/>
    </xf>
    <xf numFmtId="0" fontId="6" fillId="0" borderId="45" xfId="56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left" vertical="center" wrapText="1"/>
      <protection/>
    </xf>
    <xf numFmtId="49" fontId="5" fillId="0" borderId="47" xfId="56" applyNumberFormat="1" applyFont="1" applyFill="1" applyBorder="1" applyAlignment="1" applyProtection="1">
      <alignment horizontal="center" vertical="center" wrapText="1"/>
      <protection/>
    </xf>
    <xf numFmtId="0" fontId="6" fillId="0" borderId="48" xfId="56" applyFont="1" applyFill="1" applyBorder="1" applyAlignment="1" applyProtection="1">
      <alignment horizontal="center" vertical="center" wrapText="1"/>
      <protection/>
    </xf>
    <xf numFmtId="0" fontId="6" fillId="0" borderId="49" xfId="56" applyFont="1" applyFill="1" applyBorder="1" applyAlignment="1" applyProtection="1">
      <alignment horizontal="center" vertical="center" wrapText="1"/>
      <protection/>
    </xf>
    <xf numFmtId="0" fontId="5" fillId="0" borderId="50" xfId="0" applyFont="1" applyFill="1" applyBorder="1" applyAlignment="1" applyProtection="1">
      <alignment horizontal="left" vertical="center" wrapText="1"/>
      <protection/>
    </xf>
    <xf numFmtId="49" fontId="6" fillId="0" borderId="45" xfId="56" applyNumberFormat="1" applyFont="1" applyFill="1" applyBorder="1" applyAlignment="1" applyProtection="1">
      <alignment horizontal="center" vertical="center" wrapText="1"/>
      <protection/>
    </xf>
    <xf numFmtId="0" fontId="11" fillId="0" borderId="51" xfId="0" applyFont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6" fillId="0" borderId="18" xfId="56" applyFont="1" applyFill="1" applyBorder="1" applyAlignment="1" applyProtection="1">
      <alignment horizontal="center" vertical="center"/>
      <protection/>
    </xf>
    <xf numFmtId="0" fontId="6" fillId="0" borderId="53" xfId="56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22" xfId="56" applyFont="1" applyFill="1" applyBorder="1" applyAlignment="1" applyProtection="1">
      <alignment horizontal="left" vertical="center" wrapText="1" indent="1"/>
      <protection/>
    </xf>
    <xf numFmtId="0" fontId="22" fillId="0" borderId="15" xfId="0" applyFont="1" applyBorder="1" applyAlignment="1" applyProtection="1">
      <alignment horizontal="left" wrapText="1" indent="1"/>
      <protection/>
    </xf>
    <xf numFmtId="0" fontId="22" fillId="0" borderId="17" xfId="0" applyFont="1" applyBorder="1" applyAlignment="1" applyProtection="1">
      <alignment horizontal="left" wrapText="1" indent="1"/>
      <protection/>
    </xf>
    <xf numFmtId="0" fontId="22" fillId="0" borderId="17" xfId="0" applyFont="1" applyBorder="1" applyAlignment="1" applyProtection="1">
      <alignment horizontal="left" vertical="center" wrapText="1" indent="1"/>
      <protection/>
    </xf>
    <xf numFmtId="0" fontId="9" fillId="0" borderId="19" xfId="56" applyFont="1" applyFill="1" applyBorder="1" applyAlignment="1" applyProtection="1">
      <alignment horizontal="left" vertical="center" wrapText="1" indent="1"/>
      <protection/>
    </xf>
    <xf numFmtId="0" fontId="12" fillId="0" borderId="19" xfId="0" applyFont="1" applyBorder="1" applyAlignment="1" applyProtection="1">
      <alignment horizontal="left" vertical="center" wrapText="1" indent="1"/>
      <protection/>
    </xf>
    <xf numFmtId="0" fontId="22" fillId="0" borderId="21" xfId="0" applyFont="1" applyBorder="1" applyAlignment="1" applyProtection="1">
      <alignment horizontal="left" vertical="center" wrapText="1" indent="1"/>
      <protection/>
    </xf>
    <xf numFmtId="0" fontId="22" fillId="0" borderId="21" xfId="0" applyFont="1" applyBorder="1" applyAlignment="1" applyProtection="1">
      <alignment horizontal="left" wrapText="1" indent="1"/>
      <protection/>
    </xf>
    <xf numFmtId="0" fontId="12" fillId="0" borderId="22" xfId="0" applyFont="1" applyBorder="1" applyAlignment="1" applyProtection="1">
      <alignment horizontal="left" vertical="center" wrapText="1" indent="1"/>
      <protection/>
    </xf>
    <xf numFmtId="0" fontId="22" fillId="0" borderId="21" xfId="0" applyFont="1" applyBorder="1" applyAlignment="1" applyProtection="1">
      <alignment vertical="center" wrapText="1"/>
      <protection/>
    </xf>
    <xf numFmtId="0" fontId="12" fillId="0" borderId="19" xfId="0" applyFont="1" applyBorder="1" applyAlignment="1" applyProtection="1">
      <alignment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9" fillId="0" borderId="0" xfId="56" applyFont="1" applyFill="1" applyBorder="1" applyAlignment="1" applyProtection="1">
      <alignment vertical="center" wrapText="1"/>
      <protection/>
    </xf>
    <xf numFmtId="0" fontId="9" fillId="0" borderId="22" xfId="56" applyFont="1" applyFill="1" applyBorder="1" applyAlignment="1" applyProtection="1">
      <alignment vertical="center" wrapText="1"/>
      <protection/>
    </xf>
    <xf numFmtId="0" fontId="4" fillId="0" borderId="15" xfId="56" applyFont="1" applyFill="1" applyBorder="1" applyAlignment="1" applyProtection="1">
      <alignment horizontal="left" vertical="center" wrapText="1" indent="1"/>
      <protection/>
    </xf>
    <xf numFmtId="0" fontId="4" fillId="0" borderId="17" xfId="56" applyFont="1" applyFill="1" applyBorder="1" applyAlignment="1" applyProtection="1">
      <alignment horizontal="left" vertical="center" wrapText="1" indent="1"/>
      <protection/>
    </xf>
    <xf numFmtId="0" fontId="4" fillId="0" borderId="55" xfId="56" applyFont="1" applyFill="1" applyBorder="1" applyAlignment="1" applyProtection="1">
      <alignment horizontal="left" vertical="center" wrapText="1" indent="1"/>
      <protection/>
    </xf>
    <xf numFmtId="0" fontId="4" fillId="0" borderId="0" xfId="56" applyFont="1" applyFill="1" applyBorder="1" applyAlignment="1" applyProtection="1">
      <alignment horizontal="left" vertical="center" wrapText="1" indent="1"/>
      <protection/>
    </xf>
    <xf numFmtId="0" fontId="4" fillId="0" borderId="21" xfId="56" applyFont="1" applyFill="1" applyBorder="1" applyAlignment="1" applyProtection="1">
      <alignment horizontal="left" vertical="center" wrapText="1" indent="6"/>
      <protection/>
    </xf>
    <xf numFmtId="0" fontId="4" fillId="0" borderId="17" xfId="56" applyFont="1" applyFill="1" applyBorder="1" applyAlignment="1" applyProtection="1">
      <alignment horizontal="left" indent="6"/>
      <protection/>
    </xf>
    <xf numFmtId="0" fontId="4" fillId="0" borderId="17" xfId="56" applyFont="1" applyFill="1" applyBorder="1" applyAlignment="1" applyProtection="1">
      <alignment horizontal="left" vertical="center" wrapText="1" indent="6"/>
      <protection/>
    </xf>
    <xf numFmtId="0" fontId="4" fillId="0" borderId="21" xfId="56" applyFont="1" applyFill="1" applyBorder="1" applyAlignment="1" applyProtection="1">
      <alignment horizontal="left" vertical="center" wrapText="1" indent="7"/>
      <protection/>
    </xf>
    <xf numFmtId="0" fontId="9" fillId="0" borderId="19" xfId="56" applyFont="1" applyFill="1" applyBorder="1" applyAlignment="1" applyProtection="1">
      <alignment vertical="center" wrapText="1"/>
      <protection/>
    </xf>
    <xf numFmtId="0" fontId="4" fillId="0" borderId="21" xfId="56" applyFont="1" applyFill="1" applyBorder="1" applyAlignment="1" applyProtection="1">
      <alignment horizontal="left" vertical="center" wrapText="1" indent="1"/>
      <protection/>
    </xf>
    <xf numFmtId="0" fontId="4" fillId="0" borderId="15" xfId="56" applyFont="1" applyFill="1" applyBorder="1" applyAlignment="1" applyProtection="1">
      <alignment horizontal="left" vertical="center" wrapText="1" indent="6"/>
      <protection/>
    </xf>
    <xf numFmtId="0" fontId="4" fillId="0" borderId="56" xfId="56" applyFont="1" applyFill="1" applyBorder="1" applyAlignment="1" applyProtection="1">
      <alignment horizontal="left" vertical="center" wrapText="1" indent="1"/>
      <protection/>
    </xf>
    <xf numFmtId="0" fontId="9" fillId="0" borderId="11" xfId="56" applyFont="1" applyFill="1" applyBorder="1" applyAlignment="1" applyProtection="1">
      <alignment horizontal="left" vertical="center" wrapText="1" indent="1"/>
      <protection/>
    </xf>
    <xf numFmtId="0" fontId="9" fillId="0" borderId="27" xfId="56" applyFont="1" applyFill="1" applyBorder="1" applyAlignment="1" applyProtection="1">
      <alignment horizontal="left" vertical="center" wrapText="1" inden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164" fontId="9" fillId="0" borderId="18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58" xfId="0" applyNumberFormat="1" applyFont="1" applyFill="1" applyBorder="1" applyAlignment="1" applyProtection="1">
      <alignment horizontal="left" vertical="center" wrapText="1" indent="3"/>
      <protection locked="0"/>
    </xf>
    <xf numFmtId="164" fontId="14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16" xfId="0" applyNumberFormat="1" applyFont="1" applyFill="1" applyBorder="1" applyAlignment="1" applyProtection="1">
      <alignment horizontal="left" vertical="center" wrapText="1" indent="6"/>
      <protection locked="0"/>
    </xf>
    <xf numFmtId="164" fontId="4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12" fillId="0" borderId="53" xfId="0" applyFont="1" applyBorder="1" applyAlignment="1" applyProtection="1">
      <alignment horizontal="left" vertical="center" wrapText="1" indent="1"/>
      <protection/>
    </xf>
    <xf numFmtId="0" fontId="9" fillId="0" borderId="53" xfId="56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Border="1" applyAlignment="1" applyProtection="1">
      <alignment wrapText="1"/>
      <protection/>
    </xf>
    <xf numFmtId="0" fontId="9" fillId="0" borderId="37" xfId="0" applyFont="1" applyFill="1" applyBorder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9" fillId="0" borderId="19" xfId="0" applyFont="1" applyFill="1" applyBorder="1" applyAlignment="1" applyProtection="1">
      <alignment horizontal="left" vertical="center" wrapText="1" indent="1"/>
      <protection/>
    </xf>
    <xf numFmtId="0" fontId="4" fillId="0" borderId="59" xfId="56" applyFont="1" applyFill="1" applyBorder="1" applyAlignment="1" applyProtection="1">
      <alignment horizontal="left" vertical="center" wrapText="1" indent="1"/>
      <protection/>
    </xf>
    <xf numFmtId="0" fontId="4" fillId="0" borderId="60" xfId="56" applyFont="1" applyFill="1" applyBorder="1" applyAlignment="1" applyProtection="1">
      <alignment horizontal="left" vertical="center" wrapText="1" indent="1"/>
      <protection/>
    </xf>
    <xf numFmtId="0" fontId="4" fillId="0" borderId="22" xfId="56" applyFont="1" applyFill="1" applyBorder="1" applyAlignment="1" applyProtection="1">
      <alignment horizontal="left" vertical="center" wrapText="1" indent="1"/>
      <protection/>
    </xf>
    <xf numFmtId="0" fontId="25" fillId="0" borderId="37" xfId="0" applyFont="1" applyBorder="1" applyAlignment="1" applyProtection="1">
      <alignment horizontal="left" wrapText="1" indent="1"/>
      <protection/>
    </xf>
    <xf numFmtId="0" fontId="25" fillId="0" borderId="0" xfId="0" applyFont="1" applyBorder="1" applyAlignment="1" applyProtection="1">
      <alignment horizontal="left" wrapText="1" indent="1"/>
      <protection/>
    </xf>
    <xf numFmtId="0" fontId="9" fillId="0" borderId="39" xfId="56" applyFont="1" applyFill="1" applyBorder="1" applyAlignment="1" applyProtection="1">
      <alignment horizontal="left" vertical="center" wrapText="1" indent="1"/>
      <protection/>
    </xf>
    <xf numFmtId="0" fontId="4" fillId="0" borderId="61" xfId="56" applyFont="1" applyFill="1" applyBorder="1" applyAlignment="1" applyProtection="1">
      <alignment horizontal="left" vertical="center" wrapText="1" indent="1"/>
      <protection/>
    </xf>
    <xf numFmtId="0" fontId="4" fillId="0" borderId="62" xfId="56" applyFont="1" applyFill="1" applyBorder="1" applyAlignment="1" applyProtection="1">
      <alignment horizontal="left" vertical="center" wrapText="1" indent="1"/>
      <protection/>
    </xf>
    <xf numFmtId="0" fontId="4" fillId="0" borderId="63" xfId="56" applyFont="1" applyFill="1" applyBorder="1" applyAlignment="1" applyProtection="1">
      <alignment horizontal="left" vertical="center" wrapText="1" indent="1"/>
      <protection/>
    </xf>
    <xf numFmtId="0" fontId="9" fillId="0" borderId="64" xfId="0" applyFont="1" applyFill="1" applyBorder="1" applyAlignment="1" applyProtection="1">
      <alignment horizontal="center" vertical="center" wrapText="1"/>
      <protection/>
    </xf>
    <xf numFmtId="0" fontId="9" fillId="0" borderId="18" xfId="56" applyFont="1" applyFill="1" applyBorder="1" applyAlignment="1" applyProtection="1">
      <alignment horizontal="left" vertical="center" wrapText="1" inden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38" xfId="0" applyFont="1" applyFill="1" applyBorder="1" applyAlignment="1" applyProtection="1">
      <alignment horizontal="center" vertical="center" wrapText="1"/>
      <protection/>
    </xf>
    <xf numFmtId="0" fontId="8" fillId="0" borderId="33" xfId="56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left" vertical="center" wrapText="1" inden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5" fillId="0" borderId="66" xfId="0" applyFont="1" applyFill="1" applyBorder="1" applyAlignment="1" applyProtection="1">
      <alignment horizontal="left" vertical="center" wrapText="1"/>
      <protection/>
    </xf>
    <xf numFmtId="164" fontId="27" fillId="0" borderId="67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68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164" fontId="27" fillId="0" borderId="69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70" xfId="0" applyNumberFormat="1" applyFont="1" applyFill="1" applyBorder="1" applyAlignment="1" applyProtection="1">
      <alignment horizontal="center" vertical="center" wrapText="1"/>
      <protection/>
    </xf>
    <xf numFmtId="164" fontId="27" fillId="0" borderId="67" xfId="0" applyNumberFormat="1" applyFont="1" applyFill="1" applyBorder="1" applyAlignment="1" applyProtection="1">
      <alignment horizontal="center" vertical="center" wrapText="1"/>
      <protection/>
    </xf>
    <xf numFmtId="164" fontId="27" fillId="0" borderId="71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72" xfId="0" applyNumberFormat="1" applyFont="1" applyFill="1" applyBorder="1" applyAlignment="1" applyProtection="1">
      <alignment horizontal="center" vertical="center" wrapText="1"/>
      <protection/>
    </xf>
    <xf numFmtId="0" fontId="9" fillId="0" borderId="73" xfId="0" applyFont="1" applyFill="1" applyBorder="1" applyAlignment="1" applyProtection="1">
      <alignment horizontal="center" vertical="center" wrapText="1"/>
      <protection/>
    </xf>
    <xf numFmtId="0" fontId="6" fillId="0" borderId="37" xfId="56" applyFont="1" applyFill="1" applyBorder="1" applyAlignment="1" applyProtection="1">
      <alignment vertical="center" wrapText="1"/>
      <protection/>
    </xf>
    <xf numFmtId="0" fontId="6" fillId="0" borderId="74" xfId="56" applyFont="1" applyFill="1" applyBorder="1" applyAlignment="1" applyProtection="1">
      <alignment horizontal="left" vertical="center" wrapText="1" indent="1"/>
      <protection/>
    </xf>
    <xf numFmtId="0" fontId="6" fillId="0" borderId="75" xfId="56" applyFont="1" applyFill="1" applyBorder="1" applyAlignment="1" applyProtection="1">
      <alignment horizontal="center" vertical="center" wrapText="1"/>
      <protection/>
    </xf>
    <xf numFmtId="0" fontId="6" fillId="0" borderId="76" xfId="56" applyFont="1" applyFill="1" applyBorder="1" applyAlignment="1" applyProtection="1">
      <alignment horizontal="center" vertical="center" wrapText="1"/>
      <protection/>
    </xf>
    <xf numFmtId="0" fontId="6" fillId="0" borderId="77" xfId="56" applyFont="1" applyFill="1" applyBorder="1" applyAlignment="1" applyProtection="1">
      <alignment horizontal="center" vertical="center" wrapText="1"/>
      <protection/>
    </xf>
    <xf numFmtId="0" fontId="6" fillId="0" borderId="48" xfId="56" applyFont="1" applyFill="1" applyBorder="1" applyAlignment="1" applyProtection="1">
      <alignment horizontal="left" vertical="center" wrapText="1" indent="1"/>
      <protection/>
    </xf>
    <xf numFmtId="49" fontId="5" fillId="0" borderId="47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78" xfId="56" applyFont="1" applyFill="1" applyBorder="1" applyAlignment="1" applyProtection="1">
      <alignment horizontal="left" vertical="center" wrapText="1" indent="1"/>
      <protection/>
    </xf>
    <xf numFmtId="0" fontId="6" fillId="0" borderId="45" xfId="56" applyFont="1" applyFill="1" applyBorder="1" applyAlignment="1" applyProtection="1">
      <alignment horizontal="left" vertical="center" wrapText="1" indent="1"/>
      <protection/>
    </xf>
    <xf numFmtId="0" fontId="11" fillId="0" borderId="51" xfId="0" applyFont="1" applyBorder="1" applyAlignment="1" applyProtection="1">
      <alignment horizontal="left" vertical="center" wrapText="1" indent="1"/>
      <protection/>
    </xf>
    <xf numFmtId="0" fontId="11" fillId="0" borderId="79" xfId="0" applyFont="1" applyBorder="1" applyAlignment="1" applyProtection="1">
      <alignment horizontal="left" vertical="center" wrapText="1" indent="1"/>
      <protection/>
    </xf>
    <xf numFmtId="164" fontId="5" fillId="2" borderId="0" xfId="0" applyNumberFormat="1" applyFont="1" applyFill="1" applyAlignment="1" applyProtection="1">
      <alignment vertical="center" wrapText="1"/>
      <protection/>
    </xf>
    <xf numFmtId="164" fontId="27" fillId="2" borderId="70" xfId="0" applyNumberFormat="1" applyFont="1" applyFill="1" applyBorder="1" applyAlignment="1" applyProtection="1">
      <alignment horizontal="center" vertical="center" wrapText="1"/>
      <protection/>
    </xf>
    <xf numFmtId="164" fontId="27" fillId="2" borderId="71" xfId="0" applyNumberFormat="1" applyFont="1" applyFill="1" applyBorder="1" applyAlignment="1" applyProtection="1">
      <alignment horizontal="right" vertical="center" wrapText="1" indent="1"/>
      <protection/>
    </xf>
    <xf numFmtId="0" fontId="26" fillId="2" borderId="0" xfId="0" applyFont="1" applyFill="1" applyAlignment="1" applyProtection="1">
      <alignment horizontal="right" vertical="center" wrapText="1" indent="1"/>
      <protection/>
    </xf>
    <xf numFmtId="0" fontId="5" fillId="2" borderId="0" xfId="0" applyFont="1" applyFill="1" applyAlignment="1" applyProtection="1">
      <alignment vertical="center" wrapText="1"/>
      <protection/>
    </xf>
    <xf numFmtId="49" fontId="5" fillId="0" borderId="80" xfId="0" applyNumberFormat="1" applyFont="1" applyFill="1" applyBorder="1" applyAlignment="1" applyProtection="1">
      <alignment horizontal="center" vertical="center" wrapText="1"/>
      <protection/>
    </xf>
    <xf numFmtId="0" fontId="4" fillId="0" borderId="81" xfId="56" applyFont="1" applyFill="1" applyBorder="1" applyAlignment="1" applyProtection="1">
      <alignment horizontal="left" vertical="center" wrapText="1" indent="1"/>
      <protection/>
    </xf>
    <xf numFmtId="164" fontId="27" fillId="2" borderId="7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82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83" xfId="0" applyNumberFormat="1" applyFont="1" applyFill="1" applyBorder="1" applyAlignment="1" applyProtection="1">
      <alignment horizontal="right" vertical="center" wrapText="1" indent="1"/>
      <protection/>
    </xf>
    <xf numFmtId="49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49" fontId="5" fillId="0" borderId="84" xfId="0" applyNumberFormat="1" applyFont="1" applyFill="1" applyBorder="1" applyAlignment="1" applyProtection="1">
      <alignment horizontal="center" vertical="center" wrapText="1"/>
      <protection/>
    </xf>
    <xf numFmtId="49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85" xfId="0" applyFont="1" applyFill="1" applyBorder="1" applyAlignment="1" applyProtection="1">
      <alignment horizontal="center" vertical="center" wrapText="1"/>
      <protection/>
    </xf>
    <xf numFmtId="0" fontId="9" fillId="0" borderId="86" xfId="0" applyFont="1" applyFill="1" applyBorder="1" applyAlignment="1" applyProtection="1">
      <alignment horizontal="left" vertical="center" wrapText="1" indent="1"/>
      <protection/>
    </xf>
    <xf numFmtId="3" fontId="28" fillId="0" borderId="87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87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88" xfId="56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89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89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90" xfId="56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40" xfId="56" applyNumberFormat="1" applyFont="1" applyFill="1" applyBorder="1" applyAlignment="1" applyProtection="1">
      <alignment horizontal="right" vertical="center" wrapText="1" indent="1"/>
      <protection/>
    </xf>
    <xf numFmtId="0" fontId="28" fillId="0" borderId="91" xfId="56" applyFont="1" applyFill="1" applyBorder="1" applyAlignment="1" applyProtection="1">
      <alignment horizontal="right" vertical="center" indent="1"/>
      <protection/>
    </xf>
    <xf numFmtId="0" fontId="28" fillId="0" borderId="40" xfId="56" applyFont="1" applyFill="1" applyBorder="1" applyAlignment="1" applyProtection="1">
      <alignment horizontal="right" vertical="center" indent="1"/>
      <protection/>
    </xf>
    <xf numFmtId="164" fontId="28" fillId="0" borderId="70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67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0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38" xfId="56" applyNumberFormat="1" applyFont="1" applyFill="1" applyBorder="1" applyAlignment="1" applyProtection="1">
      <alignment horizontal="right" vertical="center" wrapText="1" indent="1"/>
      <protection/>
    </xf>
    <xf numFmtId="3" fontId="28" fillId="0" borderId="87" xfId="56" applyNumberFormat="1" applyFont="1" applyFill="1" applyBorder="1" applyAlignment="1" applyProtection="1">
      <alignment horizontal="right" vertical="center" wrapText="1" indent="1"/>
      <protection/>
    </xf>
    <xf numFmtId="3" fontId="28" fillId="0" borderId="88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71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2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69" xfId="56" applyNumberFormat="1" applyFont="1" applyFill="1" applyBorder="1" applyAlignment="1" applyProtection="1">
      <alignment horizontal="right" vertical="center" wrapText="1" indent="1"/>
      <protection/>
    </xf>
    <xf numFmtId="164" fontId="30" fillId="0" borderId="40" xfId="0" applyNumberFormat="1" applyFont="1" applyBorder="1" applyAlignment="1" applyProtection="1">
      <alignment horizontal="right" vertical="center" wrapText="1" indent="1"/>
      <protection/>
    </xf>
    <xf numFmtId="164" fontId="30" fillId="0" borderId="40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31" xfId="56" applyNumberFormat="1" applyFont="1" applyFill="1" applyBorder="1" applyAlignment="1" applyProtection="1">
      <alignment horizontal="right" vertical="center" wrapText="1" indent="1"/>
      <protection/>
    </xf>
    <xf numFmtId="164" fontId="28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95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96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62" xfId="0" applyNumberFormat="1" applyFont="1" applyFill="1" applyBorder="1" applyAlignment="1" applyProtection="1">
      <alignment horizontal="right" vertical="center" wrapText="1" indent="1"/>
      <protection/>
    </xf>
    <xf numFmtId="164" fontId="31" fillId="0" borderId="89" xfId="0" applyNumberFormat="1" applyFont="1" applyFill="1" applyBorder="1" applyAlignment="1" applyProtection="1">
      <alignment horizontal="right" vertical="center" wrapText="1" indent="1"/>
      <protection/>
    </xf>
    <xf numFmtId="164" fontId="31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92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94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9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9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1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99" xfId="0" applyNumberFormat="1" applyFont="1" applyFill="1" applyBorder="1" applyAlignment="1" applyProtection="1">
      <alignment horizontal="right" vertical="center" wrapText="1" indent="1"/>
      <protection/>
    </xf>
    <xf numFmtId="164" fontId="28" fillId="2" borderId="9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2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2" borderId="9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2" borderId="40" xfId="0" applyNumberFormat="1" applyFont="1" applyFill="1" applyBorder="1" applyAlignment="1" applyProtection="1">
      <alignment horizontal="right" vertical="center" wrapText="1" indent="1"/>
      <protection/>
    </xf>
    <xf numFmtId="164" fontId="28" fillId="2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00" xfId="0" applyNumberFormat="1" applyFont="1" applyFill="1" applyBorder="1" applyAlignment="1" applyProtection="1">
      <alignment horizontal="right" vertical="center" wrapText="1" indent="1"/>
      <protection locked="0"/>
    </xf>
    <xf numFmtId="167" fontId="28" fillId="0" borderId="101" xfId="40" applyNumberFormat="1" applyFont="1" applyFill="1" applyBorder="1" applyAlignment="1" applyProtection="1">
      <alignment/>
      <protection/>
    </xf>
    <xf numFmtId="167" fontId="28" fillId="0" borderId="17" xfId="40" applyNumberFormat="1" applyFont="1" applyFill="1" applyBorder="1" applyAlignment="1" applyProtection="1">
      <alignment/>
      <protection locked="0"/>
    </xf>
    <xf numFmtId="167" fontId="28" fillId="0" borderId="21" xfId="40" applyNumberFormat="1" applyFont="1" applyFill="1" applyBorder="1" applyAlignment="1" applyProtection="1">
      <alignment/>
      <protection locked="0"/>
    </xf>
    <xf numFmtId="167" fontId="29" fillId="0" borderId="19" xfId="56" applyNumberFormat="1" applyFont="1" applyFill="1" applyBorder="1">
      <alignment/>
      <protection/>
    </xf>
    <xf numFmtId="167" fontId="29" fillId="0" borderId="31" xfId="56" applyNumberFormat="1" applyFont="1" applyFill="1" applyBorder="1">
      <alignment/>
      <protection/>
    </xf>
    <xf numFmtId="167" fontId="28" fillId="0" borderId="15" xfId="40" applyNumberFormat="1" applyFont="1" applyFill="1" applyBorder="1" applyAlignment="1" applyProtection="1">
      <alignment horizontal="right"/>
      <protection locked="0"/>
    </xf>
    <xf numFmtId="167" fontId="28" fillId="0" borderId="17" xfId="40" applyNumberFormat="1" applyFont="1" applyFill="1" applyBorder="1" applyAlignment="1" applyProtection="1">
      <alignment horizontal="right"/>
      <protection locked="0"/>
    </xf>
    <xf numFmtId="167" fontId="28" fillId="0" borderId="21" xfId="40" applyNumberFormat="1" applyFont="1" applyFill="1" applyBorder="1" applyAlignment="1" applyProtection="1">
      <alignment horizontal="right"/>
      <protection locked="0"/>
    </xf>
    <xf numFmtId="167" fontId="29" fillId="0" borderId="19" xfId="56" applyNumberFormat="1" applyFont="1" applyFill="1" applyBorder="1" applyAlignment="1">
      <alignment horizontal="right"/>
      <protection/>
    </xf>
    <xf numFmtId="167" fontId="28" fillId="0" borderId="88" xfId="40" applyNumberFormat="1" applyFont="1" applyFill="1" applyBorder="1" applyAlignment="1" applyProtection="1">
      <alignment/>
      <protection locked="0"/>
    </xf>
    <xf numFmtId="167" fontId="28" fillId="0" borderId="90" xfId="40" applyNumberFormat="1" applyFont="1" applyFill="1" applyBorder="1" applyAlignment="1" applyProtection="1">
      <alignment/>
      <protection locked="0"/>
    </xf>
    <xf numFmtId="167" fontId="28" fillId="0" borderId="67" xfId="40" applyNumberFormat="1" applyFont="1" applyFill="1" applyBorder="1" applyAlignment="1" applyProtection="1">
      <alignment/>
      <protection locked="0"/>
    </xf>
    <xf numFmtId="167" fontId="29" fillId="0" borderId="38" xfId="40" applyNumberFormat="1" applyFont="1" applyFill="1" applyBorder="1" applyAlignment="1" applyProtection="1">
      <alignment/>
      <protection/>
    </xf>
    <xf numFmtId="164" fontId="28" fillId="0" borderId="17" xfId="0" applyNumberFormat="1" applyFont="1" applyFill="1" applyBorder="1" applyAlignment="1" applyProtection="1">
      <alignment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38" xfId="0" applyFont="1" applyFill="1" applyBorder="1" applyAlignment="1" applyProtection="1">
      <alignment horizontal="right" vertical="center" wrapText="1" indent="1"/>
      <protection/>
    </xf>
    <xf numFmtId="164" fontId="28" fillId="2" borderId="87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01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2" borderId="89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02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2" borderId="40" xfId="56" applyNumberFormat="1" applyFont="1" applyFill="1" applyBorder="1" applyAlignment="1" applyProtection="1">
      <alignment horizontal="right" vertical="center" wrapText="1" indent="1"/>
      <protection/>
    </xf>
    <xf numFmtId="164" fontId="28" fillId="2" borderId="70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03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04" xfId="56" applyNumberFormat="1" applyFont="1" applyFill="1" applyBorder="1" applyAlignment="1" applyProtection="1">
      <alignment horizontal="right" vertical="center" wrapText="1" indent="1"/>
      <protection/>
    </xf>
    <xf numFmtId="164" fontId="28" fillId="0" borderId="101" xfId="56" applyNumberFormat="1" applyFont="1" applyFill="1" applyBorder="1" applyAlignment="1" applyProtection="1">
      <alignment horizontal="right" vertical="center" wrapText="1" indent="1"/>
      <protection/>
    </xf>
    <xf numFmtId="0" fontId="28" fillId="0" borderId="105" xfId="0" applyFont="1" applyFill="1" applyBorder="1" applyAlignment="1" applyProtection="1">
      <alignment horizontal="right" vertical="center" wrapText="1" indent="1"/>
      <protection/>
    </xf>
    <xf numFmtId="164" fontId="29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06" xfId="0" applyFont="1" applyFill="1" applyBorder="1" applyAlignment="1" applyProtection="1">
      <alignment horizontal="right" vertical="center" wrapText="1" indent="1"/>
      <protection/>
    </xf>
    <xf numFmtId="164" fontId="28" fillId="0" borderId="107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08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09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77" xfId="56" applyNumberFormat="1" applyFont="1" applyFill="1" applyBorder="1" applyAlignment="1" applyProtection="1">
      <alignment horizontal="right" vertical="center" wrapText="1" indent="1"/>
      <protection/>
    </xf>
    <xf numFmtId="0" fontId="28" fillId="0" borderId="77" xfId="0" applyFont="1" applyFill="1" applyBorder="1" applyAlignment="1" applyProtection="1">
      <alignment horizontal="right" vertical="center" wrapText="1" indent="1"/>
      <protection/>
    </xf>
    <xf numFmtId="164" fontId="28" fillId="0" borderId="110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2" borderId="71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111" xfId="56" applyNumberFormat="1" applyFont="1" applyFill="1" applyBorder="1" applyAlignment="1" applyProtection="1">
      <alignment horizontal="right" vertical="center" wrapText="1" indent="1"/>
      <protection/>
    </xf>
    <xf numFmtId="0" fontId="28" fillId="0" borderId="112" xfId="0" applyFont="1" applyFill="1" applyBorder="1" applyAlignment="1" applyProtection="1">
      <alignment horizontal="right" vertical="center" wrapText="1" indent="1"/>
      <protection/>
    </xf>
    <xf numFmtId="164" fontId="30" fillId="2" borderId="40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77" xfId="0" applyNumberFormat="1" applyFont="1" applyBorder="1" applyAlignment="1" applyProtection="1">
      <alignment horizontal="right" vertical="center" wrapText="1" indent="1"/>
      <protection/>
    </xf>
    <xf numFmtId="164" fontId="30" fillId="0" borderId="113" xfId="0" applyNumberFormat="1" applyFont="1" applyBorder="1" applyAlignment="1" applyProtection="1">
      <alignment horizontal="right" vertical="center" wrapText="1" indent="1"/>
      <protection/>
    </xf>
    <xf numFmtId="3" fontId="29" fillId="2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" borderId="40" xfId="0" applyFont="1" applyFill="1" applyBorder="1" applyAlignment="1" applyProtection="1">
      <alignment vertical="center" wrapText="1"/>
      <protection/>
    </xf>
    <xf numFmtId="0" fontId="28" fillId="0" borderId="40" xfId="0" applyFont="1" applyFill="1" applyBorder="1" applyAlignment="1" applyProtection="1">
      <alignment vertical="center" wrapText="1"/>
      <protection/>
    </xf>
    <xf numFmtId="0" fontId="28" fillId="0" borderId="38" xfId="0" applyFont="1" applyFill="1" applyBorder="1" applyAlignment="1" applyProtection="1">
      <alignment vertical="center" wrapText="1"/>
      <protection/>
    </xf>
    <xf numFmtId="164" fontId="28" fillId="2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2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2" borderId="11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1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1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2" borderId="71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71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69" xfId="0" applyNumberFormat="1" applyFont="1" applyFill="1" applyBorder="1" applyAlignment="1" applyProtection="1">
      <alignment horizontal="right" vertical="center" wrapText="1" indent="1"/>
      <protection/>
    </xf>
    <xf numFmtId="3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2" borderId="9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2" borderId="11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2" borderId="1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2" borderId="118" xfId="0" applyNumberFormat="1" applyFont="1" applyFill="1" applyBorder="1" applyAlignment="1" applyProtection="1">
      <alignment horizontal="right" vertical="center" wrapText="1" indent="1"/>
      <protection/>
    </xf>
    <xf numFmtId="0" fontId="28" fillId="2" borderId="118" xfId="0" applyFont="1" applyFill="1" applyBorder="1" applyAlignment="1" applyProtection="1">
      <alignment vertical="center" wrapText="1"/>
      <protection/>
    </xf>
    <xf numFmtId="164" fontId="28" fillId="2" borderId="11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2" borderId="11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2" borderId="12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18" xfId="0" applyFont="1" applyFill="1" applyBorder="1" applyAlignment="1" applyProtection="1">
      <alignment vertical="center" wrapText="1"/>
      <protection/>
    </xf>
    <xf numFmtId="0" fontId="28" fillId="0" borderId="77" xfId="0" applyFont="1" applyFill="1" applyBorder="1" applyAlignment="1" applyProtection="1">
      <alignment vertical="center" wrapText="1"/>
      <protection/>
    </xf>
    <xf numFmtId="164" fontId="28" fillId="0" borderId="119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1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0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21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11" xfId="0" applyNumberFormat="1" applyFont="1" applyFill="1" applyBorder="1" applyAlignment="1" applyProtection="1">
      <alignment horizontal="right" vertical="center" wrapText="1" indent="1"/>
      <protection/>
    </xf>
    <xf numFmtId="164" fontId="28" fillId="2" borderId="12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2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2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1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0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2" borderId="77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2" borderId="125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26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13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22" xfId="0" applyNumberFormat="1" applyFont="1" applyFill="1" applyBorder="1" applyAlignment="1" applyProtection="1">
      <alignment horizontal="right" vertical="center" wrapText="1" indent="1"/>
      <protection locked="0"/>
    </xf>
    <xf numFmtId="4" fontId="29" fillId="2" borderId="39" xfId="0" applyNumberFormat="1" applyFont="1" applyFill="1" applyBorder="1" applyAlignment="1" applyProtection="1">
      <alignment horizontal="right" vertical="center" wrapText="1" indent="1"/>
      <protection locked="0"/>
    </xf>
    <xf numFmtId="4" fontId="2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9" fontId="2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0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0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69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7" xfId="56" applyFont="1" applyFill="1" applyBorder="1" applyProtection="1">
      <alignment/>
      <protection/>
    </xf>
    <xf numFmtId="0" fontId="28" fillId="0" borderId="127" xfId="56" applyFont="1" applyFill="1" applyBorder="1" applyAlignment="1" applyProtection="1">
      <alignment horizontal="right" vertical="center" indent="1"/>
      <protection/>
    </xf>
    <xf numFmtId="0" fontId="28" fillId="0" borderId="38" xfId="56" applyFont="1" applyFill="1" applyBorder="1" applyProtection="1">
      <alignment/>
      <protection/>
    </xf>
    <xf numFmtId="164" fontId="28" fillId="0" borderId="15" xfId="56" applyNumberFormat="1" applyFont="1" applyFill="1" applyBorder="1" applyAlignment="1" applyProtection="1">
      <alignment horizontal="right" vertical="center" wrapText="1" indent="1"/>
      <protection/>
    </xf>
    <xf numFmtId="164" fontId="28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9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128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77" xfId="56" applyFont="1" applyFill="1" applyBorder="1" applyProtection="1">
      <alignment/>
      <protection/>
    </xf>
    <xf numFmtId="164" fontId="28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129" xfId="56" applyNumberFormat="1" applyFont="1" applyFill="1" applyBorder="1" applyAlignment="1" applyProtection="1">
      <alignment horizontal="right" vertical="center" wrapText="1" indent="1"/>
      <protection/>
    </xf>
    <xf numFmtId="164" fontId="30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30" fillId="0" borderId="77" xfId="0" applyNumberFormat="1" applyFont="1" applyBorder="1" applyAlignment="1" applyProtection="1">
      <alignment horizontal="right" vertical="center" wrapText="1" indent="1"/>
      <protection locked="0"/>
    </xf>
    <xf numFmtId="164" fontId="30" fillId="0" borderId="130" xfId="0" applyNumberFormat="1" applyFont="1" applyBorder="1" applyAlignment="1" applyProtection="1">
      <alignment horizontal="right" vertical="center" wrapText="1" indent="1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77" xfId="0" applyNumberFormat="1" applyFont="1" applyFill="1" applyBorder="1" applyAlignment="1" applyProtection="1">
      <alignment horizontal="center" vertical="center" wrapText="1"/>
      <protection/>
    </xf>
    <xf numFmtId="164" fontId="28" fillId="0" borderId="0" xfId="0" applyNumberFormat="1" applyFont="1" applyFill="1" applyBorder="1" applyAlignment="1">
      <alignment vertical="center" wrapText="1"/>
    </xf>
    <xf numFmtId="164" fontId="29" fillId="0" borderId="131" xfId="0" applyNumberFormat="1" applyFont="1" applyFill="1" applyBorder="1" applyAlignment="1" applyProtection="1">
      <alignment vertical="center" wrapText="1"/>
      <protection/>
    </xf>
    <xf numFmtId="49" fontId="22" fillId="0" borderId="17" xfId="0" applyNumberFormat="1" applyFont="1" applyBorder="1" applyAlignment="1" applyProtection="1">
      <alignment horizontal="left" wrapText="1" indent="1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6" fillId="2" borderId="118" xfId="0" applyFont="1" applyFill="1" applyBorder="1" applyAlignment="1" applyProtection="1">
      <alignment horizontal="center" vertical="center" wrapText="1"/>
      <protection/>
    </xf>
    <xf numFmtId="3" fontId="28" fillId="2" borderId="87" xfId="56" applyNumberFormat="1" applyFont="1" applyFill="1" applyBorder="1" applyAlignment="1" applyProtection="1">
      <alignment horizontal="right" vertical="center" wrapText="1" indent="1"/>
      <protection locked="0"/>
    </xf>
    <xf numFmtId="3" fontId="28" fillId="2" borderId="89" xfId="56" applyNumberFormat="1" applyFont="1" applyFill="1" applyBorder="1" applyAlignment="1" applyProtection="1">
      <alignment horizontal="right" vertical="center" wrapText="1" indent="1"/>
      <protection locked="0"/>
    </xf>
    <xf numFmtId="3" fontId="29" fillId="2" borderId="40" xfId="56" applyNumberFormat="1" applyFont="1" applyFill="1" applyBorder="1" applyAlignment="1" applyProtection="1">
      <alignment horizontal="right" vertical="center" wrapText="1" indent="1"/>
      <protection/>
    </xf>
    <xf numFmtId="0" fontId="28" fillId="2" borderId="91" xfId="56" applyFont="1" applyFill="1" applyBorder="1" applyAlignment="1" applyProtection="1">
      <alignment horizontal="right" vertical="center" indent="1"/>
      <protection/>
    </xf>
    <xf numFmtId="3" fontId="28" fillId="2" borderId="70" xfId="56" applyNumberFormat="1" applyFont="1" applyFill="1" applyBorder="1" applyAlignment="1" applyProtection="1">
      <alignment horizontal="right" vertical="center" wrapText="1" indent="1"/>
      <protection locked="0"/>
    </xf>
    <xf numFmtId="3" fontId="29" fillId="2" borderId="40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0" xfId="56" applyNumberFormat="1" applyFont="1" applyFill="1" applyBorder="1" applyAlignment="1" applyProtection="1">
      <alignment horizontal="right" vertical="center" wrapText="1" indent="1"/>
      <protection/>
    </xf>
    <xf numFmtId="0" fontId="28" fillId="2" borderId="40" xfId="56" applyFont="1" applyFill="1" applyBorder="1" applyAlignment="1" applyProtection="1">
      <alignment horizontal="right" vertical="center" indent="1"/>
      <protection/>
    </xf>
    <xf numFmtId="0" fontId="28" fillId="2" borderId="91" xfId="56" applyFont="1" applyFill="1" applyBorder="1" applyProtection="1">
      <alignment/>
      <protection/>
    </xf>
    <xf numFmtId="164" fontId="30" fillId="2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5" fillId="2" borderId="0" xfId="56" applyFont="1" applyFill="1" applyAlignment="1" applyProtection="1">
      <alignment horizontal="right" vertical="center" indent="1"/>
      <protection/>
    </xf>
    <xf numFmtId="0" fontId="7" fillId="2" borderId="10" xfId="0" applyFont="1" applyFill="1" applyBorder="1" applyAlignment="1" applyProtection="1">
      <alignment horizontal="right" vertical="center"/>
      <protection/>
    </xf>
    <xf numFmtId="164" fontId="29" fillId="2" borderId="31" xfId="56" applyNumberFormat="1" applyFont="1" applyFill="1" applyBorder="1" applyAlignment="1" applyProtection="1">
      <alignment horizontal="right" vertical="center" wrapText="1" indent="1"/>
      <protection/>
    </xf>
    <xf numFmtId="0" fontId="11" fillId="2" borderId="0" xfId="0" applyFont="1" applyFill="1" applyAlignment="1" applyProtection="1">
      <alignment horizontal="right" vertical="top"/>
      <protection locked="0"/>
    </xf>
    <xf numFmtId="0" fontId="6" fillId="2" borderId="40" xfId="0" applyFont="1" applyFill="1" applyBorder="1" applyAlignment="1" applyProtection="1">
      <alignment horizontal="center" vertical="center" wrapText="1"/>
      <protection/>
    </xf>
    <xf numFmtId="164" fontId="27" fillId="2" borderId="0" xfId="56" applyNumberFormat="1" applyFont="1" applyFill="1" applyBorder="1" applyAlignment="1" applyProtection="1">
      <alignment horizontal="right" vertical="center" wrapText="1" indent="1"/>
      <protection/>
    </xf>
    <xf numFmtId="0" fontId="24" fillId="2" borderId="0" xfId="0" applyFont="1" applyFill="1" applyAlignment="1" applyProtection="1">
      <alignment horizontal="right" vertical="center" wrapText="1" indent="1"/>
      <protection/>
    </xf>
    <xf numFmtId="0" fontId="5" fillId="2" borderId="0" xfId="0" applyFont="1" applyFill="1" applyAlignment="1" applyProtection="1">
      <alignment horizontal="right" vertical="center" wrapText="1" indent="1"/>
      <protection/>
    </xf>
    <xf numFmtId="164" fontId="0" fillId="2" borderId="0" xfId="0" applyNumberFormat="1" applyFill="1" applyAlignment="1" applyProtection="1">
      <alignment horizontal="center" vertical="center" wrapText="1"/>
      <protection/>
    </xf>
    <xf numFmtId="164" fontId="0" fillId="2" borderId="0" xfId="0" applyNumberFormat="1" applyFill="1" applyAlignment="1">
      <alignment horizontal="center" vertical="center" wrapText="1"/>
    </xf>
    <xf numFmtId="164" fontId="31" fillId="2" borderId="89" xfId="0" applyNumberFormat="1" applyFont="1" applyFill="1" applyBorder="1" applyAlignment="1" applyProtection="1">
      <alignment horizontal="right" vertical="center" wrapText="1" indent="1"/>
      <protection/>
    </xf>
    <xf numFmtId="164" fontId="29" fillId="2" borderId="39" xfId="0" applyNumberFormat="1" applyFont="1" applyFill="1" applyBorder="1" applyAlignment="1" applyProtection="1">
      <alignment horizontal="right" vertical="center" wrapText="1" indent="1"/>
      <protection/>
    </xf>
    <xf numFmtId="164" fontId="9" fillId="2" borderId="0" xfId="0" applyNumberFormat="1" applyFont="1" applyFill="1" applyBorder="1" applyAlignment="1">
      <alignment horizontal="center" vertical="center" wrapText="1"/>
    </xf>
    <xf numFmtId="164" fontId="6" fillId="2" borderId="22" xfId="0" applyNumberFormat="1" applyFont="1" applyFill="1" applyBorder="1" applyAlignment="1" applyProtection="1">
      <alignment horizontal="center" vertical="center" wrapText="1"/>
      <protection/>
    </xf>
    <xf numFmtId="164" fontId="28" fillId="2" borderId="17" xfId="0" applyNumberFormat="1" applyFont="1" applyFill="1" applyBorder="1" applyAlignment="1" applyProtection="1">
      <alignment vertical="center" wrapText="1"/>
      <protection locked="0"/>
    </xf>
    <xf numFmtId="0" fontId="11" fillId="2" borderId="0" xfId="0" applyFont="1" applyFill="1" applyAlignment="1" applyProtection="1">
      <alignment horizontal="right" vertical="top"/>
      <protection/>
    </xf>
    <xf numFmtId="164" fontId="6" fillId="2" borderId="0" xfId="0" applyNumberFormat="1" applyFont="1" applyFill="1" applyBorder="1" applyAlignment="1" applyProtection="1">
      <alignment horizontal="right" vertical="center" wrapText="1" indent="1"/>
      <protection/>
    </xf>
    <xf numFmtId="0" fontId="9" fillId="2" borderId="40" xfId="0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right" vertical="top"/>
      <protection/>
    </xf>
    <xf numFmtId="0" fontId="9" fillId="2" borderId="25" xfId="0" applyFont="1" applyFill="1" applyBorder="1" applyAlignment="1" applyProtection="1">
      <alignment horizontal="center" vertical="center" wrapText="1"/>
      <protection/>
    </xf>
    <xf numFmtId="3" fontId="29" fillId="2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2" borderId="117" xfId="0" applyNumberFormat="1" applyFont="1" applyFill="1" applyBorder="1" applyAlignment="1" applyProtection="1">
      <alignment horizontal="center" vertical="center" wrapText="1"/>
      <protection/>
    </xf>
    <xf numFmtId="164" fontId="28" fillId="2" borderId="56" xfId="0" applyNumberFormat="1" applyFont="1" applyFill="1" applyBorder="1" applyAlignment="1" applyProtection="1">
      <alignment vertical="center" wrapText="1"/>
      <protection locked="0"/>
    </xf>
    <xf numFmtId="164" fontId="28" fillId="0" borderId="56" xfId="0" applyNumberFormat="1" applyFont="1" applyFill="1" applyBorder="1" applyAlignment="1" applyProtection="1">
      <alignment vertical="center" wrapText="1"/>
      <protection locked="0"/>
    </xf>
    <xf numFmtId="49" fontId="28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132" xfId="0" applyNumberFormat="1" applyFont="1" applyFill="1" applyBorder="1" applyAlignment="1" applyProtection="1">
      <alignment vertical="center" wrapText="1"/>
      <protection locked="0"/>
    </xf>
    <xf numFmtId="164" fontId="4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133" xfId="0" applyNumberFormat="1" applyFont="1" applyFill="1" applyBorder="1" applyAlignment="1" applyProtection="1">
      <alignment vertical="center" wrapText="1"/>
      <protection locked="0"/>
    </xf>
    <xf numFmtId="164" fontId="9" fillId="0" borderId="85" xfId="0" applyNumberFormat="1" applyFont="1" applyFill="1" applyBorder="1" applyAlignment="1" applyProtection="1">
      <alignment horizontal="left" vertical="center" wrapText="1"/>
      <protection/>
    </xf>
    <xf numFmtId="164" fontId="29" fillId="2" borderId="130" xfId="0" applyNumberFormat="1" applyFont="1" applyFill="1" applyBorder="1" applyAlignment="1" applyProtection="1">
      <alignment vertical="center" wrapText="1"/>
      <protection/>
    </xf>
    <xf numFmtId="164" fontId="29" fillId="0" borderId="130" xfId="0" applyNumberFormat="1" applyFont="1" applyFill="1" applyBorder="1" applyAlignment="1" applyProtection="1">
      <alignment vertical="center" wrapText="1"/>
      <protection/>
    </xf>
    <xf numFmtId="164" fontId="29" fillId="0" borderId="134" xfId="0" applyNumberFormat="1" applyFont="1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5" xfId="0" applyFont="1" applyFill="1" applyBorder="1" applyAlignment="1" applyProtection="1">
      <alignment horizontal="center" vertical="center" wrapText="1"/>
      <protection/>
    </xf>
    <xf numFmtId="0" fontId="9" fillId="0" borderId="74" xfId="0" applyFont="1" applyFill="1" applyBorder="1" applyAlignment="1" applyProtection="1">
      <alignment horizontal="center" vertical="center" wrapText="1"/>
      <protection/>
    </xf>
    <xf numFmtId="0" fontId="9" fillId="0" borderId="136" xfId="0" applyFont="1" applyFill="1" applyBorder="1" applyAlignment="1" applyProtection="1">
      <alignment horizontal="center" vertical="center" wrapText="1"/>
      <protection/>
    </xf>
    <xf numFmtId="0" fontId="6" fillId="0" borderId="137" xfId="56" applyFont="1" applyFill="1" applyBorder="1" applyAlignment="1" applyProtection="1">
      <alignment horizontal="left" vertical="center" wrapText="1" indent="1"/>
      <protection/>
    </xf>
    <xf numFmtId="0" fontId="9" fillId="0" borderId="83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9" fillId="0" borderId="138" xfId="0" applyFont="1" applyFill="1" applyBorder="1" applyAlignment="1" applyProtection="1">
      <alignment horizontal="center" vertical="center" wrapText="1"/>
      <protection/>
    </xf>
    <xf numFmtId="0" fontId="6" fillId="0" borderId="139" xfId="0" applyFont="1" applyFill="1" applyBorder="1" applyAlignment="1" applyProtection="1">
      <alignment horizontal="center" vertical="center" wrapText="1"/>
      <protection/>
    </xf>
    <xf numFmtId="0" fontId="9" fillId="0" borderId="139" xfId="0" applyFont="1" applyFill="1" applyBorder="1" applyAlignment="1" applyProtection="1">
      <alignment horizontal="center" vertical="center" wrapText="1"/>
      <protection/>
    </xf>
    <xf numFmtId="0" fontId="6" fillId="0" borderId="140" xfId="0" applyFont="1" applyFill="1" applyBorder="1" applyAlignment="1" applyProtection="1">
      <alignment horizontal="center" vertical="center" wrapText="1"/>
      <protection/>
    </xf>
    <xf numFmtId="0" fontId="6" fillId="2" borderId="139" xfId="0" applyFont="1" applyFill="1" applyBorder="1" applyAlignment="1" applyProtection="1">
      <alignment horizontal="center" vertical="center" wrapText="1"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6" fillId="0" borderId="51" xfId="56" applyFont="1" applyFill="1" applyBorder="1" applyAlignment="1" applyProtection="1">
      <alignment horizontal="left" vertical="center" wrapText="1" indent="1"/>
      <protection/>
    </xf>
    <xf numFmtId="0" fontId="9" fillId="0" borderId="79" xfId="56" applyFont="1" applyFill="1" applyBorder="1" applyAlignment="1" applyProtection="1">
      <alignment horizontal="left" vertical="center" wrapText="1" indent="1"/>
      <protection/>
    </xf>
    <xf numFmtId="164" fontId="23" fillId="2" borderId="141" xfId="56" applyNumberFormat="1" applyFont="1" applyFill="1" applyBorder="1" applyAlignment="1" applyProtection="1">
      <alignment horizontal="right" vertical="center" wrapText="1" indent="1"/>
      <protection/>
    </xf>
    <xf numFmtId="0" fontId="24" fillId="0" borderId="141" xfId="56" applyFont="1" applyFill="1" applyBorder="1" applyAlignment="1" applyProtection="1">
      <alignment horizontal="right" vertical="center" indent="1"/>
      <protection/>
    </xf>
    <xf numFmtId="0" fontId="9" fillId="0" borderId="142" xfId="56" applyFont="1" applyFill="1" applyBorder="1" applyAlignment="1" applyProtection="1">
      <alignment vertical="center" wrapText="1"/>
      <protection/>
    </xf>
    <xf numFmtId="0" fontId="28" fillId="0" borderId="143" xfId="56" applyFont="1" applyFill="1" applyBorder="1" applyAlignment="1" applyProtection="1">
      <alignment horizontal="right" vertical="center" indent="1"/>
      <protection/>
    </xf>
    <xf numFmtId="0" fontId="28" fillId="2" borderId="143" xfId="56" applyFont="1" applyFill="1" applyBorder="1" applyAlignment="1" applyProtection="1">
      <alignment horizontal="right" vertical="center" indent="1"/>
      <protection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164" fontId="29" fillId="2" borderId="73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73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68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25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44" xfId="0" applyNumberFormat="1" applyFont="1" applyFill="1" applyBorder="1" applyAlignment="1" applyProtection="1">
      <alignment horizontal="right" vertical="center" wrapText="1" indent="1"/>
      <protection/>
    </xf>
    <xf numFmtId="0" fontId="6" fillId="2" borderId="145" xfId="0" applyFont="1" applyFill="1" applyBorder="1" applyAlignment="1" applyProtection="1">
      <alignment horizontal="center" vertical="center" wrapText="1"/>
      <protection/>
    </xf>
    <xf numFmtId="0" fontId="6" fillId="0" borderId="143" xfId="0" applyFont="1" applyFill="1" applyBorder="1" applyAlignment="1" applyProtection="1">
      <alignment horizontal="center" vertical="center" wrapText="1"/>
      <protection/>
    </xf>
    <xf numFmtId="164" fontId="9" fillId="0" borderId="13" xfId="0" applyNumberFormat="1" applyFont="1" applyFill="1" applyBorder="1" applyAlignment="1" applyProtection="1">
      <alignment horizontal="center" vertical="center" wrapText="1"/>
      <protection/>
    </xf>
    <xf numFmtId="164" fontId="6" fillId="0" borderId="143" xfId="0" applyNumberFormat="1" applyFont="1" applyFill="1" applyBorder="1" applyAlignment="1" applyProtection="1">
      <alignment horizontal="center" vertical="center" wrapText="1"/>
      <protection/>
    </xf>
    <xf numFmtId="164" fontId="6" fillId="0" borderId="135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0" fontId="9" fillId="0" borderId="146" xfId="0" applyFont="1" applyFill="1" applyBorder="1" applyAlignment="1" applyProtection="1">
      <alignment horizontal="center" vertical="center" wrapText="1"/>
      <protection/>
    </xf>
    <xf numFmtId="0" fontId="9" fillId="0" borderId="147" xfId="0" applyFont="1" applyFill="1" applyBorder="1" applyAlignment="1" applyProtection="1">
      <alignment horizontal="center" vertical="center" wrapText="1"/>
      <protection/>
    </xf>
    <xf numFmtId="0" fontId="9" fillId="0" borderId="148" xfId="0" applyFont="1" applyFill="1" applyBorder="1" applyAlignment="1" applyProtection="1">
      <alignment horizontal="center" vertical="center" wrapText="1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6" fillId="0" borderId="139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49" fontId="5" fillId="0" borderId="23" xfId="56" applyNumberFormat="1" applyFont="1" applyFill="1" applyBorder="1" applyAlignment="1" applyProtection="1">
      <alignment horizontal="center" vertical="center" wrapText="1"/>
      <protection/>
    </xf>
    <xf numFmtId="164" fontId="28" fillId="0" borderId="149" xfId="56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164" fontId="29" fillId="2" borderId="127" xfId="56" applyNumberFormat="1" applyFont="1" applyFill="1" applyBorder="1" applyAlignment="1" applyProtection="1">
      <alignment horizontal="right" vertical="center" wrapText="1" indent="1"/>
      <protection/>
    </xf>
    <xf numFmtId="0" fontId="6" fillId="0" borderId="150" xfId="0" applyFont="1" applyFill="1" applyBorder="1" applyAlignment="1" applyProtection="1">
      <alignment horizontal="center" vertical="center" wrapText="1"/>
      <protection/>
    </xf>
    <xf numFmtId="164" fontId="27" fillId="0" borderId="15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152" xfId="0" applyFont="1" applyFill="1" applyBorder="1" applyAlignment="1" applyProtection="1">
      <alignment horizontal="right" vertical="center" wrapText="1" indent="1"/>
      <protection/>
    </xf>
    <xf numFmtId="164" fontId="28" fillId="2" borderId="153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2" borderId="154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54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55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2" borderId="152" xfId="56" applyNumberFormat="1" applyFont="1" applyFill="1" applyBorder="1" applyAlignment="1" applyProtection="1">
      <alignment horizontal="right" vertical="center" wrapText="1" indent="1"/>
      <protection/>
    </xf>
    <xf numFmtId="164" fontId="28" fillId="0" borderId="153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51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52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156" xfId="56" applyNumberFormat="1" applyFont="1" applyFill="1" applyBorder="1" applyAlignment="1" applyProtection="1">
      <alignment horizontal="right" vertical="center" wrapText="1" indent="1"/>
      <protection/>
    </xf>
    <xf numFmtId="0" fontId="6" fillId="0" borderId="127" xfId="0" applyFont="1" applyFill="1" applyBorder="1" applyAlignment="1" applyProtection="1">
      <alignment horizontal="center" vertical="center" wrapText="1"/>
      <protection/>
    </xf>
    <xf numFmtId="164" fontId="27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127" xfId="0" applyFont="1" applyFill="1" applyBorder="1" applyAlignment="1" applyProtection="1">
      <alignment horizontal="right" vertical="center" wrapText="1" indent="1"/>
      <protection/>
    </xf>
    <xf numFmtId="164" fontId="28" fillId="0" borderId="157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58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0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27" xfId="56" applyNumberFormat="1" applyFont="1" applyFill="1" applyBorder="1" applyAlignment="1" applyProtection="1">
      <alignment horizontal="right" vertical="center" wrapText="1" indent="1"/>
      <protection/>
    </xf>
    <xf numFmtId="164" fontId="28" fillId="0" borderId="64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72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59" xfId="56" applyNumberFormat="1" applyFont="1" applyFill="1" applyBorder="1" applyAlignment="1" applyProtection="1">
      <alignment horizontal="right" vertical="center" wrapText="1" indent="1"/>
      <protection/>
    </xf>
    <xf numFmtId="164" fontId="28" fillId="2" borderId="157" xfId="56" applyNumberFormat="1" applyFont="1" applyFill="1" applyBorder="1" applyAlignment="1" applyProtection="1">
      <alignment horizontal="right" vertical="center" wrapText="1" indent="1"/>
      <protection/>
    </xf>
    <xf numFmtId="0" fontId="28" fillId="0" borderId="150" xfId="0" applyFont="1" applyFill="1" applyBorder="1" applyAlignment="1" applyProtection="1">
      <alignment horizontal="right" vertical="center" wrapText="1" indent="1"/>
      <protection/>
    </xf>
    <xf numFmtId="164" fontId="28" fillId="2" borderId="153" xfId="56" applyNumberFormat="1" applyFont="1" applyFill="1" applyBorder="1" applyAlignment="1" applyProtection="1">
      <alignment horizontal="right" vertical="center" wrapText="1" indent="1"/>
      <protection/>
    </xf>
    <xf numFmtId="164" fontId="28" fillId="2" borderId="151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60" xfId="0" applyFont="1" applyFill="1" applyBorder="1" applyAlignment="1" applyProtection="1">
      <alignment horizontal="right" vertical="center" wrapText="1" indent="1"/>
      <protection/>
    </xf>
    <xf numFmtId="0" fontId="28" fillId="0" borderId="10" xfId="0" applyFont="1" applyFill="1" applyBorder="1" applyAlignment="1" applyProtection="1">
      <alignment horizontal="right" vertical="center" wrapText="1" indent="1"/>
      <protection/>
    </xf>
    <xf numFmtId="164" fontId="28" fillId="0" borderId="88" xfId="56" applyNumberFormat="1" applyFont="1" applyFill="1" applyBorder="1" applyAlignment="1" applyProtection="1">
      <alignment horizontal="right" vertical="center" wrapText="1" indent="1"/>
      <protection/>
    </xf>
    <xf numFmtId="164" fontId="28" fillId="0" borderId="153" xfId="56" applyNumberFormat="1" applyFont="1" applyFill="1" applyBorder="1" applyAlignment="1" applyProtection="1">
      <alignment horizontal="right" vertical="center" wrapText="1" indent="1"/>
      <protection/>
    </xf>
    <xf numFmtId="164" fontId="28" fillId="0" borderId="161" xfId="56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62" xfId="0" applyFont="1" applyBorder="1" applyAlignment="1" applyProtection="1">
      <alignment horizontal="left" wrapText="1" indent="1"/>
      <protection/>
    </xf>
    <xf numFmtId="0" fontId="22" fillId="0" borderId="59" xfId="0" applyFont="1" applyBorder="1" applyAlignment="1" applyProtection="1">
      <alignment horizontal="left" wrapText="1" indent="1"/>
      <protection/>
    </xf>
    <xf numFmtId="0" fontId="22" fillId="0" borderId="163" xfId="0" applyFont="1" applyBorder="1" applyAlignment="1" applyProtection="1">
      <alignment wrapText="1"/>
      <protection/>
    </xf>
    <xf numFmtId="0" fontId="22" fillId="0" borderId="163" xfId="0" applyFont="1" applyBorder="1" applyAlignment="1" applyProtection="1">
      <alignment horizontal="left" wrapText="1" indent="1"/>
      <protection/>
    </xf>
    <xf numFmtId="0" fontId="28" fillId="2" borderId="152" xfId="0" applyFont="1" applyFill="1" applyBorder="1" applyAlignment="1" applyProtection="1">
      <alignment horizontal="right" vertical="center" wrapText="1" indent="1"/>
      <protection/>
    </xf>
    <xf numFmtId="0" fontId="28" fillId="2" borderId="156" xfId="0" applyFont="1" applyFill="1" applyBorder="1" applyAlignment="1" applyProtection="1">
      <alignment horizontal="right" vertical="center" wrapText="1" indent="1"/>
      <protection/>
    </xf>
    <xf numFmtId="164" fontId="29" fillId="0" borderId="136" xfId="56" applyNumberFormat="1" applyFont="1" applyFill="1" applyBorder="1" applyAlignment="1" applyProtection="1">
      <alignment horizontal="right" vertical="center" wrapText="1" indent="1"/>
      <protection/>
    </xf>
    <xf numFmtId="0" fontId="28" fillId="0" borderId="156" xfId="0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Border="1" applyAlignment="1" applyProtection="1">
      <alignment wrapText="1"/>
      <protection/>
    </xf>
    <xf numFmtId="0" fontId="12" fillId="0" borderId="164" xfId="0" applyFont="1" applyBorder="1" applyAlignment="1" applyProtection="1">
      <alignment wrapText="1"/>
      <protection/>
    </xf>
    <xf numFmtId="0" fontId="9" fillId="0" borderId="165" xfId="0" applyFont="1" applyFill="1" applyBorder="1" applyAlignment="1" applyProtection="1">
      <alignment horizontal="center" vertical="center" wrapText="1"/>
      <protection/>
    </xf>
    <xf numFmtId="0" fontId="9" fillId="0" borderId="166" xfId="56" applyFont="1" applyFill="1" applyBorder="1" applyAlignment="1" applyProtection="1">
      <alignment vertical="center" wrapText="1"/>
      <protection/>
    </xf>
    <xf numFmtId="164" fontId="28" fillId="2" borderId="161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2" borderId="152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27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65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Border="1" applyAlignment="1" applyProtection="1">
      <alignment horizontal="right" vertical="center" wrapText="1" indent="1"/>
      <protection/>
    </xf>
    <xf numFmtId="164" fontId="29" fillId="0" borderId="152" xfId="56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22" fillId="0" borderId="60" xfId="0" applyFont="1" applyBorder="1" applyAlignment="1" applyProtection="1">
      <alignment horizontal="left" wrapText="1" indent="1"/>
      <protection/>
    </xf>
    <xf numFmtId="164" fontId="27" fillId="2" borderId="138" xfId="0" applyNumberFormat="1" applyFont="1" applyFill="1" applyBorder="1" applyAlignment="1" applyProtection="1">
      <alignment horizontal="right" vertical="center" wrapText="1" indent="1"/>
      <protection/>
    </xf>
    <xf numFmtId="164" fontId="28" fillId="2" borderId="155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2" borderId="156" xfId="56" applyNumberFormat="1" applyFont="1" applyFill="1" applyBorder="1" applyAlignment="1" applyProtection="1">
      <alignment horizontal="right" vertical="center" wrapText="1" indent="1"/>
      <protection/>
    </xf>
    <xf numFmtId="49" fontId="22" fillId="0" borderId="59" xfId="0" applyNumberFormat="1" applyFont="1" applyBorder="1" applyAlignment="1" applyProtection="1">
      <alignment horizontal="left" wrapText="1" indent="1"/>
      <protection/>
    </xf>
    <xf numFmtId="164" fontId="28" fillId="2" borderId="161" xfId="56" applyNumberFormat="1" applyFont="1" applyFill="1" applyBorder="1" applyAlignment="1" applyProtection="1">
      <alignment horizontal="right" vertical="center" wrapText="1" indent="1"/>
      <protection/>
    </xf>
    <xf numFmtId="0" fontId="28" fillId="2" borderId="160" xfId="0" applyFont="1" applyFill="1" applyBorder="1" applyAlignment="1" applyProtection="1">
      <alignment horizontal="right" vertical="center" wrapText="1" indent="1"/>
      <protection/>
    </xf>
    <xf numFmtId="0" fontId="28" fillId="2" borderId="74" xfId="0" applyFont="1" applyFill="1" applyBorder="1" applyAlignment="1" applyProtection="1">
      <alignment horizontal="right" vertical="center" wrapText="1" indent="1"/>
      <protection/>
    </xf>
    <xf numFmtId="164" fontId="28" fillId="2" borderId="167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2" borderId="159" xfId="56" applyNumberFormat="1" applyFont="1" applyFill="1" applyBorder="1" applyAlignment="1" applyProtection="1">
      <alignment horizontal="right" vertical="center" wrapText="1" indent="1"/>
      <protection/>
    </xf>
    <xf numFmtId="164" fontId="29" fillId="2" borderId="74" xfId="56" applyNumberFormat="1" applyFont="1" applyFill="1" applyBorder="1" applyAlignment="1" applyProtection="1">
      <alignment horizontal="right" vertical="center" wrapText="1" indent="1"/>
      <protection/>
    </xf>
    <xf numFmtId="164" fontId="27" fillId="2" borderId="74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74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74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158" xfId="56" applyFont="1" applyFill="1" applyBorder="1" applyAlignment="1" applyProtection="1">
      <alignment horizontal="left" vertical="center" wrapText="1" indent="1"/>
      <protection/>
    </xf>
    <xf numFmtId="0" fontId="4" fillId="0" borderId="59" xfId="56" applyFont="1" applyFill="1" applyBorder="1" applyAlignment="1" applyProtection="1">
      <alignment horizontal="left" indent="6"/>
      <protection/>
    </xf>
    <xf numFmtId="0" fontId="4" fillId="0" borderId="59" xfId="56" applyFont="1" applyFill="1" applyBorder="1" applyAlignment="1" applyProtection="1">
      <alignment horizontal="left" vertical="center" wrapText="1" indent="6"/>
      <protection/>
    </xf>
    <xf numFmtId="0" fontId="4" fillId="0" borderId="163" xfId="56" applyFont="1" applyFill="1" applyBorder="1" applyAlignment="1" applyProtection="1">
      <alignment horizontal="left" vertical="center" wrapText="1" indent="6"/>
      <protection/>
    </xf>
    <xf numFmtId="0" fontId="9" fillId="0" borderId="53" xfId="56" applyFont="1" applyFill="1" applyBorder="1" applyAlignment="1" applyProtection="1">
      <alignment vertical="center" wrapText="1"/>
      <protection/>
    </xf>
    <xf numFmtId="0" fontId="4" fillId="0" borderId="162" xfId="56" applyFont="1" applyFill="1" applyBorder="1" applyAlignment="1" applyProtection="1">
      <alignment horizontal="left" vertical="center" wrapText="1" indent="1"/>
      <protection/>
    </xf>
    <xf numFmtId="0" fontId="4" fillId="0" borderId="163" xfId="56" applyFont="1" applyFill="1" applyBorder="1" applyAlignment="1" applyProtection="1">
      <alignment horizontal="left" vertical="center" wrapText="1" indent="1"/>
      <protection/>
    </xf>
    <xf numFmtId="0" fontId="22" fillId="0" borderId="163" xfId="0" applyFont="1" applyBorder="1" applyAlignment="1" applyProtection="1">
      <alignment horizontal="left" vertical="center" wrapText="1" indent="1"/>
      <protection/>
    </xf>
    <xf numFmtId="0" fontId="22" fillId="0" borderId="59" xfId="0" applyFont="1" applyBorder="1" applyAlignment="1" applyProtection="1">
      <alignment horizontal="left" vertical="center" wrapText="1" indent="1"/>
      <protection/>
    </xf>
    <xf numFmtId="0" fontId="4" fillId="0" borderId="162" xfId="56" applyFont="1" applyFill="1" applyBorder="1" applyAlignment="1" applyProtection="1">
      <alignment horizontal="left" vertical="center" wrapText="1" indent="6"/>
      <protection/>
    </xf>
    <xf numFmtId="0" fontId="9" fillId="0" borderId="166" xfId="56" applyFont="1" applyFill="1" applyBorder="1" applyAlignment="1" applyProtection="1">
      <alignment horizontal="left" vertical="center" wrapText="1" indent="1"/>
      <protection/>
    </xf>
    <xf numFmtId="0" fontId="9" fillId="0" borderId="25" xfId="56" applyFont="1" applyFill="1" applyBorder="1" applyAlignment="1" applyProtection="1">
      <alignment horizontal="left" vertical="center" wrapText="1" indent="1"/>
      <protection/>
    </xf>
    <xf numFmtId="0" fontId="9" fillId="0" borderId="164" xfId="56" applyFont="1" applyFill="1" applyBorder="1" applyAlignment="1" applyProtection="1">
      <alignment horizontal="left" vertical="center" wrapText="1" indent="1"/>
      <protection/>
    </xf>
    <xf numFmtId="0" fontId="28" fillId="2" borderId="168" xfId="0" applyFont="1" applyFill="1" applyBorder="1" applyAlignment="1" applyProtection="1">
      <alignment horizontal="right" vertical="center" wrapText="1" indent="1"/>
      <protection/>
    </xf>
    <xf numFmtId="0" fontId="28" fillId="0" borderId="74" xfId="0" applyFont="1" applyFill="1" applyBorder="1" applyAlignment="1" applyProtection="1">
      <alignment horizontal="right" vertical="center" wrapText="1" indent="1"/>
      <protection/>
    </xf>
    <xf numFmtId="0" fontId="28" fillId="0" borderId="168" xfId="0" applyFont="1" applyFill="1" applyBorder="1" applyAlignment="1" applyProtection="1">
      <alignment horizontal="right" vertical="center" wrapText="1" indent="1"/>
      <protection/>
    </xf>
    <xf numFmtId="0" fontId="12" fillId="0" borderId="169" xfId="0" applyFont="1" applyBorder="1" applyAlignment="1" applyProtection="1">
      <alignment horizontal="left" vertical="center" wrapText="1" indent="1"/>
      <protection/>
    </xf>
    <xf numFmtId="164" fontId="30" fillId="2" borderId="152" xfId="0" applyNumberFormat="1" applyFont="1" applyFill="1" applyBorder="1" applyAlignment="1" applyProtection="1">
      <alignment horizontal="right" vertical="center" wrapText="1" indent="1"/>
      <protection/>
    </xf>
    <xf numFmtId="164" fontId="30" fillId="2" borderId="156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127" xfId="0" applyNumberFormat="1" applyFont="1" applyBorder="1" applyAlignment="1" applyProtection="1">
      <alignment horizontal="right" vertical="center" wrapText="1" indent="1"/>
      <protection/>
    </xf>
    <xf numFmtId="164" fontId="30" fillId="0" borderId="147" xfId="0" applyNumberFormat="1" applyFont="1" applyBorder="1" applyAlignment="1" applyProtection="1">
      <alignment horizontal="right" vertical="center" wrapText="1" indent="1"/>
      <protection/>
    </xf>
    <xf numFmtId="164" fontId="30" fillId="0" borderId="152" xfId="0" applyNumberFormat="1" applyFont="1" applyBorder="1" applyAlignment="1" applyProtection="1">
      <alignment horizontal="right" vertical="center" wrapText="1" indent="1"/>
      <protection/>
    </xf>
    <xf numFmtId="164" fontId="30" fillId="0" borderId="156" xfId="0" applyNumberFormat="1" applyFont="1" applyBorder="1" applyAlignment="1" applyProtection="1">
      <alignment horizontal="right" vertical="center" wrapText="1" indent="1"/>
      <protection/>
    </xf>
    <xf numFmtId="0" fontId="9" fillId="0" borderId="127" xfId="0" applyFont="1" applyFill="1" applyBorder="1" applyAlignment="1" applyProtection="1">
      <alignment vertical="center" wrapText="1"/>
      <protection/>
    </xf>
    <xf numFmtId="3" fontId="29" fillId="2" borderId="150" xfId="0" applyNumberFormat="1" applyFont="1" applyFill="1" applyBorder="1" applyAlignment="1" applyProtection="1">
      <alignment horizontal="right" vertical="center" wrapText="1" indent="1"/>
      <protection locked="0"/>
    </xf>
    <xf numFmtId="3" fontId="29" fillId="2" borderId="156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27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50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56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40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164" fontId="27" fillId="0" borderId="109" xfId="0" applyNumberFormat="1" applyFont="1" applyFill="1" applyBorder="1" applyAlignment="1" applyProtection="1">
      <alignment horizontal="right" vertical="center" wrapText="1" indent="1"/>
      <protection/>
    </xf>
    <xf numFmtId="164" fontId="28" fillId="2" borderId="110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2" borderId="108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06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2" borderId="77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113" xfId="56" applyNumberFormat="1" applyFont="1" applyFill="1" applyBorder="1" applyAlignment="1" applyProtection="1">
      <alignment horizontal="right" vertical="center" wrapText="1" indent="1"/>
      <protection/>
    </xf>
    <xf numFmtId="0" fontId="6" fillId="2" borderId="159" xfId="0" applyFont="1" applyFill="1" applyBorder="1" applyAlignment="1" applyProtection="1">
      <alignment horizontal="center" vertical="center" wrapText="1"/>
      <protection/>
    </xf>
    <xf numFmtId="0" fontId="6" fillId="0" borderId="137" xfId="56" applyFont="1" applyFill="1" applyBorder="1" applyAlignment="1" applyProtection="1">
      <alignment horizontal="center" vertical="center" wrapText="1"/>
      <protection/>
    </xf>
    <xf numFmtId="0" fontId="9" fillId="0" borderId="131" xfId="56" applyFont="1" applyFill="1" applyBorder="1" applyAlignment="1" applyProtection="1">
      <alignment horizontal="left" vertical="center" wrapText="1" indent="1"/>
      <protection/>
    </xf>
    <xf numFmtId="0" fontId="4" fillId="0" borderId="170" xfId="56" applyFont="1" applyFill="1" applyBorder="1" applyAlignment="1" applyProtection="1">
      <alignment horizontal="left" vertical="center" wrapText="1" indent="1"/>
      <protection/>
    </xf>
    <xf numFmtId="164" fontId="29" fillId="2" borderId="168" xfId="56" applyNumberFormat="1" applyFont="1" applyFill="1" applyBorder="1" applyAlignment="1" applyProtection="1">
      <alignment horizontal="right" vertical="center" wrapText="1" indent="1"/>
      <protection/>
    </xf>
    <xf numFmtId="164" fontId="28" fillId="2" borderId="138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2" borderId="171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2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68" xfId="56" applyNumberFormat="1" applyFont="1" applyFill="1" applyBorder="1" applyAlignment="1" applyProtection="1">
      <alignment horizontal="right" vertical="center" wrapText="1" indent="1"/>
      <protection/>
    </xf>
    <xf numFmtId="164" fontId="28" fillId="0" borderId="138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1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67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40" xfId="0" applyNumberFormat="1" applyFont="1" applyFill="1" applyBorder="1" applyAlignment="1" applyProtection="1">
      <alignment horizontal="left" vertical="center" wrapText="1"/>
      <protection/>
    </xf>
    <xf numFmtId="164" fontId="28" fillId="2" borderId="153" xfId="0" applyNumberFormat="1" applyFont="1" applyFill="1" applyBorder="1" applyAlignment="1" applyProtection="1">
      <alignment horizontal="right" vertical="center" wrapText="1"/>
      <protection/>
    </xf>
    <xf numFmtId="164" fontId="28" fillId="2" borderId="154" xfId="0" applyNumberFormat="1" applyFont="1" applyFill="1" applyBorder="1" applyAlignment="1" applyProtection="1">
      <alignment vertical="center" wrapText="1"/>
      <protection locked="0"/>
    </xf>
    <xf numFmtId="164" fontId="28" fillId="2" borderId="155" xfId="0" applyNumberFormat="1" applyFont="1" applyFill="1" applyBorder="1" applyAlignment="1">
      <alignment vertical="center" wrapText="1"/>
    </xf>
    <xf numFmtId="164" fontId="28" fillId="2" borderId="151" xfId="0" applyNumberFormat="1" applyFont="1" applyFill="1" applyBorder="1" applyAlignment="1" applyProtection="1">
      <alignment vertical="center" wrapText="1"/>
      <protection locked="0"/>
    </xf>
    <xf numFmtId="164" fontId="28" fillId="2" borderId="171" xfId="0" applyNumberFormat="1" applyFont="1" applyFill="1" applyBorder="1" applyAlignment="1" applyProtection="1">
      <alignment vertical="center" wrapText="1"/>
      <protection locked="0"/>
    </xf>
    <xf numFmtId="164" fontId="28" fillId="2" borderId="173" xfId="0" applyNumberFormat="1" applyFont="1" applyFill="1" applyBorder="1" applyAlignment="1" applyProtection="1">
      <alignment vertical="center" wrapText="1"/>
      <protection locked="0"/>
    </xf>
    <xf numFmtId="164" fontId="29" fillId="2" borderId="74" xfId="0" applyNumberFormat="1" applyFont="1" applyFill="1" applyBorder="1" applyAlignment="1" applyProtection="1">
      <alignment vertical="center" wrapText="1"/>
      <protection/>
    </xf>
    <xf numFmtId="49" fontId="28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58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139" xfId="0" applyNumberFormat="1" applyFont="1" applyFill="1" applyBorder="1" applyAlignment="1" applyProtection="1">
      <alignment vertical="center" wrapText="1"/>
      <protection/>
    </xf>
    <xf numFmtId="164" fontId="28" fillId="0" borderId="153" xfId="0" applyNumberFormat="1" applyFont="1" applyFill="1" applyBorder="1" applyAlignment="1" applyProtection="1">
      <alignment horizontal="center" vertical="center" wrapText="1"/>
      <protection/>
    </xf>
    <xf numFmtId="164" fontId="28" fillId="0" borderId="154" xfId="0" applyNumberFormat="1" applyFont="1" applyFill="1" applyBorder="1" applyAlignment="1" applyProtection="1">
      <alignment vertical="center" wrapText="1"/>
      <protection locked="0"/>
    </xf>
    <xf numFmtId="164" fontId="28" fillId="0" borderId="151" xfId="0" applyNumberFormat="1" applyFont="1" applyFill="1" applyBorder="1" applyAlignment="1" applyProtection="1">
      <alignment vertical="center" wrapText="1"/>
      <protection locked="0"/>
    </xf>
    <xf numFmtId="164" fontId="28" fillId="0" borderId="171" xfId="0" applyNumberFormat="1" applyFont="1" applyFill="1" applyBorder="1" applyAlignment="1" applyProtection="1">
      <alignment vertical="center" wrapText="1"/>
      <protection locked="0"/>
    </xf>
    <xf numFmtId="164" fontId="28" fillId="0" borderId="173" xfId="0" applyNumberFormat="1" applyFont="1" applyFill="1" applyBorder="1" applyAlignment="1" applyProtection="1">
      <alignment vertical="center" wrapText="1"/>
      <protection locked="0"/>
    </xf>
    <xf numFmtId="164" fontId="29" fillId="0" borderId="74" xfId="0" applyNumberFormat="1" applyFont="1" applyFill="1" applyBorder="1" applyAlignment="1" applyProtection="1">
      <alignment vertical="center" wrapText="1"/>
      <protection/>
    </xf>
    <xf numFmtId="164" fontId="28" fillId="0" borderId="157" xfId="0" applyNumberFormat="1" applyFont="1" applyFill="1" applyBorder="1" applyAlignment="1" applyProtection="1">
      <alignment horizontal="right" vertical="center" wrapText="1"/>
      <protection/>
    </xf>
    <xf numFmtId="164" fontId="28" fillId="0" borderId="158" xfId="0" applyNumberFormat="1" applyFont="1" applyFill="1" applyBorder="1" applyAlignment="1" applyProtection="1">
      <alignment vertical="center" wrapText="1"/>
      <protection locked="0"/>
    </xf>
    <xf numFmtId="164" fontId="28" fillId="0" borderId="64" xfId="0" applyNumberFormat="1" applyFont="1" applyFill="1" applyBorder="1" applyAlignment="1" applyProtection="1">
      <alignment vertical="center" wrapText="1"/>
      <protection locked="0"/>
    </xf>
    <xf numFmtId="164" fontId="28" fillId="2" borderId="174" xfId="0" applyNumberFormat="1" applyFont="1" applyFill="1" applyBorder="1" applyAlignment="1" applyProtection="1">
      <alignment vertical="center" wrapText="1"/>
      <protection locked="0"/>
    </xf>
    <xf numFmtId="164" fontId="28" fillId="2" borderId="175" xfId="0" applyNumberFormat="1" applyFont="1" applyFill="1" applyBorder="1" applyAlignment="1" applyProtection="1">
      <alignment vertical="center" wrapText="1"/>
      <protection locked="0"/>
    </xf>
    <xf numFmtId="164" fontId="6" fillId="0" borderId="136" xfId="0" applyNumberFormat="1" applyFont="1" applyFill="1" applyBorder="1" applyAlignment="1" applyProtection="1">
      <alignment horizontal="center" vertical="center" wrapText="1"/>
      <protection/>
    </xf>
    <xf numFmtId="164" fontId="6" fillId="0" borderId="176" xfId="0" applyNumberFormat="1" applyFont="1" applyFill="1" applyBorder="1" applyAlignment="1" applyProtection="1">
      <alignment horizontal="center" vertical="center" wrapText="1"/>
      <protection/>
    </xf>
    <xf numFmtId="164" fontId="28" fillId="0" borderId="155" xfId="0" applyNumberFormat="1" applyFont="1" applyFill="1" applyBorder="1" applyAlignment="1" applyProtection="1">
      <alignment horizontal="center" vertical="center" wrapText="1"/>
      <protection/>
    </xf>
    <xf numFmtId="0" fontId="28" fillId="0" borderId="69" xfId="0" applyFont="1" applyFill="1" applyBorder="1" applyAlignment="1" applyProtection="1">
      <alignment horizontal="right" vertical="center" wrapText="1" indent="1"/>
      <protection/>
    </xf>
    <xf numFmtId="164" fontId="28" fillId="2" borderId="158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2" borderId="177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8" xfId="56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164" fontId="28" fillId="2" borderId="179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2" borderId="180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60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4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5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2" borderId="107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2" borderId="109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2" borderId="150" xfId="0" applyFont="1" applyFill="1" applyBorder="1" applyAlignment="1" applyProtection="1">
      <alignment horizontal="right" vertical="center" wrapText="1" indent="1"/>
      <protection/>
    </xf>
    <xf numFmtId="0" fontId="9" fillId="0" borderId="181" xfId="56" applyFont="1" applyFill="1" applyBorder="1" applyAlignment="1" applyProtection="1">
      <alignment horizontal="left" vertical="center" wrapText="1" indent="1"/>
      <protection/>
    </xf>
    <xf numFmtId="164" fontId="27" fillId="2" borderId="150" xfId="0" applyNumberFormat="1" applyFont="1" applyFill="1" applyBorder="1" applyAlignment="1" applyProtection="1">
      <alignment horizontal="right" vertical="center" wrapText="1" indent="1"/>
      <protection/>
    </xf>
    <xf numFmtId="0" fontId="28" fillId="2" borderId="159" xfId="0" applyFont="1" applyFill="1" applyBorder="1" applyAlignment="1" applyProtection="1">
      <alignment horizontal="right" vertical="center" wrapText="1" indent="1"/>
      <protection/>
    </xf>
    <xf numFmtId="0" fontId="26" fillId="2" borderId="155" xfId="0" applyFont="1" applyFill="1" applyBorder="1" applyAlignment="1" applyProtection="1">
      <alignment horizontal="right" vertical="center" wrapText="1" indent="1"/>
      <protection/>
    </xf>
    <xf numFmtId="3" fontId="29" fillId="2" borderId="15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50" xfId="56" applyNumberFormat="1" applyFont="1" applyFill="1" applyBorder="1" applyAlignment="1" applyProtection="1">
      <alignment horizontal="right" vertical="center" wrapText="1" indent="1"/>
      <protection/>
    </xf>
    <xf numFmtId="0" fontId="26" fillId="0" borderId="155" xfId="0" applyFont="1" applyFill="1" applyBorder="1" applyAlignment="1" applyProtection="1">
      <alignment horizontal="right" vertical="center" wrapText="1" indent="1"/>
      <protection/>
    </xf>
    <xf numFmtId="3" fontId="29" fillId="0" borderId="152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50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155" xfId="0" applyFont="1" applyFill="1" applyBorder="1" applyAlignment="1" applyProtection="1">
      <alignment horizontal="right" vertical="center" wrapText="1" indent="1"/>
      <protection/>
    </xf>
    <xf numFmtId="0" fontId="28" fillId="0" borderId="136" xfId="0" applyFont="1" applyFill="1" applyBorder="1" applyAlignment="1" applyProtection="1">
      <alignment horizontal="right" vertical="center" wrapText="1" indent="1"/>
      <protection/>
    </xf>
    <xf numFmtId="0" fontId="28" fillId="0" borderId="138" xfId="0" applyFont="1" applyFill="1" applyBorder="1" applyAlignment="1" applyProtection="1">
      <alignment horizontal="right" vertical="center" wrapText="1" indent="1"/>
      <protection/>
    </xf>
    <xf numFmtId="164" fontId="28" fillId="2" borderId="182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2" borderId="138" xfId="0" applyFont="1" applyFill="1" applyBorder="1" applyAlignment="1" applyProtection="1">
      <alignment horizontal="right" vertical="center" wrapText="1" indent="1"/>
      <protection/>
    </xf>
    <xf numFmtId="164" fontId="28" fillId="2" borderId="171" xfId="56" applyNumberFormat="1" applyFont="1" applyFill="1" applyBorder="1" applyAlignment="1" applyProtection="1">
      <alignment horizontal="right" vertical="center" wrapText="1" indent="1"/>
      <protection/>
    </xf>
    <xf numFmtId="164" fontId="28" fillId="0" borderId="183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84" xfId="0" applyFont="1" applyFill="1" applyBorder="1" applyAlignment="1" applyProtection="1">
      <alignment horizontal="right" vertical="center" wrapText="1" indent="1"/>
      <protection/>
    </xf>
    <xf numFmtId="164" fontId="28" fillId="0" borderId="185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7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82" xfId="56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136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138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101" xfId="56" applyNumberFormat="1" applyFont="1" applyFill="1" applyBorder="1" applyAlignment="1" applyProtection="1">
      <alignment horizontal="right" vertical="center" wrapText="1" indent="1"/>
      <protection/>
    </xf>
    <xf numFmtId="164" fontId="28" fillId="0" borderId="174" xfId="56" applyNumberFormat="1" applyFont="1" applyFill="1" applyBorder="1" applyAlignment="1" applyProtection="1">
      <alignment horizontal="right" vertical="center" wrapText="1" indent="1"/>
      <protection/>
    </xf>
    <xf numFmtId="164" fontId="28" fillId="0" borderId="171" xfId="56" applyNumberFormat="1" applyFont="1" applyFill="1" applyBorder="1" applyAlignment="1" applyProtection="1">
      <alignment horizontal="right" vertical="center" wrapText="1" indent="1"/>
      <protection/>
    </xf>
    <xf numFmtId="0" fontId="28" fillId="0" borderId="72" xfId="0" applyFont="1" applyFill="1" applyBorder="1" applyAlignment="1" applyProtection="1">
      <alignment horizontal="right" vertical="center" wrapText="1" indent="1"/>
      <protection/>
    </xf>
    <xf numFmtId="0" fontId="28" fillId="2" borderId="155" xfId="0" applyFont="1" applyFill="1" applyBorder="1" applyAlignment="1" applyProtection="1">
      <alignment horizontal="right" vertical="center" wrapText="1" indent="1"/>
      <protection/>
    </xf>
    <xf numFmtId="0" fontId="28" fillId="0" borderId="159" xfId="0" applyFont="1" applyFill="1" applyBorder="1" applyAlignment="1" applyProtection="1">
      <alignment horizontal="right" vertical="center" wrapText="1" indent="1"/>
      <protection/>
    </xf>
    <xf numFmtId="164" fontId="28" fillId="0" borderId="186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3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87" xfId="56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176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176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2" borderId="135" xfId="56" applyNumberFormat="1" applyFont="1" applyFill="1" applyBorder="1" applyAlignment="1" applyProtection="1">
      <alignment horizontal="right" vertical="center" wrapText="1" indent="1"/>
      <protection/>
    </xf>
    <xf numFmtId="164" fontId="29" fillId="2" borderId="139" xfId="56" applyNumberFormat="1" applyFont="1" applyFill="1" applyBorder="1" applyAlignment="1" applyProtection="1">
      <alignment horizontal="right" vertical="center" wrapText="1" indent="1"/>
      <protection/>
    </xf>
    <xf numFmtId="164" fontId="29" fillId="2" borderId="168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68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05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88" xfId="56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0" fontId="9" fillId="0" borderId="189" xfId="0" applyFont="1" applyFill="1" applyBorder="1" applyAlignment="1" applyProtection="1">
      <alignment horizontal="center" vertical="center" wrapText="1"/>
      <protection/>
    </xf>
    <xf numFmtId="0" fontId="6" fillId="2" borderId="155" xfId="0" applyFont="1" applyFill="1" applyBorder="1" applyAlignment="1" applyProtection="1">
      <alignment horizontal="center" vertical="center" wrapText="1"/>
      <protection/>
    </xf>
    <xf numFmtId="0" fontId="6" fillId="0" borderId="1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68" xfId="0" applyFont="1" applyFill="1" applyBorder="1" applyAlignment="1" applyProtection="1">
      <alignment horizontal="center" vertical="center" wrapText="1"/>
      <protection/>
    </xf>
    <xf numFmtId="0" fontId="6" fillId="0" borderId="105" xfId="0" applyFont="1" applyFill="1" applyBorder="1" applyAlignment="1" applyProtection="1">
      <alignment horizontal="center" vertical="center" wrapText="1"/>
      <protection/>
    </xf>
    <xf numFmtId="0" fontId="6" fillId="0" borderId="190" xfId="0" applyFont="1" applyFill="1" applyBorder="1" applyAlignment="1" applyProtection="1">
      <alignment horizontal="center" vertical="center" wrapText="1"/>
      <protection/>
    </xf>
    <xf numFmtId="164" fontId="29" fillId="2" borderId="74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0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74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2" borderId="160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39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35" xfId="56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22" fillId="0" borderId="56" xfId="0" applyFont="1" applyBorder="1" applyAlignment="1" applyProtection="1">
      <alignment horizontal="left" vertical="center" wrapText="1" indent="1"/>
      <protection/>
    </xf>
    <xf numFmtId="3" fontId="28" fillId="2" borderId="92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92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74" xfId="56" applyFont="1" applyFill="1" applyBorder="1" applyAlignment="1" applyProtection="1">
      <alignment horizontal="right" vertical="center" indent="1"/>
      <protection/>
    </xf>
    <xf numFmtId="0" fontId="9" fillId="0" borderId="142" xfId="56" applyFont="1" applyFill="1" applyBorder="1" applyAlignment="1" applyProtection="1">
      <alignment horizontal="left" vertical="center" wrapText="1" indent="1"/>
      <protection/>
    </xf>
    <xf numFmtId="3" fontId="29" fillId="0" borderId="191" xfId="56" applyNumberFormat="1" applyFont="1" applyFill="1" applyBorder="1" applyAlignment="1" applyProtection="1">
      <alignment horizontal="right" vertical="center" wrapText="1" indent="1"/>
      <protection/>
    </xf>
    <xf numFmtId="164" fontId="4" fillId="0" borderId="192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2" borderId="19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8" fillId="2" borderId="19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7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91" xfId="0" applyNumberFormat="1" applyFont="1" applyFill="1" applyBorder="1" applyAlignment="1" applyProtection="1">
      <alignment horizontal="right" vertical="center" wrapText="1" indent="1"/>
      <protection/>
    </xf>
    <xf numFmtId="164" fontId="28" fillId="2" borderId="9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57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57" xfId="0" applyFont="1" applyFill="1" applyBorder="1" applyAlignment="1" applyProtection="1">
      <alignment horizontal="center" vertical="center" wrapText="1"/>
      <protection/>
    </xf>
    <xf numFmtId="164" fontId="29" fillId="2" borderId="143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95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3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96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75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85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97" xfId="0" applyNumberFormat="1" applyFont="1" applyFill="1" applyBorder="1" applyAlignment="1" applyProtection="1">
      <alignment horizontal="center" vertical="center" wrapText="1"/>
      <protection/>
    </xf>
    <xf numFmtId="0" fontId="9" fillId="0" borderId="198" xfId="0" applyFont="1" applyFill="1" applyBorder="1" applyAlignment="1" applyProtection="1">
      <alignment horizontal="center" vertical="center" wrapText="1"/>
      <protection/>
    </xf>
    <xf numFmtId="0" fontId="9" fillId="0" borderId="199" xfId="0" applyFont="1" applyFill="1" applyBorder="1" applyAlignment="1" applyProtection="1">
      <alignment horizontal="center" vertical="center" wrapText="1"/>
      <protection/>
    </xf>
    <xf numFmtId="0" fontId="9" fillId="0" borderId="200" xfId="0" applyFont="1" applyFill="1" applyBorder="1" applyAlignment="1" applyProtection="1">
      <alignment horizontal="center" vertical="center" wrapText="1"/>
      <protection/>
    </xf>
    <xf numFmtId="0" fontId="9" fillId="0" borderId="160" xfId="0" applyFont="1" applyFill="1" applyBorder="1" applyAlignment="1" applyProtection="1">
      <alignment horizontal="center" vertical="center" wrapText="1"/>
      <protection/>
    </xf>
    <xf numFmtId="164" fontId="4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43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0" xfId="0" applyNumberFormat="1" applyFont="1" applyFill="1" applyBorder="1" applyAlignment="1" applyProtection="1">
      <alignment textRotation="180" wrapText="1"/>
      <protection/>
    </xf>
    <xf numFmtId="164" fontId="29" fillId="2" borderId="143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143" xfId="56" applyNumberFormat="1" applyFont="1" applyFill="1" applyBorder="1" applyAlignment="1" applyProtection="1">
      <alignment horizontal="right" vertical="center" wrapText="1" indent="1"/>
      <protection/>
    </xf>
    <xf numFmtId="164" fontId="28" fillId="0" borderId="89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9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80" xfId="0" applyFont="1" applyFill="1" applyBorder="1" applyAlignment="1" applyProtection="1">
      <alignment horizontal="center" vertical="center" wrapText="1"/>
      <protection/>
    </xf>
    <xf numFmtId="3" fontId="29" fillId="0" borderId="127" xfId="56" applyNumberFormat="1" applyFont="1" applyFill="1" applyBorder="1" applyAlignment="1" applyProtection="1">
      <alignment horizontal="right" vertical="center" wrapText="1" indent="1"/>
      <protection/>
    </xf>
    <xf numFmtId="3" fontId="29" fillId="0" borderId="181" xfId="56" applyNumberFormat="1" applyFont="1" applyFill="1" applyBorder="1" applyAlignment="1" applyProtection="1">
      <alignment horizontal="right" vertical="center" wrapText="1" indent="1"/>
      <protection/>
    </xf>
    <xf numFmtId="0" fontId="24" fillId="0" borderId="201" xfId="56" applyFont="1" applyFill="1" applyBorder="1" applyAlignment="1" applyProtection="1">
      <alignment horizontal="right" vertical="center" indent="1"/>
      <protection/>
    </xf>
    <xf numFmtId="3" fontId="28" fillId="0" borderId="157" xfId="56" applyNumberFormat="1" applyFont="1" applyFill="1" applyBorder="1" applyAlignment="1" applyProtection="1">
      <alignment horizontal="right" vertical="center" wrapText="1" indent="1"/>
      <protection/>
    </xf>
    <xf numFmtId="0" fontId="28" fillId="0" borderId="10" xfId="56" applyFont="1" applyFill="1" applyBorder="1" applyAlignment="1" applyProtection="1">
      <alignment horizontal="right" vertical="center" indent="1"/>
      <protection/>
    </xf>
    <xf numFmtId="0" fontId="24" fillId="0" borderId="74" xfId="56" applyFont="1" applyFill="1" applyBorder="1" applyAlignment="1" applyProtection="1">
      <alignment horizontal="right" vertical="center" indent="1"/>
      <protection/>
    </xf>
    <xf numFmtId="0" fontId="28" fillId="0" borderId="152" xfId="56" applyFont="1" applyFill="1" applyBorder="1" applyAlignment="1" applyProtection="1">
      <alignment horizontal="right" vertical="center" indent="1"/>
      <protection/>
    </xf>
    <xf numFmtId="3" fontId="28" fillId="0" borderId="153" xfId="56" applyNumberFormat="1" applyFont="1" applyFill="1" applyBorder="1" applyAlignment="1" applyProtection="1">
      <alignment horizontal="right" vertical="center" wrapText="1" indent="1"/>
      <protection/>
    </xf>
    <xf numFmtId="0" fontId="28" fillId="0" borderId="168" xfId="56" applyFont="1" applyFill="1" applyBorder="1" applyAlignment="1" applyProtection="1">
      <alignment horizontal="right" vertical="center" indent="1"/>
      <protection/>
    </xf>
    <xf numFmtId="3" fontId="28" fillId="2" borderId="153" xfId="56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153" xfId="56" applyNumberFormat="1" applyFont="1" applyFill="1" applyBorder="1" applyAlignment="1" applyProtection="1">
      <alignment horizontal="right" vertical="center" wrapText="1" indent="1"/>
      <protection locked="0"/>
    </xf>
    <xf numFmtId="3" fontId="28" fillId="2" borderId="154" xfId="56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154" xfId="56" applyNumberFormat="1" applyFont="1" applyFill="1" applyBorder="1" applyAlignment="1" applyProtection="1">
      <alignment horizontal="right" vertical="center" wrapText="1" indent="1"/>
      <protection locked="0"/>
    </xf>
    <xf numFmtId="3" fontId="28" fillId="2" borderId="151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2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9" xfId="56" applyFont="1" applyFill="1" applyBorder="1" applyAlignment="1" applyProtection="1">
      <alignment horizontal="right" vertical="center" indent="1"/>
      <protection/>
    </xf>
    <xf numFmtId="164" fontId="29" fillId="0" borderId="139" xfId="56" applyNumberFormat="1" applyFont="1" applyFill="1" applyBorder="1" applyAlignment="1" applyProtection="1">
      <alignment horizontal="right" vertical="center" wrapText="1" indent="1"/>
      <protection/>
    </xf>
    <xf numFmtId="164" fontId="30" fillId="0" borderId="127" xfId="0" applyNumberFormat="1" applyFont="1" applyBorder="1" applyAlignment="1" applyProtection="1">
      <alignment horizontal="right" vertical="center" wrapText="1" indent="1"/>
      <protection locked="0"/>
    </xf>
    <xf numFmtId="164" fontId="30" fillId="0" borderId="152" xfId="0" applyNumberFormat="1" applyFont="1" applyBorder="1" applyAlignment="1" applyProtection="1">
      <alignment horizontal="right" vertical="center" wrapText="1" indent="1"/>
      <protection locked="0"/>
    </xf>
    <xf numFmtId="3" fontId="28" fillId="0" borderId="153" xfId="56" applyNumberFormat="1" applyFont="1" applyFill="1" applyBorder="1" applyAlignment="1" applyProtection="1">
      <alignment horizontal="right" vertical="center" indent="1"/>
      <protection locked="0"/>
    </xf>
    <xf numFmtId="3" fontId="24" fillId="0" borderId="74" xfId="56" applyNumberFormat="1" applyFont="1" applyFill="1" applyBorder="1" applyAlignment="1" applyProtection="1">
      <alignment horizontal="right" vertical="center" indent="1"/>
      <protection/>
    </xf>
    <xf numFmtId="3" fontId="29" fillId="0" borderId="156" xfId="56" applyNumberFormat="1" applyFont="1" applyFill="1" applyBorder="1" applyAlignment="1" applyProtection="1">
      <alignment horizontal="right" vertical="center" indent="1"/>
      <protection/>
    </xf>
    <xf numFmtId="3" fontId="28" fillId="0" borderId="74" xfId="56" applyNumberFormat="1" applyFont="1" applyFill="1" applyBorder="1" applyAlignment="1" applyProtection="1">
      <alignment horizontal="right" vertical="center" indent="1"/>
      <protection/>
    </xf>
    <xf numFmtId="3" fontId="29" fillId="0" borderId="152" xfId="56" applyNumberFormat="1" applyFont="1" applyFill="1" applyBorder="1" applyAlignment="1" applyProtection="1">
      <alignment horizontal="right" vertical="center" indent="1"/>
      <protection/>
    </xf>
    <xf numFmtId="3" fontId="28" fillId="0" borderId="152" xfId="56" applyNumberFormat="1" applyFont="1" applyFill="1" applyBorder="1" applyAlignment="1" applyProtection="1">
      <alignment horizontal="right" vertical="center" indent="1"/>
      <protection/>
    </xf>
    <xf numFmtId="3" fontId="28" fillId="0" borderId="154" xfId="56" applyNumberFormat="1" applyFont="1" applyFill="1" applyBorder="1" applyAlignment="1" applyProtection="1">
      <alignment horizontal="right" vertical="center" indent="1"/>
      <protection locked="0"/>
    </xf>
    <xf numFmtId="3" fontId="28" fillId="0" borderId="151" xfId="56" applyNumberFormat="1" applyFont="1" applyFill="1" applyBorder="1" applyAlignment="1" applyProtection="1">
      <alignment horizontal="right" vertical="center" indent="1"/>
      <protection locked="0"/>
    </xf>
    <xf numFmtId="3" fontId="28" fillId="0" borderId="155" xfId="56" applyNumberFormat="1" applyFont="1" applyFill="1" applyBorder="1" applyAlignment="1" applyProtection="1">
      <alignment horizontal="right" vertical="center" indent="1"/>
      <protection locked="0"/>
    </xf>
    <xf numFmtId="3" fontId="29" fillId="0" borderId="74" xfId="56" applyNumberFormat="1" applyFont="1" applyFill="1" applyBorder="1" applyAlignment="1" applyProtection="1">
      <alignment horizontal="right" vertical="center" indent="1"/>
      <protection/>
    </xf>
    <xf numFmtId="3" fontId="28" fillId="0" borderId="168" xfId="56" applyNumberFormat="1" applyFont="1" applyFill="1" applyBorder="1" applyAlignment="1" applyProtection="1">
      <alignment horizontal="right" vertical="center" indent="1"/>
      <protection/>
    </xf>
    <xf numFmtId="3" fontId="28" fillId="2" borderId="153" xfId="56" applyNumberFormat="1" applyFont="1" applyFill="1" applyBorder="1" applyAlignment="1" applyProtection="1">
      <alignment horizontal="right" vertical="center" indent="1"/>
      <protection locked="0"/>
    </xf>
    <xf numFmtId="3" fontId="28" fillId="2" borderId="154" xfId="56" applyNumberFormat="1" applyFont="1" applyFill="1" applyBorder="1" applyAlignment="1" applyProtection="1">
      <alignment horizontal="right" vertical="center" indent="1"/>
      <protection locked="0"/>
    </xf>
    <xf numFmtId="3" fontId="28" fillId="2" borderId="151" xfId="56" applyNumberFormat="1" applyFont="1" applyFill="1" applyBorder="1" applyAlignment="1" applyProtection="1">
      <alignment horizontal="right" vertical="center" indent="1"/>
      <protection locked="0"/>
    </xf>
    <xf numFmtId="3" fontId="29" fillId="2" borderId="152" xfId="56" applyNumberFormat="1" applyFont="1" applyFill="1" applyBorder="1" applyAlignment="1" applyProtection="1">
      <alignment horizontal="right" vertical="center" indent="1"/>
      <protection/>
    </xf>
    <xf numFmtId="3" fontId="29" fillId="0" borderId="152" xfId="56" applyNumberFormat="1" applyFont="1" applyFill="1" applyBorder="1" applyAlignment="1" applyProtection="1">
      <alignment horizontal="right" vertical="center" indent="1"/>
      <protection locked="0"/>
    </xf>
    <xf numFmtId="164" fontId="28" fillId="0" borderId="15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158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6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63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6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39" xfId="0" applyNumberFormat="1" applyFont="1" applyFill="1" applyBorder="1" applyAlignment="1" applyProtection="1">
      <alignment horizontal="center" vertical="center" wrapText="1"/>
      <protection/>
    </xf>
    <xf numFmtId="0" fontId="6" fillId="0" borderId="203" xfId="0" applyFont="1" applyFill="1" applyBorder="1" applyAlignment="1" applyProtection="1">
      <alignment horizontal="center" vertical="center" wrapText="1"/>
      <protection/>
    </xf>
    <xf numFmtId="164" fontId="29" fillId="0" borderId="127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74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157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170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176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204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158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171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163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162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205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178" xfId="0" applyNumberFormat="1" applyFont="1" applyFill="1" applyBorder="1" applyAlignment="1" applyProtection="1">
      <alignment horizontal="right" vertical="center" wrapText="1" indent="1"/>
      <protection locked="0"/>
    </xf>
    <xf numFmtId="3" fontId="31" fillId="0" borderId="0" xfId="0" applyNumberFormat="1" applyFont="1" applyFill="1" applyBorder="1" applyAlignment="1" applyProtection="1">
      <alignment horizontal="right" vertical="center" wrapText="1" indent="1"/>
      <protection/>
    </xf>
    <xf numFmtId="3" fontId="31" fillId="0" borderId="166" xfId="0" applyNumberFormat="1" applyFont="1" applyFill="1" applyBorder="1" applyAlignment="1" applyProtection="1">
      <alignment horizontal="right" vertical="center" wrapText="1" indent="1"/>
      <protection/>
    </xf>
    <xf numFmtId="3" fontId="31" fillId="0" borderId="72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3" fontId="31" fillId="0" borderId="158" xfId="0" applyNumberFormat="1" applyFont="1" applyFill="1" applyBorder="1" applyAlignment="1" applyProtection="1">
      <alignment horizontal="right" vertical="center" wrapText="1" indent="1"/>
      <protection/>
    </xf>
    <xf numFmtId="3" fontId="31" fillId="0" borderId="59" xfId="0" applyNumberFormat="1" applyFont="1" applyFill="1" applyBorder="1" applyAlignment="1" applyProtection="1">
      <alignment horizontal="right" vertical="center" wrapText="1" indent="1"/>
      <protection/>
    </xf>
    <xf numFmtId="3" fontId="31" fillId="0" borderId="17" xfId="0" applyNumberFormat="1" applyFont="1" applyFill="1" applyBorder="1" applyAlignment="1" applyProtection="1">
      <alignment horizontal="right" vertical="center" wrapText="1" indent="1"/>
      <protection/>
    </xf>
    <xf numFmtId="3" fontId="31" fillId="0" borderId="90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164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87" xfId="0" applyNumberFormat="1" applyFont="1" applyFill="1" applyBorder="1" applyAlignment="1" applyProtection="1">
      <alignment horizontal="right" vertical="center" indent="1"/>
      <protection locked="0"/>
    </xf>
    <xf numFmtId="3" fontId="28" fillId="0" borderId="55" xfId="0" applyNumberFormat="1" applyFont="1" applyFill="1" applyBorder="1" applyAlignment="1" applyProtection="1">
      <alignment horizontal="right" vertical="center" indent="1"/>
      <protection locked="0"/>
    </xf>
    <xf numFmtId="3" fontId="28" fillId="0" borderId="95" xfId="0" applyNumberFormat="1" applyFont="1" applyFill="1" applyBorder="1" applyAlignment="1" applyProtection="1">
      <alignment horizontal="right" vertical="center" indent="1"/>
      <protection locked="0"/>
    </xf>
    <xf numFmtId="3" fontId="28" fillId="0" borderId="94" xfId="0" applyNumberFormat="1" applyFont="1" applyFill="1" applyBorder="1" applyAlignment="1" applyProtection="1">
      <alignment horizontal="right" vertical="center" indent="1"/>
      <protection locked="0"/>
    </xf>
    <xf numFmtId="3" fontId="28" fillId="0" borderId="193" xfId="0" applyNumberFormat="1" applyFont="1" applyFill="1" applyBorder="1" applyAlignment="1" applyProtection="1">
      <alignment horizontal="right" vertical="center" indent="1"/>
      <protection locked="0"/>
    </xf>
    <xf numFmtId="3" fontId="31" fillId="0" borderId="94" xfId="0" applyNumberFormat="1" applyFont="1" applyFill="1" applyBorder="1" applyAlignment="1" applyProtection="1">
      <alignment horizontal="right" vertical="center" indent="1"/>
      <protection/>
    </xf>
    <xf numFmtId="3" fontId="28" fillId="0" borderId="96" xfId="0" applyNumberFormat="1" applyFont="1" applyFill="1" applyBorder="1" applyAlignment="1" applyProtection="1">
      <alignment horizontal="right" vertical="center" indent="1"/>
      <protection locked="0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206" xfId="0" applyNumberFormat="1" applyFont="1" applyFill="1" applyBorder="1" applyAlignment="1" applyProtection="1">
      <alignment horizontal="right" vertical="center" indent="1"/>
      <protection locked="0"/>
    </xf>
    <xf numFmtId="3" fontId="28" fillId="0" borderId="108" xfId="0" applyNumberFormat="1" applyFont="1" applyFill="1" applyBorder="1" applyAlignment="1" applyProtection="1">
      <alignment horizontal="right" vertical="center" indent="1"/>
      <protection locked="0"/>
    </xf>
    <xf numFmtId="3" fontId="28" fillId="0" borderId="109" xfId="0" applyNumberFormat="1" applyFont="1" applyFill="1" applyBorder="1" applyAlignment="1" applyProtection="1">
      <alignment horizontal="right" vertical="center" indent="1"/>
      <protection locked="0"/>
    </xf>
    <xf numFmtId="3" fontId="28" fillId="0" borderId="110" xfId="0" applyNumberFormat="1" applyFont="1" applyFill="1" applyBorder="1" applyAlignment="1" applyProtection="1">
      <alignment horizontal="right" vertical="center" indent="1"/>
      <protection locked="0"/>
    </xf>
    <xf numFmtId="3" fontId="28" fillId="0" borderId="207" xfId="0" applyNumberFormat="1" applyFont="1" applyFill="1" applyBorder="1" applyAlignment="1" applyProtection="1">
      <alignment horizontal="right" vertical="center" indent="1"/>
      <protection locked="0"/>
    </xf>
    <xf numFmtId="3" fontId="28" fillId="0" borderId="106" xfId="0" applyNumberFormat="1" applyFont="1" applyFill="1" applyBorder="1" applyAlignment="1" applyProtection="1">
      <alignment horizontal="right" vertical="center" indent="1"/>
      <protection locked="0"/>
    </xf>
    <xf numFmtId="164" fontId="29" fillId="0" borderId="181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08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157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39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65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47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209" xfId="0" applyNumberFormat="1" applyFont="1" applyFill="1" applyBorder="1" applyAlignment="1" applyProtection="1">
      <alignment horizontal="right" vertical="center" indent="1"/>
      <protection locked="0"/>
    </xf>
    <xf numFmtId="3" fontId="28" fillId="0" borderId="210" xfId="0" applyNumberFormat="1" applyFont="1" applyFill="1" applyBorder="1" applyAlignment="1" applyProtection="1">
      <alignment horizontal="right" vertical="center" indent="1"/>
      <protection locked="0"/>
    </xf>
    <xf numFmtId="3" fontId="28" fillId="0" borderId="161" xfId="0" applyNumberFormat="1" applyFont="1" applyFill="1" applyBorder="1" applyAlignment="1" applyProtection="1">
      <alignment horizontal="right" vertical="center" indent="1"/>
      <protection locked="0"/>
    </xf>
    <xf numFmtId="3" fontId="28" fillId="0" borderId="153" xfId="0" applyNumberFormat="1" applyFont="1" applyFill="1" applyBorder="1" applyAlignment="1" applyProtection="1">
      <alignment horizontal="right" vertical="center" indent="1"/>
      <protection locked="0"/>
    </xf>
    <xf numFmtId="3" fontId="28" fillId="0" borderId="155" xfId="0" applyNumberFormat="1" applyFont="1" applyFill="1" applyBorder="1" applyAlignment="1" applyProtection="1">
      <alignment horizontal="right" vertical="center" indent="1"/>
      <protection locked="0"/>
    </xf>
    <xf numFmtId="3" fontId="28" fillId="0" borderId="171" xfId="0" applyNumberFormat="1" applyFont="1" applyFill="1" applyBorder="1" applyAlignment="1" applyProtection="1">
      <alignment horizontal="right" vertical="center" indent="1"/>
      <protection locked="0"/>
    </xf>
    <xf numFmtId="3" fontId="28" fillId="0" borderId="157" xfId="0" applyNumberFormat="1" applyFont="1" applyFill="1" applyBorder="1" applyAlignment="1" applyProtection="1">
      <alignment horizontal="right" vertical="center" indent="1"/>
      <protection locked="0"/>
    </xf>
    <xf numFmtId="3" fontId="28" fillId="0" borderId="158" xfId="0" applyNumberFormat="1" applyFont="1" applyFill="1" applyBorder="1" applyAlignment="1" applyProtection="1">
      <alignment horizontal="right" vertical="center" indent="1"/>
      <protection locked="0"/>
    </xf>
    <xf numFmtId="3" fontId="28" fillId="0" borderId="64" xfId="0" applyNumberFormat="1" applyFont="1" applyFill="1" applyBorder="1" applyAlignment="1" applyProtection="1">
      <alignment horizontal="right" vertical="center" indent="1"/>
      <protection locked="0"/>
    </xf>
    <xf numFmtId="3" fontId="28" fillId="0" borderId="208" xfId="0" applyNumberFormat="1" applyFont="1" applyFill="1" applyBorder="1" applyAlignment="1" applyProtection="1">
      <alignment horizontal="right" vertical="center" indent="1"/>
      <protection locked="0"/>
    </xf>
    <xf numFmtId="3" fontId="31" fillId="0" borderId="157" xfId="0" applyNumberFormat="1" applyFont="1" applyFill="1" applyBorder="1" applyAlignment="1" applyProtection="1">
      <alignment horizontal="right" vertical="center" indent="1"/>
      <protection/>
    </xf>
    <xf numFmtId="3" fontId="28" fillId="0" borderId="0" xfId="0" applyNumberFormat="1" applyFont="1" applyFill="1" applyBorder="1" applyAlignment="1" applyProtection="1">
      <alignment horizontal="right" vertical="center" indent="1"/>
      <protection locked="0"/>
    </xf>
    <xf numFmtId="3" fontId="28" fillId="0" borderId="161" xfId="0" applyNumberFormat="1" applyFont="1" applyFill="1" applyBorder="1" applyAlignment="1" applyProtection="1">
      <alignment horizontal="right" vertical="center" indent="1"/>
      <protection locked="0"/>
    </xf>
    <xf numFmtId="3" fontId="28" fillId="0" borderId="153" xfId="0" applyNumberFormat="1" applyFont="1" applyFill="1" applyBorder="1" applyAlignment="1" applyProtection="1">
      <alignment horizontal="right" vertical="center" indent="1"/>
      <protection locked="0"/>
    </xf>
    <xf numFmtId="3" fontId="28" fillId="0" borderId="155" xfId="0" applyNumberFormat="1" applyFont="1" applyFill="1" applyBorder="1" applyAlignment="1" applyProtection="1">
      <alignment horizontal="right" vertical="center" indent="1"/>
      <protection locked="0"/>
    </xf>
    <xf numFmtId="3" fontId="28" fillId="0" borderId="171" xfId="0" applyNumberFormat="1" applyFont="1" applyFill="1" applyBorder="1" applyAlignment="1" applyProtection="1">
      <alignment horizontal="right" vertical="center" indent="1"/>
      <protection locked="0"/>
    </xf>
    <xf numFmtId="164" fontId="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9" fillId="2" borderId="11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9" fillId="2" borderId="18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29" fillId="2" borderId="125" xfId="0" applyNumberFormat="1" applyFont="1" applyFill="1" applyBorder="1" applyAlignment="1" applyProtection="1">
      <alignment horizontal="center" vertical="center" wrapText="1"/>
      <protection/>
    </xf>
    <xf numFmtId="164" fontId="28" fillId="2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0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2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31" fillId="0" borderId="102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49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2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66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1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64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9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4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15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6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5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6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52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0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29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58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1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1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55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53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2" borderId="154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0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09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110" xfId="0" applyNumberFormat="1" applyFont="1" applyFill="1" applyBorder="1" applyAlignment="1" applyProtection="1">
      <alignment horizontal="right" vertical="center" wrapText="1" indent="1"/>
      <protection/>
    </xf>
    <xf numFmtId="164" fontId="31" fillId="0" borderId="108" xfId="0" applyNumberFormat="1" applyFont="1" applyFill="1" applyBorder="1" applyAlignment="1" applyProtection="1">
      <alignment horizontal="right" vertical="center" wrapText="1" indent="1"/>
      <protection/>
    </xf>
    <xf numFmtId="164" fontId="31" fillId="0" borderId="132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19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2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01" xfId="56" applyNumberFormat="1" applyFont="1" applyFill="1" applyBorder="1" applyAlignment="1" applyProtection="1">
      <alignment horizontal="right" vertical="center" indent="1"/>
      <protection locked="0"/>
    </xf>
    <xf numFmtId="164" fontId="28" fillId="0" borderId="102" xfId="56" applyNumberFormat="1" applyFont="1" applyFill="1" applyBorder="1" applyAlignment="1" applyProtection="1">
      <alignment horizontal="right" vertical="center" indent="1"/>
      <protection locked="0"/>
    </xf>
    <xf numFmtId="164" fontId="28" fillId="0" borderId="149" xfId="56" applyNumberFormat="1" applyFont="1" applyFill="1" applyBorder="1" applyAlignment="1" applyProtection="1">
      <alignment horizontal="right" vertical="center" indent="1"/>
      <protection locked="0"/>
    </xf>
    <xf numFmtId="164" fontId="29" fillId="0" borderId="31" xfId="56" applyNumberFormat="1" applyFont="1" applyFill="1" applyBorder="1" applyAlignment="1" applyProtection="1">
      <alignment horizontal="right" vertical="center" indent="1"/>
      <protection/>
    </xf>
    <xf numFmtId="0" fontId="28" fillId="0" borderId="38" xfId="0" applyFont="1" applyFill="1" applyBorder="1" applyAlignment="1" applyProtection="1">
      <alignment horizontal="right" vertical="center" indent="1"/>
      <protection/>
    </xf>
    <xf numFmtId="164" fontId="28" fillId="0" borderId="103" xfId="56" applyNumberFormat="1" applyFont="1" applyFill="1" applyBorder="1" applyAlignment="1" applyProtection="1">
      <alignment horizontal="right" vertical="center" indent="1"/>
      <protection locked="0"/>
    </xf>
    <xf numFmtId="164" fontId="29" fillId="0" borderId="104" xfId="56" applyNumberFormat="1" applyFont="1" applyFill="1" applyBorder="1" applyAlignment="1" applyProtection="1">
      <alignment horizontal="right" vertical="center" indent="1"/>
      <protection/>
    </xf>
    <xf numFmtId="164" fontId="28" fillId="0" borderId="101" xfId="56" applyNumberFormat="1" applyFont="1" applyFill="1" applyBorder="1" applyAlignment="1" applyProtection="1">
      <alignment horizontal="right" vertical="center" indent="1"/>
      <protection/>
    </xf>
    <xf numFmtId="164" fontId="29" fillId="0" borderId="11" xfId="56" applyNumberFormat="1" applyFont="1" applyFill="1" applyBorder="1" applyAlignment="1" applyProtection="1">
      <alignment horizontal="right" vertical="center" indent="1"/>
      <protection/>
    </xf>
    <xf numFmtId="0" fontId="28" fillId="0" borderId="105" xfId="0" applyFont="1" applyFill="1" applyBorder="1" applyAlignment="1" applyProtection="1">
      <alignment horizontal="right" vertical="center" indent="1"/>
      <protection/>
    </xf>
    <xf numFmtId="164" fontId="29" fillId="0" borderId="74" xfId="56" applyNumberFormat="1" applyFont="1" applyFill="1" applyBorder="1" applyAlignment="1" applyProtection="1">
      <alignment horizontal="right" vertical="center" indent="1"/>
      <protection/>
    </xf>
    <xf numFmtId="164" fontId="29" fillId="0" borderId="31" xfId="56" applyNumberFormat="1" applyFont="1" applyFill="1" applyBorder="1" applyAlignment="1" applyProtection="1">
      <alignment horizontal="right" vertical="center" indent="1"/>
      <protection locked="0"/>
    </xf>
    <xf numFmtId="164" fontId="29" fillId="2" borderId="0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0" xfId="0" applyNumberFormat="1" applyFont="1" applyFill="1" applyBorder="1" applyAlignment="1" applyProtection="1">
      <alignment horizontal="right" vertical="center" wrapText="1" indent="1"/>
      <protection/>
    </xf>
    <xf numFmtId="169" fontId="2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4" fontId="2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1" xfId="0" applyFont="1" applyFill="1" applyBorder="1" applyAlignment="1" applyProtection="1">
      <alignment horizontal="left" vertical="center" wrapText="1"/>
      <protection/>
    </xf>
    <xf numFmtId="0" fontId="9" fillId="0" borderId="195" xfId="56" applyFont="1" applyFill="1" applyBorder="1" applyAlignment="1" applyProtection="1">
      <alignment horizontal="left" vertical="center" wrapText="1" indent="1"/>
      <protection/>
    </xf>
    <xf numFmtId="0" fontId="28" fillId="2" borderId="143" xfId="0" applyFont="1" applyFill="1" applyBorder="1" applyAlignment="1" applyProtection="1">
      <alignment vertical="center" wrapText="1"/>
      <protection/>
    </xf>
    <xf numFmtId="0" fontId="28" fillId="0" borderId="143" xfId="0" applyFont="1" applyFill="1" applyBorder="1" applyAlignment="1" applyProtection="1">
      <alignment vertical="center" wrapText="1"/>
      <protection/>
    </xf>
    <xf numFmtId="0" fontId="28" fillId="0" borderId="222" xfId="0" applyFont="1" applyFill="1" applyBorder="1" applyAlignment="1" applyProtection="1">
      <alignment vertical="center" wrapText="1"/>
      <protection/>
    </xf>
    <xf numFmtId="0" fontId="28" fillId="0" borderId="135" xfId="0" applyFont="1" applyFill="1" applyBorder="1" applyAlignment="1" applyProtection="1">
      <alignment vertical="center" wrapText="1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0" fontId="6" fillId="2" borderId="74" xfId="0" applyFont="1" applyFill="1" applyBorder="1" applyAlignment="1" applyProtection="1">
      <alignment horizontal="center" vertical="center" wrapText="1"/>
      <protection/>
    </xf>
    <xf numFmtId="3" fontId="28" fillId="0" borderId="160" xfId="0" applyNumberFormat="1" applyFont="1" applyFill="1" applyBorder="1" applyAlignment="1" applyProtection="1">
      <alignment horizontal="right" vertical="center" indent="1"/>
      <protection locked="0"/>
    </xf>
    <xf numFmtId="164" fontId="9" fillId="0" borderId="140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37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29" fillId="2" borderId="221" xfId="0" applyNumberFormat="1" applyFont="1" applyFill="1" applyBorder="1" applyAlignment="1" applyProtection="1">
      <alignment horizontal="right" vertical="center" wrapText="1" indent="1"/>
      <protection/>
    </xf>
    <xf numFmtId="164" fontId="29" fillId="2" borderId="135" xfId="0" applyNumberFormat="1" applyFont="1" applyFill="1" applyBorder="1" applyAlignment="1" applyProtection="1">
      <alignment horizontal="right" vertical="center" wrapText="1" indent="1"/>
      <protection/>
    </xf>
    <xf numFmtId="164" fontId="29" fillId="2" borderId="139" xfId="0" applyNumberFormat="1" applyFont="1" applyFill="1" applyBorder="1" applyAlignment="1" applyProtection="1">
      <alignment horizontal="right" vertical="center" wrapText="1" indent="1"/>
      <protection/>
    </xf>
    <xf numFmtId="164" fontId="29" fillId="2" borderId="74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50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56" xfId="0" applyNumberFormat="1" applyFont="1" applyFill="1" applyBorder="1" applyAlignment="1" applyProtection="1">
      <alignment horizontal="right" vertical="center" wrapText="1" indent="1"/>
      <protection/>
    </xf>
    <xf numFmtId="164" fontId="31" fillId="0" borderId="223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42" xfId="0" applyNumberFormat="1" applyFont="1" applyFill="1" applyBorder="1" applyAlignment="1" applyProtection="1">
      <alignment horizontal="right" vertical="center" indent="1"/>
      <protection locked="0"/>
    </xf>
    <xf numFmtId="3" fontId="28" fillId="0" borderId="44" xfId="0" applyNumberFormat="1" applyFont="1" applyFill="1" applyBorder="1" applyAlignment="1" applyProtection="1">
      <alignment horizontal="right" vertical="center" indent="1"/>
      <protection locked="0"/>
    </xf>
    <xf numFmtId="3" fontId="28" fillId="0" borderId="224" xfId="0" applyNumberFormat="1" applyFont="1" applyFill="1" applyBorder="1" applyAlignment="1" applyProtection="1">
      <alignment horizontal="right" vertical="center" indent="1"/>
      <protection locked="0"/>
    </xf>
    <xf numFmtId="164" fontId="31" fillId="2" borderId="108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43" xfId="0" applyNumberFormat="1" applyFont="1" applyFill="1" applyBorder="1" applyAlignment="1" applyProtection="1">
      <alignment horizontal="right" vertical="center" indent="1"/>
      <protection locked="0"/>
    </xf>
    <xf numFmtId="164" fontId="29" fillId="0" borderId="225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226" xfId="0" applyNumberFormat="1" applyFont="1" applyFill="1" applyBorder="1" applyAlignment="1" applyProtection="1">
      <alignment horizontal="right" vertical="center" wrapText="1" indent="1"/>
      <protection/>
    </xf>
    <xf numFmtId="164" fontId="29" fillId="2" borderId="127" xfId="0" applyNumberFormat="1" applyFont="1" applyFill="1" applyBorder="1" applyAlignment="1" applyProtection="1">
      <alignment horizontal="right" vertical="center" wrapText="1" indent="1"/>
      <protection/>
    </xf>
    <xf numFmtId="3" fontId="31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25" xfId="0" applyNumberFormat="1" applyFont="1" applyFill="1" applyBorder="1" applyAlignment="1" applyProtection="1">
      <alignment horizontal="left" vertical="center" wrapText="1" indent="1"/>
      <protection/>
    </xf>
    <xf numFmtId="3" fontId="2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0" xfId="0" applyNumberFormat="1" applyFont="1" applyFill="1" applyBorder="1" applyAlignment="1" applyProtection="1">
      <alignment horizontal="center" vertical="center" wrapText="1"/>
      <protection/>
    </xf>
    <xf numFmtId="3" fontId="28" fillId="0" borderId="171" xfId="0" applyNumberFormat="1" applyFont="1" applyFill="1" applyBorder="1" applyAlignment="1" applyProtection="1">
      <alignment horizontal="right" vertical="center"/>
      <protection/>
    </xf>
    <xf numFmtId="3" fontId="28" fillId="0" borderId="178" xfId="0" applyNumberFormat="1" applyFont="1" applyFill="1" applyBorder="1" applyAlignment="1" applyProtection="1">
      <alignment horizontal="right" vertical="center"/>
      <protection/>
    </xf>
    <xf numFmtId="3" fontId="28" fillId="0" borderId="173" xfId="0" applyNumberFormat="1" applyFont="1" applyFill="1" applyBorder="1" applyAlignment="1" applyProtection="1">
      <alignment horizontal="right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28" fillId="0" borderId="178" xfId="0" applyNumberFormat="1" applyFont="1" applyFill="1" applyBorder="1" applyAlignment="1" applyProtection="1">
      <alignment vertical="center" wrapText="1"/>
      <protection locked="0"/>
    </xf>
    <xf numFmtId="164" fontId="28" fillId="0" borderId="174" xfId="0" applyNumberFormat="1" applyFont="1" applyFill="1" applyBorder="1" applyAlignment="1" applyProtection="1">
      <alignment vertical="center" wrapText="1"/>
      <protection locked="0"/>
    </xf>
    <xf numFmtId="164" fontId="28" fillId="0" borderId="175" xfId="0" applyNumberFormat="1" applyFont="1" applyFill="1" applyBorder="1" applyAlignment="1" applyProtection="1">
      <alignment vertical="center" wrapText="1"/>
      <protection locked="0"/>
    </xf>
    <xf numFmtId="3" fontId="28" fillId="0" borderId="0" xfId="0" applyNumberFormat="1" applyFont="1" applyFill="1" applyBorder="1" applyAlignment="1" applyProtection="1">
      <alignment horizontal="right" vertical="center"/>
      <protection/>
    </xf>
    <xf numFmtId="3" fontId="28" fillId="0" borderId="158" xfId="0" applyNumberFormat="1" applyFont="1" applyFill="1" applyBorder="1" applyAlignment="1" applyProtection="1">
      <alignment horizontal="right" vertical="center"/>
      <protection locked="0"/>
    </xf>
    <xf numFmtId="3" fontId="28" fillId="0" borderId="64" xfId="0" applyNumberFormat="1" applyFont="1" applyFill="1" applyBorder="1" applyAlignment="1" applyProtection="1">
      <alignment horizontal="right" vertical="center"/>
      <protection locked="0"/>
    </xf>
    <xf numFmtId="3" fontId="28" fillId="0" borderId="174" xfId="0" applyNumberFormat="1" applyFont="1" applyFill="1" applyBorder="1" applyAlignment="1" applyProtection="1">
      <alignment horizontal="right" vertical="center"/>
      <protection locked="0"/>
    </xf>
    <xf numFmtId="3" fontId="28" fillId="0" borderId="175" xfId="0" applyNumberFormat="1" applyFont="1" applyFill="1" applyBorder="1" applyAlignment="1" applyProtection="1">
      <alignment horizontal="right" vertical="center"/>
      <protection locked="0"/>
    </xf>
    <xf numFmtId="164" fontId="6" fillId="0" borderId="138" xfId="0" applyNumberFormat="1" applyFont="1" applyFill="1" applyBorder="1" applyAlignment="1" applyProtection="1">
      <alignment horizontal="center" vertical="center" wrapText="1"/>
      <protection/>
    </xf>
    <xf numFmtId="49" fontId="28" fillId="0" borderId="174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75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38" xfId="0" applyNumberFormat="1" applyFont="1" applyFill="1" applyBorder="1" applyAlignment="1" applyProtection="1">
      <alignment horizontal="center" vertical="center" wrapText="1"/>
      <protection/>
    </xf>
    <xf numFmtId="164" fontId="6" fillId="2" borderId="176" xfId="0" applyNumberFormat="1" applyFont="1" applyFill="1" applyBorder="1" applyAlignment="1" applyProtection="1">
      <alignment horizontal="center" vertical="center" wrapText="1"/>
      <protection/>
    </xf>
    <xf numFmtId="164" fontId="29" fillId="2" borderId="194" xfId="0" applyNumberFormat="1" applyFont="1" applyFill="1" applyBorder="1" applyAlignment="1" applyProtection="1">
      <alignment vertical="center" wrapText="1"/>
      <protection/>
    </xf>
    <xf numFmtId="164" fontId="29" fillId="0" borderId="194" xfId="0" applyNumberFormat="1" applyFont="1" applyFill="1" applyBorder="1" applyAlignment="1" applyProtection="1">
      <alignment vertical="center" wrapText="1"/>
      <protection/>
    </xf>
    <xf numFmtId="164" fontId="29" fillId="0" borderId="221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96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06" xfId="0" applyNumberFormat="1" applyFont="1" applyFill="1" applyBorder="1" applyAlignment="1" applyProtection="1">
      <alignment horizontal="right" vertical="center" wrapText="1" indent="1"/>
      <protection/>
    </xf>
    <xf numFmtId="164" fontId="29" fillId="2" borderId="53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49" xfId="0" applyNumberFormat="1" applyFont="1" applyFill="1" applyBorder="1" applyAlignment="1" applyProtection="1">
      <alignment horizontal="right" vertical="center" wrapText="1" indent="1"/>
      <protection/>
    </xf>
    <xf numFmtId="164" fontId="29" fillId="2" borderId="191" xfId="0" applyNumberFormat="1" applyFont="1" applyFill="1" applyBorder="1" applyAlignment="1" applyProtection="1">
      <alignment horizontal="right" vertical="center" wrapText="1" indent="1"/>
      <protection/>
    </xf>
    <xf numFmtId="164" fontId="29" fillId="2" borderId="131" xfId="0" applyNumberFormat="1" applyFont="1" applyFill="1" applyBorder="1" applyAlignment="1" applyProtection="1">
      <alignment horizontal="right" vertical="center" wrapText="1" indent="1"/>
      <protection/>
    </xf>
    <xf numFmtId="3" fontId="29" fillId="2" borderId="74" xfId="56" applyNumberFormat="1" applyFont="1" applyFill="1" applyBorder="1" applyAlignment="1" applyProtection="1">
      <alignment horizontal="right" vertical="center" wrapText="1" indent="1"/>
      <protection/>
    </xf>
    <xf numFmtId="3" fontId="29" fillId="0" borderId="159" xfId="56" applyNumberFormat="1" applyFont="1" applyFill="1" applyBorder="1" applyAlignment="1" applyProtection="1">
      <alignment horizontal="right" vertical="center" indent="1"/>
      <protection locked="0"/>
    </xf>
    <xf numFmtId="164" fontId="30" fillId="0" borderId="159" xfId="0" applyNumberFormat="1" applyFont="1" applyBorder="1" applyAlignment="1" applyProtection="1">
      <alignment horizontal="right" vertical="center" wrapText="1" indent="1"/>
      <protection locked="0"/>
    </xf>
    <xf numFmtId="164" fontId="30" fillId="0" borderId="74" xfId="0" applyNumberFormat="1" applyFont="1" applyBorder="1" applyAlignment="1" applyProtection="1">
      <alignment horizontal="right" vertical="center" wrapText="1" indent="1"/>
      <protection/>
    </xf>
    <xf numFmtId="164" fontId="29" fillId="2" borderId="74" xfId="56" applyNumberFormat="1" applyFont="1" applyFill="1" applyBorder="1" applyAlignment="1" applyProtection="1">
      <alignment horizontal="right" vertical="center" indent="1"/>
      <protection/>
    </xf>
    <xf numFmtId="164" fontId="29" fillId="0" borderId="104" xfId="56" applyNumberFormat="1" applyFont="1" applyFill="1" applyBorder="1" applyAlignment="1" applyProtection="1">
      <alignment horizontal="right" vertical="center" indent="1"/>
      <protection locked="0"/>
    </xf>
    <xf numFmtId="164" fontId="30" fillId="0" borderId="111" xfId="0" applyNumberFormat="1" applyFont="1" applyBorder="1" applyAlignment="1" applyProtection="1">
      <alignment horizontal="right" vertical="center" wrapText="1" indent="1"/>
      <protection/>
    </xf>
    <xf numFmtId="164" fontId="29" fillId="0" borderId="131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0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138" xfId="0" applyNumberFormat="1" applyFont="1" applyFill="1" applyBorder="1" applyAlignment="1" applyProtection="1">
      <alignment horizontal="center" vertical="center" wrapText="1"/>
      <protection/>
    </xf>
    <xf numFmtId="164" fontId="6" fillId="0" borderId="228" xfId="0" applyNumberFormat="1" applyFont="1" applyFill="1" applyBorder="1" applyAlignment="1" applyProtection="1">
      <alignment horizontal="center" vertical="center" wrapText="1"/>
      <protection/>
    </xf>
    <xf numFmtId="164" fontId="6" fillId="0" borderId="229" xfId="0" applyNumberFormat="1" applyFont="1" applyFill="1" applyBorder="1" applyAlignment="1" applyProtection="1">
      <alignment horizontal="center" vertical="center" wrapText="1"/>
      <protection/>
    </xf>
    <xf numFmtId="164" fontId="4" fillId="0" borderId="66" xfId="0" applyNumberFormat="1" applyFont="1" applyFill="1" applyBorder="1" applyAlignment="1" applyProtection="1">
      <alignment horizontal="left" vertical="center" wrapText="1"/>
      <protection/>
    </xf>
    <xf numFmtId="164" fontId="4" fillId="0" borderId="177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230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83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231" xfId="0" applyNumberFormat="1" applyFont="1" applyFill="1" applyBorder="1" applyAlignment="1" applyProtection="1">
      <alignment horizontal="left" vertical="center" wrapText="1"/>
      <protection locked="0"/>
    </xf>
    <xf numFmtId="164" fontId="29" fillId="2" borderId="135" xfId="0" applyNumberFormat="1" applyFont="1" applyFill="1" applyBorder="1" applyAlignment="1" applyProtection="1">
      <alignment vertical="center" wrapText="1"/>
      <protection/>
    </xf>
    <xf numFmtId="164" fontId="6" fillId="0" borderId="186" xfId="0" applyNumberFormat="1" applyFont="1" applyFill="1" applyBorder="1" applyAlignment="1" applyProtection="1">
      <alignment horizontal="center" vertical="center" wrapText="1"/>
      <protection/>
    </xf>
    <xf numFmtId="164" fontId="28" fillId="0" borderId="106" xfId="0" applyNumberFormat="1" applyFont="1" applyFill="1" applyBorder="1" applyAlignment="1" applyProtection="1">
      <alignment horizontal="center" vertical="center" wrapText="1"/>
      <protection/>
    </xf>
    <xf numFmtId="164" fontId="28" fillId="0" borderId="108" xfId="0" applyNumberFormat="1" applyFont="1" applyFill="1" applyBorder="1" applyAlignment="1" applyProtection="1">
      <alignment vertical="center" wrapText="1"/>
      <protection locked="0"/>
    </xf>
    <xf numFmtId="164" fontId="28" fillId="0" borderId="109" xfId="0" applyNumberFormat="1" applyFont="1" applyFill="1" applyBorder="1" applyAlignment="1" applyProtection="1">
      <alignment vertical="center" wrapText="1"/>
      <protection locked="0"/>
    </xf>
    <xf numFmtId="164" fontId="28" fillId="0" borderId="179" xfId="0" applyNumberFormat="1" applyFont="1" applyFill="1" applyBorder="1" applyAlignment="1" applyProtection="1">
      <alignment vertical="center" wrapText="1"/>
      <protection locked="0"/>
    </xf>
    <xf numFmtId="164" fontId="28" fillId="0" borderId="187" xfId="0" applyNumberFormat="1" applyFont="1" applyFill="1" applyBorder="1" applyAlignment="1" applyProtection="1">
      <alignment vertical="center" wrapText="1"/>
      <protection locked="0"/>
    </xf>
    <xf numFmtId="3" fontId="29" fillId="0" borderId="161" xfId="0" applyNumberFormat="1" applyFont="1" applyFill="1" applyBorder="1" applyAlignment="1" applyProtection="1">
      <alignment horizontal="right" vertical="center" indent="1"/>
      <protection locked="0"/>
    </xf>
    <xf numFmtId="3" fontId="32" fillId="0" borderId="158" xfId="0" applyNumberFormat="1" applyFont="1" applyFill="1" applyBorder="1" applyAlignment="1" applyProtection="1">
      <alignment horizontal="right" vertical="center" indent="1"/>
      <protection locked="0"/>
    </xf>
    <xf numFmtId="164" fontId="29" fillId="2" borderId="63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63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60" xfId="0" applyNumberFormat="1" applyFont="1" applyFill="1" applyBorder="1" applyAlignment="1" applyProtection="1">
      <alignment horizontal="right" vertical="center" wrapText="1" indent="1"/>
      <protection/>
    </xf>
    <xf numFmtId="3" fontId="29" fillId="0" borderId="92" xfId="0" applyNumberFormat="1" applyFont="1" applyFill="1" applyBorder="1" applyAlignment="1" applyProtection="1">
      <alignment horizontal="right" vertical="center" indent="1"/>
      <protection/>
    </xf>
    <xf numFmtId="164" fontId="29" fillId="0" borderId="232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233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55" xfId="0" applyNumberFormat="1" applyFont="1" applyFill="1" applyBorder="1" applyAlignment="1" applyProtection="1">
      <alignment horizontal="right" vertical="center" indent="1"/>
      <protection locked="0"/>
    </xf>
    <xf numFmtId="3" fontId="28" fillId="0" borderId="42" xfId="0" applyNumberFormat="1" applyFont="1" applyFill="1" applyBorder="1" applyAlignment="1" applyProtection="1">
      <alignment horizontal="right" vertical="center" indent="1"/>
      <protection locked="0"/>
    </xf>
    <xf numFmtId="164" fontId="28" fillId="2" borderId="89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94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57" xfId="0" applyNumberFormat="1" applyFont="1" applyFill="1" applyBorder="1" applyAlignment="1" applyProtection="1">
      <alignment horizontal="right" vertical="center" wrapText="1" indent="1"/>
      <protection/>
    </xf>
    <xf numFmtId="164" fontId="28" fillId="2" borderId="234" xfId="0" applyNumberFormat="1" applyFont="1" applyFill="1" applyBorder="1" applyAlignment="1" applyProtection="1">
      <alignment horizontal="right" vertical="center" wrapText="1" indent="1"/>
      <protection/>
    </xf>
    <xf numFmtId="164" fontId="28" fillId="2" borderId="87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87" xfId="0" applyNumberFormat="1" applyFont="1" applyFill="1" applyBorder="1" applyAlignment="1" applyProtection="1">
      <alignment horizontal="right" vertical="center" wrapText="1" indent="1"/>
      <protection/>
    </xf>
    <xf numFmtId="164" fontId="28" fillId="2" borderId="153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38" xfId="0" applyNumberFormat="1" applyFont="1" applyFill="1" applyBorder="1" applyAlignment="1" applyProtection="1">
      <alignment horizontal="right" vertical="center" wrapText="1" indent="1"/>
      <protection/>
    </xf>
    <xf numFmtId="164" fontId="28" fillId="2" borderId="62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9" fillId="2" borderId="57" xfId="0" applyFont="1" applyFill="1" applyBorder="1" applyAlignment="1" applyProtection="1">
      <alignment horizontal="center" vertical="center" wrapText="1"/>
      <protection/>
    </xf>
    <xf numFmtId="0" fontId="9" fillId="2" borderId="19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horizontal="center" vertical="center" wrapText="1"/>
      <protection/>
    </xf>
    <xf numFmtId="164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235" xfId="0" applyFont="1" applyFill="1" applyBorder="1" applyAlignment="1" applyProtection="1">
      <alignment horizontal="center" vertical="center"/>
      <protection/>
    </xf>
    <xf numFmtId="0" fontId="6" fillId="0" borderId="180" xfId="0" applyFont="1" applyFill="1" applyBorder="1" applyAlignment="1" applyProtection="1">
      <alignment horizontal="center" vertical="center"/>
      <protection/>
    </xf>
    <xf numFmtId="164" fontId="9" fillId="0" borderId="65" xfId="0" applyNumberFormat="1" applyFont="1" applyFill="1" applyBorder="1" applyAlignment="1" applyProtection="1">
      <alignment horizontal="center" vertical="center" wrapText="1"/>
      <protection/>
    </xf>
    <xf numFmtId="164" fontId="9" fillId="0" borderId="49" xfId="0" applyNumberFormat="1" applyFont="1" applyFill="1" applyBorder="1" applyAlignment="1" applyProtection="1">
      <alignment horizontal="center" vertical="center" wrapText="1"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0" fontId="9" fillId="0" borderId="146" xfId="0" applyFont="1" applyFill="1" applyBorder="1" applyAlignment="1" applyProtection="1">
      <alignment horizontal="center" vertical="center" wrapText="1"/>
      <protection/>
    </xf>
    <xf numFmtId="0" fontId="6" fillId="0" borderId="189" xfId="0" applyFont="1" applyFill="1" applyBorder="1" applyAlignment="1" applyProtection="1">
      <alignment horizontal="center" vertical="center"/>
      <protection/>
    </xf>
    <xf numFmtId="164" fontId="29" fillId="0" borderId="53" xfId="56" applyNumberFormat="1" applyFont="1" applyFill="1" applyBorder="1" applyAlignment="1" applyProtection="1">
      <alignment horizontal="right" vertical="center" wrapText="1" indent="1"/>
      <protection/>
    </xf>
    <xf numFmtId="0" fontId="4" fillId="0" borderId="135" xfId="56" applyFill="1" applyBorder="1" applyProtection="1">
      <alignment/>
      <protection/>
    </xf>
    <xf numFmtId="0" fontId="4" fillId="0" borderId="74" xfId="56" applyFill="1" applyBorder="1" applyProtection="1">
      <alignment/>
      <protection/>
    </xf>
    <xf numFmtId="164" fontId="6" fillId="0" borderId="140" xfId="56" applyNumberFormat="1" applyFont="1" applyFill="1" applyBorder="1" applyAlignment="1" applyProtection="1">
      <alignment horizontal="center" vertical="center"/>
      <protection/>
    </xf>
    <xf numFmtId="164" fontId="6" fillId="0" borderId="139" xfId="56" applyNumberFormat="1" applyFont="1" applyFill="1" applyBorder="1" applyAlignment="1" applyProtection="1">
      <alignment horizontal="center" vertical="center"/>
      <protection/>
    </xf>
    <xf numFmtId="164" fontId="6" fillId="0" borderId="135" xfId="56" applyNumberFormat="1" applyFont="1" applyFill="1" applyBorder="1" applyAlignment="1" applyProtection="1">
      <alignment horizontal="center" vertical="center"/>
      <protection/>
    </xf>
    <xf numFmtId="164" fontId="6" fillId="0" borderId="57" xfId="56" applyNumberFormat="1" applyFont="1" applyFill="1" applyBorder="1" applyAlignment="1" applyProtection="1">
      <alignment horizontal="center" vertical="center"/>
      <protection/>
    </xf>
    <xf numFmtId="164" fontId="6" fillId="0" borderId="0" xfId="56" applyNumberFormat="1" applyFont="1" applyFill="1" applyBorder="1" applyAlignment="1" applyProtection="1">
      <alignment horizontal="center" vertical="center"/>
      <protection/>
    </xf>
    <xf numFmtId="0" fontId="9" fillId="0" borderId="236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90" xfId="0" applyFont="1" applyFill="1" applyBorder="1" applyAlignment="1" applyProtection="1">
      <alignment horizontal="center" vertical="center" wrapText="1"/>
      <protection/>
    </xf>
    <xf numFmtId="164" fontId="7" fillId="0" borderId="10" xfId="56" applyNumberFormat="1" applyFont="1" applyFill="1" applyBorder="1" applyAlignment="1" applyProtection="1">
      <alignment horizontal="left" vertical="center"/>
      <protection/>
    </xf>
    <xf numFmtId="0" fontId="9" fillId="0" borderId="237" xfId="0" applyFont="1" applyFill="1" applyBorder="1" applyAlignment="1" applyProtection="1">
      <alignment horizontal="center" vertical="center" wrapText="1"/>
      <protection/>
    </xf>
    <xf numFmtId="0" fontId="9" fillId="0" borderId="238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6" fillId="0" borderId="0" xfId="56" applyFont="1" applyFill="1" applyBorder="1" applyAlignment="1" applyProtection="1">
      <alignment horizontal="center"/>
      <protection/>
    </xf>
    <xf numFmtId="164" fontId="7" fillId="0" borderId="0" xfId="56" applyNumberFormat="1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2" borderId="11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9" fillId="0" borderId="239" xfId="0" applyFont="1" applyFill="1" applyBorder="1" applyAlignment="1" applyProtection="1">
      <alignment horizontal="center" vertical="center"/>
      <protection/>
    </xf>
    <xf numFmtId="0" fontId="9" fillId="0" borderId="240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164" fontId="9" fillId="0" borderId="140" xfId="0" applyNumberFormat="1" applyFont="1" applyFill="1" applyBorder="1" applyAlignment="1" applyProtection="1">
      <alignment horizontal="center" vertical="center" wrapText="1"/>
      <protection/>
    </xf>
    <xf numFmtId="164" fontId="9" fillId="0" borderId="139" xfId="0" applyNumberFormat="1" applyFont="1" applyFill="1" applyBorder="1" applyAlignment="1" applyProtection="1">
      <alignment horizontal="center" vertical="center" wrapText="1"/>
      <protection/>
    </xf>
    <xf numFmtId="164" fontId="9" fillId="0" borderId="135" xfId="0" applyNumberFormat="1" applyFont="1" applyFill="1" applyBorder="1" applyAlignment="1" applyProtection="1">
      <alignment horizontal="center" vertical="center" wrapText="1"/>
      <protection/>
    </xf>
    <xf numFmtId="0" fontId="9" fillId="0" borderId="140" xfId="0" applyFont="1" applyFill="1" applyBorder="1" applyAlignment="1" applyProtection="1">
      <alignment horizontal="center" vertical="center"/>
      <protection/>
    </xf>
    <xf numFmtId="0" fontId="9" fillId="0" borderId="139" xfId="0" applyFont="1" applyFill="1" applyBorder="1" applyAlignment="1" applyProtection="1">
      <alignment horizontal="center" vertical="center"/>
      <protection/>
    </xf>
    <xf numFmtId="0" fontId="9" fillId="0" borderId="135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164" fontId="9" fillId="0" borderId="199" xfId="0" applyNumberFormat="1" applyFont="1" applyFill="1" applyBorder="1" applyAlignment="1" applyProtection="1">
      <alignment horizontal="center" vertical="center" wrapText="1"/>
      <protection/>
    </xf>
    <xf numFmtId="164" fontId="9" fillId="0" borderId="25" xfId="0" applyNumberFormat="1" applyFont="1" applyFill="1" applyBorder="1" applyAlignment="1" applyProtection="1">
      <alignment horizontal="center" vertical="center" wrapText="1"/>
      <protection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right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241" xfId="0" applyFont="1" applyFill="1" applyBorder="1" applyAlignment="1" applyProtection="1">
      <alignment horizontal="center" vertical="center"/>
      <protection/>
    </xf>
    <xf numFmtId="0" fontId="9" fillId="0" borderId="237" xfId="0" applyFont="1" applyFill="1" applyBorder="1" applyAlignment="1" applyProtection="1">
      <alignment horizontal="center" vertical="center"/>
      <protection/>
    </xf>
    <xf numFmtId="0" fontId="9" fillId="0" borderId="83" xfId="0" applyFont="1" applyFill="1" applyBorder="1" applyAlignment="1" applyProtection="1">
      <alignment horizontal="center" vertical="center"/>
      <protection/>
    </xf>
    <xf numFmtId="0" fontId="6" fillId="0" borderId="140" xfId="0" applyFont="1" applyFill="1" applyBorder="1" applyAlignment="1" applyProtection="1">
      <alignment horizontal="center" vertical="center"/>
      <protection/>
    </xf>
    <xf numFmtId="0" fontId="6" fillId="0" borderId="139" xfId="0" applyFont="1" applyFill="1" applyBorder="1" applyAlignment="1" applyProtection="1">
      <alignment horizontal="center" vertical="center"/>
      <protection/>
    </xf>
    <xf numFmtId="0" fontId="6" fillId="0" borderId="135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242" xfId="0" applyFont="1" applyFill="1" applyBorder="1" applyAlignment="1" applyProtection="1">
      <alignment horizontal="center" vertical="center"/>
      <protection/>
    </xf>
    <xf numFmtId="0" fontId="9" fillId="2" borderId="190" xfId="0" applyFont="1" applyFill="1" applyBorder="1" applyAlignment="1" applyProtection="1">
      <alignment horizontal="center" vertical="center" wrapText="1"/>
      <protection/>
    </xf>
    <xf numFmtId="164" fontId="6" fillId="0" borderId="0" xfId="56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6" fillId="0" borderId="26" xfId="56" applyFont="1" applyFill="1" applyBorder="1" applyAlignment="1">
      <alignment horizontal="center" vertical="center" wrapText="1"/>
      <protection/>
    </xf>
    <xf numFmtId="0" fontId="6" fillId="0" borderId="27" xfId="56" applyFont="1" applyFill="1" applyBorder="1" applyAlignment="1">
      <alignment horizontal="center" vertical="center" wrapText="1"/>
      <protection/>
    </xf>
    <xf numFmtId="0" fontId="6" fillId="0" borderId="104" xfId="56" applyFont="1" applyFill="1" applyBorder="1" applyAlignment="1">
      <alignment horizontal="center" vertical="center" wrapText="1"/>
      <protection/>
    </xf>
    <xf numFmtId="0" fontId="6" fillId="0" borderId="18" xfId="56" applyFont="1" applyFill="1" applyBorder="1" applyAlignment="1" applyProtection="1">
      <alignment horizontal="left" vertical="center"/>
      <protection/>
    </xf>
    <xf numFmtId="0" fontId="5" fillId="0" borderId="136" xfId="56" applyFont="1" applyFill="1" applyBorder="1" applyAlignment="1">
      <alignment horizontal="justify" vertical="center" wrapText="1"/>
      <protection/>
    </xf>
    <xf numFmtId="0" fontId="9" fillId="2" borderId="239" xfId="0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243" xfId="0" applyNumberFormat="1" applyFont="1" applyFill="1" applyBorder="1" applyAlignment="1" applyProtection="1">
      <alignment horizontal="center" vertical="center" wrapText="1"/>
      <protection/>
    </xf>
    <xf numFmtId="164" fontId="9" fillId="0" borderId="236" xfId="0" applyNumberFormat="1" applyFont="1" applyFill="1" applyBorder="1" applyAlignment="1" applyProtection="1">
      <alignment horizontal="center" vertical="center" wrapText="1"/>
      <protection/>
    </xf>
    <xf numFmtId="164" fontId="19" fillId="0" borderId="235" xfId="0" applyNumberFormat="1" applyFont="1" applyFill="1" applyBorder="1" applyAlignment="1" applyProtection="1">
      <alignment horizontal="right" wrapText="1"/>
      <protection/>
    </xf>
    <xf numFmtId="0" fontId="9" fillId="0" borderId="244" xfId="0" applyFont="1" applyFill="1" applyBorder="1" applyAlignment="1" applyProtection="1">
      <alignment horizontal="center" vertical="center"/>
      <protection/>
    </xf>
    <xf numFmtId="0" fontId="9" fillId="0" borderId="165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6" fillId="0" borderId="184" xfId="0" applyFont="1" applyFill="1" applyBorder="1" applyAlignment="1" applyProtection="1">
      <alignment horizontal="center" vertical="center" wrapText="1"/>
      <protection/>
    </xf>
    <xf numFmtId="0" fontId="6" fillId="0" borderId="238" xfId="0" applyFont="1" applyFill="1" applyBorder="1" applyAlignment="1" applyProtection="1">
      <alignment horizontal="center" vertical="center" wrapText="1"/>
      <protection/>
    </xf>
    <xf numFmtId="0" fontId="9" fillId="2" borderId="236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9" fillId="2" borderId="150" xfId="0" applyFont="1" applyFill="1" applyBorder="1" applyAlignment="1" applyProtection="1">
      <alignment horizontal="center" vertical="center" wrapText="1"/>
      <protection/>
    </xf>
    <xf numFmtId="0" fontId="9" fillId="2" borderId="152" xfId="0" applyFont="1" applyFill="1" applyBorder="1" applyAlignment="1" applyProtection="1">
      <alignment horizontal="center" vertical="center" wrapText="1"/>
      <protection/>
    </xf>
    <xf numFmtId="0" fontId="9" fillId="0" borderId="105" xfId="0" applyFont="1" applyFill="1" applyBorder="1" applyAlignment="1" applyProtection="1">
      <alignment horizontal="center" vertical="center"/>
      <protection/>
    </xf>
    <xf numFmtId="0" fontId="9" fillId="0" borderId="190" xfId="0" applyFont="1" applyFill="1" applyBorder="1" applyAlignment="1" applyProtection="1">
      <alignment horizontal="center" vertical="center"/>
      <protection/>
    </xf>
    <xf numFmtId="0" fontId="9" fillId="0" borderId="243" xfId="0" applyFont="1" applyFill="1" applyBorder="1" applyAlignment="1" applyProtection="1">
      <alignment horizontal="center" vertical="center" wrapText="1"/>
      <protection/>
    </xf>
    <xf numFmtId="0" fontId="9" fillId="0" borderId="197" xfId="0" applyFont="1" applyFill="1" applyBorder="1" applyAlignment="1" applyProtection="1">
      <alignment horizontal="center" vertical="center" wrapText="1"/>
      <protection/>
    </xf>
    <xf numFmtId="0" fontId="9" fillId="0" borderId="245" xfId="0" applyFont="1" applyFill="1" applyBorder="1" applyAlignment="1" applyProtection="1">
      <alignment horizontal="center" vertical="center" wrapText="1"/>
      <protection/>
    </xf>
    <xf numFmtId="0" fontId="9" fillId="2" borderId="168" xfId="0" applyFont="1" applyFill="1" applyBorder="1" applyAlignment="1" applyProtection="1">
      <alignment horizontal="center" vertical="center" wrapText="1"/>
      <protection/>
    </xf>
    <xf numFmtId="0" fontId="9" fillId="2" borderId="156" xfId="0" applyFont="1" applyFill="1" applyBorder="1" applyAlignment="1" applyProtection="1">
      <alignment horizontal="center" vertical="center" wrapText="1"/>
      <protection/>
    </xf>
    <xf numFmtId="0" fontId="9" fillId="0" borderId="246" xfId="0" applyFont="1" applyFill="1" applyBorder="1" applyAlignment="1" applyProtection="1">
      <alignment horizontal="center" vertical="center"/>
      <protection/>
    </xf>
    <xf numFmtId="0" fontId="9" fillId="0" borderId="239" xfId="0" applyFont="1" applyFill="1" applyBorder="1" applyAlignment="1" applyProtection="1">
      <alignment horizontal="center" vertical="center" wrapText="1"/>
      <protection/>
    </xf>
    <xf numFmtId="0" fontId="9" fillId="0" borderId="105" xfId="0" applyFont="1" applyFill="1" applyBorder="1" applyAlignment="1" applyProtection="1">
      <alignment horizontal="center" vertical="center" wrapText="1"/>
      <protection/>
    </xf>
    <xf numFmtId="164" fontId="7" fillId="0" borderId="0" xfId="56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M176"/>
  <sheetViews>
    <sheetView tabSelected="1" view="pageBreakPreview" zoomScaleNormal="75" zoomScaleSheetLayoutView="100" workbookViewId="0" topLeftCell="A1">
      <pane xSplit="2" ySplit="4" topLeftCell="C1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87" sqref="F187"/>
    </sheetView>
  </sheetViews>
  <sheetFormatPr defaultColWidth="9.00390625" defaultRowHeight="12.75"/>
  <cols>
    <col min="1" max="1" width="8.875" style="1" customWidth="1"/>
    <col min="2" max="2" width="78.125" style="141" customWidth="1"/>
    <col min="3" max="3" width="17.875" style="458" customWidth="1"/>
    <col min="4" max="4" width="16.875" style="2" customWidth="1"/>
    <col min="5" max="5" width="17.875" style="2" customWidth="1"/>
    <col min="6" max="6" width="15.875" style="2" customWidth="1"/>
    <col min="7" max="7" width="17.125" style="2" customWidth="1"/>
    <col min="8" max="9" width="15.875" style="3" customWidth="1"/>
    <col min="10" max="12" width="17.875" style="3" customWidth="1"/>
    <col min="13" max="13" width="15.875" style="3" customWidth="1"/>
    <col min="14" max="16384" width="9.375" style="3" customWidth="1"/>
  </cols>
  <sheetData>
    <row r="1" spans="1:7" ht="15.75" customHeight="1">
      <c r="A1" s="1084"/>
      <c r="B1" s="1084"/>
      <c r="C1" s="1084"/>
      <c r="D1" s="1"/>
      <c r="E1" s="1"/>
      <c r="F1" s="1"/>
      <c r="G1" s="1"/>
    </row>
    <row r="2" spans="1:13" ht="15.75" customHeight="1" thickBot="1">
      <c r="A2" s="1093"/>
      <c r="B2" s="1093"/>
      <c r="C2" s="446"/>
      <c r="D2" s="7"/>
      <c r="E2" s="7"/>
      <c r="M2" s="7" t="s">
        <v>0</v>
      </c>
    </row>
    <row r="3" spans="1:13" s="97" customFormat="1" ht="21.75" customHeight="1" thickBot="1">
      <c r="A3" s="1094" t="s">
        <v>1</v>
      </c>
      <c r="B3" s="1096" t="s">
        <v>2</v>
      </c>
      <c r="C3" s="1097" t="s">
        <v>551</v>
      </c>
      <c r="D3" s="1091" t="s">
        <v>544</v>
      </c>
      <c r="E3" s="1091"/>
      <c r="F3" s="1091"/>
      <c r="G3" s="1086" t="s">
        <v>570</v>
      </c>
      <c r="H3" s="1089" t="s">
        <v>571</v>
      </c>
      <c r="I3" s="1090"/>
      <c r="J3" s="1085" t="s">
        <v>557</v>
      </c>
      <c r="K3" s="1099" t="s">
        <v>533</v>
      </c>
      <c r="L3" s="1099"/>
      <c r="M3" s="1100"/>
    </row>
    <row r="4" spans="1:13" s="194" customFormat="1" ht="32.25" thickBot="1">
      <c r="A4" s="1095"/>
      <c r="B4" s="1086"/>
      <c r="C4" s="1098"/>
      <c r="D4" s="497" t="s">
        <v>3</v>
      </c>
      <c r="E4" s="491" t="s">
        <v>4</v>
      </c>
      <c r="F4" s="491" t="s">
        <v>488</v>
      </c>
      <c r="G4" s="1087"/>
      <c r="H4" s="496" t="s">
        <v>534</v>
      </c>
      <c r="I4" s="498" t="s">
        <v>334</v>
      </c>
      <c r="J4" s="1086"/>
      <c r="K4" s="494" t="s">
        <v>3</v>
      </c>
      <c r="L4" s="491" t="s">
        <v>4</v>
      </c>
      <c r="M4" s="491" t="s">
        <v>488</v>
      </c>
    </row>
    <row r="5" spans="1:13" s="11" customFormat="1" ht="15" customHeight="1" thickBot="1">
      <c r="A5" s="501" t="s">
        <v>5</v>
      </c>
      <c r="B5" s="493" t="s">
        <v>6</v>
      </c>
      <c r="C5" s="502" t="s">
        <v>7</v>
      </c>
      <c r="D5" s="503" t="s">
        <v>8</v>
      </c>
      <c r="E5" s="499" t="s">
        <v>9</v>
      </c>
      <c r="F5" s="503" t="s">
        <v>10</v>
      </c>
      <c r="G5" s="778" t="s">
        <v>376</v>
      </c>
      <c r="H5" s="492" t="s">
        <v>535</v>
      </c>
      <c r="I5" s="500" t="s">
        <v>536</v>
      </c>
      <c r="J5" s="493" t="s">
        <v>537</v>
      </c>
      <c r="K5" s="493" t="s">
        <v>540</v>
      </c>
      <c r="L5" s="500" t="s">
        <v>538</v>
      </c>
      <c r="M5" s="493" t="s">
        <v>539</v>
      </c>
    </row>
    <row r="6" spans="1:13" s="11" customFormat="1" ht="23.25" customHeight="1" thickBot="1">
      <c r="A6" s="1080" t="s">
        <v>11</v>
      </c>
      <c r="B6" s="1081"/>
      <c r="C6" s="1081"/>
      <c r="D6" s="1081"/>
      <c r="E6" s="1081"/>
      <c r="F6" s="1081"/>
      <c r="G6" s="1081"/>
      <c r="H6" s="1081"/>
      <c r="I6" s="1081"/>
      <c r="J6" s="1081"/>
      <c r="K6" s="1081"/>
      <c r="L6" s="1081"/>
      <c r="M6" s="1082"/>
    </row>
    <row r="7" spans="1:13" s="13" customFormat="1" ht="18" customHeight="1" thickBot="1">
      <c r="A7" s="504"/>
      <c r="B7" s="505" t="s">
        <v>12</v>
      </c>
      <c r="C7" s="506"/>
      <c r="D7" s="507"/>
      <c r="E7" s="507"/>
      <c r="F7" s="781"/>
      <c r="G7" s="799"/>
      <c r="H7" s="784"/>
      <c r="I7" s="784"/>
      <c r="J7" s="784"/>
      <c r="K7" s="784"/>
      <c r="L7" s="784"/>
      <c r="M7" s="784"/>
    </row>
    <row r="8" spans="1:13" s="13" customFormat="1" ht="17.25" customHeight="1">
      <c r="A8" s="14" t="s">
        <v>13</v>
      </c>
      <c r="B8" s="166" t="s">
        <v>14</v>
      </c>
      <c r="C8" s="448">
        <v>98898</v>
      </c>
      <c r="D8" s="448">
        <v>98898</v>
      </c>
      <c r="E8" s="280"/>
      <c r="F8" s="548">
        <v>33052</v>
      </c>
      <c r="G8" s="798">
        <v>98898</v>
      </c>
      <c r="H8" s="541"/>
      <c r="I8" s="541"/>
      <c r="J8" s="541">
        <v>98898</v>
      </c>
      <c r="K8" s="541">
        <v>98898</v>
      </c>
      <c r="L8" s="541"/>
      <c r="M8" s="541">
        <v>33052</v>
      </c>
    </row>
    <row r="9" spans="1:13" s="13" customFormat="1" ht="17.25" customHeight="1">
      <c r="A9" s="16" t="s">
        <v>15</v>
      </c>
      <c r="B9" s="167" t="s">
        <v>16</v>
      </c>
      <c r="C9" s="449">
        <v>136923</v>
      </c>
      <c r="D9" s="449">
        <v>136923</v>
      </c>
      <c r="E9" s="283"/>
      <c r="F9" s="549"/>
      <c r="G9" s="798">
        <v>136923</v>
      </c>
      <c r="H9" s="538"/>
      <c r="I9" s="538">
        <v>1451</v>
      </c>
      <c r="J9" s="541">
        <v>135472</v>
      </c>
      <c r="K9" s="541">
        <v>135472</v>
      </c>
      <c r="L9" s="538"/>
      <c r="M9" s="538"/>
    </row>
    <row r="10" spans="1:13" s="13" customFormat="1" ht="17.25" customHeight="1">
      <c r="A10" s="16" t="s">
        <v>17</v>
      </c>
      <c r="B10" s="167" t="s">
        <v>18</v>
      </c>
      <c r="C10" s="449">
        <v>169583</v>
      </c>
      <c r="D10" s="449">
        <v>169583</v>
      </c>
      <c r="E10" s="283"/>
      <c r="F10" s="549"/>
      <c r="G10" s="798">
        <v>187814</v>
      </c>
      <c r="H10" s="538">
        <v>4040</v>
      </c>
      <c r="I10" s="538"/>
      <c r="J10" s="541">
        <v>191854</v>
      </c>
      <c r="K10" s="541">
        <v>191854</v>
      </c>
      <c r="L10" s="538"/>
      <c r="M10" s="538"/>
    </row>
    <row r="11" spans="1:13" s="13" customFormat="1" ht="17.25" customHeight="1">
      <c r="A11" s="16" t="s">
        <v>19</v>
      </c>
      <c r="B11" s="167" t="s">
        <v>20</v>
      </c>
      <c r="C11" s="449">
        <v>31559</v>
      </c>
      <c r="D11" s="449">
        <v>31559</v>
      </c>
      <c r="E11" s="283"/>
      <c r="F11" s="549"/>
      <c r="G11" s="798">
        <v>34892</v>
      </c>
      <c r="H11" s="538">
        <v>581</v>
      </c>
      <c r="I11" s="538"/>
      <c r="J11" s="541">
        <v>35473</v>
      </c>
      <c r="K11" s="541">
        <v>35473</v>
      </c>
      <c r="L11" s="538"/>
      <c r="M11" s="538"/>
    </row>
    <row r="12" spans="1:13" s="13" customFormat="1" ht="17.25" customHeight="1">
      <c r="A12" s="16" t="s">
        <v>21</v>
      </c>
      <c r="B12" s="168" t="s">
        <v>22</v>
      </c>
      <c r="C12" s="449"/>
      <c r="D12" s="283"/>
      <c r="E12" s="283"/>
      <c r="F12" s="549"/>
      <c r="G12" s="798">
        <v>21245</v>
      </c>
      <c r="H12" s="538">
        <v>578</v>
      </c>
      <c r="I12" s="538"/>
      <c r="J12" s="541">
        <v>21823</v>
      </c>
      <c r="K12" s="541">
        <v>21823</v>
      </c>
      <c r="L12" s="538"/>
      <c r="M12" s="538"/>
    </row>
    <row r="13" spans="1:13" s="13" customFormat="1" ht="17.25" customHeight="1" thickBot="1">
      <c r="A13" s="36" t="s">
        <v>197</v>
      </c>
      <c r="B13" s="741" t="s">
        <v>541</v>
      </c>
      <c r="C13" s="742"/>
      <c r="D13" s="743"/>
      <c r="E13" s="743"/>
      <c r="F13" s="550"/>
      <c r="G13" s="798">
        <v>2206</v>
      </c>
      <c r="H13" s="539"/>
      <c r="I13" s="539"/>
      <c r="J13" s="541">
        <v>2206</v>
      </c>
      <c r="K13" s="541">
        <v>2206</v>
      </c>
      <c r="L13" s="539"/>
      <c r="M13" s="539"/>
    </row>
    <row r="14" spans="1:13" s="13" customFormat="1" ht="19.5" customHeight="1" thickBot="1">
      <c r="A14" s="19" t="s">
        <v>23</v>
      </c>
      <c r="B14" s="169" t="s">
        <v>24</v>
      </c>
      <c r="C14" s="450">
        <f>SUM(C8:C13)</f>
        <v>436963</v>
      </c>
      <c r="D14" s="285">
        <f>SUM(D8:D13)</f>
        <v>436963</v>
      </c>
      <c r="E14" s="285"/>
      <c r="F14" s="779">
        <f>SUM(F8:F13)</f>
        <v>33052</v>
      </c>
      <c r="G14" s="800">
        <f>SUM(G8:G13)</f>
        <v>481978</v>
      </c>
      <c r="H14" s="800">
        <f aca="true" t="shared" si="0" ref="H14:M14">SUM(H8:H13)</f>
        <v>5199</v>
      </c>
      <c r="I14" s="800">
        <f t="shared" si="0"/>
        <v>1451</v>
      </c>
      <c r="J14" s="800">
        <f t="shared" si="0"/>
        <v>485726</v>
      </c>
      <c r="K14" s="800">
        <f t="shared" si="0"/>
        <v>485726</v>
      </c>
      <c r="L14" s="800">
        <f t="shared" si="0"/>
        <v>0</v>
      </c>
      <c r="M14" s="800">
        <f t="shared" si="0"/>
        <v>33052</v>
      </c>
    </row>
    <row r="15" spans="1:13" ht="15" customHeight="1" thickBot="1">
      <c r="A15" s="19"/>
      <c r="B15" s="170" t="s">
        <v>25</v>
      </c>
      <c r="C15" s="451"/>
      <c r="D15" s="287"/>
      <c r="E15" s="287"/>
      <c r="F15" s="427"/>
      <c r="G15" s="801"/>
      <c r="H15" s="785"/>
      <c r="I15" s="785"/>
      <c r="J15" s="744"/>
      <c r="K15" s="785"/>
      <c r="L15" s="785"/>
      <c r="M15" s="785"/>
    </row>
    <row r="16" spans="1:13" s="13" customFormat="1" ht="17.25" customHeight="1">
      <c r="A16" s="14" t="s">
        <v>26</v>
      </c>
      <c r="B16" s="166" t="s">
        <v>27</v>
      </c>
      <c r="C16" s="448"/>
      <c r="D16" s="280"/>
      <c r="E16" s="280"/>
      <c r="F16" s="548"/>
      <c r="G16" s="798"/>
      <c r="H16" s="541"/>
      <c r="I16" s="541"/>
      <c r="J16" s="541"/>
      <c r="K16" s="541"/>
      <c r="L16" s="541"/>
      <c r="M16" s="541"/>
    </row>
    <row r="17" spans="1:13" s="13" customFormat="1" ht="17.25" customHeight="1">
      <c r="A17" s="16" t="s">
        <v>28</v>
      </c>
      <c r="B17" s="167" t="s">
        <v>29</v>
      </c>
      <c r="C17" s="448"/>
      <c r="D17" s="283"/>
      <c r="E17" s="283"/>
      <c r="F17" s="549"/>
      <c r="G17" s="798"/>
      <c r="H17" s="538"/>
      <c r="I17" s="538"/>
      <c r="J17" s="541"/>
      <c r="K17" s="538"/>
      <c r="L17" s="538"/>
      <c r="M17" s="538"/>
    </row>
    <row r="18" spans="1:13" s="13" customFormat="1" ht="17.25" customHeight="1">
      <c r="A18" s="16" t="s">
        <v>30</v>
      </c>
      <c r="B18" s="167" t="s">
        <v>31</v>
      </c>
      <c r="C18" s="449"/>
      <c r="D18" s="283"/>
      <c r="E18" s="283"/>
      <c r="F18" s="549"/>
      <c r="G18" s="798"/>
      <c r="H18" s="538"/>
      <c r="I18" s="538"/>
      <c r="J18" s="541"/>
      <c r="K18" s="538"/>
      <c r="L18" s="538"/>
      <c r="M18" s="538"/>
    </row>
    <row r="19" spans="1:13" s="13" customFormat="1" ht="17.25" customHeight="1">
      <c r="A19" s="16" t="s">
        <v>32</v>
      </c>
      <c r="B19" s="167" t="s">
        <v>33</v>
      </c>
      <c r="C19" s="449"/>
      <c r="D19" s="283"/>
      <c r="E19" s="283"/>
      <c r="F19" s="549"/>
      <c r="G19" s="798"/>
      <c r="H19" s="538"/>
      <c r="I19" s="538"/>
      <c r="J19" s="541"/>
      <c r="K19" s="538"/>
      <c r="L19" s="538"/>
      <c r="M19" s="538"/>
    </row>
    <row r="20" spans="1:13" s="13" customFormat="1" ht="17.25" customHeight="1">
      <c r="A20" s="16" t="s">
        <v>34</v>
      </c>
      <c r="B20" s="167" t="s">
        <v>35</v>
      </c>
      <c r="C20" s="449">
        <v>193319</v>
      </c>
      <c r="D20" s="283">
        <v>41966</v>
      </c>
      <c r="E20" s="283">
        <v>151353</v>
      </c>
      <c r="F20" s="549"/>
      <c r="G20" s="798">
        <v>325427</v>
      </c>
      <c r="H20" s="538">
        <v>3472</v>
      </c>
      <c r="I20" s="538"/>
      <c r="J20" s="541">
        <v>328899</v>
      </c>
      <c r="K20" s="538">
        <v>53672</v>
      </c>
      <c r="L20" s="538">
        <v>275227</v>
      </c>
      <c r="M20" s="538"/>
    </row>
    <row r="21" spans="1:13" s="13" customFormat="1" ht="17.25" customHeight="1" thickBot="1">
      <c r="A21" s="22" t="s">
        <v>36</v>
      </c>
      <c r="B21" s="171" t="s">
        <v>37</v>
      </c>
      <c r="C21" s="452"/>
      <c r="D21" s="288"/>
      <c r="E21" s="288"/>
      <c r="F21" s="552"/>
      <c r="G21" s="806">
        <v>125727</v>
      </c>
      <c r="H21" s="542"/>
      <c r="I21" s="542"/>
      <c r="J21" s="539">
        <v>125727</v>
      </c>
      <c r="K21" s="542"/>
      <c r="L21" s="542">
        <v>125727</v>
      </c>
      <c r="M21" s="542"/>
    </row>
    <row r="22" spans="1:13" s="13" customFormat="1" ht="31.5" customHeight="1" thickBot="1">
      <c r="A22" s="19" t="s">
        <v>38</v>
      </c>
      <c r="B22" s="170" t="s">
        <v>39</v>
      </c>
      <c r="C22" s="450">
        <f>+C16+C17+C18+C19+C20</f>
        <v>193319</v>
      </c>
      <c r="D22" s="290">
        <f>+D16+D17+D18+D19+D20</f>
        <v>41966</v>
      </c>
      <c r="E22" s="290">
        <f>+E16+E17+E18+E19+E20</f>
        <v>151353</v>
      </c>
      <c r="F22" s="551">
        <f>+F16+F17+F18+F19+F20</f>
        <v>0</v>
      </c>
      <c r="G22" s="1020">
        <f aca="true" t="shared" si="1" ref="G22:M22">+G16+G17+G18+G19+G20</f>
        <v>325427</v>
      </c>
      <c r="H22" s="1020">
        <f t="shared" si="1"/>
        <v>3472</v>
      </c>
      <c r="I22" s="1020"/>
      <c r="J22" s="1020">
        <f t="shared" si="1"/>
        <v>328899</v>
      </c>
      <c r="K22" s="1020">
        <f t="shared" si="1"/>
        <v>53672</v>
      </c>
      <c r="L22" s="1020">
        <f t="shared" si="1"/>
        <v>275227</v>
      </c>
      <c r="M22" s="1020">
        <f t="shared" si="1"/>
        <v>0</v>
      </c>
    </row>
    <row r="23" spans="1:13" ht="15" customHeight="1" thickBot="1">
      <c r="A23" s="19"/>
      <c r="B23" s="169" t="s">
        <v>40</v>
      </c>
      <c r="C23" s="451"/>
      <c r="D23" s="287"/>
      <c r="E23" s="287"/>
      <c r="F23" s="427"/>
      <c r="G23" s="808"/>
      <c r="H23" s="787"/>
      <c r="I23" s="785"/>
      <c r="J23" s="787"/>
      <c r="K23" s="787"/>
      <c r="L23" s="787"/>
      <c r="M23" s="787"/>
    </row>
    <row r="24" spans="1:13" s="13" customFormat="1" ht="17.25" customHeight="1">
      <c r="A24" s="14" t="s">
        <v>41</v>
      </c>
      <c r="B24" s="166" t="s">
        <v>42</v>
      </c>
      <c r="C24" s="448">
        <v>6500</v>
      </c>
      <c r="D24" s="280">
        <v>6500</v>
      </c>
      <c r="E24" s="280"/>
      <c r="F24" s="548"/>
      <c r="G24" s="798">
        <v>6500</v>
      </c>
      <c r="H24" s="541">
        <v>11050</v>
      </c>
      <c r="I24" s="541"/>
      <c r="J24" s="541">
        <v>17550</v>
      </c>
      <c r="K24" s="541">
        <v>17550</v>
      </c>
      <c r="L24" s="541"/>
      <c r="M24" s="541"/>
    </row>
    <row r="25" spans="1:13" s="13" customFormat="1" ht="17.25" customHeight="1">
      <c r="A25" s="16" t="s">
        <v>43</v>
      </c>
      <c r="B25" s="167" t="s">
        <v>44</v>
      </c>
      <c r="C25" s="449"/>
      <c r="D25" s="283"/>
      <c r="E25" s="283"/>
      <c r="F25" s="549"/>
      <c r="G25" s="804"/>
      <c r="H25" s="538"/>
      <c r="I25" s="538"/>
      <c r="J25" s="538"/>
      <c r="K25" s="538"/>
      <c r="L25" s="538"/>
      <c r="M25" s="538"/>
    </row>
    <row r="26" spans="1:13" s="13" customFormat="1" ht="17.25" customHeight="1">
      <c r="A26" s="16" t="s">
        <v>45</v>
      </c>
      <c r="B26" s="167" t="s">
        <v>46</v>
      </c>
      <c r="C26" s="449"/>
      <c r="D26" s="283"/>
      <c r="E26" s="283"/>
      <c r="F26" s="549"/>
      <c r="G26" s="804"/>
      <c r="H26" s="538"/>
      <c r="I26" s="538"/>
      <c r="J26" s="538"/>
      <c r="K26" s="538"/>
      <c r="L26" s="538"/>
      <c r="M26" s="538"/>
    </row>
    <row r="27" spans="1:13" s="13" customFormat="1" ht="17.25" customHeight="1">
      <c r="A27" s="16" t="s">
        <v>47</v>
      </c>
      <c r="B27" s="167" t="s">
        <v>48</v>
      </c>
      <c r="C27" s="449"/>
      <c r="D27" s="283"/>
      <c r="E27" s="283"/>
      <c r="F27" s="549"/>
      <c r="G27" s="804"/>
      <c r="H27" s="538"/>
      <c r="I27" s="538"/>
      <c r="J27" s="538"/>
      <c r="K27" s="538"/>
      <c r="L27" s="538"/>
      <c r="M27" s="538"/>
    </row>
    <row r="28" spans="1:13" s="13" customFormat="1" ht="17.25" customHeight="1">
      <c r="A28" s="16" t="s">
        <v>49</v>
      </c>
      <c r="B28" s="167" t="s">
        <v>50</v>
      </c>
      <c r="C28" s="449"/>
      <c r="D28" s="283"/>
      <c r="E28" s="283"/>
      <c r="F28" s="549"/>
      <c r="G28" s="804">
        <v>170564</v>
      </c>
      <c r="H28" s="538"/>
      <c r="I28" s="538"/>
      <c r="J28" s="538">
        <v>170564</v>
      </c>
      <c r="K28" s="538"/>
      <c r="L28" s="538">
        <v>170564</v>
      </c>
      <c r="M28" s="538"/>
    </row>
    <row r="29" spans="1:13" s="13" customFormat="1" ht="17.25" customHeight="1" thickBot="1">
      <c r="A29" s="22" t="s">
        <v>51</v>
      </c>
      <c r="B29" s="172" t="s">
        <v>52</v>
      </c>
      <c r="C29" s="452"/>
      <c r="D29" s="288"/>
      <c r="E29" s="288"/>
      <c r="F29" s="552"/>
      <c r="G29" s="805">
        <v>168111</v>
      </c>
      <c r="H29" s="542"/>
      <c r="I29" s="542"/>
      <c r="J29" s="542">
        <v>168111</v>
      </c>
      <c r="K29" s="542"/>
      <c r="L29" s="542">
        <v>168111</v>
      </c>
      <c r="M29" s="542"/>
    </row>
    <row r="30" spans="1:13" s="13" customFormat="1" ht="30.75" customHeight="1" thickBot="1">
      <c r="A30" s="19" t="s">
        <v>53</v>
      </c>
      <c r="B30" s="169" t="s">
        <v>54</v>
      </c>
      <c r="C30" s="290">
        <f>+C24+C25+C26+C27+C28</f>
        <v>6500</v>
      </c>
      <c r="D30" s="290">
        <f>+D24+D25+D26+D27+D28</f>
        <v>6500</v>
      </c>
      <c r="E30" s="290">
        <f>+E24+E25+E26+E27+E28</f>
        <v>0</v>
      </c>
      <c r="F30" s="551">
        <f>+F24+F25+F26+F27+F28</f>
        <v>0</v>
      </c>
      <c r="G30" s="802">
        <f>SUM(G24:G28)</f>
        <v>177064</v>
      </c>
      <c r="H30" s="802">
        <f>SUM(H24:H28)</f>
        <v>11050</v>
      </c>
      <c r="I30" s="802"/>
      <c r="J30" s="802">
        <f>SUM(J24:J28)</f>
        <v>188114</v>
      </c>
      <c r="K30" s="802">
        <f>SUM(K24:K28)</f>
        <v>17550</v>
      </c>
      <c r="L30" s="802">
        <f>SUM(L24:L28)</f>
        <v>170564</v>
      </c>
      <c r="M30" s="802">
        <f>SUM(M24:M28)</f>
        <v>0</v>
      </c>
    </row>
    <row r="31" spans="1:13" ht="15" customHeight="1" thickBot="1">
      <c r="A31" s="19"/>
      <c r="B31" s="169" t="s">
        <v>55</v>
      </c>
      <c r="C31" s="451"/>
      <c r="D31" s="287"/>
      <c r="E31" s="287"/>
      <c r="F31" s="427"/>
      <c r="G31" s="803"/>
      <c r="H31" s="785"/>
      <c r="I31" s="785"/>
      <c r="J31" s="785"/>
      <c r="K31" s="785"/>
      <c r="L31" s="785"/>
      <c r="M31" s="785"/>
    </row>
    <row r="32" spans="1:13" s="13" customFormat="1" ht="16.5" customHeight="1">
      <c r="A32" s="14" t="s">
        <v>56</v>
      </c>
      <c r="B32" s="166" t="s">
        <v>57</v>
      </c>
      <c r="C32" s="292">
        <f>C35+C34+C33</f>
        <v>457600</v>
      </c>
      <c r="D32" s="292">
        <f>D35+D34+D33</f>
        <v>292100</v>
      </c>
      <c r="E32" s="292">
        <f>E35+E34+E33</f>
        <v>165500</v>
      </c>
      <c r="F32" s="782"/>
      <c r="G32" s="798">
        <v>473600</v>
      </c>
      <c r="H32" s="786">
        <v>14052</v>
      </c>
      <c r="I32" s="786"/>
      <c r="J32" s="541">
        <v>487652</v>
      </c>
      <c r="K32" s="786">
        <v>277467</v>
      </c>
      <c r="L32" s="786">
        <v>210185</v>
      </c>
      <c r="M32" s="786"/>
    </row>
    <row r="33" spans="1:13" s="13" customFormat="1" ht="18.75" customHeight="1">
      <c r="A33" s="16" t="s">
        <v>58</v>
      </c>
      <c r="B33" s="445" t="s">
        <v>523</v>
      </c>
      <c r="C33" s="449">
        <v>46000</v>
      </c>
      <c r="D33" s="282">
        <v>46000</v>
      </c>
      <c r="E33" s="283"/>
      <c r="F33" s="549"/>
      <c r="G33" s="798">
        <v>46000</v>
      </c>
      <c r="H33" s="538"/>
      <c r="I33" s="538"/>
      <c r="J33" s="541">
        <v>46000</v>
      </c>
      <c r="K33" s="538">
        <v>46000</v>
      </c>
      <c r="L33" s="538"/>
      <c r="M33" s="538"/>
    </row>
    <row r="34" spans="1:13" s="13" customFormat="1" ht="16.5" customHeight="1">
      <c r="A34" s="16" t="s">
        <v>60</v>
      </c>
      <c r="B34" s="445" t="s">
        <v>524</v>
      </c>
      <c r="C34" s="449">
        <v>1600</v>
      </c>
      <c r="D34" s="282">
        <v>1600</v>
      </c>
      <c r="E34" s="283"/>
      <c r="F34" s="549"/>
      <c r="G34" s="798">
        <v>1600</v>
      </c>
      <c r="H34" s="538"/>
      <c r="I34" s="538"/>
      <c r="J34" s="541">
        <v>1600</v>
      </c>
      <c r="K34" s="538">
        <v>1600</v>
      </c>
      <c r="L34" s="538"/>
      <c r="M34" s="538"/>
    </row>
    <row r="35" spans="1:13" s="13" customFormat="1" ht="16.5" customHeight="1">
      <c r="A35" s="16" t="s">
        <v>62</v>
      </c>
      <c r="B35" s="445" t="s">
        <v>525</v>
      </c>
      <c r="C35" s="449">
        <v>410000</v>
      </c>
      <c r="D35" s="282">
        <v>244500</v>
      </c>
      <c r="E35" s="283">
        <v>165500</v>
      </c>
      <c r="F35" s="549"/>
      <c r="G35" s="798">
        <v>426000</v>
      </c>
      <c r="H35" s="538">
        <v>14052</v>
      </c>
      <c r="I35" s="538"/>
      <c r="J35" s="541">
        <v>440052</v>
      </c>
      <c r="K35" s="538">
        <v>229867</v>
      </c>
      <c r="L35" s="538">
        <v>210185</v>
      </c>
      <c r="M35" s="538"/>
    </row>
    <row r="36" spans="1:13" s="13" customFormat="1" ht="16.5" customHeight="1">
      <c r="A36" s="16" t="s">
        <v>64</v>
      </c>
      <c r="B36" s="445" t="s">
        <v>65</v>
      </c>
      <c r="C36" s="449">
        <v>27000</v>
      </c>
      <c r="D36" s="283">
        <v>27000</v>
      </c>
      <c r="E36" s="283"/>
      <c r="F36" s="549"/>
      <c r="G36" s="798">
        <v>27000</v>
      </c>
      <c r="H36" s="538"/>
      <c r="I36" s="538"/>
      <c r="J36" s="541">
        <v>27000</v>
      </c>
      <c r="K36" s="538">
        <v>27000</v>
      </c>
      <c r="L36" s="538"/>
      <c r="M36" s="538"/>
    </row>
    <row r="37" spans="1:13" s="13" customFormat="1" ht="17.25" customHeight="1" thickBot="1">
      <c r="A37" s="22" t="s">
        <v>66</v>
      </c>
      <c r="B37" s="172" t="s">
        <v>69</v>
      </c>
      <c r="C37" s="452">
        <v>3100</v>
      </c>
      <c r="D37" s="288">
        <v>3100</v>
      </c>
      <c r="E37" s="288"/>
      <c r="F37" s="552"/>
      <c r="G37" s="806">
        <v>3100</v>
      </c>
      <c r="H37" s="542"/>
      <c r="I37" s="542"/>
      <c r="J37" s="539">
        <v>3100</v>
      </c>
      <c r="K37" s="542">
        <v>3100</v>
      </c>
      <c r="L37" s="542"/>
      <c r="M37" s="542"/>
    </row>
    <row r="38" spans="1:13" s="13" customFormat="1" ht="18" customHeight="1" thickBot="1">
      <c r="A38" s="495" t="s">
        <v>70</v>
      </c>
      <c r="B38" s="745" t="s">
        <v>71</v>
      </c>
      <c r="C38" s="746">
        <f>+C32+C36+C37</f>
        <v>487700</v>
      </c>
      <c r="D38" s="746">
        <f>+D32+D36+D37</f>
        <v>322200</v>
      </c>
      <c r="E38" s="746">
        <f>+E32+E36+E37</f>
        <v>165500</v>
      </c>
      <c r="F38" s="780"/>
      <c r="G38" s="807">
        <f>G32+G36+G37</f>
        <v>503700</v>
      </c>
      <c r="H38" s="807">
        <f>H32+H36+H37</f>
        <v>14052</v>
      </c>
      <c r="I38" s="807"/>
      <c r="J38" s="807">
        <f>J32+J36+J37</f>
        <v>517752</v>
      </c>
      <c r="K38" s="807">
        <f>K32+K36+K37</f>
        <v>307567</v>
      </c>
      <c r="L38" s="807">
        <f>L32+L36+L37</f>
        <v>210185</v>
      </c>
      <c r="M38" s="807">
        <f>M32+M36+M37</f>
        <v>0</v>
      </c>
    </row>
    <row r="39" spans="1:13" ht="15" customHeight="1" thickBot="1">
      <c r="A39" s="12"/>
      <c r="B39" s="165" t="s">
        <v>72</v>
      </c>
      <c r="C39" s="451"/>
      <c r="D39" s="286"/>
      <c r="E39" s="286"/>
      <c r="F39" s="783"/>
      <c r="G39" s="808"/>
      <c r="H39" s="787"/>
      <c r="I39" s="787"/>
      <c r="J39" s="787"/>
      <c r="K39" s="787"/>
      <c r="L39" s="787"/>
      <c r="M39" s="787"/>
    </row>
    <row r="40" spans="1:13" s="13" customFormat="1" ht="18" customHeight="1">
      <c r="A40" s="14" t="s">
        <v>73</v>
      </c>
      <c r="B40" s="166" t="s">
        <v>74</v>
      </c>
      <c r="C40" s="448">
        <v>4932</v>
      </c>
      <c r="D40" s="279">
        <v>4932</v>
      </c>
      <c r="E40" s="280"/>
      <c r="F40" s="548"/>
      <c r="G40" s="809">
        <v>4932</v>
      </c>
      <c r="H40" s="541"/>
      <c r="I40" s="541"/>
      <c r="J40" s="788">
        <v>4932</v>
      </c>
      <c r="K40" s="789">
        <v>4932</v>
      </c>
      <c r="L40" s="541"/>
      <c r="M40" s="541"/>
    </row>
    <row r="41" spans="1:13" s="13" customFormat="1" ht="16.5" customHeight="1">
      <c r="A41" s="16" t="s">
        <v>75</v>
      </c>
      <c r="B41" s="167" t="s">
        <v>76</v>
      </c>
      <c r="C41" s="449">
        <v>24488</v>
      </c>
      <c r="D41" s="282">
        <v>17588</v>
      </c>
      <c r="E41" s="283">
        <v>6900</v>
      </c>
      <c r="F41" s="549">
        <v>600</v>
      </c>
      <c r="G41" s="810">
        <v>24488</v>
      </c>
      <c r="H41" s="538"/>
      <c r="I41" s="538"/>
      <c r="J41" s="790">
        <v>24488</v>
      </c>
      <c r="K41" s="791">
        <v>17588</v>
      </c>
      <c r="L41" s="538">
        <v>6900</v>
      </c>
      <c r="M41" s="538">
        <v>600</v>
      </c>
    </row>
    <row r="42" spans="1:13" s="13" customFormat="1" ht="16.5" customHeight="1">
      <c r="A42" s="16" t="s">
        <v>77</v>
      </c>
      <c r="B42" s="167" t="s">
        <v>78</v>
      </c>
      <c r="C42" s="449">
        <v>6470</v>
      </c>
      <c r="D42" s="282">
        <v>6470</v>
      </c>
      <c r="E42" s="283"/>
      <c r="F42" s="549"/>
      <c r="G42" s="810">
        <v>6470</v>
      </c>
      <c r="H42" s="538"/>
      <c r="I42" s="538"/>
      <c r="J42" s="790">
        <v>6470</v>
      </c>
      <c r="K42" s="791">
        <v>6470</v>
      </c>
      <c r="L42" s="538"/>
      <c r="M42" s="538"/>
    </row>
    <row r="43" spans="1:13" s="13" customFormat="1" ht="16.5" customHeight="1">
      <c r="A43" s="16" t="s">
        <v>79</v>
      </c>
      <c r="B43" s="167" t="s">
        <v>485</v>
      </c>
      <c r="C43" s="449">
        <v>16000</v>
      </c>
      <c r="D43" s="282">
        <v>16000</v>
      </c>
      <c r="E43" s="283"/>
      <c r="F43" s="549"/>
      <c r="G43" s="810">
        <v>32401</v>
      </c>
      <c r="H43" s="538"/>
      <c r="I43" s="538"/>
      <c r="J43" s="790">
        <v>32401</v>
      </c>
      <c r="K43" s="791">
        <v>32401</v>
      </c>
      <c r="L43" s="538"/>
      <c r="M43" s="538"/>
    </row>
    <row r="44" spans="1:13" s="13" customFormat="1" ht="16.5" customHeight="1">
      <c r="A44" s="16" t="s">
        <v>81</v>
      </c>
      <c r="B44" s="167" t="s">
        <v>82</v>
      </c>
      <c r="C44" s="449">
        <v>87860</v>
      </c>
      <c r="D44" s="283">
        <v>27884</v>
      </c>
      <c r="E44" s="283">
        <v>59976</v>
      </c>
      <c r="F44" s="549"/>
      <c r="G44" s="810">
        <v>87860</v>
      </c>
      <c r="H44" s="538"/>
      <c r="I44" s="538"/>
      <c r="J44" s="790">
        <v>87860</v>
      </c>
      <c r="K44" s="538">
        <v>27884</v>
      </c>
      <c r="L44" s="538">
        <v>59976</v>
      </c>
      <c r="M44" s="538"/>
    </row>
    <row r="45" spans="1:13" s="13" customFormat="1" ht="17.25" customHeight="1">
      <c r="A45" s="16" t="s">
        <v>83</v>
      </c>
      <c r="B45" s="167" t="s">
        <v>84</v>
      </c>
      <c r="C45" s="449">
        <v>13425</v>
      </c>
      <c r="D45" s="283">
        <v>13425</v>
      </c>
      <c r="E45" s="283"/>
      <c r="F45" s="549"/>
      <c r="G45" s="810">
        <v>13425</v>
      </c>
      <c r="H45" s="538"/>
      <c r="I45" s="538"/>
      <c r="J45" s="790">
        <v>13425</v>
      </c>
      <c r="K45" s="538">
        <v>13425</v>
      </c>
      <c r="L45" s="538"/>
      <c r="M45" s="538"/>
    </row>
    <row r="46" spans="1:13" s="13" customFormat="1" ht="16.5" customHeight="1">
      <c r="A46" s="16" t="s">
        <v>85</v>
      </c>
      <c r="B46" s="167" t="s">
        <v>86</v>
      </c>
      <c r="C46" s="449">
        <v>9581</v>
      </c>
      <c r="D46" s="283">
        <v>9581</v>
      </c>
      <c r="E46" s="283"/>
      <c r="F46" s="549"/>
      <c r="G46" s="810">
        <v>9581</v>
      </c>
      <c r="H46" s="538"/>
      <c r="I46" s="538"/>
      <c r="J46" s="790">
        <v>9581</v>
      </c>
      <c r="K46" s="538">
        <v>9581</v>
      </c>
      <c r="L46" s="538"/>
      <c r="M46" s="538"/>
    </row>
    <row r="47" spans="1:13" s="13" customFormat="1" ht="15" customHeight="1">
      <c r="A47" s="16" t="s">
        <v>87</v>
      </c>
      <c r="B47" s="167" t="s">
        <v>88</v>
      </c>
      <c r="C47" s="449"/>
      <c r="D47" s="283"/>
      <c r="E47" s="283"/>
      <c r="F47" s="549"/>
      <c r="G47" s="810"/>
      <c r="H47" s="538"/>
      <c r="I47" s="538"/>
      <c r="J47" s="790"/>
      <c r="K47" s="538"/>
      <c r="L47" s="538"/>
      <c r="M47" s="538"/>
    </row>
    <row r="48" spans="1:13" s="13" customFormat="1" ht="15" customHeight="1">
      <c r="A48" s="16" t="s">
        <v>89</v>
      </c>
      <c r="B48" s="167" t="s">
        <v>90</v>
      </c>
      <c r="C48" s="449"/>
      <c r="D48" s="283"/>
      <c r="E48" s="283"/>
      <c r="F48" s="549"/>
      <c r="G48" s="810"/>
      <c r="H48" s="538"/>
      <c r="I48" s="538"/>
      <c r="J48" s="790"/>
      <c r="K48" s="538"/>
      <c r="L48" s="538"/>
      <c r="M48" s="538"/>
    </row>
    <row r="49" spans="1:13" s="13" customFormat="1" ht="15" customHeight="1">
      <c r="A49" s="22" t="s">
        <v>91</v>
      </c>
      <c r="B49" s="172" t="s">
        <v>92</v>
      </c>
      <c r="C49" s="452"/>
      <c r="D49" s="288"/>
      <c r="E49" s="288"/>
      <c r="F49" s="552"/>
      <c r="G49" s="811"/>
      <c r="H49" s="542"/>
      <c r="I49" s="542"/>
      <c r="J49" s="792"/>
      <c r="K49" s="542"/>
      <c r="L49" s="542"/>
      <c r="M49" s="542"/>
    </row>
    <row r="50" spans="1:13" s="13" customFormat="1" ht="17.25" customHeight="1" thickBot="1">
      <c r="A50" s="22" t="s">
        <v>93</v>
      </c>
      <c r="B50" s="171" t="s">
        <v>94</v>
      </c>
      <c r="C50" s="452">
        <v>5200</v>
      </c>
      <c r="D50" s="288">
        <v>5200</v>
      </c>
      <c r="E50" s="288"/>
      <c r="F50" s="552"/>
      <c r="G50" s="811">
        <v>5200</v>
      </c>
      <c r="H50" s="542"/>
      <c r="I50" s="542"/>
      <c r="J50" s="792">
        <v>5200</v>
      </c>
      <c r="K50" s="542">
        <v>5200</v>
      </c>
      <c r="L50" s="542"/>
      <c r="M50" s="542"/>
    </row>
    <row r="51" spans="1:13" s="13" customFormat="1" ht="18" customHeight="1" thickBot="1">
      <c r="A51" s="19" t="s">
        <v>95</v>
      </c>
      <c r="B51" s="169" t="s">
        <v>96</v>
      </c>
      <c r="C51" s="450">
        <f>SUM(C40:C50)</f>
        <v>167956</v>
      </c>
      <c r="D51" s="290">
        <f>SUM(D40:D50)</f>
        <v>101080</v>
      </c>
      <c r="E51" s="290">
        <f>SUM(E40:E50)</f>
        <v>66876</v>
      </c>
      <c r="F51" s="551">
        <f>SUM(F40:F50)</f>
        <v>600</v>
      </c>
      <c r="G51" s="802">
        <f>SUM(G40:G50)</f>
        <v>184357</v>
      </c>
      <c r="H51" s="802">
        <f aca="true" t="shared" si="2" ref="H51:M51">SUM(H40:H50)</f>
        <v>0</v>
      </c>
      <c r="I51" s="802"/>
      <c r="J51" s="802">
        <f t="shared" si="2"/>
        <v>184357</v>
      </c>
      <c r="K51" s="802">
        <f t="shared" si="2"/>
        <v>117481</v>
      </c>
      <c r="L51" s="802">
        <f t="shared" si="2"/>
        <v>66876</v>
      </c>
      <c r="M51" s="802">
        <f t="shared" si="2"/>
        <v>600</v>
      </c>
    </row>
    <row r="52" spans="1:13" ht="15" customHeight="1" thickBot="1">
      <c r="A52" s="19"/>
      <c r="B52" s="169" t="s">
        <v>97</v>
      </c>
      <c r="C52" s="451"/>
      <c r="D52" s="287"/>
      <c r="E52" s="287"/>
      <c r="F52" s="427"/>
      <c r="G52" s="803"/>
      <c r="H52" s="785"/>
      <c r="I52" s="785"/>
      <c r="J52" s="785"/>
      <c r="K52" s="785"/>
      <c r="L52" s="785"/>
      <c r="M52" s="785"/>
    </row>
    <row r="53" spans="1:13" s="13" customFormat="1" ht="15" customHeight="1">
      <c r="A53" s="14" t="s">
        <v>98</v>
      </c>
      <c r="B53" s="166" t="s">
        <v>99</v>
      </c>
      <c r="C53" s="448"/>
      <c r="D53" s="280"/>
      <c r="E53" s="280"/>
      <c r="F53" s="548"/>
      <c r="G53" s="798"/>
      <c r="H53" s="793"/>
      <c r="I53" s="541"/>
      <c r="J53" s="541"/>
      <c r="K53" s="793"/>
      <c r="L53" s="793"/>
      <c r="M53" s="541"/>
    </row>
    <row r="54" spans="1:13" s="13" customFormat="1" ht="17.25" customHeight="1">
      <c r="A54" s="16" t="s">
        <v>100</v>
      </c>
      <c r="B54" s="167" t="s">
        <v>101</v>
      </c>
      <c r="C54" s="449">
        <v>80000</v>
      </c>
      <c r="D54" s="283"/>
      <c r="E54" s="283">
        <v>80000</v>
      </c>
      <c r="F54" s="549"/>
      <c r="G54" s="810">
        <v>80000</v>
      </c>
      <c r="H54" s="538"/>
      <c r="I54" s="538"/>
      <c r="J54" s="790">
        <v>80000</v>
      </c>
      <c r="K54" s="538"/>
      <c r="L54" s="538">
        <v>80000</v>
      </c>
      <c r="M54" s="538"/>
    </row>
    <row r="55" spans="1:13" s="13" customFormat="1" ht="17.25" customHeight="1">
      <c r="A55" s="16" t="s">
        <v>102</v>
      </c>
      <c r="B55" s="167" t="s">
        <v>491</v>
      </c>
      <c r="C55" s="449"/>
      <c r="D55" s="283"/>
      <c r="E55" s="283"/>
      <c r="F55" s="549"/>
      <c r="G55" s="810"/>
      <c r="H55" s="538"/>
      <c r="I55" s="538"/>
      <c r="J55" s="790"/>
      <c r="K55" s="538"/>
      <c r="L55" s="538"/>
      <c r="M55" s="538"/>
    </row>
    <row r="56" spans="1:13" s="13" customFormat="1" ht="15" customHeight="1">
      <c r="A56" s="16" t="s">
        <v>104</v>
      </c>
      <c r="B56" s="167" t="s">
        <v>105</v>
      </c>
      <c r="C56" s="449"/>
      <c r="D56" s="283"/>
      <c r="E56" s="283"/>
      <c r="F56" s="549"/>
      <c r="G56" s="810"/>
      <c r="H56" s="538"/>
      <c r="I56" s="538"/>
      <c r="J56" s="790"/>
      <c r="K56" s="538"/>
      <c r="L56" s="538"/>
      <c r="M56" s="538"/>
    </row>
    <row r="57" spans="1:13" s="13" customFormat="1" ht="15" customHeight="1" thickBot="1">
      <c r="A57" s="22" t="s">
        <v>106</v>
      </c>
      <c r="B57" s="171" t="s">
        <v>107</v>
      </c>
      <c r="C57" s="452"/>
      <c r="D57" s="288"/>
      <c r="E57" s="288"/>
      <c r="F57" s="552"/>
      <c r="G57" s="811"/>
      <c r="H57" s="542"/>
      <c r="I57" s="542"/>
      <c r="J57" s="792"/>
      <c r="K57" s="542"/>
      <c r="L57" s="542"/>
      <c r="M57" s="542"/>
    </row>
    <row r="58" spans="1:13" s="13" customFormat="1" ht="19.5" customHeight="1" thickBot="1">
      <c r="A58" s="19" t="s">
        <v>108</v>
      </c>
      <c r="B58" s="169" t="s">
        <v>109</v>
      </c>
      <c r="C58" s="450">
        <f>SUM(C53:C57)</f>
        <v>80000</v>
      </c>
      <c r="D58" s="290">
        <f>SUM(D53:D57)</f>
        <v>0</v>
      </c>
      <c r="E58" s="290">
        <f>SUM(E53:E57)</f>
        <v>80000</v>
      </c>
      <c r="F58" s="551">
        <f>SUM(F53:F57)</f>
        <v>0</v>
      </c>
      <c r="G58" s="812">
        <f>SUM(G53:G57)</f>
        <v>80000</v>
      </c>
      <c r="H58" s="812"/>
      <c r="I58" s="812"/>
      <c r="J58" s="812">
        <f>SUM(J53:J57)</f>
        <v>80000</v>
      </c>
      <c r="K58" s="812">
        <f>SUM(K53:K57)</f>
        <v>0</v>
      </c>
      <c r="L58" s="812">
        <f>SUM(L53:L57)</f>
        <v>80000</v>
      </c>
      <c r="M58" s="812">
        <f>SUM(M53:M57)</f>
        <v>0</v>
      </c>
    </row>
    <row r="59" spans="1:13" ht="15" customHeight="1" thickBot="1">
      <c r="A59" s="19"/>
      <c r="B59" s="169" t="s">
        <v>110</v>
      </c>
      <c r="C59" s="451"/>
      <c r="D59" s="287"/>
      <c r="E59" s="287"/>
      <c r="F59" s="427"/>
      <c r="G59" s="803"/>
      <c r="H59" s="785"/>
      <c r="I59" s="785"/>
      <c r="J59" s="785"/>
      <c r="K59" s="785"/>
      <c r="L59" s="785"/>
      <c r="M59" s="785"/>
    </row>
    <row r="60" spans="1:13" s="13" customFormat="1" ht="31.5" customHeight="1">
      <c r="A60" s="14" t="s">
        <v>111</v>
      </c>
      <c r="B60" s="166" t="s">
        <v>112</v>
      </c>
      <c r="C60" s="448"/>
      <c r="D60" s="280"/>
      <c r="E60" s="280"/>
      <c r="F60" s="548"/>
      <c r="G60" s="798"/>
      <c r="H60" s="541"/>
      <c r="I60" s="541"/>
      <c r="J60" s="541"/>
      <c r="K60" s="541"/>
      <c r="L60" s="541"/>
      <c r="M60" s="541"/>
    </row>
    <row r="61" spans="1:13" s="13" customFormat="1" ht="32.25" customHeight="1">
      <c r="A61" s="16" t="s">
        <v>113</v>
      </c>
      <c r="B61" s="167" t="s">
        <v>114</v>
      </c>
      <c r="C61" s="449">
        <v>15000</v>
      </c>
      <c r="D61" s="283"/>
      <c r="E61" s="283">
        <v>15000</v>
      </c>
      <c r="F61" s="549"/>
      <c r="G61" s="810">
        <v>15000</v>
      </c>
      <c r="H61" s="538"/>
      <c r="I61" s="538"/>
      <c r="J61" s="790">
        <v>15000</v>
      </c>
      <c r="K61" s="538"/>
      <c r="L61" s="538">
        <v>15000</v>
      </c>
      <c r="M61" s="538"/>
    </row>
    <row r="62" spans="1:13" s="13" customFormat="1" ht="17.25" customHeight="1">
      <c r="A62" s="16" t="s">
        <v>115</v>
      </c>
      <c r="B62" s="167" t="s">
        <v>116</v>
      </c>
      <c r="C62" s="449"/>
      <c r="D62" s="283"/>
      <c r="E62" s="283"/>
      <c r="F62" s="549"/>
      <c r="G62" s="810">
        <v>2296</v>
      </c>
      <c r="H62" s="538"/>
      <c r="I62" s="538"/>
      <c r="J62" s="790">
        <v>2296</v>
      </c>
      <c r="K62" s="538"/>
      <c r="L62" s="538">
        <v>2296</v>
      </c>
      <c r="M62" s="538"/>
    </row>
    <row r="63" spans="1:13" s="13" customFormat="1" ht="17.25" customHeight="1" thickBot="1">
      <c r="A63" s="22" t="s">
        <v>117</v>
      </c>
      <c r="B63" s="171" t="s">
        <v>118</v>
      </c>
      <c r="C63" s="452"/>
      <c r="D63" s="288"/>
      <c r="E63" s="288"/>
      <c r="F63" s="552"/>
      <c r="G63" s="811">
        <v>1000</v>
      </c>
      <c r="H63" s="542"/>
      <c r="I63" s="542"/>
      <c r="J63" s="792">
        <v>1000</v>
      </c>
      <c r="K63" s="542"/>
      <c r="L63" s="542">
        <v>1000</v>
      </c>
      <c r="M63" s="542"/>
    </row>
    <row r="64" spans="1:13" s="13" customFormat="1" ht="18" customHeight="1" thickBot="1">
      <c r="A64" s="19" t="s">
        <v>119</v>
      </c>
      <c r="B64" s="169" t="s">
        <v>120</v>
      </c>
      <c r="C64" s="450">
        <f>SUM(C60:C62)</f>
        <v>15000</v>
      </c>
      <c r="D64" s="290">
        <f>SUM(D60:D62)</f>
        <v>0</v>
      </c>
      <c r="E64" s="290">
        <f>SUM(E60:E62)</f>
        <v>15000</v>
      </c>
      <c r="F64" s="551">
        <f>SUM(F60:F62)</f>
        <v>0</v>
      </c>
      <c r="G64" s="812">
        <f>SUM(G60:G62)</f>
        <v>17296</v>
      </c>
      <c r="H64" s="812">
        <f aca="true" t="shared" si="3" ref="H64:M64">SUM(H60:H62)</f>
        <v>0</v>
      </c>
      <c r="I64" s="812"/>
      <c r="J64" s="812">
        <f t="shared" si="3"/>
        <v>17296</v>
      </c>
      <c r="K64" s="812">
        <f t="shared" si="3"/>
        <v>0</v>
      </c>
      <c r="L64" s="812">
        <f t="shared" si="3"/>
        <v>17296</v>
      </c>
      <c r="M64" s="812">
        <f t="shared" si="3"/>
        <v>0</v>
      </c>
    </row>
    <row r="65" spans="1:13" ht="15" customHeight="1" thickBot="1">
      <c r="A65" s="12"/>
      <c r="B65" s="173" t="s">
        <v>121</v>
      </c>
      <c r="C65" s="451"/>
      <c r="D65" s="287"/>
      <c r="E65" s="287"/>
      <c r="F65" s="427"/>
      <c r="G65" s="803"/>
      <c r="H65" s="785"/>
      <c r="I65" s="785"/>
      <c r="J65" s="785"/>
      <c r="K65" s="785"/>
      <c r="L65" s="785"/>
      <c r="M65" s="785"/>
    </row>
    <row r="66" spans="1:13" s="13" customFormat="1" ht="15" customHeight="1">
      <c r="A66" s="14" t="s">
        <v>122</v>
      </c>
      <c r="B66" s="166" t="s">
        <v>123</v>
      </c>
      <c r="C66" s="448"/>
      <c r="D66" s="283"/>
      <c r="E66" s="283"/>
      <c r="F66" s="549"/>
      <c r="G66" s="804"/>
      <c r="H66" s="538"/>
      <c r="I66" s="538"/>
      <c r="J66" s="538"/>
      <c r="K66" s="538"/>
      <c r="L66" s="538"/>
      <c r="M66" s="538"/>
    </row>
    <row r="67" spans="1:13" s="13" customFormat="1" ht="36" customHeight="1">
      <c r="A67" s="16" t="s">
        <v>124</v>
      </c>
      <c r="B67" s="167" t="s">
        <v>125</v>
      </c>
      <c r="C67" s="449">
        <v>2000</v>
      </c>
      <c r="D67" s="283"/>
      <c r="E67" s="283">
        <v>2000</v>
      </c>
      <c r="F67" s="549"/>
      <c r="G67" s="810">
        <v>2000</v>
      </c>
      <c r="H67" s="538"/>
      <c r="I67" s="538"/>
      <c r="J67" s="790">
        <v>2000</v>
      </c>
      <c r="K67" s="538"/>
      <c r="L67" s="538">
        <v>2000</v>
      </c>
      <c r="M67" s="538"/>
    </row>
    <row r="68" spans="1:13" s="13" customFormat="1" ht="15" customHeight="1">
      <c r="A68" s="16" t="s">
        <v>126</v>
      </c>
      <c r="B68" s="167" t="s">
        <v>127</v>
      </c>
      <c r="C68" s="449"/>
      <c r="D68" s="283"/>
      <c r="E68" s="283"/>
      <c r="F68" s="549"/>
      <c r="G68" s="810"/>
      <c r="H68" s="538"/>
      <c r="I68" s="538"/>
      <c r="J68" s="790"/>
      <c r="K68" s="538"/>
      <c r="L68" s="538"/>
      <c r="M68" s="538"/>
    </row>
    <row r="69" spans="1:13" s="13" customFormat="1" ht="15" customHeight="1" thickBot="1">
      <c r="A69" s="22" t="s">
        <v>128</v>
      </c>
      <c r="B69" s="171" t="s">
        <v>129</v>
      </c>
      <c r="C69" s="452"/>
      <c r="D69" s="283"/>
      <c r="E69" s="283"/>
      <c r="F69" s="549"/>
      <c r="G69" s="811"/>
      <c r="H69" s="538"/>
      <c r="I69" s="538"/>
      <c r="J69" s="792"/>
      <c r="K69" s="538"/>
      <c r="L69" s="538"/>
      <c r="M69" s="538"/>
    </row>
    <row r="70" spans="1:13" s="13" customFormat="1" ht="17.25" customHeight="1" thickBot="1">
      <c r="A70" s="19" t="s">
        <v>130</v>
      </c>
      <c r="B70" s="170" t="s">
        <v>131</v>
      </c>
      <c r="C70" s="450">
        <f>SUM(C66:C68)</f>
        <v>2000</v>
      </c>
      <c r="D70" s="290">
        <f>SUM(D66:D68)</f>
        <v>0</v>
      </c>
      <c r="E70" s="290">
        <f>SUM(E66:E68)</f>
        <v>2000</v>
      </c>
      <c r="F70" s="551">
        <f>SUM(F66:F68)</f>
        <v>0</v>
      </c>
      <c r="G70" s="812">
        <f>SUM(G66:G68)</f>
        <v>2000</v>
      </c>
      <c r="H70" s="812">
        <f aca="true" t="shared" si="4" ref="H70:M70">SUM(H66:H68)</f>
        <v>0</v>
      </c>
      <c r="I70" s="812"/>
      <c r="J70" s="812">
        <f t="shared" si="4"/>
        <v>2000</v>
      </c>
      <c r="K70" s="812">
        <f t="shared" si="4"/>
        <v>0</v>
      </c>
      <c r="L70" s="812">
        <f t="shared" si="4"/>
        <v>2000</v>
      </c>
      <c r="M70" s="812">
        <f t="shared" si="4"/>
        <v>0</v>
      </c>
    </row>
    <row r="71" spans="1:13" s="13" customFormat="1" ht="18" customHeight="1" thickBot="1">
      <c r="A71" s="24" t="s">
        <v>132</v>
      </c>
      <c r="B71" s="169" t="s">
        <v>133</v>
      </c>
      <c r="C71" s="450">
        <f>C14+C22+C30+C38+C51+C58+C64+C70</f>
        <v>1389438</v>
      </c>
      <c r="D71" s="290">
        <f>+D14+D22+D30+D38+D51+D58+D64+D70</f>
        <v>908709</v>
      </c>
      <c r="E71" s="290">
        <f>+E14+E22+E30+E38+E51+E58+E64+E70</f>
        <v>480729</v>
      </c>
      <c r="F71" s="551">
        <f>+F14+F22+F30+F38+F51+F58+F64+F70</f>
        <v>33652</v>
      </c>
      <c r="G71" s="802">
        <f>G14+G22+G30+G38+G51+G58+G64+G70</f>
        <v>1771822</v>
      </c>
      <c r="H71" s="802">
        <f aca="true" t="shared" si="5" ref="H71:M71">H14+H22+H30+H38+H51+H58+H64+H70</f>
        <v>33773</v>
      </c>
      <c r="I71" s="802">
        <f t="shared" si="5"/>
        <v>1451</v>
      </c>
      <c r="J71" s="802">
        <f t="shared" si="5"/>
        <v>1804144</v>
      </c>
      <c r="K71" s="802">
        <f t="shared" si="5"/>
        <v>981996</v>
      </c>
      <c r="L71" s="802">
        <f t="shared" si="5"/>
        <v>822148</v>
      </c>
      <c r="M71" s="802">
        <f t="shared" si="5"/>
        <v>33652</v>
      </c>
    </row>
    <row r="72" spans="1:13" ht="20.25" thickBot="1">
      <c r="A72" s="25"/>
      <c r="B72" s="170" t="s">
        <v>134</v>
      </c>
      <c r="C72" s="451"/>
      <c r="D72" s="287"/>
      <c r="E72" s="287"/>
      <c r="F72" s="427"/>
      <c r="G72" s="803"/>
      <c r="H72" s="785"/>
      <c r="I72" s="785"/>
      <c r="J72" s="785"/>
      <c r="K72" s="785"/>
      <c r="L72" s="785"/>
      <c r="M72" s="785"/>
    </row>
    <row r="73" spans="1:13" s="13" customFormat="1" ht="15" customHeight="1">
      <c r="A73" s="14" t="s">
        <v>135</v>
      </c>
      <c r="B73" s="166" t="s">
        <v>136</v>
      </c>
      <c r="C73" s="448"/>
      <c r="D73" s="283"/>
      <c r="E73" s="283"/>
      <c r="F73" s="549"/>
      <c r="G73" s="804"/>
      <c r="H73" s="538"/>
      <c r="I73" s="538"/>
      <c r="J73" s="538"/>
      <c r="K73" s="538"/>
      <c r="L73" s="538"/>
      <c r="M73" s="538"/>
    </row>
    <row r="74" spans="1:13" s="13" customFormat="1" ht="16.5" customHeight="1">
      <c r="A74" s="16" t="s">
        <v>137</v>
      </c>
      <c r="B74" s="167" t="s">
        <v>138</v>
      </c>
      <c r="C74" s="452">
        <v>110000</v>
      </c>
      <c r="D74" s="283">
        <v>110000</v>
      </c>
      <c r="E74" s="283"/>
      <c r="F74" s="549"/>
      <c r="G74" s="811">
        <v>110000</v>
      </c>
      <c r="H74" s="538"/>
      <c r="I74" s="538"/>
      <c r="J74" s="792">
        <v>110000</v>
      </c>
      <c r="K74" s="538">
        <v>110000</v>
      </c>
      <c r="L74" s="538"/>
      <c r="M74" s="538"/>
    </row>
    <row r="75" spans="1:13" s="13" customFormat="1" ht="15" customHeight="1" thickBot="1">
      <c r="A75" s="22" t="s">
        <v>139</v>
      </c>
      <c r="B75" s="174" t="s">
        <v>140</v>
      </c>
      <c r="C75" s="452"/>
      <c r="D75" s="283"/>
      <c r="E75" s="283"/>
      <c r="F75" s="549"/>
      <c r="G75" s="811"/>
      <c r="H75" s="538"/>
      <c r="I75" s="538"/>
      <c r="J75" s="792"/>
      <c r="K75" s="538"/>
      <c r="L75" s="538"/>
      <c r="M75" s="538"/>
    </row>
    <row r="76" spans="1:13" s="13" customFormat="1" ht="29.25" customHeight="1" thickBot="1">
      <c r="A76" s="26" t="s">
        <v>141</v>
      </c>
      <c r="B76" s="170" t="s">
        <v>142</v>
      </c>
      <c r="C76" s="450">
        <f>SUM(C73:C75)</f>
        <v>110000</v>
      </c>
      <c r="D76" s="290">
        <f>SUM(D73:D75)</f>
        <v>110000</v>
      </c>
      <c r="E76" s="290">
        <f>SUM(E73:E75)</f>
        <v>0</v>
      </c>
      <c r="F76" s="551">
        <f>SUM(F73:F75)</f>
        <v>0</v>
      </c>
      <c r="G76" s="812">
        <f>SUM(G73:G75)</f>
        <v>110000</v>
      </c>
      <c r="H76" s="812"/>
      <c r="I76" s="812"/>
      <c r="J76" s="812">
        <f>SUM(J73:J75)</f>
        <v>110000</v>
      </c>
      <c r="K76" s="812">
        <f>SUM(K73:K75)</f>
        <v>110000</v>
      </c>
      <c r="L76" s="812">
        <f>SUM(L73:L75)</f>
        <v>0</v>
      </c>
      <c r="M76" s="812">
        <f>SUM(M73:M75)</f>
        <v>0</v>
      </c>
    </row>
    <row r="77" spans="1:13" ht="15" customHeight="1" thickBot="1">
      <c r="A77" s="25"/>
      <c r="B77" s="170" t="s">
        <v>143</v>
      </c>
      <c r="C77" s="451"/>
      <c r="D77" s="287"/>
      <c r="E77" s="287"/>
      <c r="F77" s="427"/>
      <c r="G77" s="803"/>
      <c r="H77" s="785"/>
      <c r="I77" s="785"/>
      <c r="J77" s="785"/>
      <c r="K77" s="785"/>
      <c r="L77" s="785"/>
      <c r="M77" s="785"/>
    </row>
    <row r="78" spans="1:13" s="13" customFormat="1" ht="15" customHeight="1">
      <c r="A78" s="14" t="s">
        <v>144</v>
      </c>
      <c r="B78" s="166" t="s">
        <v>145</v>
      </c>
      <c r="C78" s="448"/>
      <c r="D78" s="283"/>
      <c r="E78" s="283"/>
      <c r="F78" s="549"/>
      <c r="G78" s="804"/>
      <c r="H78" s="538"/>
      <c r="I78" s="538"/>
      <c r="J78" s="538"/>
      <c r="K78" s="538"/>
      <c r="L78" s="538"/>
      <c r="M78" s="538"/>
    </row>
    <row r="79" spans="1:13" s="13" customFormat="1" ht="15" customHeight="1">
      <c r="A79" s="16" t="s">
        <v>146</v>
      </c>
      <c r="B79" s="167" t="s">
        <v>147</v>
      </c>
      <c r="C79" s="449"/>
      <c r="D79" s="283"/>
      <c r="E79" s="283"/>
      <c r="F79" s="549"/>
      <c r="G79" s="804"/>
      <c r="H79" s="538"/>
      <c r="I79" s="538"/>
      <c r="J79" s="538"/>
      <c r="K79" s="538"/>
      <c r="L79" s="538"/>
      <c r="M79" s="538"/>
    </row>
    <row r="80" spans="1:13" s="13" customFormat="1" ht="15" customHeight="1">
      <c r="A80" s="16" t="s">
        <v>148</v>
      </c>
      <c r="B80" s="167" t="s">
        <v>149</v>
      </c>
      <c r="C80" s="449"/>
      <c r="D80" s="283"/>
      <c r="E80" s="283"/>
      <c r="F80" s="549"/>
      <c r="G80" s="804"/>
      <c r="H80" s="538"/>
      <c r="I80" s="538"/>
      <c r="J80" s="538"/>
      <c r="K80" s="538"/>
      <c r="L80" s="538"/>
      <c r="M80" s="538"/>
    </row>
    <row r="81" spans="1:13" s="13" customFormat="1" ht="15" customHeight="1" thickBot="1">
      <c r="A81" s="22" t="s">
        <v>150</v>
      </c>
      <c r="B81" s="171" t="s">
        <v>151</v>
      </c>
      <c r="C81" s="452"/>
      <c r="D81" s="283"/>
      <c r="E81" s="283"/>
      <c r="F81" s="549"/>
      <c r="G81" s="804"/>
      <c r="H81" s="538"/>
      <c r="I81" s="538"/>
      <c r="J81" s="538"/>
      <c r="K81" s="538"/>
      <c r="L81" s="538"/>
      <c r="M81" s="538"/>
    </row>
    <row r="82" spans="1:13" s="13" customFormat="1" ht="15" customHeight="1" thickBot="1">
      <c r="A82" s="25" t="s">
        <v>152</v>
      </c>
      <c r="B82" s="170" t="s">
        <v>153</v>
      </c>
      <c r="C82" s="450"/>
      <c r="D82" s="294">
        <f>SUM(D78:D81)</f>
        <v>0</v>
      </c>
      <c r="E82" s="290">
        <f>SUM(E78:E81)</f>
        <v>0</v>
      </c>
      <c r="F82" s="551">
        <f>SUM(F78:F81)</f>
        <v>0</v>
      </c>
      <c r="G82" s="802"/>
      <c r="H82" s="543"/>
      <c r="I82" s="543"/>
      <c r="J82" s="543"/>
      <c r="K82" s="543"/>
      <c r="L82" s="543"/>
      <c r="M82" s="543"/>
    </row>
    <row r="83" spans="1:13" ht="20.25" thickBot="1">
      <c r="A83" s="25"/>
      <c r="B83" s="170" t="s">
        <v>154</v>
      </c>
      <c r="C83" s="451"/>
      <c r="D83" s="287"/>
      <c r="E83" s="287"/>
      <c r="F83" s="427"/>
      <c r="G83" s="803"/>
      <c r="H83" s="785"/>
      <c r="I83" s="785"/>
      <c r="J83" s="785"/>
      <c r="K83" s="785"/>
      <c r="L83" s="785"/>
      <c r="M83" s="785"/>
    </row>
    <row r="84" spans="1:13" s="13" customFormat="1" ht="17.25" customHeight="1">
      <c r="A84" s="14" t="s">
        <v>155</v>
      </c>
      <c r="B84" s="166" t="s">
        <v>156</v>
      </c>
      <c r="C84" s="448">
        <v>1785784</v>
      </c>
      <c r="D84" s="280">
        <v>96332</v>
      </c>
      <c r="E84" s="283">
        <v>1689452</v>
      </c>
      <c r="F84" s="549"/>
      <c r="G84" s="804">
        <v>1780818</v>
      </c>
      <c r="H84" s="538"/>
      <c r="I84" s="538"/>
      <c r="J84" s="538">
        <v>1780818</v>
      </c>
      <c r="K84" s="538">
        <v>110175</v>
      </c>
      <c r="L84" s="538">
        <v>1670643</v>
      </c>
      <c r="M84" s="538"/>
    </row>
    <row r="85" spans="1:13" s="13" customFormat="1" ht="15" customHeight="1" thickBot="1">
      <c r="A85" s="22" t="s">
        <v>157</v>
      </c>
      <c r="B85" s="171" t="s">
        <v>158</v>
      </c>
      <c r="C85" s="452"/>
      <c r="D85" s="283"/>
      <c r="E85" s="283"/>
      <c r="F85" s="549"/>
      <c r="G85" s="804"/>
      <c r="H85" s="538"/>
      <c r="I85" s="538"/>
      <c r="J85" s="538"/>
      <c r="K85" s="538"/>
      <c r="L85" s="538"/>
      <c r="M85" s="538"/>
    </row>
    <row r="86" spans="1:13" s="13" customFormat="1" ht="18" customHeight="1" thickBot="1">
      <c r="A86" s="25" t="s">
        <v>159</v>
      </c>
      <c r="B86" s="170" t="s">
        <v>160</v>
      </c>
      <c r="C86" s="450">
        <f>SUM(C84:C85)</f>
        <v>1785784</v>
      </c>
      <c r="D86" s="290">
        <f>SUM(D84:D85)</f>
        <v>96332</v>
      </c>
      <c r="E86" s="290">
        <f>SUM(E84:E85)</f>
        <v>1689452</v>
      </c>
      <c r="F86" s="551">
        <f>SUM(F84:F85)</f>
        <v>0</v>
      </c>
      <c r="G86" s="802">
        <f>SUM(G84:G85)</f>
        <v>1780818</v>
      </c>
      <c r="H86" s="802"/>
      <c r="I86" s="802"/>
      <c r="J86" s="802">
        <f>SUM(J84:J85)</f>
        <v>1780818</v>
      </c>
      <c r="K86" s="802">
        <f>SUM(K84:K85)</f>
        <v>110175</v>
      </c>
      <c r="L86" s="802">
        <f>SUM(L84:L85)</f>
        <v>1670643</v>
      </c>
      <c r="M86" s="802">
        <f>SUM(M84:M85)</f>
        <v>0</v>
      </c>
    </row>
    <row r="87" spans="1:13" ht="20.25" thickBot="1">
      <c r="A87" s="25"/>
      <c r="B87" s="170" t="s">
        <v>161</v>
      </c>
      <c r="C87" s="451"/>
      <c r="D87" s="287"/>
      <c r="E87" s="287"/>
      <c r="F87" s="427"/>
      <c r="G87" s="803"/>
      <c r="H87" s="785"/>
      <c r="I87" s="785"/>
      <c r="J87" s="785"/>
      <c r="K87" s="785"/>
      <c r="L87" s="785"/>
      <c r="M87" s="785"/>
    </row>
    <row r="88" spans="1:13" s="13" customFormat="1" ht="15" customHeight="1">
      <c r="A88" s="14" t="s">
        <v>162</v>
      </c>
      <c r="B88" s="166" t="s">
        <v>163</v>
      </c>
      <c r="C88" s="448"/>
      <c r="D88" s="283"/>
      <c r="E88" s="283"/>
      <c r="F88" s="549"/>
      <c r="G88" s="804">
        <v>500</v>
      </c>
      <c r="H88" s="538"/>
      <c r="I88" s="538"/>
      <c r="J88" s="538">
        <v>500</v>
      </c>
      <c r="K88" s="538">
        <v>500</v>
      </c>
      <c r="L88" s="538"/>
      <c r="M88" s="538"/>
    </row>
    <row r="89" spans="1:13" s="13" customFormat="1" ht="15" customHeight="1">
      <c r="A89" s="16" t="s">
        <v>164</v>
      </c>
      <c r="B89" s="167" t="s">
        <v>165</v>
      </c>
      <c r="C89" s="449"/>
      <c r="D89" s="283"/>
      <c r="E89" s="283"/>
      <c r="F89" s="549"/>
      <c r="G89" s="804"/>
      <c r="H89" s="538"/>
      <c r="I89" s="538"/>
      <c r="J89" s="538"/>
      <c r="K89" s="538"/>
      <c r="L89" s="538"/>
      <c r="M89" s="538"/>
    </row>
    <row r="90" spans="1:13" s="13" customFormat="1" ht="15" customHeight="1" thickBot="1">
      <c r="A90" s="22" t="s">
        <v>166</v>
      </c>
      <c r="B90" s="171" t="s">
        <v>167</v>
      </c>
      <c r="C90" s="452"/>
      <c r="D90" s="283"/>
      <c r="E90" s="283"/>
      <c r="F90" s="549"/>
      <c r="G90" s="804"/>
      <c r="H90" s="538"/>
      <c r="I90" s="538"/>
      <c r="J90" s="538"/>
      <c r="K90" s="538"/>
      <c r="L90" s="538"/>
      <c r="M90" s="538"/>
    </row>
    <row r="91" spans="1:13" s="13" customFormat="1" ht="15" customHeight="1" thickBot="1">
      <c r="A91" s="25" t="s">
        <v>168</v>
      </c>
      <c r="B91" s="170" t="s">
        <v>169</v>
      </c>
      <c r="C91" s="450"/>
      <c r="D91" s="290">
        <f>SUM(D88:D90)</f>
        <v>0</v>
      </c>
      <c r="E91" s="290">
        <f>SUM(E88:E90)</f>
        <v>0</v>
      </c>
      <c r="F91" s="551">
        <f>SUM(F88:F90)</f>
        <v>0</v>
      </c>
      <c r="G91" s="802">
        <f>SUM(G88:G90)</f>
        <v>500</v>
      </c>
      <c r="H91" s="802"/>
      <c r="I91" s="802"/>
      <c r="J91" s="802">
        <f>SUM(J88:J90)</f>
        <v>500</v>
      </c>
      <c r="K91" s="802">
        <f>SUM(K88:K90)</f>
        <v>500</v>
      </c>
      <c r="L91" s="802">
        <f>SUM(L88:L90)</f>
        <v>0</v>
      </c>
      <c r="M91" s="802">
        <f>SUM(M88:M90)</f>
        <v>0</v>
      </c>
    </row>
    <row r="92" spans="1:13" ht="15" customHeight="1" thickBot="1">
      <c r="A92" s="25"/>
      <c r="B92" s="170" t="s">
        <v>170</v>
      </c>
      <c r="C92" s="451"/>
      <c r="D92" s="287"/>
      <c r="E92" s="287"/>
      <c r="F92" s="427"/>
      <c r="G92" s="803"/>
      <c r="H92" s="785"/>
      <c r="I92" s="785"/>
      <c r="J92" s="785"/>
      <c r="K92" s="785"/>
      <c r="L92" s="785"/>
      <c r="M92" s="785"/>
    </row>
    <row r="93" spans="1:13" s="13" customFormat="1" ht="15" customHeight="1">
      <c r="A93" s="27" t="s">
        <v>171</v>
      </c>
      <c r="B93" s="166" t="s">
        <v>172</v>
      </c>
      <c r="C93" s="448"/>
      <c r="D93" s="283"/>
      <c r="E93" s="283"/>
      <c r="F93" s="549"/>
      <c r="G93" s="804"/>
      <c r="H93" s="538"/>
      <c r="I93" s="538"/>
      <c r="J93" s="538"/>
      <c r="K93" s="538"/>
      <c r="L93" s="538"/>
      <c r="M93" s="538"/>
    </row>
    <row r="94" spans="1:13" s="13" customFormat="1" ht="15" customHeight="1">
      <c r="A94" s="28" t="s">
        <v>173</v>
      </c>
      <c r="B94" s="167" t="s">
        <v>174</v>
      </c>
      <c r="C94" s="449"/>
      <c r="D94" s="283"/>
      <c r="E94" s="283"/>
      <c r="F94" s="549"/>
      <c r="G94" s="804"/>
      <c r="H94" s="538"/>
      <c r="I94" s="538"/>
      <c r="J94" s="538"/>
      <c r="K94" s="538"/>
      <c r="L94" s="538"/>
      <c r="M94" s="538"/>
    </row>
    <row r="95" spans="1:13" s="13" customFormat="1" ht="15" customHeight="1">
      <c r="A95" s="28" t="s">
        <v>175</v>
      </c>
      <c r="B95" s="167" t="s">
        <v>176</v>
      </c>
      <c r="C95" s="449"/>
      <c r="D95" s="283"/>
      <c r="E95" s="283"/>
      <c r="F95" s="549"/>
      <c r="G95" s="804"/>
      <c r="H95" s="538"/>
      <c r="I95" s="538"/>
      <c r="J95" s="538"/>
      <c r="K95" s="538"/>
      <c r="L95" s="538"/>
      <c r="M95" s="538"/>
    </row>
    <row r="96" spans="1:13" s="13" customFormat="1" ht="15" customHeight="1" thickBot="1">
      <c r="A96" s="29" t="s">
        <v>177</v>
      </c>
      <c r="B96" s="171" t="s">
        <v>178</v>
      </c>
      <c r="C96" s="452"/>
      <c r="D96" s="283"/>
      <c r="E96" s="283"/>
      <c r="F96" s="549"/>
      <c r="G96" s="804"/>
      <c r="H96" s="538"/>
      <c r="I96" s="538"/>
      <c r="J96" s="538"/>
      <c r="K96" s="538"/>
      <c r="L96" s="538"/>
      <c r="M96" s="538"/>
    </row>
    <row r="97" spans="1:13" s="13" customFormat="1" ht="15" customHeight="1" thickBot="1">
      <c r="A97" s="25" t="s">
        <v>179</v>
      </c>
      <c r="B97" s="170" t="s">
        <v>180</v>
      </c>
      <c r="C97" s="450"/>
      <c r="D97" s="290">
        <f>SUM(D93:D96)</f>
        <v>0</v>
      </c>
      <c r="E97" s="290">
        <f>SUM(E93:E96)</f>
        <v>0</v>
      </c>
      <c r="F97" s="551">
        <f>SUM(F93:F96)</f>
        <v>0</v>
      </c>
      <c r="G97" s="802"/>
      <c r="H97" s="543"/>
      <c r="I97" s="543"/>
      <c r="J97" s="543"/>
      <c r="K97" s="543"/>
      <c r="L97" s="543"/>
      <c r="M97" s="543"/>
    </row>
    <row r="98" spans="1:13" s="13" customFormat="1" ht="15" customHeight="1" thickBot="1">
      <c r="A98" s="25" t="s">
        <v>181</v>
      </c>
      <c r="B98" s="170" t="s">
        <v>182</v>
      </c>
      <c r="C98" s="453"/>
      <c r="D98" s="295"/>
      <c r="E98" s="295"/>
      <c r="F98" s="578"/>
      <c r="G98" s="813"/>
      <c r="H98" s="581"/>
      <c r="I98" s="581"/>
      <c r="J98" s="581"/>
      <c r="K98" s="581"/>
      <c r="L98" s="581"/>
      <c r="M98" s="581"/>
    </row>
    <row r="99" spans="1:13" s="13" customFormat="1" ht="15" customHeight="1" thickBot="1">
      <c r="A99" s="25" t="s">
        <v>183</v>
      </c>
      <c r="B99" s="170" t="s">
        <v>184</v>
      </c>
      <c r="C99" s="453"/>
      <c r="D99" s="295"/>
      <c r="E99" s="295"/>
      <c r="F99" s="578"/>
      <c r="G99" s="1021"/>
      <c r="H99" s="581"/>
      <c r="I99" s="581"/>
      <c r="J99" s="581"/>
      <c r="K99" s="581"/>
      <c r="L99" s="581"/>
      <c r="M99" s="581"/>
    </row>
    <row r="100" spans="1:13" s="13" customFormat="1" ht="18.75" customHeight="1" thickBot="1">
      <c r="A100" s="25" t="s">
        <v>185</v>
      </c>
      <c r="B100" s="175" t="s">
        <v>186</v>
      </c>
      <c r="C100" s="450">
        <f aca="true" t="shared" si="6" ref="C100:M100">+C76+C82+C86+C91+C97+C99+C98</f>
        <v>1895784</v>
      </c>
      <c r="D100" s="290">
        <f t="shared" si="6"/>
        <v>206332</v>
      </c>
      <c r="E100" s="290">
        <f t="shared" si="6"/>
        <v>1689452</v>
      </c>
      <c r="F100" s="551">
        <f t="shared" si="6"/>
        <v>0</v>
      </c>
      <c r="G100" s="595">
        <f t="shared" si="6"/>
        <v>1891318</v>
      </c>
      <c r="H100" s="595">
        <f t="shared" si="6"/>
        <v>0</v>
      </c>
      <c r="I100" s="595">
        <f t="shared" si="6"/>
        <v>0</v>
      </c>
      <c r="J100" s="595">
        <f t="shared" si="6"/>
        <v>1891318</v>
      </c>
      <c r="K100" s="595">
        <f t="shared" si="6"/>
        <v>220675</v>
      </c>
      <c r="L100" s="595">
        <f t="shared" si="6"/>
        <v>1670643</v>
      </c>
      <c r="M100" s="290">
        <f t="shared" si="6"/>
        <v>0</v>
      </c>
    </row>
    <row r="101" spans="1:13" s="13" customFormat="1" ht="31.5" customHeight="1" thickBot="1">
      <c r="A101" s="30" t="s">
        <v>187</v>
      </c>
      <c r="B101" s="176" t="s">
        <v>188</v>
      </c>
      <c r="C101" s="450">
        <f>+C71+C100</f>
        <v>3285222</v>
      </c>
      <c r="D101" s="290">
        <f>+D71+D100</f>
        <v>1115041</v>
      </c>
      <c r="E101" s="290">
        <f>+E71+E100</f>
        <v>2170181</v>
      </c>
      <c r="F101" s="551">
        <f>+F71+F100</f>
        <v>33652</v>
      </c>
      <c r="G101" s="595">
        <f>+G71+G100</f>
        <v>3663140</v>
      </c>
      <c r="H101" s="595">
        <f aca="true" t="shared" si="7" ref="H101:M101">+H71+H100</f>
        <v>33773</v>
      </c>
      <c r="I101" s="595">
        <f t="shared" si="7"/>
        <v>1451</v>
      </c>
      <c r="J101" s="595">
        <f t="shared" si="7"/>
        <v>3695462</v>
      </c>
      <c r="K101" s="595">
        <f t="shared" si="7"/>
        <v>1202671</v>
      </c>
      <c r="L101" s="595">
        <f t="shared" si="7"/>
        <v>2492791</v>
      </c>
      <c r="M101" s="595">
        <f t="shared" si="7"/>
        <v>33652</v>
      </c>
    </row>
    <row r="102" spans="1:7" s="13" customFormat="1" ht="83.25" customHeight="1">
      <c r="A102" s="31"/>
      <c r="B102" s="177"/>
      <c r="C102" s="454"/>
      <c r="D102" s="33"/>
      <c r="E102" s="33"/>
      <c r="F102" s="33"/>
      <c r="G102" s="33"/>
    </row>
    <row r="103" spans="1:13" s="11" customFormat="1" ht="27" customHeight="1" thickBot="1">
      <c r="A103" s="1083" t="s">
        <v>189</v>
      </c>
      <c r="B103" s="1084"/>
      <c r="C103" s="1084"/>
      <c r="D103" s="1084"/>
      <c r="E103" s="1084"/>
      <c r="F103" s="1084"/>
      <c r="G103" s="1084"/>
      <c r="H103" s="1084"/>
      <c r="I103" s="1084"/>
      <c r="J103" s="1084"/>
      <c r="K103" s="1084"/>
      <c r="L103" s="1084"/>
      <c r="M103" s="1084"/>
    </row>
    <row r="104" spans="1:13" ht="15" customHeight="1" thickBot="1">
      <c r="A104" s="495"/>
      <c r="B104" s="508" t="s">
        <v>190</v>
      </c>
      <c r="C104" s="510"/>
      <c r="D104" s="509"/>
      <c r="E104" s="509"/>
      <c r="F104" s="794"/>
      <c r="G104" s="744"/>
      <c r="H104" s="744"/>
      <c r="I104" s="744"/>
      <c r="J104" s="744"/>
      <c r="K104" s="744"/>
      <c r="L104" s="744"/>
      <c r="M104" s="744"/>
    </row>
    <row r="105" spans="1:13" ht="16.5" customHeight="1">
      <c r="A105" s="14" t="s">
        <v>13</v>
      </c>
      <c r="B105" s="179" t="s">
        <v>191</v>
      </c>
      <c r="C105" s="448">
        <v>625030</v>
      </c>
      <c r="D105" s="280">
        <v>447682</v>
      </c>
      <c r="E105" s="280">
        <v>177348</v>
      </c>
      <c r="F105" s="548">
        <v>23982</v>
      </c>
      <c r="G105" s="541">
        <v>701585</v>
      </c>
      <c r="H105" s="541">
        <v>8588</v>
      </c>
      <c r="I105" s="541"/>
      <c r="J105" s="541">
        <v>710173</v>
      </c>
      <c r="K105" s="541">
        <v>483105</v>
      </c>
      <c r="L105" s="541">
        <v>227068</v>
      </c>
      <c r="M105" s="541">
        <v>23982</v>
      </c>
    </row>
    <row r="106" spans="1:13" ht="16.5" customHeight="1">
      <c r="A106" s="16" t="s">
        <v>15</v>
      </c>
      <c r="B106" s="180" t="s">
        <v>192</v>
      </c>
      <c r="C106" s="449">
        <v>124420</v>
      </c>
      <c r="D106" s="283">
        <v>96287</v>
      </c>
      <c r="E106" s="283">
        <v>28133</v>
      </c>
      <c r="F106" s="549">
        <v>4670</v>
      </c>
      <c r="G106" s="538">
        <v>140218</v>
      </c>
      <c r="H106" s="538">
        <v>1651</v>
      </c>
      <c r="I106" s="538"/>
      <c r="J106" s="541">
        <v>141869</v>
      </c>
      <c r="K106" s="538">
        <v>103239</v>
      </c>
      <c r="L106" s="538">
        <v>38630</v>
      </c>
      <c r="M106" s="538">
        <v>4670</v>
      </c>
    </row>
    <row r="107" spans="1:13" ht="17.25" customHeight="1">
      <c r="A107" s="16" t="s">
        <v>17</v>
      </c>
      <c r="B107" s="180" t="s">
        <v>193</v>
      </c>
      <c r="C107" s="449">
        <v>904462</v>
      </c>
      <c r="D107" s="288">
        <v>294586</v>
      </c>
      <c r="E107" s="288">
        <v>609876</v>
      </c>
      <c r="F107" s="552">
        <v>5000</v>
      </c>
      <c r="G107" s="542">
        <v>999003</v>
      </c>
      <c r="H107" s="542">
        <v>11135</v>
      </c>
      <c r="I107" s="542"/>
      <c r="J107" s="541">
        <v>1010138</v>
      </c>
      <c r="K107" s="542">
        <v>308283</v>
      </c>
      <c r="L107" s="542">
        <v>701855</v>
      </c>
      <c r="M107" s="542">
        <v>5000</v>
      </c>
    </row>
    <row r="108" spans="1:13" ht="17.25" customHeight="1">
      <c r="A108" s="16" t="s">
        <v>19</v>
      </c>
      <c r="B108" s="181" t="s">
        <v>194</v>
      </c>
      <c r="C108" s="449">
        <v>29750</v>
      </c>
      <c r="D108" s="288">
        <v>29750</v>
      </c>
      <c r="E108" s="288"/>
      <c r="F108" s="552"/>
      <c r="G108" s="542">
        <v>31913</v>
      </c>
      <c r="H108" s="542">
        <v>2059</v>
      </c>
      <c r="I108" s="542"/>
      <c r="J108" s="541">
        <v>33972</v>
      </c>
      <c r="K108" s="542">
        <v>33972</v>
      </c>
      <c r="L108" s="542"/>
      <c r="M108" s="542"/>
    </row>
    <row r="109" spans="1:13" ht="17.25" customHeight="1">
      <c r="A109" s="16" t="s">
        <v>195</v>
      </c>
      <c r="B109" s="182" t="s">
        <v>196</v>
      </c>
      <c r="C109" s="449">
        <v>63424</v>
      </c>
      <c r="D109" s="288">
        <v>1994</v>
      </c>
      <c r="E109" s="288">
        <v>61430</v>
      </c>
      <c r="F109" s="552"/>
      <c r="G109" s="542">
        <v>86346</v>
      </c>
      <c r="H109" s="542">
        <v>11254</v>
      </c>
      <c r="I109" s="542"/>
      <c r="J109" s="541">
        <v>97600</v>
      </c>
      <c r="K109" s="542">
        <v>22431</v>
      </c>
      <c r="L109" s="542">
        <v>75169</v>
      </c>
      <c r="M109" s="542"/>
    </row>
    <row r="110" spans="1:13" ht="15" customHeight="1">
      <c r="A110" s="16" t="s">
        <v>197</v>
      </c>
      <c r="B110" s="180" t="s">
        <v>198</v>
      </c>
      <c r="C110" s="354"/>
      <c r="D110" s="288"/>
      <c r="E110" s="288"/>
      <c r="F110" s="552"/>
      <c r="G110" s="542">
        <v>900</v>
      </c>
      <c r="H110" s="542"/>
      <c r="I110" s="542"/>
      <c r="J110" s="541">
        <v>900</v>
      </c>
      <c r="K110" s="542">
        <v>900</v>
      </c>
      <c r="L110" s="542"/>
      <c r="M110" s="542"/>
    </row>
    <row r="111" spans="1:13" ht="15" customHeight="1">
      <c r="A111" s="16" t="s">
        <v>199</v>
      </c>
      <c r="B111" s="183" t="s">
        <v>200</v>
      </c>
      <c r="C111" s="354"/>
      <c r="D111" s="288"/>
      <c r="E111" s="288"/>
      <c r="F111" s="552"/>
      <c r="G111" s="542"/>
      <c r="H111" s="542"/>
      <c r="I111" s="542"/>
      <c r="J111" s="541"/>
      <c r="K111" s="542"/>
      <c r="L111" s="542"/>
      <c r="M111" s="542"/>
    </row>
    <row r="112" spans="1:13" ht="15" customHeight="1">
      <c r="A112" s="16" t="s">
        <v>201</v>
      </c>
      <c r="B112" s="183" t="s">
        <v>202</v>
      </c>
      <c r="C112" s="354"/>
      <c r="D112" s="288"/>
      <c r="E112" s="288"/>
      <c r="F112" s="552"/>
      <c r="G112" s="542"/>
      <c r="H112" s="542"/>
      <c r="I112" s="542"/>
      <c r="J112" s="541"/>
      <c r="K112" s="542"/>
      <c r="L112" s="542"/>
      <c r="M112" s="542"/>
    </row>
    <row r="113" spans="1:13" ht="15" customHeight="1">
      <c r="A113" s="16" t="s">
        <v>203</v>
      </c>
      <c r="B113" s="184" t="s">
        <v>204</v>
      </c>
      <c r="C113" s="354"/>
      <c r="D113" s="288"/>
      <c r="E113" s="288"/>
      <c r="F113" s="552"/>
      <c r="G113" s="542"/>
      <c r="H113" s="542"/>
      <c r="I113" s="542"/>
      <c r="J113" s="541"/>
      <c r="K113" s="542"/>
      <c r="L113" s="542"/>
      <c r="M113" s="542"/>
    </row>
    <row r="114" spans="1:13" ht="15" customHeight="1">
      <c r="A114" s="16" t="s">
        <v>205</v>
      </c>
      <c r="B114" s="185" t="s">
        <v>206</v>
      </c>
      <c r="C114" s="354"/>
      <c r="D114" s="288"/>
      <c r="E114" s="288"/>
      <c r="F114" s="552"/>
      <c r="G114" s="542"/>
      <c r="H114" s="542"/>
      <c r="I114" s="542"/>
      <c r="J114" s="541"/>
      <c r="K114" s="542"/>
      <c r="L114" s="542"/>
      <c r="M114" s="542"/>
    </row>
    <row r="115" spans="1:13" ht="15" customHeight="1">
      <c r="A115" s="16" t="s">
        <v>207</v>
      </c>
      <c r="B115" s="185" t="s">
        <v>208</v>
      </c>
      <c r="C115" s="354"/>
      <c r="D115" s="288"/>
      <c r="E115" s="288"/>
      <c r="F115" s="552"/>
      <c r="G115" s="542"/>
      <c r="H115" s="542"/>
      <c r="I115" s="542"/>
      <c r="J115" s="541"/>
      <c r="K115" s="542"/>
      <c r="L115" s="542"/>
      <c r="M115" s="542"/>
    </row>
    <row r="116" spans="1:13" ht="16.5" customHeight="1">
      <c r="A116" s="16" t="s">
        <v>209</v>
      </c>
      <c r="B116" s="184" t="s">
        <v>210</v>
      </c>
      <c r="C116" s="354">
        <v>530</v>
      </c>
      <c r="D116" s="288"/>
      <c r="E116" s="288">
        <v>530</v>
      </c>
      <c r="F116" s="552"/>
      <c r="G116" s="542">
        <v>581</v>
      </c>
      <c r="H116" s="542"/>
      <c r="I116" s="542"/>
      <c r="J116" s="541">
        <v>581</v>
      </c>
      <c r="K116" s="542"/>
      <c r="L116" s="542">
        <v>581</v>
      </c>
      <c r="M116" s="542"/>
    </row>
    <row r="117" spans="1:13" ht="15" customHeight="1">
      <c r="A117" s="16" t="s">
        <v>211</v>
      </c>
      <c r="B117" s="184" t="s">
        <v>212</v>
      </c>
      <c r="C117" s="354"/>
      <c r="D117" s="288"/>
      <c r="E117" s="288"/>
      <c r="F117" s="552"/>
      <c r="G117" s="542"/>
      <c r="H117" s="542"/>
      <c r="I117" s="542"/>
      <c r="J117" s="541"/>
      <c r="K117" s="542"/>
      <c r="L117" s="542"/>
      <c r="M117" s="542"/>
    </row>
    <row r="118" spans="1:13" ht="15.75" customHeight="1">
      <c r="A118" s="16" t="s">
        <v>213</v>
      </c>
      <c r="B118" s="185" t="s">
        <v>214</v>
      </c>
      <c r="C118" s="354"/>
      <c r="D118" s="288"/>
      <c r="E118" s="288"/>
      <c r="F118" s="552"/>
      <c r="G118" s="542"/>
      <c r="H118" s="542"/>
      <c r="I118" s="542"/>
      <c r="J118" s="541"/>
      <c r="K118" s="542"/>
      <c r="L118" s="542"/>
      <c r="M118" s="542"/>
    </row>
    <row r="119" spans="1:13" ht="15" customHeight="1">
      <c r="A119" s="36" t="s">
        <v>215</v>
      </c>
      <c r="B119" s="183" t="s">
        <v>216</v>
      </c>
      <c r="C119" s="354"/>
      <c r="D119" s="288"/>
      <c r="E119" s="288"/>
      <c r="F119" s="552"/>
      <c r="G119" s="542"/>
      <c r="H119" s="542"/>
      <c r="I119" s="542"/>
      <c r="J119" s="541"/>
      <c r="K119" s="542"/>
      <c r="L119" s="542"/>
      <c r="M119" s="542"/>
    </row>
    <row r="120" spans="1:13" ht="15" customHeight="1">
      <c r="A120" s="16" t="s">
        <v>217</v>
      </c>
      <c r="B120" s="183" t="s">
        <v>218</v>
      </c>
      <c r="C120" s="354"/>
      <c r="D120" s="288"/>
      <c r="E120" s="288"/>
      <c r="F120" s="552"/>
      <c r="G120" s="542"/>
      <c r="H120" s="542"/>
      <c r="I120" s="542"/>
      <c r="J120" s="541"/>
      <c r="K120" s="542"/>
      <c r="L120" s="542"/>
      <c r="M120" s="542"/>
    </row>
    <row r="121" spans="1:13" ht="15.75" customHeight="1">
      <c r="A121" s="22" t="s">
        <v>219</v>
      </c>
      <c r="B121" s="183" t="s">
        <v>220</v>
      </c>
      <c r="C121" s="354">
        <v>62894</v>
      </c>
      <c r="D121" s="288">
        <v>1994</v>
      </c>
      <c r="E121" s="288">
        <v>60900</v>
      </c>
      <c r="F121" s="552"/>
      <c r="G121" s="542">
        <v>84343</v>
      </c>
      <c r="H121" s="542">
        <v>11254</v>
      </c>
      <c r="I121" s="542"/>
      <c r="J121" s="541">
        <v>95597</v>
      </c>
      <c r="K121" s="542">
        <v>21480</v>
      </c>
      <c r="L121" s="542">
        <v>74117</v>
      </c>
      <c r="M121" s="542"/>
    </row>
    <row r="122" spans="1:13" ht="15.75" customHeight="1">
      <c r="A122" s="16" t="s">
        <v>221</v>
      </c>
      <c r="B122" s="181" t="s">
        <v>222</v>
      </c>
      <c r="C122" s="351">
        <v>10000</v>
      </c>
      <c r="D122" s="283">
        <v>10000</v>
      </c>
      <c r="E122" s="283"/>
      <c r="F122" s="549"/>
      <c r="G122" s="538"/>
      <c r="H122" s="538"/>
      <c r="I122" s="538"/>
      <c r="J122" s="541"/>
      <c r="K122" s="538"/>
      <c r="L122" s="538"/>
      <c r="M122" s="538"/>
    </row>
    <row r="123" spans="1:13" ht="15.75" customHeight="1">
      <c r="A123" s="16" t="s">
        <v>223</v>
      </c>
      <c r="B123" s="180" t="s">
        <v>224</v>
      </c>
      <c r="C123" s="351">
        <v>10000</v>
      </c>
      <c r="D123" s="283">
        <v>10000</v>
      </c>
      <c r="E123" s="283"/>
      <c r="F123" s="549"/>
      <c r="G123" s="538"/>
      <c r="H123" s="538"/>
      <c r="I123" s="538"/>
      <c r="J123" s="541"/>
      <c r="K123" s="538"/>
      <c r="L123" s="538"/>
      <c r="M123" s="538"/>
    </row>
    <row r="124" spans="1:13" ht="18" customHeight="1" thickBot="1">
      <c r="A124" s="22" t="s">
        <v>225</v>
      </c>
      <c r="B124" s="186" t="s">
        <v>226</v>
      </c>
      <c r="C124" s="354"/>
      <c r="D124" s="288"/>
      <c r="E124" s="288"/>
      <c r="F124" s="552"/>
      <c r="G124" s="542"/>
      <c r="H124" s="542"/>
      <c r="I124" s="542"/>
      <c r="J124" s="541"/>
      <c r="K124" s="542"/>
      <c r="L124" s="542"/>
      <c r="M124" s="542"/>
    </row>
    <row r="125" spans="1:13" ht="18" customHeight="1" thickBot="1">
      <c r="A125" s="19" t="s">
        <v>23</v>
      </c>
      <c r="B125" s="187" t="s">
        <v>227</v>
      </c>
      <c r="C125" s="353">
        <f>C105+C106+C107+C108+C109+C122</f>
        <v>1757086</v>
      </c>
      <c r="D125" s="290">
        <f>D105+D106+D107+D108+D109+D122</f>
        <v>880299</v>
      </c>
      <c r="E125" s="290">
        <f>E105+E106+E107+E108+E109+E122</f>
        <v>876787</v>
      </c>
      <c r="F125" s="551">
        <f>F105+F106+F107+F108+F109+F122</f>
        <v>33652</v>
      </c>
      <c r="G125" s="593">
        <f>G105+G106+G107+G108+G109+G122</f>
        <v>1959065</v>
      </c>
      <c r="H125" s="593">
        <f aca="true" t="shared" si="8" ref="H125:M125">H105+H106+H107+H108+H109+H122</f>
        <v>34687</v>
      </c>
      <c r="I125" s="593">
        <f t="shared" si="8"/>
        <v>0</v>
      </c>
      <c r="J125" s="593">
        <f t="shared" si="8"/>
        <v>1993752</v>
      </c>
      <c r="K125" s="593">
        <f t="shared" si="8"/>
        <v>951030</v>
      </c>
      <c r="L125" s="593">
        <f t="shared" si="8"/>
        <v>1042722</v>
      </c>
      <c r="M125" s="593">
        <f t="shared" si="8"/>
        <v>33652</v>
      </c>
    </row>
    <row r="126" spans="1:13" ht="15" customHeight="1" thickBot="1">
      <c r="A126" s="12"/>
      <c r="B126" s="178" t="s">
        <v>228</v>
      </c>
      <c r="C126" s="456"/>
      <c r="D126" s="287"/>
      <c r="E126" s="287"/>
      <c r="F126" s="427"/>
      <c r="G126" s="787"/>
      <c r="H126" s="785"/>
      <c r="I126" s="785"/>
      <c r="J126" s="785"/>
      <c r="K126" s="785"/>
      <c r="L126" s="785"/>
      <c r="M126" s="785"/>
    </row>
    <row r="127" spans="1:13" ht="16.5" customHeight="1">
      <c r="A127" s="14" t="s">
        <v>26</v>
      </c>
      <c r="B127" s="179" t="s">
        <v>229</v>
      </c>
      <c r="C127" s="349">
        <v>1347607</v>
      </c>
      <c r="D127" s="280">
        <v>102166</v>
      </c>
      <c r="E127" s="280">
        <v>1245441</v>
      </c>
      <c r="F127" s="548"/>
      <c r="G127" s="541">
        <v>1512438</v>
      </c>
      <c r="H127" s="541">
        <v>5277</v>
      </c>
      <c r="I127" s="541"/>
      <c r="J127" s="541">
        <v>1517715</v>
      </c>
      <c r="K127" s="541">
        <v>107515</v>
      </c>
      <c r="L127" s="541">
        <v>1410200</v>
      </c>
      <c r="M127" s="541"/>
    </row>
    <row r="128" spans="1:13" ht="15.75" customHeight="1">
      <c r="A128" s="14" t="s">
        <v>28</v>
      </c>
      <c r="B128" s="188" t="s">
        <v>230</v>
      </c>
      <c r="C128" s="349">
        <v>1243562</v>
      </c>
      <c r="D128" s="280">
        <v>90300</v>
      </c>
      <c r="E128" s="280">
        <v>1153262</v>
      </c>
      <c r="F128" s="548"/>
      <c r="G128" s="541">
        <v>1402762</v>
      </c>
      <c r="H128" s="541"/>
      <c r="I128" s="541"/>
      <c r="J128" s="541">
        <v>1401762</v>
      </c>
      <c r="K128" s="541">
        <v>88300</v>
      </c>
      <c r="L128" s="541">
        <v>1313462</v>
      </c>
      <c r="M128" s="541"/>
    </row>
    <row r="129" spans="1:13" ht="17.25" customHeight="1">
      <c r="A129" s="14" t="s">
        <v>30</v>
      </c>
      <c r="B129" s="188" t="s">
        <v>231</v>
      </c>
      <c r="C129" s="351">
        <v>49772</v>
      </c>
      <c r="D129" s="283">
        <v>7819</v>
      </c>
      <c r="E129" s="283">
        <v>41953</v>
      </c>
      <c r="F129" s="549"/>
      <c r="G129" s="538">
        <v>59495</v>
      </c>
      <c r="H129" s="538"/>
      <c r="I129" s="538">
        <v>7642</v>
      </c>
      <c r="J129" s="541">
        <v>51853</v>
      </c>
      <c r="K129" s="538">
        <v>18869</v>
      </c>
      <c r="L129" s="538">
        <v>32984</v>
      </c>
      <c r="M129" s="538"/>
    </row>
    <row r="130" spans="1:13" ht="15" customHeight="1">
      <c r="A130" s="14" t="s">
        <v>32</v>
      </c>
      <c r="B130" s="188" t="s">
        <v>232</v>
      </c>
      <c r="C130" s="351"/>
      <c r="D130" s="283"/>
      <c r="E130" s="283"/>
      <c r="F130" s="549"/>
      <c r="G130" s="538"/>
      <c r="H130" s="538"/>
      <c r="I130" s="538"/>
      <c r="J130" s="538"/>
      <c r="K130" s="538"/>
      <c r="L130" s="538"/>
      <c r="M130" s="538"/>
    </row>
    <row r="131" spans="1:13" ht="18" customHeight="1">
      <c r="A131" s="14" t="s">
        <v>34</v>
      </c>
      <c r="B131" s="171" t="s">
        <v>233</v>
      </c>
      <c r="C131" s="351"/>
      <c r="D131" s="283"/>
      <c r="E131" s="283"/>
      <c r="F131" s="549"/>
      <c r="G131" s="538">
        <v>885</v>
      </c>
      <c r="H131" s="538"/>
      <c r="I131" s="538"/>
      <c r="J131" s="538">
        <v>885</v>
      </c>
      <c r="K131" s="538"/>
      <c r="L131" s="538">
        <v>885</v>
      </c>
      <c r="M131" s="538"/>
    </row>
    <row r="132" spans="1:13" ht="15" customHeight="1">
      <c r="A132" s="14" t="s">
        <v>36</v>
      </c>
      <c r="B132" s="168" t="s">
        <v>234</v>
      </c>
      <c r="C132" s="351"/>
      <c r="D132" s="283"/>
      <c r="E132" s="283"/>
      <c r="F132" s="549"/>
      <c r="G132" s="538"/>
      <c r="H132" s="538"/>
      <c r="I132" s="538"/>
      <c r="J132" s="538"/>
      <c r="K132" s="538"/>
      <c r="L132" s="538"/>
      <c r="M132" s="538"/>
    </row>
    <row r="133" spans="1:13" ht="15" customHeight="1">
      <c r="A133" s="14" t="s">
        <v>235</v>
      </c>
      <c r="B133" s="189" t="s">
        <v>236</v>
      </c>
      <c r="C133" s="351"/>
      <c r="D133" s="283"/>
      <c r="E133" s="283"/>
      <c r="F133" s="549"/>
      <c r="G133" s="538"/>
      <c r="H133" s="538"/>
      <c r="I133" s="538"/>
      <c r="J133" s="538"/>
      <c r="K133" s="538"/>
      <c r="L133" s="538"/>
      <c r="M133" s="538"/>
    </row>
    <row r="134" spans="1:13" ht="32.25" customHeight="1">
      <c r="A134" s="14" t="s">
        <v>237</v>
      </c>
      <c r="B134" s="185" t="s">
        <v>208</v>
      </c>
      <c r="C134" s="351"/>
      <c r="D134" s="283"/>
      <c r="E134" s="283"/>
      <c r="F134" s="549"/>
      <c r="G134" s="538"/>
      <c r="H134" s="538"/>
      <c r="I134" s="538"/>
      <c r="J134" s="538"/>
      <c r="K134" s="538"/>
      <c r="L134" s="538"/>
      <c r="M134" s="538"/>
    </row>
    <row r="135" spans="1:13" ht="17.25" customHeight="1">
      <c r="A135" s="14" t="s">
        <v>238</v>
      </c>
      <c r="B135" s="185" t="s">
        <v>239</v>
      </c>
      <c r="C135" s="351"/>
      <c r="D135" s="283"/>
      <c r="E135" s="283"/>
      <c r="F135" s="549"/>
      <c r="G135" s="538"/>
      <c r="H135" s="538"/>
      <c r="I135" s="538"/>
      <c r="J135" s="538"/>
      <c r="K135" s="538"/>
      <c r="L135" s="538"/>
      <c r="M135" s="538"/>
    </row>
    <row r="136" spans="1:13" ht="17.25" customHeight="1">
      <c r="A136" s="14" t="s">
        <v>240</v>
      </c>
      <c r="B136" s="185" t="s">
        <v>241</v>
      </c>
      <c r="C136" s="351"/>
      <c r="D136" s="283"/>
      <c r="E136" s="283"/>
      <c r="F136" s="549"/>
      <c r="G136" s="538"/>
      <c r="H136" s="538"/>
      <c r="I136" s="538"/>
      <c r="J136" s="538"/>
      <c r="K136" s="538"/>
      <c r="L136" s="538"/>
      <c r="M136" s="538"/>
    </row>
    <row r="137" spans="1:13" ht="17.25" customHeight="1">
      <c r="A137" s="14" t="s">
        <v>242</v>
      </c>
      <c r="B137" s="185" t="s">
        <v>214</v>
      </c>
      <c r="C137" s="351"/>
      <c r="D137" s="283"/>
      <c r="E137" s="283"/>
      <c r="F137" s="549"/>
      <c r="G137" s="538"/>
      <c r="H137" s="538"/>
      <c r="I137" s="538"/>
      <c r="J137" s="538"/>
      <c r="K137" s="538"/>
      <c r="L137" s="538"/>
      <c r="M137" s="538"/>
    </row>
    <row r="138" spans="1:13" ht="17.25" customHeight="1">
      <c r="A138" s="14" t="s">
        <v>243</v>
      </c>
      <c r="B138" s="185" t="s">
        <v>244</v>
      </c>
      <c r="C138" s="351"/>
      <c r="D138" s="283"/>
      <c r="E138" s="283"/>
      <c r="F138" s="549"/>
      <c r="G138" s="538"/>
      <c r="H138" s="538"/>
      <c r="I138" s="538"/>
      <c r="J138" s="538"/>
      <c r="K138" s="538"/>
      <c r="L138" s="538"/>
      <c r="M138" s="538"/>
    </row>
    <row r="139" spans="1:13" ht="17.25" customHeight="1" thickBot="1">
      <c r="A139" s="36" t="s">
        <v>245</v>
      </c>
      <c r="B139" s="183" t="s">
        <v>246</v>
      </c>
      <c r="C139" s="354"/>
      <c r="D139" s="288"/>
      <c r="E139" s="288"/>
      <c r="F139" s="552"/>
      <c r="G139" s="542"/>
      <c r="H139" s="542"/>
      <c r="I139" s="542"/>
      <c r="J139" s="542"/>
      <c r="K139" s="542"/>
      <c r="L139" s="542"/>
      <c r="M139" s="542"/>
    </row>
    <row r="140" spans="1:13" ht="17.25" customHeight="1" thickBot="1">
      <c r="A140" s="19" t="s">
        <v>38</v>
      </c>
      <c r="B140" s="187" t="s">
        <v>247</v>
      </c>
      <c r="C140" s="353">
        <f>+C127+C129+C131</f>
        <v>1397379</v>
      </c>
      <c r="D140" s="290">
        <f>+D127+D129+D131</f>
        <v>109985</v>
      </c>
      <c r="E140" s="290">
        <f>+E127+E129+E131</f>
        <v>1287394</v>
      </c>
      <c r="F140" s="551">
        <f>+F127+F129+F131</f>
        <v>0</v>
      </c>
      <c r="G140" s="595">
        <f>+G127+G129+G131</f>
        <v>1572818</v>
      </c>
      <c r="H140" s="595">
        <f aca="true" t="shared" si="9" ref="H140:M140">+H127+H129+H131</f>
        <v>5277</v>
      </c>
      <c r="I140" s="595">
        <f t="shared" si="9"/>
        <v>7642</v>
      </c>
      <c r="J140" s="595">
        <f t="shared" si="9"/>
        <v>1570453</v>
      </c>
      <c r="K140" s="595">
        <f t="shared" si="9"/>
        <v>126384</v>
      </c>
      <c r="L140" s="595">
        <f t="shared" si="9"/>
        <v>1444069</v>
      </c>
      <c r="M140" s="595">
        <f t="shared" si="9"/>
        <v>0</v>
      </c>
    </row>
    <row r="141" spans="1:13" ht="17.25" customHeight="1" thickBot="1">
      <c r="A141" s="19" t="s">
        <v>53</v>
      </c>
      <c r="B141" s="169" t="s">
        <v>248</v>
      </c>
      <c r="C141" s="353">
        <f>+C125+C140</f>
        <v>3154465</v>
      </c>
      <c r="D141" s="297">
        <f>+D125+D140</f>
        <v>990284</v>
      </c>
      <c r="E141" s="297">
        <f>+E125+E140</f>
        <v>2164181</v>
      </c>
      <c r="F141" s="570">
        <f>+F125+F140</f>
        <v>33652</v>
      </c>
      <c r="G141" s="595">
        <f>+G125+G140</f>
        <v>3531883</v>
      </c>
      <c r="H141" s="595">
        <f aca="true" t="shared" si="10" ref="H141:M141">+H125+H140</f>
        <v>39964</v>
      </c>
      <c r="I141" s="595">
        <f t="shared" si="10"/>
        <v>7642</v>
      </c>
      <c r="J141" s="595">
        <f t="shared" si="10"/>
        <v>3564205</v>
      </c>
      <c r="K141" s="595">
        <f t="shared" si="10"/>
        <v>1077414</v>
      </c>
      <c r="L141" s="595">
        <f t="shared" si="10"/>
        <v>2486791</v>
      </c>
      <c r="M141" s="595">
        <f t="shared" si="10"/>
        <v>33652</v>
      </c>
    </row>
    <row r="142" spans="1:13" ht="15" customHeight="1" thickBot="1">
      <c r="A142" s="38"/>
      <c r="B142" s="169" t="s">
        <v>249</v>
      </c>
      <c r="C142" s="451"/>
      <c r="D142" s="287"/>
      <c r="E142" s="287"/>
      <c r="F142" s="427"/>
      <c r="G142" s="787"/>
      <c r="H142" s="785"/>
      <c r="I142" s="785"/>
      <c r="J142" s="785"/>
      <c r="K142" s="785"/>
      <c r="L142" s="785"/>
      <c r="M142" s="785"/>
    </row>
    <row r="143" spans="1:13" ht="16.5" customHeight="1">
      <c r="A143" s="14" t="s">
        <v>56</v>
      </c>
      <c r="B143" s="190" t="s">
        <v>250</v>
      </c>
      <c r="C143" s="349">
        <v>6000</v>
      </c>
      <c r="D143" s="280"/>
      <c r="E143" s="280">
        <v>6000</v>
      </c>
      <c r="F143" s="548"/>
      <c r="G143" s="541">
        <v>6000</v>
      </c>
      <c r="H143" s="541"/>
      <c r="I143" s="541"/>
      <c r="J143" s="541">
        <v>6000</v>
      </c>
      <c r="K143" s="541"/>
      <c r="L143" s="541">
        <v>6000</v>
      </c>
      <c r="M143" s="541"/>
    </row>
    <row r="144" spans="1:13" ht="17.25" customHeight="1">
      <c r="A144" s="14" t="s">
        <v>64</v>
      </c>
      <c r="B144" s="188" t="s">
        <v>251</v>
      </c>
      <c r="C144" s="354">
        <v>110000</v>
      </c>
      <c r="D144" s="283">
        <v>110000</v>
      </c>
      <c r="E144" s="283"/>
      <c r="F144" s="549"/>
      <c r="G144" s="538">
        <v>110000</v>
      </c>
      <c r="H144" s="538"/>
      <c r="I144" s="538"/>
      <c r="J144" s="541">
        <v>110000</v>
      </c>
      <c r="K144" s="538">
        <v>110000</v>
      </c>
      <c r="L144" s="538"/>
      <c r="M144" s="538"/>
    </row>
    <row r="145" spans="1:13" ht="15" customHeight="1" thickBot="1">
      <c r="A145" s="36" t="s">
        <v>66</v>
      </c>
      <c r="B145" s="188" t="s">
        <v>252</v>
      </c>
      <c r="C145" s="354"/>
      <c r="D145" s="288"/>
      <c r="E145" s="288"/>
      <c r="F145" s="552"/>
      <c r="G145" s="542"/>
      <c r="H145" s="542"/>
      <c r="I145" s="542"/>
      <c r="J145" s="539"/>
      <c r="K145" s="542"/>
      <c r="L145" s="542"/>
      <c r="M145" s="542"/>
    </row>
    <row r="146" spans="1:13" ht="17.25" customHeight="1" thickBot="1">
      <c r="A146" s="495" t="s">
        <v>70</v>
      </c>
      <c r="B146" s="745" t="s">
        <v>253</v>
      </c>
      <c r="C146" s="773">
        <f>+C143+C144+C145</f>
        <v>116000</v>
      </c>
      <c r="D146" s="774">
        <f>+D143+D144+D145</f>
        <v>110000</v>
      </c>
      <c r="E146" s="774">
        <f>+E143+E144+E145</f>
        <v>6000</v>
      </c>
      <c r="F146" s="795">
        <f>+F143+F144+F145</f>
        <v>0</v>
      </c>
      <c r="G146" s="595">
        <f>+G143+G144+G145</f>
        <v>116000</v>
      </c>
      <c r="H146" s="595">
        <f aca="true" t="shared" si="11" ref="H146:M146">+H143+H144+H145</f>
        <v>0</v>
      </c>
      <c r="I146" s="595">
        <f t="shared" si="11"/>
        <v>0</v>
      </c>
      <c r="J146" s="595">
        <f t="shared" si="11"/>
        <v>116000</v>
      </c>
      <c r="K146" s="595">
        <f t="shared" si="11"/>
        <v>110000</v>
      </c>
      <c r="L146" s="595">
        <f t="shared" si="11"/>
        <v>6000</v>
      </c>
      <c r="M146" s="595">
        <f t="shared" si="11"/>
        <v>0</v>
      </c>
    </row>
    <row r="147" spans="1:13" ht="15" customHeight="1" thickBot="1">
      <c r="A147" s="38"/>
      <c r="B147" s="165" t="s">
        <v>254</v>
      </c>
      <c r="C147" s="451"/>
      <c r="D147" s="286"/>
      <c r="E147" s="286"/>
      <c r="F147" s="783"/>
      <c r="G147" s="787"/>
      <c r="H147" s="787"/>
      <c r="I147" s="787"/>
      <c r="J147" s="787"/>
      <c r="K147" s="787"/>
      <c r="L147" s="787"/>
      <c r="M147" s="787"/>
    </row>
    <row r="148" spans="1:13" ht="15" customHeight="1">
      <c r="A148" s="14" t="s">
        <v>73</v>
      </c>
      <c r="B148" s="179" t="s">
        <v>255</v>
      </c>
      <c r="C148" s="349"/>
      <c r="D148" s="280"/>
      <c r="E148" s="280"/>
      <c r="F148" s="548"/>
      <c r="G148" s="541"/>
      <c r="H148" s="541"/>
      <c r="I148" s="541"/>
      <c r="J148" s="541"/>
      <c r="K148" s="541"/>
      <c r="L148" s="541"/>
      <c r="M148" s="541"/>
    </row>
    <row r="149" spans="1:13" ht="15" customHeight="1">
      <c r="A149" s="14" t="s">
        <v>75</v>
      </c>
      <c r="B149" s="179" t="s">
        <v>256</v>
      </c>
      <c r="C149" s="351"/>
      <c r="D149" s="283"/>
      <c r="E149" s="283"/>
      <c r="F149" s="549"/>
      <c r="G149" s="538"/>
      <c r="H149" s="538"/>
      <c r="I149" s="538"/>
      <c r="J149" s="538"/>
      <c r="K149" s="538"/>
      <c r="L149" s="538"/>
      <c r="M149" s="538"/>
    </row>
    <row r="150" spans="1:13" ht="15" customHeight="1">
      <c r="A150" s="14" t="s">
        <v>77</v>
      </c>
      <c r="B150" s="179" t="s">
        <v>257</v>
      </c>
      <c r="C150" s="351"/>
      <c r="D150" s="283"/>
      <c r="E150" s="283"/>
      <c r="F150" s="549"/>
      <c r="G150" s="538"/>
      <c r="H150" s="538"/>
      <c r="I150" s="538"/>
      <c r="J150" s="538"/>
      <c r="K150" s="538"/>
      <c r="L150" s="538"/>
      <c r="M150" s="538"/>
    </row>
    <row r="151" spans="1:13" ht="15" customHeight="1">
      <c r="A151" s="14" t="s">
        <v>79</v>
      </c>
      <c r="B151" s="179" t="s">
        <v>258</v>
      </c>
      <c r="C151" s="351"/>
      <c r="D151" s="283"/>
      <c r="E151" s="283"/>
      <c r="F151" s="549"/>
      <c r="G151" s="538"/>
      <c r="H151" s="538"/>
      <c r="I151" s="538"/>
      <c r="J151" s="538"/>
      <c r="K151" s="538"/>
      <c r="L151" s="538"/>
      <c r="M151" s="538"/>
    </row>
    <row r="152" spans="1:13" ht="15" customHeight="1">
      <c r="A152" s="14" t="s">
        <v>81</v>
      </c>
      <c r="B152" s="179" t="s">
        <v>259</v>
      </c>
      <c r="C152" s="351"/>
      <c r="D152" s="283"/>
      <c r="E152" s="283"/>
      <c r="F152" s="549"/>
      <c r="G152" s="538"/>
      <c r="H152" s="538"/>
      <c r="I152" s="538"/>
      <c r="J152" s="538"/>
      <c r="K152" s="538"/>
      <c r="L152" s="538"/>
      <c r="M152" s="538"/>
    </row>
    <row r="153" spans="1:13" ht="15" customHeight="1" thickBot="1">
      <c r="A153" s="36" t="s">
        <v>83</v>
      </c>
      <c r="B153" s="190" t="s">
        <v>260</v>
      </c>
      <c r="C153" s="354"/>
      <c r="D153" s="288"/>
      <c r="E153" s="288"/>
      <c r="F153" s="552"/>
      <c r="G153" s="542"/>
      <c r="H153" s="542"/>
      <c r="I153" s="542"/>
      <c r="J153" s="542"/>
      <c r="K153" s="542"/>
      <c r="L153" s="542"/>
      <c r="M153" s="542"/>
    </row>
    <row r="154" spans="1:13" ht="15" customHeight="1" thickBot="1">
      <c r="A154" s="39" t="s">
        <v>95</v>
      </c>
      <c r="B154" s="191" t="s">
        <v>261</v>
      </c>
      <c r="C154" s="353">
        <f>SUM(C148:C153)</f>
        <v>0</v>
      </c>
      <c r="D154" s="290">
        <f>SUM(D148:D153)</f>
        <v>0</v>
      </c>
      <c r="E154" s="290">
        <f>SUM(E148:E153)</f>
        <v>0</v>
      </c>
      <c r="F154" s="551">
        <f>SUM(F148:F153)</f>
        <v>0</v>
      </c>
      <c r="G154" s="543"/>
      <c r="H154" s="543"/>
      <c r="I154" s="543"/>
      <c r="J154" s="543"/>
      <c r="K154" s="543"/>
      <c r="L154" s="543"/>
      <c r="M154" s="543"/>
    </row>
    <row r="155" spans="1:13" ht="15" customHeight="1" thickBot="1">
      <c r="A155" s="38"/>
      <c r="B155" s="165" t="s">
        <v>262</v>
      </c>
      <c r="C155" s="451"/>
      <c r="D155" s="286"/>
      <c r="E155" s="286"/>
      <c r="F155" s="783"/>
      <c r="G155" s="787"/>
      <c r="H155" s="787"/>
      <c r="I155" s="787"/>
      <c r="J155" s="787"/>
      <c r="K155" s="787"/>
      <c r="L155" s="787"/>
      <c r="M155" s="787"/>
    </row>
    <row r="156" spans="1:13" ht="15" customHeight="1">
      <c r="A156" s="14" t="s">
        <v>98</v>
      </c>
      <c r="B156" s="179" t="s">
        <v>263</v>
      </c>
      <c r="C156" s="349"/>
      <c r="D156" s="280"/>
      <c r="E156" s="280"/>
      <c r="F156" s="548"/>
      <c r="G156" s="541"/>
      <c r="H156" s="541"/>
      <c r="I156" s="541"/>
      <c r="J156" s="541"/>
      <c r="K156" s="541"/>
      <c r="L156" s="541"/>
      <c r="M156" s="541"/>
    </row>
    <row r="157" spans="1:13" ht="18" customHeight="1">
      <c r="A157" s="14" t="s">
        <v>100</v>
      </c>
      <c r="B157" s="179" t="s">
        <v>264</v>
      </c>
      <c r="C157" s="351">
        <v>14757</v>
      </c>
      <c r="D157" s="283">
        <v>14757</v>
      </c>
      <c r="E157" s="283"/>
      <c r="F157" s="549"/>
      <c r="G157" s="538">
        <v>15257</v>
      </c>
      <c r="H157" s="538"/>
      <c r="I157" s="538"/>
      <c r="J157" s="541">
        <v>15257</v>
      </c>
      <c r="K157" s="538">
        <v>15257</v>
      </c>
      <c r="L157" s="538"/>
      <c r="M157" s="538"/>
    </row>
    <row r="158" spans="1:13" ht="15" customHeight="1">
      <c r="A158" s="14" t="s">
        <v>102</v>
      </c>
      <c r="B158" s="179" t="s">
        <v>265</v>
      </c>
      <c r="C158" s="351"/>
      <c r="D158" s="283"/>
      <c r="E158" s="283"/>
      <c r="F158" s="549"/>
      <c r="G158" s="538"/>
      <c r="H158" s="538"/>
      <c r="I158" s="538"/>
      <c r="J158" s="541"/>
      <c r="K158" s="538"/>
      <c r="L158" s="538"/>
      <c r="M158" s="538"/>
    </row>
    <row r="159" spans="1:13" ht="15" customHeight="1" thickBot="1">
      <c r="A159" s="36" t="s">
        <v>104</v>
      </c>
      <c r="B159" s="190" t="s">
        <v>266</v>
      </c>
      <c r="C159" s="354"/>
      <c r="D159" s="283"/>
      <c r="E159" s="283"/>
      <c r="F159" s="549"/>
      <c r="G159" s="542"/>
      <c r="H159" s="538"/>
      <c r="I159" s="538"/>
      <c r="J159" s="541"/>
      <c r="K159" s="538"/>
      <c r="L159" s="538"/>
      <c r="M159" s="538"/>
    </row>
    <row r="160" spans="1:13" ht="17.25" customHeight="1" thickBot="1">
      <c r="A160" s="40" t="s">
        <v>108</v>
      </c>
      <c r="B160" s="192" t="s">
        <v>267</v>
      </c>
      <c r="C160" s="367">
        <f>+C156+C157+C158+C159</f>
        <v>14757</v>
      </c>
      <c r="D160" s="294">
        <f>+D156+D157+D158+D159</f>
        <v>14757</v>
      </c>
      <c r="E160" s="294">
        <f>+E156+E157+E158+E159</f>
        <v>0</v>
      </c>
      <c r="F160" s="570">
        <f>+F156+F157+F158+F159</f>
        <v>0</v>
      </c>
      <c r="G160" s="595">
        <f>+G156+G157+G158+G159</f>
        <v>15257</v>
      </c>
      <c r="H160" s="595">
        <f aca="true" t="shared" si="12" ref="H160:M160">+H156+H157+H158+H159</f>
        <v>0</v>
      </c>
      <c r="I160" s="595">
        <f t="shared" si="12"/>
        <v>0</v>
      </c>
      <c r="J160" s="595">
        <f t="shared" si="12"/>
        <v>15257</v>
      </c>
      <c r="K160" s="595">
        <f t="shared" si="12"/>
        <v>15257</v>
      </c>
      <c r="L160" s="595">
        <f t="shared" si="12"/>
        <v>0</v>
      </c>
      <c r="M160" s="595">
        <f t="shared" si="12"/>
        <v>0</v>
      </c>
    </row>
    <row r="161" spans="1:13" ht="15" customHeight="1" thickBot="1">
      <c r="A161" s="42"/>
      <c r="B161" s="169" t="s">
        <v>268</v>
      </c>
      <c r="C161" s="455"/>
      <c r="D161" s="287"/>
      <c r="E161" s="287"/>
      <c r="F161" s="427"/>
      <c r="G161" s="787"/>
      <c r="H161" s="785"/>
      <c r="I161" s="785"/>
      <c r="J161" s="785"/>
      <c r="K161" s="785"/>
      <c r="L161" s="785"/>
      <c r="M161" s="785"/>
    </row>
    <row r="162" spans="1:13" ht="15" customHeight="1">
      <c r="A162" s="14" t="s">
        <v>111</v>
      </c>
      <c r="B162" s="179" t="s">
        <v>269</v>
      </c>
      <c r="C162" s="349"/>
      <c r="D162" s="280"/>
      <c r="E162" s="280"/>
      <c r="F162" s="548"/>
      <c r="G162" s="541"/>
      <c r="H162" s="541"/>
      <c r="I162" s="541"/>
      <c r="J162" s="541"/>
      <c r="K162" s="541"/>
      <c r="L162" s="541"/>
      <c r="M162" s="541"/>
    </row>
    <row r="163" spans="1:13" ht="15" customHeight="1">
      <c r="A163" s="14" t="s">
        <v>113</v>
      </c>
      <c r="B163" s="179" t="s">
        <v>270</v>
      </c>
      <c r="C163" s="351"/>
      <c r="D163" s="283"/>
      <c r="E163" s="283"/>
      <c r="F163" s="549"/>
      <c r="G163" s="538"/>
      <c r="H163" s="538"/>
      <c r="I163" s="538"/>
      <c r="J163" s="538"/>
      <c r="K163" s="538"/>
      <c r="L163" s="538"/>
      <c r="M163" s="538"/>
    </row>
    <row r="164" spans="1:13" ht="15" customHeight="1">
      <c r="A164" s="14" t="s">
        <v>115</v>
      </c>
      <c r="B164" s="179" t="s">
        <v>271</v>
      </c>
      <c r="C164" s="351"/>
      <c r="D164" s="283"/>
      <c r="E164" s="283"/>
      <c r="F164" s="549"/>
      <c r="G164" s="538"/>
      <c r="H164" s="538"/>
      <c r="I164" s="538"/>
      <c r="J164" s="538"/>
      <c r="K164" s="538"/>
      <c r="L164" s="538"/>
      <c r="M164" s="538"/>
    </row>
    <row r="165" spans="1:13" ht="15" customHeight="1">
      <c r="A165" s="14" t="s">
        <v>117</v>
      </c>
      <c r="B165" s="179" t="s">
        <v>272</v>
      </c>
      <c r="C165" s="351"/>
      <c r="D165" s="283"/>
      <c r="E165" s="283"/>
      <c r="F165" s="549"/>
      <c r="G165" s="538"/>
      <c r="H165" s="538"/>
      <c r="I165" s="538"/>
      <c r="J165" s="538"/>
      <c r="K165" s="538"/>
      <c r="L165" s="538"/>
      <c r="M165" s="538"/>
    </row>
    <row r="166" spans="1:13" ht="15" customHeight="1" thickBot="1">
      <c r="A166" s="36" t="s">
        <v>273</v>
      </c>
      <c r="B166" s="190" t="s">
        <v>274</v>
      </c>
      <c r="C166" s="354"/>
      <c r="D166" s="283"/>
      <c r="E166" s="283"/>
      <c r="F166" s="549"/>
      <c r="G166" s="538"/>
      <c r="H166" s="538"/>
      <c r="I166" s="538"/>
      <c r="J166" s="538"/>
      <c r="K166" s="538"/>
      <c r="L166" s="538"/>
      <c r="M166" s="538"/>
    </row>
    <row r="167" spans="1:13" ht="15" customHeight="1" thickBot="1">
      <c r="A167" s="19" t="s">
        <v>119</v>
      </c>
      <c r="B167" s="169" t="s">
        <v>275</v>
      </c>
      <c r="C167" s="370">
        <f>SUM(C162:C166)</f>
        <v>0</v>
      </c>
      <c r="D167" s="299">
        <f>SUM(D162:D166)</f>
        <v>0</v>
      </c>
      <c r="E167" s="299">
        <f>SUM(E162:E166)</f>
        <v>0</v>
      </c>
      <c r="F167" s="616">
        <f>SUM(F162:F166)</f>
        <v>0</v>
      </c>
      <c r="G167" s="618"/>
      <c r="H167" s="618"/>
      <c r="I167" s="618"/>
      <c r="J167" s="618"/>
      <c r="K167" s="618"/>
      <c r="L167" s="618"/>
      <c r="M167" s="618"/>
    </row>
    <row r="168" spans="1:13" ht="15" customHeight="1" thickBot="1">
      <c r="A168" s="19" t="s">
        <v>130</v>
      </c>
      <c r="B168" s="169" t="s">
        <v>276</v>
      </c>
      <c r="C168" s="457"/>
      <c r="D168" s="300"/>
      <c r="E168" s="300"/>
      <c r="F168" s="796"/>
      <c r="G168" s="797"/>
      <c r="H168" s="797"/>
      <c r="I168" s="797"/>
      <c r="J168" s="797"/>
      <c r="K168" s="797"/>
      <c r="L168" s="797"/>
      <c r="M168" s="797"/>
    </row>
    <row r="169" spans="1:13" ht="15" customHeight="1" thickBot="1">
      <c r="A169" s="19" t="s">
        <v>277</v>
      </c>
      <c r="B169" s="169" t="s">
        <v>278</v>
      </c>
      <c r="C169" s="457"/>
      <c r="D169" s="300"/>
      <c r="E169" s="300"/>
      <c r="F169" s="796"/>
      <c r="G169" s="1022"/>
      <c r="H169" s="797"/>
      <c r="I169" s="797"/>
      <c r="J169" s="797"/>
      <c r="K169" s="797"/>
      <c r="L169" s="797"/>
      <c r="M169" s="797"/>
    </row>
    <row r="170" spans="1:13" ht="17.25" customHeight="1" thickBot="1">
      <c r="A170" s="19" t="s">
        <v>141</v>
      </c>
      <c r="B170" s="169" t="s">
        <v>279</v>
      </c>
      <c r="C170" s="370">
        <f>+C146+C154+C160+C167+C168+C169</f>
        <v>130757</v>
      </c>
      <c r="D170" s="299">
        <f>+D146+D154+D160+D167+D168+D169</f>
        <v>124757</v>
      </c>
      <c r="E170" s="299">
        <f>+E146+E154+E160+E167+E168+E169</f>
        <v>6000</v>
      </c>
      <c r="F170" s="616">
        <f>+F146+F154+F160+F167+F168+F169</f>
        <v>0</v>
      </c>
      <c r="G170" s="1023">
        <f>+G146+G154+G160+G167+G168+G169</f>
        <v>131257</v>
      </c>
      <c r="H170" s="1023">
        <f aca="true" t="shared" si="13" ref="H170:M170">+H146+H154+H160+H167+H168+H169</f>
        <v>0</v>
      </c>
      <c r="I170" s="1023">
        <f t="shared" si="13"/>
        <v>0</v>
      </c>
      <c r="J170" s="1023">
        <f t="shared" si="13"/>
        <v>131257</v>
      </c>
      <c r="K170" s="1023">
        <f t="shared" si="13"/>
        <v>125257</v>
      </c>
      <c r="L170" s="1023">
        <f t="shared" si="13"/>
        <v>6000</v>
      </c>
      <c r="M170" s="1023">
        <f t="shared" si="13"/>
        <v>0</v>
      </c>
    </row>
    <row r="171" spans="1:13" s="13" customFormat="1" ht="18" customHeight="1" thickBot="1">
      <c r="A171" s="44" t="s">
        <v>280</v>
      </c>
      <c r="B171" s="173" t="s">
        <v>281</v>
      </c>
      <c r="C171" s="370">
        <f>+C141+C170</f>
        <v>3285222</v>
      </c>
      <c r="D171" s="299">
        <f>+D141+D170</f>
        <v>1115041</v>
      </c>
      <c r="E171" s="299">
        <f>+E141+E170</f>
        <v>2170181</v>
      </c>
      <c r="F171" s="616">
        <f>+F141+F170</f>
        <v>33652</v>
      </c>
      <c r="G171" s="1023">
        <f>+G141+G170</f>
        <v>3663140</v>
      </c>
      <c r="H171" s="1023">
        <f aca="true" t="shared" si="14" ref="H171:M171">+H141+H170</f>
        <v>39964</v>
      </c>
      <c r="I171" s="1023">
        <f t="shared" si="14"/>
        <v>7642</v>
      </c>
      <c r="J171" s="1023">
        <f t="shared" si="14"/>
        <v>3695462</v>
      </c>
      <c r="K171" s="1023">
        <f t="shared" si="14"/>
        <v>1202671</v>
      </c>
      <c r="L171" s="1023">
        <f t="shared" si="14"/>
        <v>2492791</v>
      </c>
      <c r="M171" s="1023">
        <f t="shared" si="14"/>
        <v>33652</v>
      </c>
    </row>
    <row r="172" ht="7.5" customHeight="1"/>
    <row r="173" spans="1:7" ht="12.75" customHeight="1">
      <c r="A173" s="1092" t="s">
        <v>282</v>
      </c>
      <c r="B173" s="1092"/>
      <c r="C173" s="1092"/>
      <c r="D173" s="1"/>
      <c r="E173" s="1"/>
      <c r="F173" s="1"/>
      <c r="G173" s="1"/>
    </row>
    <row r="174" spans="1:7" ht="15" customHeight="1" thickBot="1">
      <c r="A174" s="1088" t="s">
        <v>283</v>
      </c>
      <c r="B174" s="1088"/>
      <c r="C174" s="459"/>
      <c r="D174" s="7"/>
      <c r="E174" s="7"/>
      <c r="F174" s="7"/>
      <c r="G174" s="6"/>
    </row>
    <row r="175" spans="1:10" ht="34.5" customHeight="1" thickBot="1">
      <c r="A175" s="19">
        <v>1</v>
      </c>
      <c r="B175" s="187" t="s">
        <v>284</v>
      </c>
      <c r="C175" s="460">
        <v>-1765027</v>
      </c>
      <c r="D175" s="301"/>
      <c r="E175" s="301"/>
      <c r="F175" s="1077"/>
      <c r="G175" s="595">
        <v>-1760061</v>
      </c>
      <c r="H175" s="1079"/>
      <c r="I175" s="1078"/>
      <c r="J175" s="595">
        <v>-1760061</v>
      </c>
    </row>
    <row r="176" spans="1:10" ht="34.5" customHeight="1" thickBot="1">
      <c r="A176" s="19" t="s">
        <v>38</v>
      </c>
      <c r="B176" s="187" t="s">
        <v>285</v>
      </c>
      <c r="C176" s="460">
        <v>1765027</v>
      </c>
      <c r="D176" s="301"/>
      <c r="E176" s="301"/>
      <c r="F176" s="1077"/>
      <c r="G176" s="595">
        <v>1760061</v>
      </c>
      <c r="H176" s="1079"/>
      <c r="I176" s="1078"/>
      <c r="J176" s="595">
        <v>1760061</v>
      </c>
    </row>
  </sheetData>
  <sheetProtection selectLockedCells="1" selectUnlockedCells="1"/>
  <mergeCells count="14">
    <mergeCell ref="A1:C1"/>
    <mergeCell ref="A2:B2"/>
    <mergeCell ref="A3:A4"/>
    <mergeCell ref="B3:B4"/>
    <mergeCell ref="C3:C4"/>
    <mergeCell ref="A174:B174"/>
    <mergeCell ref="H3:I3"/>
    <mergeCell ref="D3:F3"/>
    <mergeCell ref="A173:C173"/>
    <mergeCell ref="A6:M6"/>
    <mergeCell ref="A103:M103"/>
    <mergeCell ref="J3:J4"/>
    <mergeCell ref="G3:G4"/>
    <mergeCell ref="K3:M3"/>
  </mergeCells>
  <printOptions horizontalCentered="1"/>
  <pageMargins left="0.1968503937007874" right="0.1968503937007874" top="0.8267716535433072" bottom="0.5118110236220472" header="0.07874015748031496" footer="0.5118110236220472"/>
  <pageSetup horizontalDpi="600" verticalDpi="600" orientation="landscape" paperSize="9" scale="58" r:id="rId1"/>
  <headerFooter alignWithMargins="0">
    <oddHeader>&amp;C&amp;"Times New Roman CE,Félkövér"&amp;12Pásztó Városi Önkormányzat
2018. ÉVI KÖLTSÉGVETÉSÉNEK ÖSSZEVONT MÉRLEGE&amp;R&amp;"Times New Roman CE,Félkövér dőlt"&amp;11 
1.1. melléklet a .../2018. (......) önkormányzati rendelethez</oddHeader>
  </headerFooter>
  <rowBreaks count="4" manualBreakCount="4">
    <brk id="38" max="12" man="1"/>
    <brk id="71" max="11" man="1"/>
    <brk id="102" max="255" man="1"/>
    <brk id="146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M75"/>
  <sheetViews>
    <sheetView zoomScalePageLayoutView="0" workbookViewId="0" topLeftCell="A1">
      <pane xSplit="2" ySplit="8" topLeftCell="C6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2" sqref="L72"/>
    </sheetView>
  </sheetViews>
  <sheetFormatPr defaultColWidth="9.00390625" defaultRowHeight="12.75"/>
  <cols>
    <col min="1" max="1" width="10.625" style="90" customWidth="1"/>
    <col min="2" max="2" width="78.375" style="194" customWidth="1"/>
    <col min="3" max="3" width="16.625" style="267" customWidth="1"/>
    <col min="4" max="4" width="15.00390625" style="91" customWidth="1"/>
    <col min="5" max="5" width="14.875" style="91" customWidth="1"/>
    <col min="6" max="6" width="13.875" style="91" customWidth="1"/>
    <col min="7" max="7" width="16.00390625" style="9" customWidth="1"/>
    <col min="8" max="8" width="14.00390625" style="9" customWidth="1"/>
    <col min="9" max="9" width="13.125" style="9" customWidth="1"/>
    <col min="10" max="10" width="16.00390625" style="9" customWidth="1"/>
    <col min="11" max="11" width="12.875" style="9" customWidth="1"/>
    <col min="12" max="12" width="14.875" style="9" customWidth="1"/>
    <col min="13" max="13" width="13.125" style="9" customWidth="1"/>
    <col min="14" max="16384" width="9.375" style="9" customWidth="1"/>
  </cols>
  <sheetData>
    <row r="1" spans="1:13" s="120" customFormat="1" ht="21" customHeight="1" thickBot="1">
      <c r="A1" s="94"/>
      <c r="C1" s="473" t="str">
        <f>+CONCATENATE("9.1.2. melléklet a .../",2018,". (......) önkormányzati rendelethez")</f>
        <v>9.1.2. melléklet a .../2018. (......) önkormányzati rendelethez</v>
      </c>
      <c r="D1" s="119"/>
      <c r="E1" s="45"/>
      <c r="M1" s="6" t="s">
        <v>0</v>
      </c>
    </row>
    <row r="2" spans="1:13" s="97" customFormat="1" ht="40.5" customHeight="1" thickBot="1">
      <c r="A2" s="528" t="s">
        <v>394</v>
      </c>
      <c r="B2" s="1105" t="s">
        <v>504</v>
      </c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7"/>
    </row>
    <row r="3" spans="1:13" s="97" customFormat="1" ht="38.25" customHeight="1" thickBot="1">
      <c r="A3" s="528" t="s">
        <v>395</v>
      </c>
      <c r="B3" s="1105" t="s">
        <v>396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7"/>
    </row>
    <row r="4" spans="1:13" s="97" customFormat="1" ht="18.75" customHeight="1" thickBot="1">
      <c r="A4" s="1096" t="s">
        <v>1</v>
      </c>
      <c r="B4" s="1087" t="s">
        <v>397</v>
      </c>
      <c r="C4" s="1123" t="s">
        <v>542</v>
      </c>
      <c r="D4" s="1147" t="s">
        <v>544</v>
      </c>
      <c r="E4" s="1147"/>
      <c r="F4" s="1147"/>
      <c r="G4" s="1087" t="s">
        <v>570</v>
      </c>
      <c r="H4" s="1108" t="s">
        <v>571</v>
      </c>
      <c r="I4" s="1074"/>
      <c r="J4" s="1087" t="s">
        <v>557</v>
      </c>
      <c r="K4" s="1121" t="s">
        <v>533</v>
      </c>
      <c r="L4" s="1121"/>
      <c r="M4" s="1122"/>
    </row>
    <row r="5" spans="1:13" s="194" customFormat="1" ht="48" thickBot="1">
      <c r="A5" s="1096"/>
      <c r="B5" s="1096"/>
      <c r="C5" s="1097"/>
      <c r="D5" s="193" t="s">
        <v>3</v>
      </c>
      <c r="E5" s="163" t="s">
        <v>4</v>
      </c>
      <c r="F5" s="163" t="s">
        <v>488</v>
      </c>
      <c r="G5" s="1075"/>
      <c r="H5" s="493" t="s">
        <v>534</v>
      </c>
      <c r="I5" s="493" t="s">
        <v>334</v>
      </c>
      <c r="J5" s="1075"/>
      <c r="K5" s="524" t="s">
        <v>3</v>
      </c>
      <c r="L5" s="523" t="s">
        <v>4</v>
      </c>
      <c r="M5" s="525" t="s">
        <v>488</v>
      </c>
    </row>
    <row r="6" spans="1:13" s="11" customFormat="1" ht="13.5" customHeight="1" thickBot="1">
      <c r="A6" s="98" t="s">
        <v>5</v>
      </c>
      <c r="B6" s="164" t="s">
        <v>6</v>
      </c>
      <c r="C6" s="462" t="s">
        <v>7</v>
      </c>
      <c r="D6" s="143" t="s">
        <v>8</v>
      </c>
      <c r="E6" s="143" t="s">
        <v>9</v>
      </c>
      <c r="F6" s="8" t="s">
        <v>10</v>
      </c>
      <c r="G6" s="8" t="s">
        <v>536</v>
      </c>
      <c r="H6" s="8" t="s">
        <v>376</v>
      </c>
      <c r="I6" s="8" t="s">
        <v>535</v>
      </c>
      <c r="J6" s="8" t="s">
        <v>536</v>
      </c>
      <c r="K6" s="8" t="s">
        <v>537</v>
      </c>
      <c r="L6" s="8" t="s">
        <v>540</v>
      </c>
      <c r="M6" s="8" t="s">
        <v>538</v>
      </c>
    </row>
    <row r="7" spans="1:13" s="11" customFormat="1" ht="15.75" customHeight="1" thickBot="1">
      <c r="A7" s="99"/>
      <c r="B7" s="234" t="s">
        <v>288</v>
      </c>
      <c r="C7" s="264"/>
      <c r="D7" s="247"/>
      <c r="E7" s="247"/>
      <c r="F7" s="248"/>
      <c r="G7" s="248"/>
      <c r="H7" s="248"/>
      <c r="I7" s="248"/>
      <c r="J7" s="248"/>
      <c r="K7" s="248"/>
      <c r="L7" s="248"/>
      <c r="M7" s="248"/>
    </row>
    <row r="8" spans="1:13" ht="15" customHeight="1" thickBot="1">
      <c r="A8" s="101"/>
      <c r="B8" s="224" t="s">
        <v>295</v>
      </c>
      <c r="C8" s="376"/>
      <c r="D8" s="377"/>
      <c r="E8" s="377"/>
      <c r="F8" s="378"/>
      <c r="G8" s="378"/>
      <c r="H8" s="378"/>
      <c r="I8" s="378"/>
      <c r="J8" s="378"/>
      <c r="K8" s="378"/>
      <c r="L8" s="378"/>
      <c r="M8" s="378"/>
    </row>
    <row r="9" spans="1:13" s="122" customFormat="1" ht="16.5" customHeight="1">
      <c r="A9" s="121" t="s">
        <v>13</v>
      </c>
      <c r="B9" s="179" t="s">
        <v>74</v>
      </c>
      <c r="C9" s="331"/>
      <c r="D9" s="308"/>
      <c r="E9" s="308"/>
      <c r="F9" s="317"/>
      <c r="G9" s="317"/>
      <c r="H9" s="317"/>
      <c r="I9" s="317"/>
      <c r="J9" s="317"/>
      <c r="K9" s="317"/>
      <c r="L9" s="317"/>
      <c r="M9" s="317"/>
    </row>
    <row r="10" spans="1:13" s="122" customFormat="1" ht="17.25" customHeight="1">
      <c r="A10" s="123" t="s">
        <v>15</v>
      </c>
      <c r="B10" s="180" t="s">
        <v>76</v>
      </c>
      <c r="C10" s="328"/>
      <c r="D10" s="304"/>
      <c r="E10" s="304"/>
      <c r="F10" s="318"/>
      <c r="G10" s="318"/>
      <c r="H10" s="318"/>
      <c r="I10" s="318"/>
      <c r="J10" s="318"/>
      <c r="K10" s="318"/>
      <c r="L10" s="318"/>
      <c r="M10" s="318"/>
    </row>
    <row r="11" spans="1:13" s="122" customFormat="1" ht="15" customHeight="1">
      <c r="A11" s="123" t="s">
        <v>17</v>
      </c>
      <c r="B11" s="180" t="s">
        <v>78</v>
      </c>
      <c r="C11" s="328"/>
      <c r="D11" s="304"/>
      <c r="E11" s="304"/>
      <c r="F11" s="318"/>
      <c r="G11" s="318"/>
      <c r="H11" s="318"/>
      <c r="I11" s="318"/>
      <c r="J11" s="318"/>
      <c r="K11" s="318"/>
      <c r="L11" s="318"/>
      <c r="M11" s="318"/>
    </row>
    <row r="12" spans="1:13" s="122" customFormat="1" ht="15" customHeight="1">
      <c r="A12" s="123" t="s">
        <v>19</v>
      </c>
      <c r="B12" s="180" t="s">
        <v>485</v>
      </c>
      <c r="C12" s="328"/>
      <c r="D12" s="304"/>
      <c r="E12" s="304"/>
      <c r="F12" s="318"/>
      <c r="G12" s="318"/>
      <c r="H12" s="318"/>
      <c r="I12" s="318"/>
      <c r="J12" s="318"/>
      <c r="K12" s="318"/>
      <c r="L12" s="318"/>
      <c r="M12" s="318"/>
    </row>
    <row r="13" spans="1:13" s="122" customFormat="1" ht="17.25" customHeight="1">
      <c r="A13" s="123" t="s">
        <v>21</v>
      </c>
      <c r="B13" s="180" t="s">
        <v>82</v>
      </c>
      <c r="C13" s="328"/>
      <c r="D13" s="304"/>
      <c r="E13" s="304"/>
      <c r="F13" s="318"/>
      <c r="G13" s="318"/>
      <c r="H13" s="318"/>
      <c r="I13" s="318"/>
      <c r="J13" s="318"/>
      <c r="K13" s="318"/>
      <c r="L13" s="318"/>
      <c r="M13" s="318"/>
    </row>
    <row r="14" spans="1:13" s="122" customFormat="1" ht="17.25" customHeight="1">
      <c r="A14" s="123" t="s">
        <v>197</v>
      </c>
      <c r="B14" s="180" t="s">
        <v>431</v>
      </c>
      <c r="C14" s="328"/>
      <c r="D14" s="304"/>
      <c r="E14" s="304"/>
      <c r="F14" s="318"/>
      <c r="G14" s="318"/>
      <c r="H14" s="318"/>
      <c r="I14" s="318"/>
      <c r="J14" s="318"/>
      <c r="K14" s="318"/>
      <c r="L14" s="318"/>
      <c r="M14" s="318"/>
    </row>
    <row r="15" spans="1:13" s="122" customFormat="1" ht="17.25" customHeight="1">
      <c r="A15" s="123" t="s">
        <v>199</v>
      </c>
      <c r="B15" s="190" t="s">
        <v>432</v>
      </c>
      <c r="C15" s="328"/>
      <c r="D15" s="304"/>
      <c r="E15" s="304"/>
      <c r="F15" s="318"/>
      <c r="G15" s="318"/>
      <c r="H15" s="318"/>
      <c r="I15" s="318"/>
      <c r="J15" s="318"/>
      <c r="K15" s="318"/>
      <c r="L15" s="318"/>
      <c r="M15" s="318"/>
    </row>
    <row r="16" spans="1:13" s="122" customFormat="1" ht="15" customHeight="1">
      <c r="A16" s="123" t="s">
        <v>201</v>
      </c>
      <c r="B16" s="180" t="s">
        <v>88</v>
      </c>
      <c r="C16" s="329"/>
      <c r="D16" s="311"/>
      <c r="E16" s="311"/>
      <c r="F16" s="321"/>
      <c r="G16" s="321"/>
      <c r="H16" s="321"/>
      <c r="I16" s="321"/>
      <c r="J16" s="321"/>
      <c r="K16" s="321"/>
      <c r="L16" s="321"/>
      <c r="M16" s="321"/>
    </row>
    <row r="17" spans="1:13" s="91" customFormat="1" ht="15" customHeight="1">
      <c r="A17" s="123" t="s">
        <v>203</v>
      </c>
      <c r="B17" s="180" t="s">
        <v>90</v>
      </c>
      <c r="C17" s="328"/>
      <c r="D17" s="304"/>
      <c r="E17" s="304"/>
      <c r="F17" s="318"/>
      <c r="G17" s="318"/>
      <c r="H17" s="318"/>
      <c r="I17" s="318"/>
      <c r="J17" s="318"/>
      <c r="K17" s="318"/>
      <c r="L17" s="318"/>
      <c r="M17" s="318"/>
    </row>
    <row r="18" spans="1:13" s="91" customFormat="1" ht="15" customHeight="1">
      <c r="A18" s="123" t="s">
        <v>205</v>
      </c>
      <c r="B18" s="180" t="s">
        <v>92</v>
      </c>
      <c r="C18" s="379"/>
      <c r="D18" s="306"/>
      <c r="E18" s="306"/>
      <c r="F18" s="319"/>
      <c r="G18" s="319"/>
      <c r="H18" s="319"/>
      <c r="I18" s="319"/>
      <c r="J18" s="319"/>
      <c r="K18" s="319"/>
      <c r="L18" s="319"/>
      <c r="M18" s="319"/>
    </row>
    <row r="19" spans="1:13" s="91" customFormat="1" ht="15" customHeight="1" thickBot="1">
      <c r="A19" s="123" t="s">
        <v>207</v>
      </c>
      <c r="B19" s="190" t="s">
        <v>94</v>
      </c>
      <c r="C19" s="379"/>
      <c r="D19" s="306"/>
      <c r="E19" s="306"/>
      <c r="F19" s="319"/>
      <c r="G19" s="319"/>
      <c r="H19" s="319"/>
      <c r="I19" s="319"/>
      <c r="J19" s="319"/>
      <c r="K19" s="319"/>
      <c r="L19" s="319"/>
      <c r="M19" s="319"/>
    </row>
    <row r="20" spans="1:13" s="122" customFormat="1" ht="17.25" customHeight="1" thickBot="1">
      <c r="A20" s="51" t="s">
        <v>23</v>
      </c>
      <c r="B20" s="224" t="s">
        <v>433</v>
      </c>
      <c r="C20" s="330">
        <f>SUM(C9:C19)</f>
        <v>0</v>
      </c>
      <c r="D20" s="309">
        <f>SUM(D9:D19)</f>
        <v>0</v>
      </c>
      <c r="E20" s="309">
        <f>SUM(E9:E19)</f>
        <v>0</v>
      </c>
      <c r="F20" s="316">
        <f>SUM(F9:F19)</f>
        <v>0</v>
      </c>
      <c r="G20" s="316">
        <f>SUM(G9:G19)</f>
        <v>0</v>
      </c>
      <c r="H20" s="316">
        <f aca="true" t="shared" si="0" ref="H20:M20">SUM(H9:H19)</f>
        <v>0</v>
      </c>
      <c r="I20" s="316">
        <f t="shared" si="0"/>
        <v>0</v>
      </c>
      <c r="J20" s="316">
        <f t="shared" si="0"/>
        <v>0</v>
      </c>
      <c r="K20" s="316">
        <f t="shared" si="0"/>
        <v>0</v>
      </c>
      <c r="L20" s="316">
        <f t="shared" si="0"/>
        <v>0</v>
      </c>
      <c r="M20" s="316">
        <f t="shared" si="0"/>
        <v>0</v>
      </c>
    </row>
    <row r="21" spans="1:13" ht="15" customHeight="1" thickBot="1">
      <c r="A21" s="101"/>
      <c r="B21" s="224" t="s">
        <v>25</v>
      </c>
      <c r="C21" s="376"/>
      <c r="D21" s="377"/>
      <c r="E21" s="377"/>
      <c r="F21" s="378"/>
      <c r="G21" s="378"/>
      <c r="H21" s="378"/>
      <c r="I21" s="378"/>
      <c r="J21" s="378"/>
      <c r="K21" s="378"/>
      <c r="L21" s="378"/>
      <c r="M21" s="378"/>
    </row>
    <row r="22" spans="1:13" s="91" customFormat="1" ht="15" customHeight="1">
      <c r="A22" s="121" t="s">
        <v>26</v>
      </c>
      <c r="B22" s="179" t="s">
        <v>27</v>
      </c>
      <c r="C22" s="331"/>
      <c r="D22" s="308"/>
      <c r="E22" s="308"/>
      <c r="F22" s="317"/>
      <c r="G22" s="317"/>
      <c r="H22" s="317"/>
      <c r="I22" s="317"/>
      <c r="J22" s="317"/>
      <c r="K22" s="317"/>
      <c r="L22" s="317"/>
      <c r="M22" s="317"/>
    </row>
    <row r="23" spans="1:13" s="91" customFormat="1" ht="15" customHeight="1">
      <c r="A23" s="123" t="s">
        <v>28</v>
      </c>
      <c r="B23" s="180" t="s">
        <v>434</v>
      </c>
      <c r="C23" s="328"/>
      <c r="D23" s="304"/>
      <c r="E23" s="304"/>
      <c r="F23" s="318"/>
      <c r="G23" s="318"/>
      <c r="H23" s="318"/>
      <c r="I23" s="318"/>
      <c r="J23" s="318"/>
      <c r="K23" s="318"/>
      <c r="L23" s="318"/>
      <c r="M23" s="318"/>
    </row>
    <row r="24" spans="1:13" s="91" customFormat="1" ht="15" customHeight="1">
      <c r="A24" s="123" t="s">
        <v>30</v>
      </c>
      <c r="B24" s="180" t="s">
        <v>435</v>
      </c>
      <c r="C24" s="328"/>
      <c r="D24" s="304"/>
      <c r="E24" s="304"/>
      <c r="F24" s="318"/>
      <c r="G24" s="318"/>
      <c r="H24" s="318"/>
      <c r="I24" s="318"/>
      <c r="J24" s="318"/>
      <c r="K24" s="318"/>
      <c r="L24" s="318"/>
      <c r="M24" s="318"/>
    </row>
    <row r="25" spans="1:13" s="91" customFormat="1" ht="15" customHeight="1" thickBot="1">
      <c r="A25" s="123" t="s">
        <v>32</v>
      </c>
      <c r="B25" s="180" t="s">
        <v>459</v>
      </c>
      <c r="C25" s="328"/>
      <c r="D25" s="304"/>
      <c r="E25" s="304"/>
      <c r="F25" s="318"/>
      <c r="G25" s="318"/>
      <c r="H25" s="318"/>
      <c r="I25" s="318"/>
      <c r="J25" s="318"/>
      <c r="K25" s="318"/>
      <c r="L25" s="318"/>
      <c r="M25" s="318"/>
    </row>
    <row r="26" spans="1:13" s="122" customFormat="1" ht="30" customHeight="1" thickBot="1">
      <c r="A26" s="51" t="s">
        <v>38</v>
      </c>
      <c r="B26" s="224" t="s">
        <v>437</v>
      </c>
      <c r="C26" s="330">
        <f>SUM(C22:C24)</f>
        <v>0</v>
      </c>
      <c r="D26" s="309">
        <f>SUM(D22:D24)</f>
        <v>0</v>
      </c>
      <c r="E26" s="309">
        <f>SUM(E22:E24)</f>
        <v>0</v>
      </c>
      <c r="F26" s="316">
        <f>SUM(F22:F24)</f>
        <v>0</v>
      </c>
      <c r="G26" s="316">
        <f>SUM(G22:G24)</f>
        <v>0</v>
      </c>
      <c r="H26" s="316">
        <f aca="true" t="shared" si="1" ref="H26:M26">SUM(H22:H24)</f>
        <v>0</v>
      </c>
      <c r="I26" s="316">
        <f t="shared" si="1"/>
        <v>0</v>
      </c>
      <c r="J26" s="316">
        <f t="shared" si="1"/>
        <v>0</v>
      </c>
      <c r="K26" s="316">
        <f t="shared" si="1"/>
        <v>0</v>
      </c>
      <c r="L26" s="316">
        <f t="shared" si="1"/>
        <v>0</v>
      </c>
      <c r="M26" s="316">
        <f t="shared" si="1"/>
        <v>0</v>
      </c>
    </row>
    <row r="27" spans="1:13" s="91" customFormat="1" ht="15" customHeight="1" thickBot="1">
      <c r="A27" s="51" t="s">
        <v>53</v>
      </c>
      <c r="B27" s="169" t="s">
        <v>294</v>
      </c>
      <c r="C27" s="380"/>
      <c r="D27" s="381"/>
      <c r="E27" s="381"/>
      <c r="F27" s="382"/>
      <c r="G27" s="382"/>
      <c r="H27" s="382"/>
      <c r="I27" s="382"/>
      <c r="J27" s="382"/>
      <c r="K27" s="382"/>
      <c r="L27" s="382"/>
      <c r="M27" s="382"/>
    </row>
    <row r="28" spans="1:13" ht="15" customHeight="1" thickBot="1">
      <c r="A28" s="101"/>
      <c r="B28" s="169" t="s">
        <v>40</v>
      </c>
      <c r="C28" s="376"/>
      <c r="D28" s="377"/>
      <c r="E28" s="377"/>
      <c r="F28" s="378"/>
      <c r="G28" s="378"/>
      <c r="H28" s="378"/>
      <c r="I28" s="378"/>
      <c r="J28" s="378"/>
      <c r="K28" s="378"/>
      <c r="L28" s="378"/>
      <c r="M28" s="378"/>
    </row>
    <row r="29" spans="1:13" s="91" customFormat="1" ht="15" customHeight="1">
      <c r="A29" s="121" t="s">
        <v>56</v>
      </c>
      <c r="B29" s="179" t="s">
        <v>434</v>
      </c>
      <c r="C29" s="331"/>
      <c r="D29" s="308"/>
      <c r="E29" s="308"/>
      <c r="F29" s="317"/>
      <c r="G29" s="317"/>
      <c r="H29" s="317"/>
      <c r="I29" s="317"/>
      <c r="J29" s="317"/>
      <c r="K29" s="317"/>
      <c r="L29" s="317"/>
      <c r="M29" s="317"/>
    </row>
    <row r="30" spans="1:13" s="91" customFormat="1" ht="15" customHeight="1">
      <c r="A30" s="121" t="s">
        <v>64</v>
      </c>
      <c r="B30" s="180" t="s">
        <v>438</v>
      </c>
      <c r="C30" s="329"/>
      <c r="D30" s="311"/>
      <c r="E30" s="311"/>
      <c r="F30" s="321"/>
      <c r="G30" s="321"/>
      <c r="H30" s="321"/>
      <c r="I30" s="321"/>
      <c r="J30" s="321"/>
      <c r="K30" s="321"/>
      <c r="L30" s="321"/>
      <c r="M30" s="321"/>
    </row>
    <row r="31" spans="1:13" s="91" customFormat="1" ht="15" customHeight="1" thickBot="1">
      <c r="A31" s="123" t="s">
        <v>66</v>
      </c>
      <c r="B31" s="227" t="s">
        <v>460</v>
      </c>
      <c r="C31" s="383"/>
      <c r="D31" s="384"/>
      <c r="E31" s="384"/>
      <c r="F31" s="385"/>
      <c r="G31" s="385"/>
      <c r="H31" s="385"/>
      <c r="I31" s="385"/>
      <c r="J31" s="385"/>
      <c r="K31" s="385"/>
      <c r="L31" s="385"/>
      <c r="M31" s="385"/>
    </row>
    <row r="32" spans="1:13" s="91" customFormat="1" ht="33" customHeight="1" thickBot="1">
      <c r="A32" s="51" t="s">
        <v>70</v>
      </c>
      <c r="B32" s="169" t="s">
        <v>461</v>
      </c>
      <c r="C32" s="330">
        <f>+C29+C30</f>
        <v>0</v>
      </c>
      <c r="D32" s="309">
        <f>+D29+D30</f>
        <v>0</v>
      </c>
      <c r="E32" s="309">
        <f>+E29+E30</f>
        <v>0</v>
      </c>
      <c r="F32" s="316">
        <f>+F29+F30</f>
        <v>0</v>
      </c>
      <c r="G32" s="316">
        <f>+G29+G30</f>
        <v>0</v>
      </c>
      <c r="H32" s="316">
        <f aca="true" t="shared" si="2" ref="H32:M32">+H29+H30</f>
        <v>0</v>
      </c>
      <c r="I32" s="316">
        <f t="shared" si="2"/>
        <v>0</v>
      </c>
      <c r="J32" s="316">
        <f t="shared" si="2"/>
        <v>0</v>
      </c>
      <c r="K32" s="316">
        <f t="shared" si="2"/>
        <v>0</v>
      </c>
      <c r="L32" s="316">
        <f t="shared" si="2"/>
        <v>0</v>
      </c>
      <c r="M32" s="316">
        <f t="shared" si="2"/>
        <v>0</v>
      </c>
    </row>
    <row r="33" spans="1:13" ht="15" customHeight="1" thickBot="1">
      <c r="A33" s="101"/>
      <c r="B33" s="169" t="s">
        <v>97</v>
      </c>
      <c r="C33" s="376"/>
      <c r="D33" s="377"/>
      <c r="E33" s="377"/>
      <c r="F33" s="378"/>
      <c r="G33" s="378"/>
      <c r="H33" s="378"/>
      <c r="I33" s="378"/>
      <c r="J33" s="378"/>
      <c r="K33" s="378"/>
      <c r="L33" s="378"/>
      <c r="M33" s="378"/>
    </row>
    <row r="34" spans="1:13" s="91" customFormat="1" ht="15" customHeight="1">
      <c r="A34" s="121" t="s">
        <v>73</v>
      </c>
      <c r="B34" s="179" t="s">
        <v>99</v>
      </c>
      <c r="C34" s="331"/>
      <c r="D34" s="308"/>
      <c r="E34" s="308"/>
      <c r="F34" s="317"/>
      <c r="G34" s="317"/>
      <c r="H34" s="317"/>
      <c r="I34" s="317"/>
      <c r="J34" s="317"/>
      <c r="K34" s="317"/>
      <c r="L34" s="317"/>
      <c r="M34" s="317"/>
    </row>
    <row r="35" spans="1:13" s="91" customFormat="1" ht="15" customHeight="1">
      <c r="A35" s="121" t="s">
        <v>75</v>
      </c>
      <c r="B35" s="180" t="s">
        <v>101</v>
      </c>
      <c r="C35" s="329"/>
      <c r="D35" s="311"/>
      <c r="E35" s="311"/>
      <c r="F35" s="321"/>
      <c r="G35" s="321"/>
      <c r="H35" s="321"/>
      <c r="I35" s="321"/>
      <c r="J35" s="321"/>
      <c r="K35" s="321"/>
      <c r="L35" s="321"/>
      <c r="M35" s="321"/>
    </row>
    <row r="36" spans="1:13" s="91" customFormat="1" ht="15" customHeight="1" thickBot="1">
      <c r="A36" s="123" t="s">
        <v>77</v>
      </c>
      <c r="B36" s="227" t="s">
        <v>103</v>
      </c>
      <c r="C36" s="383"/>
      <c r="D36" s="384"/>
      <c r="E36" s="384"/>
      <c r="F36" s="385"/>
      <c r="G36" s="385"/>
      <c r="H36" s="385"/>
      <c r="I36" s="385"/>
      <c r="J36" s="385"/>
      <c r="K36" s="385"/>
      <c r="L36" s="385"/>
      <c r="M36" s="385"/>
    </row>
    <row r="37" spans="1:13" s="91" customFormat="1" ht="15" customHeight="1" thickBot="1">
      <c r="A37" s="51" t="s">
        <v>95</v>
      </c>
      <c r="B37" s="169" t="s">
        <v>466</v>
      </c>
      <c r="C37" s="330">
        <f>+C34+C35+C36</f>
        <v>0</v>
      </c>
      <c r="D37" s="309">
        <f>+D34+D35+D36</f>
        <v>0</v>
      </c>
      <c r="E37" s="309">
        <f>+E34+E35+E36</f>
        <v>0</v>
      </c>
      <c r="F37" s="316">
        <f>+F34+F35+F36</f>
        <v>0</v>
      </c>
      <c r="G37" s="316">
        <f>+G34+G35+G36</f>
        <v>0</v>
      </c>
      <c r="H37" s="316">
        <f aca="true" t="shared" si="3" ref="H37:M37">+H34+H35+H36</f>
        <v>0</v>
      </c>
      <c r="I37" s="316">
        <f t="shared" si="3"/>
        <v>0</v>
      </c>
      <c r="J37" s="316">
        <f t="shared" si="3"/>
        <v>0</v>
      </c>
      <c r="K37" s="316">
        <f t="shared" si="3"/>
        <v>0</v>
      </c>
      <c r="L37" s="316">
        <f t="shared" si="3"/>
        <v>0</v>
      </c>
      <c r="M37" s="316">
        <f t="shared" si="3"/>
        <v>0</v>
      </c>
    </row>
    <row r="38" spans="1:13" s="122" customFormat="1" ht="15" customHeight="1" thickBot="1">
      <c r="A38" s="51" t="s">
        <v>108</v>
      </c>
      <c r="B38" s="169" t="s">
        <v>296</v>
      </c>
      <c r="C38" s="380"/>
      <c r="D38" s="381"/>
      <c r="E38" s="381"/>
      <c r="F38" s="382"/>
      <c r="G38" s="382"/>
      <c r="H38" s="382"/>
      <c r="I38" s="382"/>
      <c r="J38" s="382"/>
      <c r="K38" s="382"/>
      <c r="L38" s="382"/>
      <c r="M38" s="382"/>
    </row>
    <row r="39" spans="1:13" s="122" customFormat="1" ht="15" customHeight="1" thickBot="1">
      <c r="A39" s="51" t="s">
        <v>119</v>
      </c>
      <c r="B39" s="169" t="s">
        <v>442</v>
      </c>
      <c r="C39" s="380"/>
      <c r="D39" s="381"/>
      <c r="E39" s="381"/>
      <c r="F39" s="382"/>
      <c r="G39" s="382"/>
      <c r="H39" s="382"/>
      <c r="I39" s="382"/>
      <c r="J39" s="382"/>
      <c r="K39" s="382"/>
      <c r="L39" s="382"/>
      <c r="M39" s="382"/>
    </row>
    <row r="40" spans="1:13" s="122" customFormat="1" ht="18.75" customHeight="1" thickBot="1">
      <c r="A40" s="51" t="s">
        <v>130</v>
      </c>
      <c r="B40" s="169" t="s">
        <v>462</v>
      </c>
      <c r="C40" s="330">
        <f>+C20+C26+C27+C32+C37+C38+C39</f>
        <v>0</v>
      </c>
      <c r="D40" s="309">
        <f>+D20+D26+D27+D32+D37+D38+D39</f>
        <v>0</v>
      </c>
      <c r="E40" s="309">
        <f>+E20+E26+E27+E32+E37+E38+E39</f>
        <v>0</v>
      </c>
      <c r="F40" s="316">
        <f>+F20+F26+F27+F32+F37+F38+F39</f>
        <v>0</v>
      </c>
      <c r="G40" s="316">
        <f>+G20+G26+G27+G32+G37+G38+G39</f>
        <v>0</v>
      </c>
      <c r="H40" s="316">
        <f aca="true" t="shared" si="4" ref="H40:M40">+H20+H26+H27+H32+H37+H38+H39</f>
        <v>0</v>
      </c>
      <c r="I40" s="316">
        <f t="shared" si="4"/>
        <v>0</v>
      </c>
      <c r="J40" s="316">
        <f t="shared" si="4"/>
        <v>0</v>
      </c>
      <c r="K40" s="316">
        <f t="shared" si="4"/>
        <v>0</v>
      </c>
      <c r="L40" s="316">
        <f t="shared" si="4"/>
        <v>0</v>
      </c>
      <c r="M40" s="316">
        <f t="shared" si="4"/>
        <v>0</v>
      </c>
    </row>
    <row r="41" spans="1:13" ht="15" customHeight="1" thickBot="1">
      <c r="A41" s="101"/>
      <c r="B41" s="169" t="s">
        <v>444</v>
      </c>
      <c r="C41" s="376"/>
      <c r="D41" s="377"/>
      <c r="E41" s="377"/>
      <c r="F41" s="378"/>
      <c r="G41" s="378"/>
      <c r="H41" s="378"/>
      <c r="I41" s="378"/>
      <c r="J41" s="378"/>
      <c r="K41" s="378"/>
      <c r="L41" s="378"/>
      <c r="M41" s="378"/>
    </row>
    <row r="42" spans="1:13" s="122" customFormat="1" ht="16.5" customHeight="1">
      <c r="A42" s="121" t="s">
        <v>445</v>
      </c>
      <c r="B42" s="179" t="s">
        <v>350</v>
      </c>
      <c r="C42" s="331">
        <v>493020</v>
      </c>
      <c r="D42" s="308"/>
      <c r="E42" s="308">
        <v>493020</v>
      </c>
      <c r="F42" s="317"/>
      <c r="G42" s="317">
        <v>493020</v>
      </c>
      <c r="H42" s="317"/>
      <c r="I42" s="317"/>
      <c r="J42" s="317">
        <v>493020</v>
      </c>
      <c r="K42" s="317"/>
      <c r="L42" s="317">
        <v>493020</v>
      </c>
      <c r="M42" s="317"/>
    </row>
    <row r="43" spans="1:13" s="122" customFormat="1" ht="15" customHeight="1">
      <c r="A43" s="121" t="s">
        <v>446</v>
      </c>
      <c r="B43" s="180" t="s">
        <v>447</v>
      </c>
      <c r="C43" s="329"/>
      <c r="D43" s="311"/>
      <c r="E43" s="311"/>
      <c r="F43" s="321"/>
      <c r="G43" s="321"/>
      <c r="H43" s="321"/>
      <c r="I43" s="321"/>
      <c r="J43" s="321"/>
      <c r="K43" s="321"/>
      <c r="L43" s="321"/>
      <c r="M43" s="321"/>
    </row>
    <row r="44" spans="1:13" s="91" customFormat="1" ht="17.25" customHeight="1" thickBot="1">
      <c r="A44" s="123" t="s">
        <v>448</v>
      </c>
      <c r="B44" s="227" t="s">
        <v>449</v>
      </c>
      <c r="C44" s="383"/>
      <c r="D44" s="384"/>
      <c r="E44" s="384"/>
      <c r="F44" s="385"/>
      <c r="G44" s="385"/>
      <c r="H44" s="385"/>
      <c r="I44" s="385"/>
      <c r="J44" s="385"/>
      <c r="K44" s="385"/>
      <c r="L44" s="385"/>
      <c r="M44" s="385"/>
    </row>
    <row r="45" spans="1:13" s="122" customFormat="1" ht="18.75" customHeight="1" thickBot="1">
      <c r="A45" s="108" t="s">
        <v>277</v>
      </c>
      <c r="B45" s="169" t="s">
        <v>450</v>
      </c>
      <c r="C45" s="330">
        <f>+C42+C43+C44</f>
        <v>493020</v>
      </c>
      <c r="D45" s="309">
        <f>+D42+D43+D44</f>
        <v>0</v>
      </c>
      <c r="E45" s="309">
        <f>+E42+E43+E44</f>
        <v>493020</v>
      </c>
      <c r="F45" s="316">
        <f>+F42+F43+F44</f>
        <v>0</v>
      </c>
      <c r="G45" s="316">
        <f>+G42+G43+G44</f>
        <v>493020</v>
      </c>
      <c r="H45" s="316">
        <f aca="true" t="shared" si="5" ref="H45:M45">+H42+H43+H44</f>
        <v>0</v>
      </c>
      <c r="I45" s="316">
        <f t="shared" si="5"/>
        <v>0</v>
      </c>
      <c r="J45" s="316">
        <f t="shared" si="5"/>
        <v>493020</v>
      </c>
      <c r="K45" s="316">
        <f t="shared" si="5"/>
        <v>0</v>
      </c>
      <c r="L45" s="316">
        <f t="shared" si="5"/>
        <v>493020</v>
      </c>
      <c r="M45" s="316">
        <f t="shared" si="5"/>
        <v>0</v>
      </c>
    </row>
    <row r="46" spans="1:13" s="91" customFormat="1" ht="17.25" customHeight="1" thickBot="1">
      <c r="A46" s="108" t="s">
        <v>141</v>
      </c>
      <c r="B46" s="228" t="s">
        <v>451</v>
      </c>
      <c r="C46" s="330">
        <f>+C40+C45</f>
        <v>493020</v>
      </c>
      <c r="D46" s="309">
        <f>+D40+D45</f>
        <v>0</v>
      </c>
      <c r="E46" s="309">
        <f>+E40+E45</f>
        <v>493020</v>
      </c>
      <c r="F46" s="316">
        <f>+F40+F45</f>
        <v>0</v>
      </c>
      <c r="G46" s="316">
        <f>+G40+G45</f>
        <v>493020</v>
      </c>
      <c r="H46" s="316">
        <f aca="true" t="shared" si="6" ref="H46:M46">+H40+H45</f>
        <v>0</v>
      </c>
      <c r="I46" s="316">
        <f t="shared" si="6"/>
        <v>0</v>
      </c>
      <c r="J46" s="316">
        <f t="shared" si="6"/>
        <v>493020</v>
      </c>
      <c r="K46" s="316">
        <f t="shared" si="6"/>
        <v>0</v>
      </c>
      <c r="L46" s="316">
        <f t="shared" si="6"/>
        <v>493020</v>
      </c>
      <c r="M46" s="316">
        <f t="shared" si="6"/>
        <v>0</v>
      </c>
    </row>
    <row r="47" spans="1:6" s="91" customFormat="1" ht="15" customHeight="1">
      <c r="A47" s="124"/>
      <c r="B47" s="229"/>
      <c r="C47" s="474"/>
      <c r="D47" s="125"/>
      <c r="E47" s="125"/>
      <c r="F47" s="125"/>
    </row>
    <row r="48" spans="1:6" s="91" customFormat="1" ht="15" customHeight="1">
      <c r="A48" s="124"/>
      <c r="B48" s="229"/>
      <c r="C48" s="474"/>
      <c r="D48" s="125"/>
      <c r="E48" s="125"/>
      <c r="F48" s="125"/>
    </row>
    <row r="49" spans="1:6" s="91" customFormat="1" ht="15" customHeight="1">
      <c r="A49" s="124"/>
      <c r="B49" s="229"/>
      <c r="C49" s="474"/>
      <c r="D49" s="125"/>
      <c r="E49" s="125"/>
      <c r="F49" s="125"/>
    </row>
    <row r="50" spans="1:6" s="91" customFormat="1" ht="15" customHeight="1" thickBot="1">
      <c r="A50" s="124"/>
      <c r="B50" s="229"/>
      <c r="C50" s="474"/>
      <c r="D50" s="125"/>
      <c r="E50" s="125"/>
      <c r="F50" s="125"/>
    </row>
    <row r="51" spans="1:13" s="97" customFormat="1" ht="40.5" customHeight="1" thickBot="1">
      <c r="A51" s="528" t="s">
        <v>394</v>
      </c>
      <c r="B51" s="1105" t="s">
        <v>504</v>
      </c>
      <c r="C51" s="1106"/>
      <c r="D51" s="1106"/>
      <c r="E51" s="1106"/>
      <c r="F51" s="1106"/>
      <c r="G51" s="1106"/>
      <c r="H51" s="1106"/>
      <c r="I51" s="1106"/>
      <c r="J51" s="1106"/>
      <c r="K51" s="1106"/>
      <c r="L51" s="1106"/>
      <c r="M51" s="1107"/>
    </row>
    <row r="52" spans="1:13" s="97" customFormat="1" ht="39.75" customHeight="1" thickBot="1">
      <c r="A52" s="528" t="s">
        <v>395</v>
      </c>
      <c r="B52" s="1105" t="s">
        <v>396</v>
      </c>
      <c r="C52" s="1106"/>
      <c r="D52" s="1106"/>
      <c r="E52" s="1106"/>
      <c r="F52" s="1106"/>
      <c r="G52" s="1106"/>
      <c r="H52" s="1106"/>
      <c r="I52" s="1106"/>
      <c r="J52" s="1106"/>
      <c r="K52" s="1106"/>
      <c r="L52" s="1106"/>
      <c r="M52" s="1107"/>
    </row>
    <row r="53" spans="1:13" s="97" customFormat="1" ht="18.75" customHeight="1" thickBot="1">
      <c r="A53" s="1086" t="s">
        <v>1</v>
      </c>
      <c r="B53" s="1154" t="s">
        <v>397</v>
      </c>
      <c r="C53" s="1132" t="s">
        <v>542</v>
      </c>
      <c r="D53" s="1137" t="s">
        <v>496</v>
      </c>
      <c r="E53" s="1138"/>
      <c r="F53" s="1153"/>
      <c r="G53" s="1087" t="s">
        <v>570</v>
      </c>
      <c r="H53" s="1108" t="s">
        <v>571</v>
      </c>
      <c r="I53" s="1074"/>
      <c r="J53" s="1090" t="s">
        <v>557</v>
      </c>
      <c r="K53" s="1137" t="s">
        <v>533</v>
      </c>
      <c r="L53" s="1138"/>
      <c r="M53" s="1139"/>
    </row>
    <row r="54" spans="1:13" s="194" customFormat="1" ht="48" thickBot="1">
      <c r="A54" s="1087"/>
      <c r="B54" s="1087"/>
      <c r="C54" s="1123"/>
      <c r="D54" s="193" t="s">
        <v>3</v>
      </c>
      <c r="E54" s="163" t="s">
        <v>4</v>
      </c>
      <c r="F54" s="163" t="s">
        <v>488</v>
      </c>
      <c r="G54" s="1075"/>
      <c r="H54" s="493" t="s">
        <v>534</v>
      </c>
      <c r="I54" s="493" t="s">
        <v>334</v>
      </c>
      <c r="J54" s="1155"/>
      <c r="K54" s="524" t="s">
        <v>3</v>
      </c>
      <c r="L54" s="523" t="s">
        <v>4</v>
      </c>
      <c r="M54" s="525" t="s">
        <v>488</v>
      </c>
    </row>
    <row r="55" spans="1:13" s="11" customFormat="1" ht="13.5" customHeight="1" thickBot="1">
      <c r="A55" s="98" t="s">
        <v>5</v>
      </c>
      <c r="B55" s="164" t="s">
        <v>6</v>
      </c>
      <c r="C55" s="462" t="s">
        <v>7</v>
      </c>
      <c r="D55" s="143" t="s">
        <v>8</v>
      </c>
      <c r="E55" s="143" t="s">
        <v>9</v>
      </c>
      <c r="F55" s="8" t="s">
        <v>10</v>
      </c>
      <c r="G55" s="8" t="s">
        <v>536</v>
      </c>
      <c r="H55" s="8" t="s">
        <v>376</v>
      </c>
      <c r="I55" s="8" t="s">
        <v>535</v>
      </c>
      <c r="J55" s="8" t="s">
        <v>536</v>
      </c>
      <c r="K55" s="8" t="s">
        <v>537</v>
      </c>
      <c r="L55" s="8" t="s">
        <v>540</v>
      </c>
      <c r="M55" s="8" t="s">
        <v>538</v>
      </c>
    </row>
    <row r="56" spans="1:13" s="11" customFormat="1" ht="16.5" customHeight="1" thickBot="1">
      <c r="A56" s="128"/>
      <c r="B56" s="218" t="s">
        <v>289</v>
      </c>
      <c r="C56" s="265"/>
      <c r="D56" s="249"/>
      <c r="E56" s="249"/>
      <c r="F56" s="246"/>
      <c r="G56" s="246"/>
      <c r="H56" s="246"/>
      <c r="I56" s="246"/>
      <c r="J56" s="246"/>
      <c r="K56" s="246"/>
      <c r="L56" s="246"/>
      <c r="M56" s="246"/>
    </row>
    <row r="57" spans="1:13" ht="15" customHeight="1" thickBot="1">
      <c r="A57" s="101"/>
      <c r="B57" s="169" t="s">
        <v>464</v>
      </c>
      <c r="C57" s="376"/>
      <c r="D57" s="377"/>
      <c r="E57" s="377"/>
      <c r="F57" s="378"/>
      <c r="G57" s="378"/>
      <c r="H57" s="378"/>
      <c r="I57" s="378"/>
      <c r="J57" s="378"/>
      <c r="K57" s="378"/>
      <c r="L57" s="378"/>
      <c r="M57" s="378"/>
    </row>
    <row r="58" spans="1:13" ht="15.75" customHeight="1">
      <c r="A58" s="121" t="s">
        <v>13</v>
      </c>
      <c r="B58" s="179" t="s">
        <v>191</v>
      </c>
      <c r="C58" s="331"/>
      <c r="D58" s="308"/>
      <c r="E58" s="308"/>
      <c r="F58" s="317"/>
      <c r="G58" s="317"/>
      <c r="H58" s="317"/>
      <c r="I58" s="317"/>
      <c r="J58" s="317"/>
      <c r="K58" s="317"/>
      <c r="L58" s="317"/>
      <c r="M58" s="317"/>
    </row>
    <row r="59" spans="1:13" ht="17.25" customHeight="1">
      <c r="A59" s="123" t="s">
        <v>15</v>
      </c>
      <c r="B59" s="180" t="s">
        <v>192</v>
      </c>
      <c r="C59" s="328"/>
      <c r="D59" s="304"/>
      <c r="E59" s="304"/>
      <c r="F59" s="318"/>
      <c r="G59" s="318"/>
      <c r="H59" s="318"/>
      <c r="I59" s="318"/>
      <c r="J59" s="318"/>
      <c r="K59" s="318"/>
      <c r="L59" s="318"/>
      <c r="M59" s="318"/>
    </row>
    <row r="60" spans="1:13" ht="18" customHeight="1">
      <c r="A60" s="123" t="s">
        <v>17</v>
      </c>
      <c r="B60" s="180" t="s">
        <v>193</v>
      </c>
      <c r="C60" s="328">
        <v>148326</v>
      </c>
      <c r="D60" s="304"/>
      <c r="E60" s="328">
        <v>148326</v>
      </c>
      <c r="F60" s="318"/>
      <c r="G60" s="318">
        <v>148326</v>
      </c>
      <c r="H60" s="318"/>
      <c r="I60" s="318"/>
      <c r="J60" s="318">
        <v>148326</v>
      </c>
      <c r="K60" s="318"/>
      <c r="L60" s="318">
        <v>148326</v>
      </c>
      <c r="M60" s="318"/>
    </row>
    <row r="61" spans="1:13" ht="15" customHeight="1">
      <c r="A61" s="123" t="s">
        <v>19</v>
      </c>
      <c r="B61" s="180" t="s">
        <v>194</v>
      </c>
      <c r="C61" s="328"/>
      <c r="D61" s="304"/>
      <c r="E61" s="328"/>
      <c r="F61" s="318"/>
      <c r="G61" s="318"/>
      <c r="H61" s="318"/>
      <c r="I61" s="318"/>
      <c r="J61" s="318"/>
      <c r="K61" s="318"/>
      <c r="L61" s="318"/>
      <c r="M61" s="318"/>
    </row>
    <row r="62" spans="1:13" ht="15" customHeight="1" thickBot="1">
      <c r="A62" s="123" t="s">
        <v>21</v>
      </c>
      <c r="B62" s="180" t="s">
        <v>196</v>
      </c>
      <c r="C62" s="328"/>
      <c r="D62" s="304"/>
      <c r="E62" s="328"/>
      <c r="F62" s="318"/>
      <c r="G62" s="318"/>
      <c r="H62" s="318"/>
      <c r="I62" s="318"/>
      <c r="J62" s="318"/>
      <c r="K62" s="318"/>
      <c r="L62" s="318"/>
      <c r="M62" s="318"/>
    </row>
    <row r="63" spans="1:13" s="126" customFormat="1" ht="19.5" customHeight="1" thickBot="1">
      <c r="A63" s="129" t="s">
        <v>23</v>
      </c>
      <c r="B63" s="192" t="s">
        <v>453</v>
      </c>
      <c r="C63" s="386">
        <f>SUM(C58:C62)</f>
        <v>148326</v>
      </c>
      <c r="D63" s="387">
        <f>SUM(D58:D62)</f>
        <v>0</v>
      </c>
      <c r="E63" s="386">
        <f>SUM(E58:E62)</f>
        <v>148326</v>
      </c>
      <c r="F63" s="388">
        <f>SUM(F58:F62)</f>
        <v>0</v>
      </c>
      <c r="G63" s="388">
        <f>SUM(G58:G62)</f>
        <v>148326</v>
      </c>
      <c r="H63" s="388">
        <f aca="true" t="shared" si="7" ref="H63:M63">SUM(H58:H62)</f>
        <v>0</v>
      </c>
      <c r="I63" s="388">
        <f t="shared" si="7"/>
        <v>0</v>
      </c>
      <c r="J63" s="388">
        <f t="shared" si="7"/>
        <v>148326</v>
      </c>
      <c r="K63" s="388">
        <f t="shared" si="7"/>
        <v>0</v>
      </c>
      <c r="L63" s="388">
        <f t="shared" si="7"/>
        <v>148326</v>
      </c>
      <c r="M63" s="388">
        <f t="shared" si="7"/>
        <v>0</v>
      </c>
    </row>
    <row r="64" spans="1:13" ht="15" customHeight="1" thickBot="1">
      <c r="A64" s="130"/>
      <c r="B64" s="235" t="s">
        <v>454</v>
      </c>
      <c r="C64" s="376"/>
      <c r="D64" s="377"/>
      <c r="E64" s="376"/>
      <c r="F64" s="378"/>
      <c r="G64" s="378"/>
      <c r="H64" s="378"/>
      <c r="I64" s="378"/>
      <c r="J64" s="378"/>
      <c r="K64" s="378"/>
      <c r="L64" s="378"/>
      <c r="M64" s="378"/>
    </row>
    <row r="65" spans="1:13" s="126" customFormat="1" ht="17.25" customHeight="1">
      <c r="A65" s="123" t="s">
        <v>26</v>
      </c>
      <c r="B65" s="231" t="s">
        <v>229</v>
      </c>
      <c r="C65" s="331">
        <v>344694</v>
      </c>
      <c r="D65" s="308"/>
      <c r="E65" s="331">
        <v>344694</v>
      </c>
      <c r="F65" s="317"/>
      <c r="G65" s="317">
        <v>344694</v>
      </c>
      <c r="H65" s="317"/>
      <c r="I65" s="317"/>
      <c r="J65" s="317">
        <v>344694</v>
      </c>
      <c r="K65" s="317"/>
      <c r="L65" s="317">
        <v>344694</v>
      </c>
      <c r="M65" s="317"/>
    </row>
    <row r="66" spans="1:13" ht="15" customHeight="1">
      <c r="A66" s="123" t="s">
        <v>28</v>
      </c>
      <c r="B66" s="232" t="s">
        <v>486</v>
      </c>
      <c r="C66" s="328"/>
      <c r="D66" s="304"/>
      <c r="E66" s="328"/>
      <c r="F66" s="318"/>
      <c r="G66" s="318"/>
      <c r="H66" s="318"/>
      <c r="I66" s="318"/>
      <c r="J66" s="318"/>
      <c r="K66" s="318"/>
      <c r="L66" s="318"/>
      <c r="M66" s="318"/>
    </row>
    <row r="67" spans="1:13" ht="15" customHeight="1">
      <c r="A67" s="123" t="s">
        <v>30</v>
      </c>
      <c r="B67" s="232" t="s">
        <v>455</v>
      </c>
      <c r="C67" s="328"/>
      <c r="D67" s="304"/>
      <c r="E67" s="328"/>
      <c r="F67" s="318"/>
      <c r="G67" s="318"/>
      <c r="H67" s="318"/>
      <c r="I67" s="318"/>
      <c r="J67" s="318"/>
      <c r="K67" s="318"/>
      <c r="L67" s="318"/>
      <c r="M67" s="318"/>
    </row>
    <row r="68" spans="1:13" ht="15" customHeight="1">
      <c r="A68" s="123" t="s">
        <v>32</v>
      </c>
      <c r="B68" s="232" t="s">
        <v>231</v>
      </c>
      <c r="C68" s="328"/>
      <c r="D68" s="304"/>
      <c r="E68" s="328"/>
      <c r="F68" s="318"/>
      <c r="G68" s="318"/>
      <c r="H68" s="318"/>
      <c r="I68" s="318"/>
      <c r="J68" s="318"/>
      <c r="K68" s="318"/>
      <c r="L68" s="318"/>
      <c r="M68" s="318"/>
    </row>
    <row r="69" spans="1:13" ht="16.5" customHeight="1" thickBot="1">
      <c r="A69" s="127" t="s">
        <v>34</v>
      </c>
      <c r="B69" s="233" t="s">
        <v>456</v>
      </c>
      <c r="C69" s="329"/>
      <c r="D69" s="311"/>
      <c r="E69" s="329"/>
      <c r="F69" s="321"/>
      <c r="G69" s="321"/>
      <c r="H69" s="321"/>
      <c r="I69" s="321"/>
      <c r="J69" s="321"/>
      <c r="K69" s="321"/>
      <c r="L69" s="321"/>
      <c r="M69" s="321"/>
    </row>
    <row r="70" spans="1:13" ht="16.5" customHeight="1" thickBot="1">
      <c r="A70" s="51" t="s">
        <v>38</v>
      </c>
      <c r="B70" s="230" t="s">
        <v>487</v>
      </c>
      <c r="C70" s="330">
        <f>C65+C67+C68+C69</f>
        <v>344694</v>
      </c>
      <c r="D70" s="309">
        <f>D65+D67+D68+D69</f>
        <v>0</v>
      </c>
      <c r="E70" s="330">
        <f>E65+E67+E68+E69</f>
        <v>344694</v>
      </c>
      <c r="F70" s="309">
        <f>F65+F67+F68+F69</f>
        <v>0</v>
      </c>
      <c r="G70" s="309">
        <f>G65+G67+G68+G69</f>
        <v>344694</v>
      </c>
      <c r="H70" s="309">
        <f aca="true" t="shared" si="8" ref="H70:M70">H65+H67+H68+H69</f>
        <v>0</v>
      </c>
      <c r="I70" s="309">
        <f t="shared" si="8"/>
        <v>0</v>
      </c>
      <c r="J70" s="309">
        <f t="shared" si="8"/>
        <v>344694</v>
      </c>
      <c r="K70" s="309">
        <f t="shared" si="8"/>
        <v>0</v>
      </c>
      <c r="L70" s="309">
        <f t="shared" si="8"/>
        <v>344694</v>
      </c>
      <c r="M70" s="309">
        <f t="shared" si="8"/>
        <v>0</v>
      </c>
    </row>
    <row r="71" spans="1:13" ht="15" customHeight="1" thickBot="1">
      <c r="A71" s="51" t="s">
        <v>53</v>
      </c>
      <c r="B71" s="169" t="s">
        <v>457</v>
      </c>
      <c r="C71" s="380"/>
      <c r="D71" s="381"/>
      <c r="E71" s="380"/>
      <c r="F71" s="382"/>
      <c r="G71" s="382"/>
      <c r="H71" s="382"/>
      <c r="I71" s="382"/>
      <c r="J71" s="382"/>
      <c r="K71" s="382"/>
      <c r="L71" s="382"/>
      <c r="M71" s="382"/>
    </row>
    <row r="72" spans="1:13" ht="18" customHeight="1" thickBot="1">
      <c r="A72" s="51" t="s">
        <v>70</v>
      </c>
      <c r="B72" s="224" t="s">
        <v>458</v>
      </c>
      <c r="C72" s="330">
        <f>+C63+C70+C71</f>
        <v>493020</v>
      </c>
      <c r="D72" s="309">
        <f>+D63+D70+D71</f>
        <v>0</v>
      </c>
      <c r="E72" s="330">
        <f>+E63+E70+E71</f>
        <v>493020</v>
      </c>
      <c r="F72" s="316">
        <f>+F63+F70+F71</f>
        <v>0</v>
      </c>
      <c r="G72" s="316">
        <f>+G63+G70+G71</f>
        <v>493020</v>
      </c>
      <c r="H72" s="316">
        <f aca="true" t="shared" si="9" ref="H72:M72">+H63+H70+H71</f>
        <v>0</v>
      </c>
      <c r="I72" s="316">
        <f t="shared" si="9"/>
        <v>0</v>
      </c>
      <c r="J72" s="316">
        <f t="shared" si="9"/>
        <v>493020</v>
      </c>
      <c r="K72" s="316">
        <f t="shared" si="9"/>
        <v>0</v>
      </c>
      <c r="L72" s="316">
        <f t="shared" si="9"/>
        <v>493020</v>
      </c>
      <c r="M72" s="316">
        <f t="shared" si="9"/>
        <v>0</v>
      </c>
    </row>
    <row r="73" spans="3:13" ht="15" customHeight="1" thickBot="1">
      <c r="C73" s="266"/>
      <c r="D73" s="245"/>
      <c r="E73" s="245"/>
      <c r="F73" s="245"/>
      <c r="G73" s="245"/>
      <c r="H73" s="245"/>
      <c r="I73" s="245"/>
      <c r="J73" s="245"/>
      <c r="K73" s="245"/>
      <c r="L73" s="245"/>
      <c r="M73" s="245"/>
    </row>
    <row r="74" spans="1:13" ht="16.5" customHeight="1" thickBot="1">
      <c r="A74" s="118" t="s">
        <v>429</v>
      </c>
      <c r="B74" s="222"/>
      <c r="C74" s="373"/>
      <c r="D74" s="389"/>
      <c r="E74" s="374"/>
      <c r="F74" s="375"/>
      <c r="G74" s="375"/>
      <c r="H74" s="375"/>
      <c r="I74" s="375"/>
      <c r="J74" s="375"/>
      <c r="K74" s="375"/>
      <c r="L74" s="375"/>
      <c r="M74" s="375"/>
    </row>
    <row r="75" spans="1:13" ht="15" customHeight="1" thickBot="1">
      <c r="A75" s="118" t="s">
        <v>430</v>
      </c>
      <c r="B75" s="222"/>
      <c r="C75" s="373"/>
      <c r="D75" s="374"/>
      <c r="E75" s="374"/>
      <c r="F75" s="375"/>
      <c r="G75" s="375"/>
      <c r="H75" s="375"/>
      <c r="I75" s="375"/>
      <c r="J75" s="375"/>
      <c r="K75" s="375"/>
      <c r="L75" s="375"/>
      <c r="M75" s="375"/>
    </row>
  </sheetData>
  <sheetProtection selectLockedCells="1" selectUnlockedCells="1"/>
  <mergeCells count="20">
    <mergeCell ref="A4:A5"/>
    <mergeCell ref="B4:B5"/>
    <mergeCell ref="C4:C5"/>
    <mergeCell ref="B53:B54"/>
    <mergeCell ref="A53:A54"/>
    <mergeCell ref="B52:M52"/>
    <mergeCell ref="B51:M51"/>
    <mergeCell ref="K53:M53"/>
    <mergeCell ref="J53:J54"/>
    <mergeCell ref="H53:I53"/>
    <mergeCell ref="B2:M2"/>
    <mergeCell ref="B3:M3"/>
    <mergeCell ref="D4:F4"/>
    <mergeCell ref="G4:G5"/>
    <mergeCell ref="J4:J5"/>
    <mergeCell ref="K4:M4"/>
    <mergeCell ref="G53:G54"/>
    <mergeCell ref="D53:F53"/>
    <mergeCell ref="C53:C54"/>
    <mergeCell ref="H4:I4"/>
  </mergeCells>
  <printOptions horizontalCentered="1"/>
  <pageMargins left="0.3937007874015748" right="0.2755905511811024" top="0.4330708661417323" bottom="0.5118110236220472" header="0.5118110236220472" footer="0.5118110236220472"/>
  <pageSetup horizontalDpi="300" verticalDpi="300" orientation="landscape" paperSize="9" scale="62" r:id="rId1"/>
  <rowBreaks count="1" manualBreakCount="1">
    <brk id="4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M74"/>
  <sheetViews>
    <sheetView zoomScalePageLayoutView="0" workbookViewId="0" topLeftCell="A1">
      <pane xSplit="2" ySplit="8" topLeftCell="C6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73" sqref="J73"/>
    </sheetView>
  </sheetViews>
  <sheetFormatPr defaultColWidth="9.00390625" defaultRowHeight="12.75"/>
  <cols>
    <col min="1" max="1" width="10.625" style="90" customWidth="1"/>
    <col min="2" max="2" width="78.375" style="194" customWidth="1"/>
    <col min="3" max="3" width="16.625" style="267" customWidth="1"/>
    <col min="4" max="4" width="15.00390625" style="267" customWidth="1"/>
    <col min="5" max="5" width="11.625" style="91" customWidth="1"/>
    <col min="6" max="6" width="13.875" style="91" customWidth="1"/>
    <col min="7" max="7" width="15.125" style="9" customWidth="1"/>
    <col min="8" max="9" width="14.875" style="9" customWidth="1"/>
    <col min="10" max="10" width="15.125" style="9" customWidth="1"/>
    <col min="11" max="12" width="12.875" style="9" customWidth="1"/>
    <col min="13" max="13" width="12.50390625" style="9" customWidth="1"/>
    <col min="14" max="16384" width="9.375" style="9" customWidth="1"/>
  </cols>
  <sheetData>
    <row r="1" spans="1:13" s="120" customFormat="1" ht="21" customHeight="1" thickBot="1">
      <c r="A1" s="94"/>
      <c r="C1" s="473" t="str">
        <f>+CONCATENATE("9.1.3. melléklet a .../",2018,". (......) önkormányzati rendelethez")</f>
        <v>9.1.3. melléklet a .../2018. (......) önkormányzati rendelethez</v>
      </c>
      <c r="D1" s="476"/>
      <c r="E1" s="45"/>
      <c r="M1" s="6" t="s">
        <v>0</v>
      </c>
    </row>
    <row r="2" spans="1:13" s="97" customFormat="1" ht="40.5" customHeight="1" thickBot="1">
      <c r="A2" s="528" t="s">
        <v>394</v>
      </c>
      <c r="B2" s="1105" t="s">
        <v>506</v>
      </c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7"/>
    </row>
    <row r="3" spans="1:13" s="97" customFormat="1" ht="54" customHeight="1" thickBot="1">
      <c r="A3" s="528" t="s">
        <v>395</v>
      </c>
      <c r="B3" s="1105" t="s">
        <v>396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7"/>
    </row>
    <row r="4" spans="1:13" s="97" customFormat="1" ht="18.75" customHeight="1" thickBot="1">
      <c r="A4" s="1096" t="s">
        <v>1</v>
      </c>
      <c r="B4" s="1087" t="s">
        <v>397</v>
      </c>
      <c r="C4" s="1123" t="s">
        <v>542</v>
      </c>
      <c r="D4" s="1147" t="s">
        <v>544</v>
      </c>
      <c r="E4" s="1147"/>
      <c r="F4" s="1147"/>
      <c r="G4" s="1087" t="s">
        <v>570</v>
      </c>
      <c r="H4" s="1108" t="s">
        <v>571</v>
      </c>
      <c r="I4" s="1074"/>
      <c r="J4" s="1087" t="s">
        <v>557</v>
      </c>
      <c r="K4" s="1121" t="s">
        <v>533</v>
      </c>
      <c r="L4" s="1121"/>
      <c r="M4" s="1122"/>
    </row>
    <row r="5" spans="1:13" s="194" customFormat="1" ht="48" thickBot="1">
      <c r="A5" s="1096"/>
      <c r="B5" s="1096"/>
      <c r="C5" s="1097"/>
      <c r="D5" s="193" t="s">
        <v>3</v>
      </c>
      <c r="E5" s="163" t="s">
        <v>4</v>
      </c>
      <c r="F5" s="163" t="s">
        <v>488</v>
      </c>
      <c r="G5" s="1075"/>
      <c r="H5" s="493" t="s">
        <v>534</v>
      </c>
      <c r="I5" s="493" t="s">
        <v>334</v>
      </c>
      <c r="J5" s="1075"/>
      <c r="K5" s="524" t="s">
        <v>3</v>
      </c>
      <c r="L5" s="523" t="s">
        <v>4</v>
      </c>
      <c r="M5" s="525" t="s">
        <v>488</v>
      </c>
    </row>
    <row r="6" spans="1:13" s="11" customFormat="1" ht="13.5" customHeight="1" thickBot="1">
      <c r="A6" s="98" t="s">
        <v>5</v>
      </c>
      <c r="B6" s="164" t="s">
        <v>6</v>
      </c>
      <c r="C6" s="462" t="s">
        <v>7</v>
      </c>
      <c r="D6" s="143" t="s">
        <v>8</v>
      </c>
      <c r="E6" s="143" t="s">
        <v>9</v>
      </c>
      <c r="F6" s="8" t="s">
        <v>10</v>
      </c>
      <c r="G6" s="8" t="s">
        <v>536</v>
      </c>
      <c r="H6" s="8" t="s">
        <v>376</v>
      </c>
      <c r="I6" s="8" t="s">
        <v>535</v>
      </c>
      <c r="J6" s="8" t="s">
        <v>536</v>
      </c>
      <c r="K6" s="8" t="s">
        <v>537</v>
      </c>
      <c r="L6" s="8" t="s">
        <v>540</v>
      </c>
      <c r="M6" s="8" t="s">
        <v>538</v>
      </c>
    </row>
    <row r="7" spans="1:13" s="11" customFormat="1" ht="15.75" customHeight="1" thickBot="1">
      <c r="A7" s="99"/>
      <c r="B7" s="234" t="s">
        <v>288</v>
      </c>
      <c r="C7" s="264"/>
      <c r="D7" s="264"/>
      <c r="E7" s="247"/>
      <c r="F7" s="248"/>
      <c r="G7" s="248"/>
      <c r="H7" s="248"/>
      <c r="I7" s="248"/>
      <c r="J7" s="248"/>
      <c r="K7" s="248"/>
      <c r="L7" s="248"/>
      <c r="M7" s="248"/>
    </row>
    <row r="8" spans="1:13" ht="15" customHeight="1" thickBot="1">
      <c r="A8" s="101"/>
      <c r="B8" s="224" t="s">
        <v>295</v>
      </c>
      <c r="C8" s="376"/>
      <c r="D8" s="376"/>
      <c r="E8" s="377"/>
      <c r="F8" s="378"/>
      <c r="G8" s="378"/>
      <c r="H8" s="378"/>
      <c r="I8" s="378"/>
      <c r="J8" s="378"/>
      <c r="K8" s="378"/>
      <c r="L8" s="378"/>
      <c r="M8" s="378"/>
    </row>
    <row r="9" spans="1:13" s="122" customFormat="1" ht="16.5" customHeight="1">
      <c r="A9" s="121" t="s">
        <v>13</v>
      </c>
      <c r="B9" s="179" t="s">
        <v>74</v>
      </c>
      <c r="C9" s="331"/>
      <c r="D9" s="331"/>
      <c r="E9" s="308"/>
      <c r="F9" s="317"/>
      <c r="G9" s="317"/>
      <c r="H9" s="317"/>
      <c r="I9" s="317"/>
      <c r="J9" s="317"/>
      <c r="K9" s="317"/>
      <c r="L9" s="317"/>
      <c r="M9" s="317"/>
    </row>
    <row r="10" spans="1:13" s="122" customFormat="1" ht="17.25" customHeight="1">
      <c r="A10" s="123" t="s">
        <v>15</v>
      </c>
      <c r="B10" s="180" t="s">
        <v>76</v>
      </c>
      <c r="C10" s="328"/>
      <c r="D10" s="328"/>
      <c r="E10" s="304"/>
      <c r="F10" s="318"/>
      <c r="G10" s="318"/>
      <c r="H10" s="318"/>
      <c r="I10" s="318"/>
      <c r="J10" s="318"/>
      <c r="K10" s="318"/>
      <c r="L10" s="318"/>
      <c r="M10" s="318"/>
    </row>
    <row r="11" spans="1:13" s="122" customFormat="1" ht="15" customHeight="1">
      <c r="A11" s="123" t="s">
        <v>17</v>
      </c>
      <c r="B11" s="180" t="s">
        <v>78</v>
      </c>
      <c r="C11" s="328"/>
      <c r="D11" s="328"/>
      <c r="E11" s="304"/>
      <c r="F11" s="318"/>
      <c r="G11" s="318"/>
      <c r="H11" s="318"/>
      <c r="I11" s="318"/>
      <c r="J11" s="318"/>
      <c r="K11" s="318"/>
      <c r="L11" s="318"/>
      <c r="M11" s="318"/>
    </row>
    <row r="12" spans="1:13" s="122" customFormat="1" ht="15" customHeight="1">
      <c r="A12" s="123" t="s">
        <v>19</v>
      </c>
      <c r="B12" s="180" t="s">
        <v>485</v>
      </c>
      <c r="C12" s="328"/>
      <c r="D12" s="328"/>
      <c r="E12" s="304"/>
      <c r="F12" s="318"/>
      <c r="G12" s="318"/>
      <c r="H12" s="318"/>
      <c r="I12" s="318"/>
      <c r="J12" s="318"/>
      <c r="K12" s="318"/>
      <c r="L12" s="318"/>
      <c r="M12" s="318"/>
    </row>
    <row r="13" spans="1:13" s="122" customFormat="1" ht="17.25" customHeight="1">
      <c r="A13" s="123" t="s">
        <v>21</v>
      </c>
      <c r="B13" s="180" t="s">
        <v>82</v>
      </c>
      <c r="C13" s="328"/>
      <c r="D13" s="328"/>
      <c r="E13" s="304"/>
      <c r="F13" s="318"/>
      <c r="G13" s="318"/>
      <c r="H13" s="318"/>
      <c r="I13" s="318"/>
      <c r="J13" s="318"/>
      <c r="K13" s="318"/>
      <c r="L13" s="318"/>
      <c r="M13" s="318"/>
    </row>
    <row r="14" spans="1:13" s="122" customFormat="1" ht="17.25" customHeight="1">
      <c r="A14" s="123" t="s">
        <v>197</v>
      </c>
      <c r="B14" s="180" t="s">
        <v>431</v>
      </c>
      <c r="C14" s="328"/>
      <c r="D14" s="328"/>
      <c r="E14" s="304"/>
      <c r="F14" s="318"/>
      <c r="G14" s="318"/>
      <c r="H14" s="318"/>
      <c r="I14" s="318"/>
      <c r="J14" s="318"/>
      <c r="K14" s="318"/>
      <c r="L14" s="318"/>
      <c r="M14" s="318"/>
    </row>
    <row r="15" spans="1:13" s="122" customFormat="1" ht="17.25" customHeight="1">
      <c r="A15" s="123" t="s">
        <v>199</v>
      </c>
      <c r="B15" s="190" t="s">
        <v>432</v>
      </c>
      <c r="C15" s="328"/>
      <c r="D15" s="328"/>
      <c r="E15" s="304"/>
      <c r="F15" s="318"/>
      <c r="G15" s="318"/>
      <c r="H15" s="318"/>
      <c r="I15" s="318"/>
      <c r="J15" s="318"/>
      <c r="K15" s="318"/>
      <c r="L15" s="318"/>
      <c r="M15" s="318"/>
    </row>
    <row r="16" spans="1:13" s="122" customFormat="1" ht="15" customHeight="1">
      <c r="A16" s="123" t="s">
        <v>201</v>
      </c>
      <c r="B16" s="180" t="s">
        <v>88</v>
      </c>
      <c r="C16" s="329"/>
      <c r="D16" s="329"/>
      <c r="E16" s="311"/>
      <c r="F16" s="321"/>
      <c r="G16" s="321"/>
      <c r="H16" s="321"/>
      <c r="I16" s="321"/>
      <c r="J16" s="321"/>
      <c r="K16" s="321"/>
      <c r="L16" s="321"/>
      <c r="M16" s="321"/>
    </row>
    <row r="17" spans="1:13" s="91" customFormat="1" ht="15" customHeight="1">
      <c r="A17" s="123" t="s">
        <v>203</v>
      </c>
      <c r="B17" s="180" t="s">
        <v>90</v>
      </c>
      <c r="C17" s="328"/>
      <c r="D17" s="328"/>
      <c r="E17" s="304"/>
      <c r="F17" s="318"/>
      <c r="G17" s="318"/>
      <c r="H17" s="318"/>
      <c r="I17" s="318"/>
      <c r="J17" s="318"/>
      <c r="K17" s="318"/>
      <c r="L17" s="318"/>
      <c r="M17" s="318"/>
    </row>
    <row r="18" spans="1:13" s="91" customFormat="1" ht="15" customHeight="1">
      <c r="A18" s="123" t="s">
        <v>205</v>
      </c>
      <c r="B18" s="180" t="s">
        <v>92</v>
      </c>
      <c r="C18" s="379"/>
      <c r="D18" s="379"/>
      <c r="E18" s="306"/>
      <c r="F18" s="319"/>
      <c r="G18" s="319"/>
      <c r="H18" s="319"/>
      <c r="I18" s="319"/>
      <c r="J18" s="319"/>
      <c r="K18" s="319"/>
      <c r="L18" s="319"/>
      <c r="M18" s="319"/>
    </row>
    <row r="19" spans="1:13" s="91" customFormat="1" ht="15" customHeight="1" thickBot="1">
      <c r="A19" s="123" t="s">
        <v>207</v>
      </c>
      <c r="B19" s="190" t="s">
        <v>94</v>
      </c>
      <c r="C19" s="379"/>
      <c r="D19" s="379"/>
      <c r="E19" s="306"/>
      <c r="F19" s="319"/>
      <c r="G19" s="319"/>
      <c r="H19" s="319"/>
      <c r="I19" s="319"/>
      <c r="J19" s="319"/>
      <c r="K19" s="319"/>
      <c r="L19" s="319"/>
      <c r="M19" s="319"/>
    </row>
    <row r="20" spans="1:13" s="122" customFormat="1" ht="17.25" customHeight="1" thickBot="1">
      <c r="A20" s="51" t="s">
        <v>23</v>
      </c>
      <c r="B20" s="224" t="s">
        <v>433</v>
      </c>
      <c r="C20" s="330">
        <f>SUM(C9:C19)</f>
        <v>0</v>
      </c>
      <c r="D20" s="330">
        <f>SUM(D9:D19)</f>
        <v>0</v>
      </c>
      <c r="E20" s="309">
        <f>SUM(E9:E19)</f>
        <v>0</v>
      </c>
      <c r="F20" s="316">
        <f>SUM(F9:F19)</f>
        <v>0</v>
      </c>
      <c r="G20" s="316">
        <f>SUM(G9:G19)</f>
        <v>0</v>
      </c>
      <c r="H20" s="316">
        <f aca="true" t="shared" si="0" ref="H20:M20">SUM(H9:H19)</f>
        <v>0</v>
      </c>
      <c r="I20" s="316">
        <f t="shared" si="0"/>
        <v>0</v>
      </c>
      <c r="J20" s="316">
        <f t="shared" si="0"/>
        <v>0</v>
      </c>
      <c r="K20" s="316">
        <f t="shared" si="0"/>
        <v>0</v>
      </c>
      <c r="L20" s="316">
        <f t="shared" si="0"/>
        <v>0</v>
      </c>
      <c r="M20" s="316">
        <f t="shared" si="0"/>
        <v>0</v>
      </c>
    </row>
    <row r="21" spans="1:13" ht="15" customHeight="1" thickBot="1">
      <c r="A21" s="101"/>
      <c r="B21" s="224" t="s">
        <v>25</v>
      </c>
      <c r="C21" s="376"/>
      <c r="D21" s="376"/>
      <c r="E21" s="377"/>
      <c r="F21" s="378"/>
      <c r="G21" s="378"/>
      <c r="H21" s="378"/>
      <c r="I21" s="378"/>
      <c r="J21" s="378"/>
      <c r="K21" s="378"/>
      <c r="L21" s="378"/>
      <c r="M21" s="378"/>
    </row>
    <row r="22" spans="1:13" s="91" customFormat="1" ht="15" customHeight="1">
      <c r="A22" s="121" t="s">
        <v>26</v>
      </c>
      <c r="B22" s="179" t="s">
        <v>27</v>
      </c>
      <c r="C22" s="331"/>
      <c r="D22" s="331"/>
      <c r="E22" s="308"/>
      <c r="F22" s="317"/>
      <c r="G22" s="317"/>
      <c r="H22" s="317"/>
      <c r="I22" s="317"/>
      <c r="J22" s="317"/>
      <c r="K22" s="317"/>
      <c r="L22" s="317"/>
      <c r="M22" s="317"/>
    </row>
    <row r="23" spans="1:13" s="91" customFormat="1" ht="15" customHeight="1">
      <c r="A23" s="123" t="s">
        <v>28</v>
      </c>
      <c r="B23" s="180" t="s">
        <v>434</v>
      </c>
      <c r="C23" s="328"/>
      <c r="D23" s="328"/>
      <c r="E23" s="304"/>
      <c r="F23" s="318"/>
      <c r="G23" s="318"/>
      <c r="H23" s="318"/>
      <c r="I23" s="318"/>
      <c r="J23" s="318"/>
      <c r="K23" s="318"/>
      <c r="L23" s="318"/>
      <c r="M23" s="318"/>
    </row>
    <row r="24" spans="1:13" s="91" customFormat="1" ht="15" customHeight="1">
      <c r="A24" s="123" t="s">
        <v>30</v>
      </c>
      <c r="B24" s="180" t="s">
        <v>435</v>
      </c>
      <c r="C24" s="328"/>
      <c r="D24" s="328"/>
      <c r="E24" s="304"/>
      <c r="F24" s="318"/>
      <c r="G24" s="318"/>
      <c r="H24" s="318"/>
      <c r="I24" s="318"/>
      <c r="J24" s="318"/>
      <c r="K24" s="318"/>
      <c r="L24" s="318"/>
      <c r="M24" s="318"/>
    </row>
    <row r="25" spans="1:13" s="91" customFormat="1" ht="15" customHeight="1" thickBot="1">
      <c r="A25" s="123" t="s">
        <v>32</v>
      </c>
      <c r="B25" s="180" t="s">
        <v>459</v>
      </c>
      <c r="C25" s="328"/>
      <c r="D25" s="328"/>
      <c r="E25" s="304"/>
      <c r="F25" s="318"/>
      <c r="G25" s="318"/>
      <c r="H25" s="318"/>
      <c r="I25" s="318"/>
      <c r="J25" s="318"/>
      <c r="K25" s="318"/>
      <c r="L25" s="318"/>
      <c r="M25" s="318"/>
    </row>
    <row r="26" spans="1:13" s="122" customFormat="1" ht="30" customHeight="1" thickBot="1">
      <c r="A26" s="51" t="s">
        <v>38</v>
      </c>
      <c r="B26" s="224" t="s">
        <v>437</v>
      </c>
      <c r="C26" s="330">
        <f>SUM(C22:C24)</f>
        <v>0</v>
      </c>
      <c r="D26" s="330">
        <f>SUM(D22:D24)</f>
        <v>0</v>
      </c>
      <c r="E26" s="309">
        <f>SUM(E22:E24)</f>
        <v>0</v>
      </c>
      <c r="F26" s="316">
        <f>SUM(F22:F24)</f>
        <v>0</v>
      </c>
      <c r="G26" s="316">
        <f>SUM(G22:G24)</f>
        <v>0</v>
      </c>
      <c r="H26" s="316">
        <f aca="true" t="shared" si="1" ref="H26:M26">SUM(H22:H24)</f>
        <v>0</v>
      </c>
      <c r="I26" s="316">
        <f t="shared" si="1"/>
        <v>0</v>
      </c>
      <c r="J26" s="316">
        <f t="shared" si="1"/>
        <v>0</v>
      </c>
      <c r="K26" s="316">
        <f t="shared" si="1"/>
        <v>0</v>
      </c>
      <c r="L26" s="316">
        <f t="shared" si="1"/>
        <v>0</v>
      </c>
      <c r="M26" s="316">
        <f t="shared" si="1"/>
        <v>0</v>
      </c>
    </row>
    <row r="27" spans="1:13" s="91" customFormat="1" ht="15" customHeight="1" thickBot="1">
      <c r="A27" s="51" t="s">
        <v>53</v>
      </c>
      <c r="B27" s="169" t="s">
        <v>294</v>
      </c>
      <c r="C27" s="380"/>
      <c r="D27" s="380"/>
      <c r="E27" s="381"/>
      <c r="F27" s="382"/>
      <c r="G27" s="382"/>
      <c r="H27" s="382"/>
      <c r="I27" s="382"/>
      <c r="J27" s="382"/>
      <c r="K27" s="382"/>
      <c r="L27" s="382"/>
      <c r="M27" s="382"/>
    </row>
    <row r="28" spans="1:13" ht="15" customHeight="1" thickBot="1">
      <c r="A28" s="101"/>
      <c r="B28" s="169" t="s">
        <v>40</v>
      </c>
      <c r="C28" s="376"/>
      <c r="D28" s="376"/>
      <c r="E28" s="377"/>
      <c r="F28" s="378"/>
      <c r="G28" s="378"/>
      <c r="H28" s="378"/>
      <c r="I28" s="378"/>
      <c r="J28" s="378"/>
      <c r="K28" s="378"/>
      <c r="L28" s="378"/>
      <c r="M28" s="378"/>
    </row>
    <row r="29" spans="1:13" s="91" customFormat="1" ht="15" customHeight="1">
      <c r="A29" s="121" t="s">
        <v>56</v>
      </c>
      <c r="B29" s="179" t="s">
        <v>434</v>
      </c>
      <c r="C29" s="331"/>
      <c r="D29" s="331"/>
      <c r="E29" s="308"/>
      <c r="F29" s="317"/>
      <c r="G29" s="317"/>
      <c r="H29" s="317"/>
      <c r="I29" s="317"/>
      <c r="J29" s="317"/>
      <c r="K29" s="317"/>
      <c r="L29" s="317"/>
      <c r="M29" s="317"/>
    </row>
    <row r="30" spans="1:13" s="91" customFormat="1" ht="15" customHeight="1">
      <c r="A30" s="121" t="s">
        <v>64</v>
      </c>
      <c r="B30" s="180" t="s">
        <v>438</v>
      </c>
      <c r="C30" s="329"/>
      <c r="D30" s="329"/>
      <c r="E30" s="311"/>
      <c r="F30" s="321"/>
      <c r="G30" s="321"/>
      <c r="H30" s="321"/>
      <c r="I30" s="321"/>
      <c r="J30" s="321"/>
      <c r="K30" s="321"/>
      <c r="L30" s="321"/>
      <c r="M30" s="321"/>
    </row>
    <row r="31" spans="1:13" s="91" customFormat="1" ht="15" customHeight="1" thickBot="1">
      <c r="A31" s="123" t="s">
        <v>66</v>
      </c>
      <c r="B31" s="227" t="s">
        <v>460</v>
      </c>
      <c r="C31" s="383"/>
      <c r="D31" s="383"/>
      <c r="E31" s="384"/>
      <c r="F31" s="385"/>
      <c r="G31" s="385"/>
      <c r="H31" s="385"/>
      <c r="I31" s="385"/>
      <c r="J31" s="385"/>
      <c r="K31" s="385"/>
      <c r="L31" s="385"/>
      <c r="M31" s="385"/>
    </row>
    <row r="32" spans="1:13" s="91" customFormat="1" ht="33" customHeight="1" thickBot="1">
      <c r="A32" s="51" t="s">
        <v>70</v>
      </c>
      <c r="B32" s="169" t="s">
        <v>461</v>
      </c>
      <c r="C32" s="330">
        <f>+C29+C30</f>
        <v>0</v>
      </c>
      <c r="D32" s="330">
        <f>+D29+D30</f>
        <v>0</v>
      </c>
      <c r="E32" s="309">
        <f>+E29+E30</f>
        <v>0</v>
      </c>
      <c r="F32" s="316">
        <f>+F29+F30</f>
        <v>0</v>
      </c>
      <c r="G32" s="316">
        <f>+G29+G30</f>
        <v>0</v>
      </c>
      <c r="H32" s="316">
        <f aca="true" t="shared" si="2" ref="H32:M32">+H29+H30</f>
        <v>0</v>
      </c>
      <c r="I32" s="316">
        <f t="shared" si="2"/>
        <v>0</v>
      </c>
      <c r="J32" s="316">
        <f t="shared" si="2"/>
        <v>0</v>
      </c>
      <c r="K32" s="316">
        <f t="shared" si="2"/>
        <v>0</v>
      </c>
      <c r="L32" s="316">
        <f t="shared" si="2"/>
        <v>0</v>
      </c>
      <c r="M32" s="316">
        <f t="shared" si="2"/>
        <v>0</v>
      </c>
    </row>
    <row r="33" spans="1:13" ht="15" customHeight="1" thickBot="1">
      <c r="A33" s="101"/>
      <c r="B33" s="169" t="s">
        <v>97</v>
      </c>
      <c r="C33" s="376"/>
      <c r="D33" s="376"/>
      <c r="E33" s="377"/>
      <c r="F33" s="378"/>
      <c r="G33" s="378"/>
      <c r="H33" s="378"/>
      <c r="I33" s="378"/>
      <c r="J33" s="378"/>
      <c r="K33" s="378"/>
      <c r="L33" s="378"/>
      <c r="M33" s="378"/>
    </row>
    <row r="34" spans="1:13" s="91" customFormat="1" ht="15" customHeight="1">
      <c r="A34" s="121" t="s">
        <v>73</v>
      </c>
      <c r="B34" s="179" t="s">
        <v>99</v>
      </c>
      <c r="C34" s="331"/>
      <c r="D34" s="331"/>
      <c r="E34" s="308"/>
      <c r="F34" s="317"/>
      <c r="G34" s="317"/>
      <c r="H34" s="317"/>
      <c r="I34" s="317"/>
      <c r="J34" s="317"/>
      <c r="K34" s="317"/>
      <c r="L34" s="317"/>
      <c r="M34" s="317"/>
    </row>
    <row r="35" spans="1:13" s="91" customFormat="1" ht="15" customHeight="1">
      <c r="A35" s="121" t="s">
        <v>75</v>
      </c>
      <c r="B35" s="180" t="s">
        <v>101</v>
      </c>
      <c r="C35" s="329"/>
      <c r="D35" s="329"/>
      <c r="E35" s="311"/>
      <c r="F35" s="321"/>
      <c r="G35" s="321"/>
      <c r="H35" s="321"/>
      <c r="I35" s="321"/>
      <c r="J35" s="321"/>
      <c r="K35" s="321"/>
      <c r="L35" s="321"/>
      <c r="M35" s="321"/>
    </row>
    <row r="36" spans="1:13" s="91" customFormat="1" ht="15" customHeight="1" thickBot="1">
      <c r="A36" s="123" t="s">
        <v>77</v>
      </c>
      <c r="B36" s="227" t="s">
        <v>103</v>
      </c>
      <c r="C36" s="383"/>
      <c r="D36" s="383"/>
      <c r="E36" s="384"/>
      <c r="F36" s="385"/>
      <c r="G36" s="385"/>
      <c r="H36" s="385"/>
      <c r="I36" s="385"/>
      <c r="J36" s="385"/>
      <c r="K36" s="385"/>
      <c r="L36" s="385"/>
      <c r="M36" s="385"/>
    </row>
    <row r="37" spans="1:13" s="91" customFormat="1" ht="15" customHeight="1" thickBot="1">
      <c r="A37" s="51" t="s">
        <v>95</v>
      </c>
      <c r="B37" s="169" t="s">
        <v>466</v>
      </c>
      <c r="C37" s="330">
        <f>+C34+C35+C36</f>
        <v>0</v>
      </c>
      <c r="D37" s="330">
        <f>+D34+D35+D36</f>
        <v>0</v>
      </c>
      <c r="E37" s="309">
        <f>+E34+E35+E36</f>
        <v>0</v>
      </c>
      <c r="F37" s="316">
        <f>+F34+F35+F36</f>
        <v>0</v>
      </c>
      <c r="G37" s="316">
        <f>+G34+G35+G36</f>
        <v>0</v>
      </c>
      <c r="H37" s="316">
        <f aca="true" t="shared" si="3" ref="H37:M37">+H34+H35+H36</f>
        <v>0</v>
      </c>
      <c r="I37" s="316">
        <f t="shared" si="3"/>
        <v>0</v>
      </c>
      <c r="J37" s="316">
        <f t="shared" si="3"/>
        <v>0</v>
      </c>
      <c r="K37" s="316">
        <f t="shared" si="3"/>
        <v>0</v>
      </c>
      <c r="L37" s="316">
        <f t="shared" si="3"/>
        <v>0</v>
      </c>
      <c r="M37" s="316">
        <f t="shared" si="3"/>
        <v>0</v>
      </c>
    </row>
    <row r="38" spans="1:13" s="122" customFormat="1" ht="15" customHeight="1" thickBot="1">
      <c r="A38" s="51" t="s">
        <v>108</v>
      </c>
      <c r="B38" s="169" t="s">
        <v>296</v>
      </c>
      <c r="C38" s="380"/>
      <c r="D38" s="380"/>
      <c r="E38" s="381"/>
      <c r="F38" s="382"/>
      <c r="G38" s="382"/>
      <c r="H38" s="382"/>
      <c r="I38" s="382"/>
      <c r="J38" s="382"/>
      <c r="K38" s="382"/>
      <c r="L38" s="382"/>
      <c r="M38" s="382"/>
    </row>
    <row r="39" spans="1:13" s="122" customFormat="1" ht="15" customHeight="1" thickBot="1">
      <c r="A39" s="51" t="s">
        <v>119</v>
      </c>
      <c r="B39" s="169" t="s">
        <v>442</v>
      </c>
      <c r="C39" s="380"/>
      <c r="D39" s="380"/>
      <c r="E39" s="381"/>
      <c r="F39" s="382"/>
      <c r="G39" s="382"/>
      <c r="H39" s="382"/>
      <c r="I39" s="382"/>
      <c r="J39" s="382"/>
      <c r="K39" s="382"/>
      <c r="L39" s="382"/>
      <c r="M39" s="382"/>
    </row>
    <row r="40" spans="1:13" s="122" customFormat="1" ht="18.75" customHeight="1" thickBot="1">
      <c r="A40" s="51" t="s">
        <v>130</v>
      </c>
      <c r="B40" s="169" t="s">
        <v>462</v>
      </c>
      <c r="C40" s="330">
        <f>+C20+C26+C27+C32+C37+C38+C39</f>
        <v>0</v>
      </c>
      <c r="D40" s="330">
        <f>+D20+D26+D27+D32+D37+D38+D39</f>
        <v>0</v>
      </c>
      <c r="E40" s="309">
        <f>+E20+E26+E27+E32+E37+E38+E39</f>
        <v>0</v>
      </c>
      <c r="F40" s="316">
        <f>+F20+F26+F27+F32+F37+F38+F39</f>
        <v>0</v>
      </c>
      <c r="G40" s="316">
        <f>+G20+G26+G27+G32+G37+G38+G39</f>
        <v>0</v>
      </c>
      <c r="H40" s="316">
        <f aca="true" t="shared" si="4" ref="H40:M40">+H20+H26+H27+H32+H37+H38+H39</f>
        <v>0</v>
      </c>
      <c r="I40" s="316">
        <f t="shared" si="4"/>
        <v>0</v>
      </c>
      <c r="J40" s="316">
        <f t="shared" si="4"/>
        <v>0</v>
      </c>
      <c r="K40" s="316">
        <f t="shared" si="4"/>
        <v>0</v>
      </c>
      <c r="L40" s="316">
        <f t="shared" si="4"/>
        <v>0</v>
      </c>
      <c r="M40" s="316">
        <f t="shared" si="4"/>
        <v>0</v>
      </c>
    </row>
    <row r="41" spans="1:13" ht="15" customHeight="1" thickBot="1">
      <c r="A41" s="101"/>
      <c r="B41" s="169" t="s">
        <v>444</v>
      </c>
      <c r="C41" s="376"/>
      <c r="D41" s="376"/>
      <c r="E41" s="377"/>
      <c r="F41" s="378"/>
      <c r="G41" s="378"/>
      <c r="H41" s="378"/>
      <c r="I41" s="378"/>
      <c r="J41" s="378"/>
      <c r="K41" s="378"/>
      <c r="L41" s="378"/>
      <c r="M41" s="378"/>
    </row>
    <row r="42" spans="1:13" s="122" customFormat="1" ht="17.25" customHeight="1">
      <c r="A42" s="121" t="s">
        <v>445</v>
      </c>
      <c r="B42" s="179" t="s">
        <v>350</v>
      </c>
      <c r="C42" s="331">
        <v>89333</v>
      </c>
      <c r="D42" s="331">
        <v>89333</v>
      </c>
      <c r="E42" s="308"/>
      <c r="F42" s="317"/>
      <c r="G42" s="317">
        <v>89333</v>
      </c>
      <c r="H42" s="317"/>
      <c r="I42" s="317"/>
      <c r="J42" s="317">
        <v>89333</v>
      </c>
      <c r="K42" s="317">
        <v>89333</v>
      </c>
      <c r="L42" s="317"/>
      <c r="M42" s="317"/>
    </row>
    <row r="43" spans="1:13" s="122" customFormat="1" ht="15" customHeight="1">
      <c r="A43" s="121" t="s">
        <v>446</v>
      </c>
      <c r="B43" s="180" t="s">
        <v>447</v>
      </c>
      <c r="C43" s="329"/>
      <c r="D43" s="329"/>
      <c r="E43" s="311"/>
      <c r="F43" s="321"/>
      <c r="G43" s="321"/>
      <c r="H43" s="321"/>
      <c r="I43" s="321"/>
      <c r="J43" s="321"/>
      <c r="K43" s="321"/>
      <c r="L43" s="321"/>
      <c r="M43" s="321"/>
    </row>
    <row r="44" spans="1:13" s="91" customFormat="1" ht="17.25" customHeight="1" thickBot="1">
      <c r="A44" s="123" t="s">
        <v>448</v>
      </c>
      <c r="B44" s="227" t="s">
        <v>449</v>
      </c>
      <c r="C44" s="383"/>
      <c r="D44" s="383"/>
      <c r="E44" s="384"/>
      <c r="F44" s="385"/>
      <c r="G44" s="385"/>
      <c r="H44" s="385"/>
      <c r="I44" s="385"/>
      <c r="J44" s="385"/>
      <c r="K44" s="385"/>
      <c r="L44" s="385"/>
      <c r="M44" s="385"/>
    </row>
    <row r="45" spans="1:13" s="122" customFormat="1" ht="18.75" customHeight="1" thickBot="1">
      <c r="A45" s="108" t="s">
        <v>277</v>
      </c>
      <c r="B45" s="169" t="s">
        <v>450</v>
      </c>
      <c r="C45" s="330">
        <f>+C42+C43+C44</f>
        <v>89333</v>
      </c>
      <c r="D45" s="330">
        <f>+D42+D43+D44</f>
        <v>89333</v>
      </c>
      <c r="E45" s="309">
        <f>+E42+E43+E44</f>
        <v>0</v>
      </c>
      <c r="F45" s="316">
        <f>+F42+F43+F44</f>
        <v>0</v>
      </c>
      <c r="G45" s="316">
        <f>+G42+G43+G44</f>
        <v>89333</v>
      </c>
      <c r="H45" s="316">
        <f aca="true" t="shared" si="5" ref="H45:M45">+H42+H43+H44</f>
        <v>0</v>
      </c>
      <c r="I45" s="316">
        <f t="shared" si="5"/>
        <v>0</v>
      </c>
      <c r="J45" s="316">
        <f t="shared" si="5"/>
        <v>89333</v>
      </c>
      <c r="K45" s="316">
        <f t="shared" si="5"/>
        <v>89333</v>
      </c>
      <c r="L45" s="316">
        <f t="shared" si="5"/>
        <v>0</v>
      </c>
      <c r="M45" s="316">
        <f t="shared" si="5"/>
        <v>0</v>
      </c>
    </row>
    <row r="46" spans="1:13" s="91" customFormat="1" ht="17.25" customHeight="1" thickBot="1">
      <c r="A46" s="108" t="s">
        <v>141</v>
      </c>
      <c r="B46" s="228" t="s">
        <v>451</v>
      </c>
      <c r="C46" s="330">
        <f>+C40+C45</f>
        <v>89333</v>
      </c>
      <c r="D46" s="330">
        <f>+D40+D45</f>
        <v>89333</v>
      </c>
      <c r="E46" s="309">
        <f>+E40+E45</f>
        <v>0</v>
      </c>
      <c r="F46" s="316">
        <f>+F40+F45</f>
        <v>0</v>
      </c>
      <c r="G46" s="316">
        <f>+G40+G45</f>
        <v>89333</v>
      </c>
      <c r="H46" s="316">
        <f aca="true" t="shared" si="6" ref="H46:M46">+H40+H45</f>
        <v>0</v>
      </c>
      <c r="I46" s="316">
        <f t="shared" si="6"/>
        <v>0</v>
      </c>
      <c r="J46" s="316">
        <f t="shared" si="6"/>
        <v>89333</v>
      </c>
      <c r="K46" s="316">
        <f t="shared" si="6"/>
        <v>89333</v>
      </c>
      <c r="L46" s="316">
        <f t="shared" si="6"/>
        <v>0</v>
      </c>
      <c r="M46" s="316">
        <f t="shared" si="6"/>
        <v>0</v>
      </c>
    </row>
    <row r="47" spans="1:6" s="91" customFormat="1" ht="15" customHeight="1">
      <c r="A47" s="124"/>
      <c r="B47" s="229"/>
      <c r="C47" s="474"/>
      <c r="D47" s="474"/>
      <c r="E47" s="125"/>
      <c r="F47" s="125"/>
    </row>
    <row r="48" spans="1:6" s="91" customFormat="1" ht="15" customHeight="1">
      <c r="A48" s="124"/>
      <c r="B48" s="229"/>
      <c r="C48" s="474"/>
      <c r="D48" s="474"/>
      <c r="E48" s="125"/>
      <c r="F48" s="125"/>
    </row>
    <row r="49" spans="1:6" s="91" customFormat="1" ht="15" customHeight="1" thickBot="1">
      <c r="A49" s="124"/>
      <c r="B49" s="229"/>
      <c r="C49" s="474"/>
      <c r="D49" s="474"/>
      <c r="E49" s="125"/>
      <c r="F49" s="125"/>
    </row>
    <row r="50" spans="1:13" s="97" customFormat="1" ht="40.5" customHeight="1" thickBot="1">
      <c r="A50" s="528" t="s">
        <v>394</v>
      </c>
      <c r="B50" s="1105" t="s">
        <v>506</v>
      </c>
      <c r="C50" s="1106"/>
      <c r="D50" s="1106"/>
      <c r="E50" s="1106"/>
      <c r="F50" s="1106"/>
      <c r="G50" s="1106"/>
      <c r="H50" s="1106"/>
      <c r="I50" s="1106"/>
      <c r="J50" s="1106"/>
      <c r="K50" s="1106"/>
      <c r="L50" s="1106"/>
      <c r="M50" s="1107"/>
    </row>
    <row r="51" spans="1:13" s="97" customFormat="1" ht="54" customHeight="1" thickBot="1">
      <c r="A51" s="528" t="s">
        <v>395</v>
      </c>
      <c r="B51" s="1105" t="s">
        <v>396</v>
      </c>
      <c r="C51" s="1106"/>
      <c r="D51" s="1106"/>
      <c r="E51" s="1106"/>
      <c r="F51" s="1106"/>
      <c r="G51" s="1106"/>
      <c r="H51" s="1106"/>
      <c r="I51" s="1106"/>
      <c r="J51" s="1106"/>
      <c r="K51" s="1106"/>
      <c r="L51" s="1106"/>
      <c r="M51" s="1107"/>
    </row>
    <row r="52" spans="1:13" s="97" customFormat="1" ht="18" customHeight="1" thickBot="1">
      <c r="A52" s="1086" t="s">
        <v>1</v>
      </c>
      <c r="B52" s="1154" t="s">
        <v>397</v>
      </c>
      <c r="C52" s="1132" t="s">
        <v>495</v>
      </c>
      <c r="D52" s="1137" t="s">
        <v>496</v>
      </c>
      <c r="E52" s="1138"/>
      <c r="F52" s="1153"/>
      <c r="G52" s="1087" t="s">
        <v>570</v>
      </c>
      <c r="H52" s="1108" t="s">
        <v>571</v>
      </c>
      <c r="I52" s="1074"/>
      <c r="J52" s="1090" t="s">
        <v>557</v>
      </c>
      <c r="K52" s="1137" t="s">
        <v>533</v>
      </c>
      <c r="L52" s="1138"/>
      <c r="M52" s="1139"/>
    </row>
    <row r="53" spans="1:13" s="194" customFormat="1" ht="48" thickBot="1">
      <c r="A53" s="1087"/>
      <c r="B53" s="1087"/>
      <c r="C53" s="1123"/>
      <c r="D53" s="477" t="s">
        <v>3</v>
      </c>
      <c r="E53" s="163" t="s">
        <v>4</v>
      </c>
      <c r="F53" s="163" t="s">
        <v>488</v>
      </c>
      <c r="G53" s="1075"/>
      <c r="H53" s="493" t="s">
        <v>534</v>
      </c>
      <c r="I53" s="493" t="s">
        <v>334</v>
      </c>
      <c r="J53" s="1155"/>
      <c r="K53" s="524" t="s">
        <v>3</v>
      </c>
      <c r="L53" s="523" t="s">
        <v>4</v>
      </c>
      <c r="M53" s="525" t="s">
        <v>488</v>
      </c>
    </row>
    <row r="54" spans="1:13" s="11" customFormat="1" ht="16.5" customHeight="1" thickBot="1">
      <c r="A54" s="236" t="s">
        <v>5</v>
      </c>
      <c r="B54" s="164" t="s">
        <v>6</v>
      </c>
      <c r="C54" s="475" t="s">
        <v>8</v>
      </c>
      <c r="D54" s="475" t="s">
        <v>9</v>
      </c>
      <c r="E54" s="218" t="s">
        <v>10</v>
      </c>
      <c r="F54" s="237" t="s">
        <v>376</v>
      </c>
      <c r="G54" s="8" t="s">
        <v>537</v>
      </c>
      <c r="H54" s="8" t="s">
        <v>535</v>
      </c>
      <c r="I54" s="8" t="s">
        <v>536</v>
      </c>
      <c r="J54" s="8" t="s">
        <v>537</v>
      </c>
      <c r="K54" s="8" t="s">
        <v>540</v>
      </c>
      <c r="L54" s="8" t="s">
        <v>538</v>
      </c>
      <c r="M54" s="8" t="s">
        <v>539</v>
      </c>
    </row>
    <row r="55" spans="1:13" s="11" customFormat="1" ht="16.5" customHeight="1" thickBot="1">
      <c r="A55" s="128"/>
      <c r="B55" s="218" t="s">
        <v>289</v>
      </c>
      <c r="C55" s="265"/>
      <c r="D55" s="265"/>
      <c r="E55" s="249"/>
      <c r="F55" s="246"/>
      <c r="G55" s="246"/>
      <c r="H55" s="246"/>
      <c r="I55" s="246"/>
      <c r="J55" s="246"/>
      <c r="K55" s="246"/>
      <c r="L55" s="246"/>
      <c r="M55" s="246"/>
    </row>
    <row r="56" spans="1:13" ht="15" customHeight="1" thickBot="1">
      <c r="A56" s="101"/>
      <c r="B56" s="169" t="s">
        <v>464</v>
      </c>
      <c r="C56" s="376"/>
      <c r="D56" s="376"/>
      <c r="E56" s="377"/>
      <c r="F56" s="378"/>
      <c r="G56" s="378"/>
      <c r="H56" s="378"/>
      <c r="I56" s="378"/>
      <c r="J56" s="378"/>
      <c r="K56" s="378"/>
      <c r="L56" s="378"/>
      <c r="M56" s="378"/>
    </row>
    <row r="57" spans="1:13" ht="15.75" customHeight="1">
      <c r="A57" s="121" t="s">
        <v>13</v>
      </c>
      <c r="B57" s="179" t="s">
        <v>191</v>
      </c>
      <c r="C57" s="331"/>
      <c r="D57" s="331"/>
      <c r="E57" s="308"/>
      <c r="F57" s="317"/>
      <c r="G57" s="317"/>
      <c r="H57" s="317"/>
      <c r="I57" s="317"/>
      <c r="J57" s="317"/>
      <c r="K57" s="317"/>
      <c r="L57" s="317"/>
      <c r="M57" s="317"/>
    </row>
    <row r="58" spans="1:13" ht="17.25" customHeight="1">
      <c r="A58" s="123" t="s">
        <v>15</v>
      </c>
      <c r="B58" s="180" t="s">
        <v>192</v>
      </c>
      <c r="C58" s="328"/>
      <c r="D58" s="328"/>
      <c r="E58" s="304"/>
      <c r="F58" s="318"/>
      <c r="G58" s="318"/>
      <c r="H58" s="318"/>
      <c r="I58" s="318"/>
      <c r="J58" s="318"/>
      <c r="K58" s="318"/>
      <c r="L58" s="318"/>
      <c r="M58" s="318"/>
    </row>
    <row r="59" spans="1:13" ht="18" customHeight="1">
      <c r="A59" s="123" t="s">
        <v>17</v>
      </c>
      <c r="B59" s="180" t="s">
        <v>193</v>
      </c>
      <c r="C59" s="328">
        <v>2183</v>
      </c>
      <c r="D59" s="328">
        <v>2183</v>
      </c>
      <c r="E59" s="304"/>
      <c r="F59" s="318"/>
      <c r="G59" s="318">
        <v>3183</v>
      </c>
      <c r="H59" s="318">
        <v>1000</v>
      </c>
      <c r="I59" s="318"/>
      <c r="J59" s="318">
        <v>4183</v>
      </c>
      <c r="K59" s="318">
        <v>4183</v>
      </c>
      <c r="L59" s="318"/>
      <c r="M59" s="318"/>
    </row>
    <row r="60" spans="1:13" ht="15" customHeight="1">
      <c r="A60" s="123" t="s">
        <v>19</v>
      </c>
      <c r="B60" s="180" t="s">
        <v>194</v>
      </c>
      <c r="C60" s="328"/>
      <c r="D60" s="328"/>
      <c r="E60" s="304"/>
      <c r="F60" s="318"/>
      <c r="G60" s="318"/>
      <c r="H60" s="318"/>
      <c r="I60" s="318"/>
      <c r="J60" s="318"/>
      <c r="K60" s="318"/>
      <c r="L60" s="318"/>
      <c r="M60" s="318"/>
    </row>
    <row r="61" spans="1:13" ht="15" customHeight="1" thickBot="1">
      <c r="A61" s="123" t="s">
        <v>21</v>
      </c>
      <c r="B61" s="180" t="s">
        <v>196</v>
      </c>
      <c r="C61" s="328"/>
      <c r="D61" s="328"/>
      <c r="E61" s="304"/>
      <c r="F61" s="318"/>
      <c r="G61" s="318"/>
      <c r="H61" s="318"/>
      <c r="I61" s="318"/>
      <c r="J61" s="318"/>
      <c r="K61" s="318"/>
      <c r="L61" s="318"/>
      <c r="M61" s="318"/>
    </row>
    <row r="62" spans="1:13" s="126" customFormat="1" ht="18" customHeight="1" thickBot="1">
      <c r="A62" s="129" t="s">
        <v>23</v>
      </c>
      <c r="B62" s="192" t="s">
        <v>453</v>
      </c>
      <c r="C62" s="386">
        <f>SUM(C57:C61)</f>
        <v>2183</v>
      </c>
      <c r="D62" s="386">
        <f>SUM(D57:D61)</f>
        <v>2183</v>
      </c>
      <c r="E62" s="387">
        <f>SUM(E57:E61)</f>
        <v>0</v>
      </c>
      <c r="F62" s="388">
        <f>SUM(F57:F61)</f>
        <v>0</v>
      </c>
      <c r="G62" s="388">
        <f>SUM(G57:G61)</f>
        <v>3183</v>
      </c>
      <c r="H62" s="388">
        <f aca="true" t="shared" si="7" ref="H62:M62">SUM(H57:H61)</f>
        <v>1000</v>
      </c>
      <c r="I62" s="388">
        <f t="shared" si="7"/>
        <v>0</v>
      </c>
      <c r="J62" s="388">
        <f t="shared" si="7"/>
        <v>4183</v>
      </c>
      <c r="K62" s="388">
        <f t="shared" si="7"/>
        <v>4183</v>
      </c>
      <c r="L62" s="388">
        <f t="shared" si="7"/>
        <v>0</v>
      </c>
      <c r="M62" s="388">
        <f t="shared" si="7"/>
        <v>0</v>
      </c>
    </row>
    <row r="63" spans="1:13" ht="15" customHeight="1" thickBot="1">
      <c r="A63" s="130"/>
      <c r="B63" s="235" t="s">
        <v>454</v>
      </c>
      <c r="C63" s="376"/>
      <c r="D63" s="376"/>
      <c r="E63" s="377"/>
      <c r="F63" s="378"/>
      <c r="G63" s="378"/>
      <c r="H63" s="378"/>
      <c r="I63" s="378"/>
      <c r="J63" s="378"/>
      <c r="K63" s="378"/>
      <c r="L63" s="378"/>
      <c r="M63" s="378"/>
    </row>
    <row r="64" spans="1:13" s="126" customFormat="1" ht="17.25" customHeight="1">
      <c r="A64" s="123" t="s">
        <v>26</v>
      </c>
      <c r="B64" s="231" t="s">
        <v>229</v>
      </c>
      <c r="C64" s="331">
        <v>87150</v>
      </c>
      <c r="D64" s="331">
        <v>87150</v>
      </c>
      <c r="E64" s="308"/>
      <c r="F64" s="317"/>
      <c r="G64" s="317">
        <v>86150</v>
      </c>
      <c r="H64" s="317"/>
      <c r="I64" s="317">
        <v>1000</v>
      </c>
      <c r="J64" s="317">
        <v>85150</v>
      </c>
      <c r="K64" s="317">
        <v>85150</v>
      </c>
      <c r="L64" s="317"/>
      <c r="M64" s="317"/>
    </row>
    <row r="65" spans="1:13" ht="15" customHeight="1">
      <c r="A65" s="123" t="s">
        <v>28</v>
      </c>
      <c r="B65" s="232" t="s">
        <v>486</v>
      </c>
      <c r="C65" s="328"/>
      <c r="D65" s="328"/>
      <c r="E65" s="304"/>
      <c r="F65" s="318"/>
      <c r="G65" s="318"/>
      <c r="H65" s="318"/>
      <c r="I65" s="318"/>
      <c r="J65" s="318"/>
      <c r="K65" s="318"/>
      <c r="L65" s="318"/>
      <c r="M65" s="318"/>
    </row>
    <row r="66" spans="1:13" ht="15" customHeight="1">
      <c r="A66" s="123" t="s">
        <v>30</v>
      </c>
      <c r="B66" s="232" t="s">
        <v>455</v>
      </c>
      <c r="C66" s="328"/>
      <c r="D66" s="328"/>
      <c r="E66" s="304"/>
      <c r="F66" s="318"/>
      <c r="G66" s="318"/>
      <c r="H66" s="318"/>
      <c r="I66" s="318"/>
      <c r="J66" s="318"/>
      <c r="K66" s="318"/>
      <c r="L66" s="318"/>
      <c r="M66" s="318"/>
    </row>
    <row r="67" spans="1:13" ht="15" customHeight="1">
      <c r="A67" s="123" t="s">
        <v>32</v>
      </c>
      <c r="B67" s="232" t="s">
        <v>231</v>
      </c>
      <c r="C67" s="328"/>
      <c r="D67" s="328"/>
      <c r="E67" s="304"/>
      <c r="F67" s="318"/>
      <c r="G67" s="318"/>
      <c r="H67" s="318"/>
      <c r="I67" s="318"/>
      <c r="J67" s="318"/>
      <c r="K67" s="318"/>
      <c r="L67" s="318"/>
      <c r="M67" s="318"/>
    </row>
    <row r="68" spans="1:13" ht="16.5" customHeight="1" thickBot="1">
      <c r="A68" s="127" t="s">
        <v>34</v>
      </c>
      <c r="B68" s="233" t="s">
        <v>456</v>
      </c>
      <c r="C68" s="329"/>
      <c r="D68" s="329"/>
      <c r="E68" s="311"/>
      <c r="F68" s="321"/>
      <c r="G68" s="321"/>
      <c r="H68" s="321"/>
      <c r="I68" s="321"/>
      <c r="J68" s="321"/>
      <c r="K68" s="321"/>
      <c r="L68" s="321"/>
      <c r="M68" s="321"/>
    </row>
    <row r="69" spans="1:13" ht="17.25" customHeight="1" thickBot="1">
      <c r="A69" s="51" t="s">
        <v>38</v>
      </c>
      <c r="B69" s="230" t="s">
        <v>487</v>
      </c>
      <c r="C69" s="330">
        <f>C64+C66+C67+C68</f>
        <v>87150</v>
      </c>
      <c r="D69" s="330">
        <f>D64+D66+D67+D68</f>
        <v>87150</v>
      </c>
      <c r="E69" s="309">
        <f>E64+E66+E67+E68</f>
        <v>0</v>
      </c>
      <c r="F69" s="309">
        <f>F64+F66+F67+F68</f>
        <v>0</v>
      </c>
      <c r="G69" s="309">
        <f>G64+G66+G67+G68</f>
        <v>86150</v>
      </c>
      <c r="H69" s="309">
        <f aca="true" t="shared" si="8" ref="H69:M69">H64+H66+H67+H68</f>
        <v>0</v>
      </c>
      <c r="I69" s="309">
        <f t="shared" si="8"/>
        <v>1000</v>
      </c>
      <c r="J69" s="309">
        <f t="shared" si="8"/>
        <v>85150</v>
      </c>
      <c r="K69" s="309">
        <f t="shared" si="8"/>
        <v>85150</v>
      </c>
      <c r="L69" s="309">
        <f t="shared" si="8"/>
        <v>0</v>
      </c>
      <c r="M69" s="309">
        <f t="shared" si="8"/>
        <v>0</v>
      </c>
    </row>
    <row r="70" spans="1:13" ht="15" customHeight="1" thickBot="1">
      <c r="A70" s="51" t="s">
        <v>53</v>
      </c>
      <c r="B70" s="169" t="s">
        <v>457</v>
      </c>
      <c r="C70" s="380"/>
      <c r="D70" s="380"/>
      <c r="E70" s="381"/>
      <c r="F70" s="382"/>
      <c r="G70" s="382"/>
      <c r="H70" s="382"/>
      <c r="I70" s="382"/>
      <c r="J70" s="382"/>
      <c r="K70" s="382"/>
      <c r="L70" s="382"/>
      <c r="M70" s="382"/>
    </row>
    <row r="71" spans="1:13" ht="17.25" customHeight="1" thickBot="1">
      <c r="A71" s="51" t="s">
        <v>70</v>
      </c>
      <c r="B71" s="224" t="s">
        <v>458</v>
      </c>
      <c r="C71" s="330">
        <f>+C62+C69+C70</f>
        <v>89333</v>
      </c>
      <c r="D71" s="330">
        <f>+D62+D69+D70</f>
        <v>89333</v>
      </c>
      <c r="E71" s="309">
        <f>+E62+E69+E70</f>
        <v>0</v>
      </c>
      <c r="F71" s="316">
        <f>+F62+F69+F70</f>
        <v>0</v>
      </c>
      <c r="G71" s="316">
        <f>+G62+G69+G70</f>
        <v>89333</v>
      </c>
      <c r="H71" s="316">
        <f aca="true" t="shared" si="9" ref="H71:M71">+H62+H69+H70</f>
        <v>1000</v>
      </c>
      <c r="I71" s="316">
        <f t="shared" si="9"/>
        <v>1000</v>
      </c>
      <c r="J71" s="316">
        <f t="shared" si="9"/>
        <v>89333</v>
      </c>
      <c r="K71" s="316">
        <f t="shared" si="9"/>
        <v>89333</v>
      </c>
      <c r="L71" s="316">
        <f t="shared" si="9"/>
        <v>0</v>
      </c>
      <c r="M71" s="316">
        <f t="shared" si="9"/>
        <v>0</v>
      </c>
    </row>
    <row r="72" spans="3:13" ht="15" customHeight="1" thickBot="1">
      <c r="C72" s="266"/>
      <c r="D72" s="266"/>
      <c r="E72" s="245"/>
      <c r="F72" s="245"/>
      <c r="G72" s="245"/>
      <c r="H72" s="245"/>
      <c r="I72" s="245"/>
      <c r="J72" s="245"/>
      <c r="K72" s="245"/>
      <c r="L72" s="245"/>
      <c r="M72" s="245"/>
    </row>
    <row r="73" spans="1:13" ht="16.5" customHeight="1" thickBot="1">
      <c r="A73" s="118" t="s">
        <v>429</v>
      </c>
      <c r="B73" s="222"/>
      <c r="C73" s="373"/>
      <c r="D73" s="373"/>
      <c r="E73" s="374"/>
      <c r="F73" s="375"/>
      <c r="G73" s="375"/>
      <c r="H73" s="375"/>
      <c r="I73" s="375"/>
      <c r="J73" s="375"/>
      <c r="K73" s="375"/>
      <c r="L73" s="375"/>
      <c r="M73" s="375"/>
    </row>
    <row r="74" spans="1:13" ht="15" customHeight="1" thickBot="1">
      <c r="A74" s="118" t="s">
        <v>430</v>
      </c>
      <c r="B74" s="222"/>
      <c r="C74" s="373"/>
      <c r="D74" s="478"/>
      <c r="E74" s="374"/>
      <c r="F74" s="375"/>
      <c r="G74" s="375"/>
      <c r="H74" s="375"/>
      <c r="I74" s="375"/>
      <c r="J74" s="375"/>
      <c r="K74" s="375"/>
      <c r="L74" s="375"/>
      <c r="M74" s="375"/>
    </row>
  </sheetData>
  <sheetProtection selectLockedCells="1" selectUnlockedCells="1"/>
  <mergeCells count="20">
    <mergeCell ref="A4:A5"/>
    <mergeCell ref="B4:B5"/>
    <mergeCell ref="C4:C5"/>
    <mergeCell ref="B52:B53"/>
    <mergeCell ref="A52:A53"/>
    <mergeCell ref="B51:M51"/>
    <mergeCell ref="B50:M50"/>
    <mergeCell ref="K52:M52"/>
    <mergeCell ref="J52:J53"/>
    <mergeCell ref="H52:I52"/>
    <mergeCell ref="B2:M2"/>
    <mergeCell ref="B3:M3"/>
    <mergeCell ref="D4:F4"/>
    <mergeCell ref="G4:G5"/>
    <mergeCell ref="J4:J5"/>
    <mergeCell ref="K4:M4"/>
    <mergeCell ref="G52:G53"/>
    <mergeCell ref="D52:F52"/>
    <mergeCell ref="C52:C53"/>
    <mergeCell ref="H4:I4"/>
  </mergeCells>
  <printOptions horizontalCentered="1"/>
  <pageMargins left="0.3937007874015748" right="0.2755905511811024" top="0.4330708661417323" bottom="0.5118110236220472" header="0.5118110236220472" footer="0.5118110236220472"/>
  <pageSetup horizontalDpi="300" verticalDpi="300" orientation="landscape" paperSize="9" scale="58" r:id="rId1"/>
  <rowBreaks count="1" manualBreakCount="1">
    <brk id="4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M75"/>
  <sheetViews>
    <sheetView zoomScalePageLayoutView="0" workbookViewId="0" topLeftCell="A1">
      <pane xSplit="2" ySplit="8" topLeftCell="C6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66" sqref="L66"/>
    </sheetView>
  </sheetViews>
  <sheetFormatPr defaultColWidth="9.00390625" defaultRowHeight="12.75"/>
  <cols>
    <col min="1" max="1" width="10.625" style="90" customWidth="1"/>
    <col min="2" max="2" width="78.375" style="194" customWidth="1"/>
    <col min="3" max="3" width="16.625" style="267" customWidth="1"/>
    <col min="4" max="4" width="15.00390625" style="91" customWidth="1"/>
    <col min="5" max="5" width="12.375" style="91" customWidth="1"/>
    <col min="6" max="6" width="13.875" style="91" customWidth="1"/>
    <col min="7" max="7" width="13.875" style="9" customWidth="1"/>
    <col min="8" max="9" width="14.875" style="9" customWidth="1"/>
    <col min="10" max="10" width="13.875" style="9" customWidth="1"/>
    <col min="11" max="11" width="13.50390625" style="9" customWidth="1"/>
    <col min="12" max="12" width="13.375" style="9" customWidth="1"/>
    <col min="13" max="13" width="13.125" style="9" customWidth="1"/>
    <col min="14" max="16384" width="9.375" style="9" customWidth="1"/>
  </cols>
  <sheetData>
    <row r="1" spans="1:13" s="120" customFormat="1" ht="21" customHeight="1" thickBot="1">
      <c r="A1" s="94"/>
      <c r="C1" s="473" t="str">
        <f>+CONCATENATE("9.1.4. melléklet a .../",2018,". (......) önkormányzati rendelethez")</f>
        <v>9.1.4. melléklet a .../2018. (......) önkormányzati rendelethez</v>
      </c>
      <c r="D1" s="119"/>
      <c r="E1" s="45"/>
      <c r="M1" s="6" t="s">
        <v>0</v>
      </c>
    </row>
    <row r="2" spans="1:13" s="97" customFormat="1" ht="40.5" customHeight="1" thickBot="1">
      <c r="A2" s="528" t="s">
        <v>394</v>
      </c>
      <c r="B2" s="1105" t="s">
        <v>507</v>
      </c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7"/>
    </row>
    <row r="3" spans="1:13" s="97" customFormat="1" ht="54" customHeight="1" thickBot="1">
      <c r="A3" s="528" t="s">
        <v>395</v>
      </c>
      <c r="B3" s="1105" t="s">
        <v>396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7"/>
    </row>
    <row r="4" spans="1:13" s="97" customFormat="1" ht="18.75" customHeight="1" thickBot="1">
      <c r="A4" s="1096" t="s">
        <v>1</v>
      </c>
      <c r="B4" s="1087" t="s">
        <v>397</v>
      </c>
      <c r="C4" s="1123" t="s">
        <v>542</v>
      </c>
      <c r="D4" s="1147" t="s">
        <v>544</v>
      </c>
      <c r="E4" s="1147"/>
      <c r="F4" s="1147"/>
      <c r="G4" s="1087" t="s">
        <v>570</v>
      </c>
      <c r="H4" s="1108" t="s">
        <v>571</v>
      </c>
      <c r="I4" s="1074"/>
      <c r="J4" s="1087" t="s">
        <v>557</v>
      </c>
      <c r="K4" s="1121" t="s">
        <v>533</v>
      </c>
      <c r="L4" s="1121"/>
      <c r="M4" s="1122"/>
    </row>
    <row r="5" spans="1:13" s="194" customFormat="1" ht="48" thickBot="1">
      <c r="A5" s="1096"/>
      <c r="B5" s="1096"/>
      <c r="C5" s="1097"/>
      <c r="D5" s="193" t="s">
        <v>3</v>
      </c>
      <c r="E5" s="163" t="s">
        <v>4</v>
      </c>
      <c r="F5" s="163" t="s">
        <v>488</v>
      </c>
      <c r="G5" s="1075"/>
      <c r="H5" s="493" t="s">
        <v>534</v>
      </c>
      <c r="I5" s="493" t="s">
        <v>334</v>
      </c>
      <c r="J5" s="1075"/>
      <c r="K5" s="524" t="s">
        <v>3</v>
      </c>
      <c r="L5" s="523" t="s">
        <v>4</v>
      </c>
      <c r="M5" s="525" t="s">
        <v>488</v>
      </c>
    </row>
    <row r="6" spans="1:13" s="11" customFormat="1" ht="13.5" customHeight="1" thickBot="1">
      <c r="A6" s="98" t="s">
        <v>5</v>
      </c>
      <c r="B6" s="164" t="s">
        <v>6</v>
      </c>
      <c r="C6" s="462" t="s">
        <v>7</v>
      </c>
      <c r="D6" s="143" t="s">
        <v>8</v>
      </c>
      <c r="E6" s="143" t="s">
        <v>9</v>
      </c>
      <c r="F6" s="8" t="s">
        <v>10</v>
      </c>
      <c r="G6" s="8" t="s">
        <v>536</v>
      </c>
      <c r="H6" s="8" t="s">
        <v>376</v>
      </c>
      <c r="I6" s="8" t="s">
        <v>535</v>
      </c>
      <c r="J6" s="8" t="s">
        <v>536</v>
      </c>
      <c r="K6" s="8" t="s">
        <v>537</v>
      </c>
      <c r="L6" s="8" t="s">
        <v>540</v>
      </c>
      <c r="M6" s="8" t="s">
        <v>538</v>
      </c>
    </row>
    <row r="7" spans="1:13" s="11" customFormat="1" ht="15.75" customHeight="1" thickBot="1">
      <c r="A7" s="99"/>
      <c r="B7" s="234" t="s">
        <v>288</v>
      </c>
      <c r="C7" s="264"/>
      <c r="D7" s="247"/>
      <c r="E7" s="247"/>
      <c r="F7" s="248"/>
      <c r="G7" s="248"/>
      <c r="H7" s="248"/>
      <c r="I7" s="248"/>
      <c r="J7" s="248"/>
      <c r="K7" s="248"/>
      <c r="L7" s="248"/>
      <c r="M7" s="248"/>
    </row>
    <row r="8" spans="1:13" ht="15" customHeight="1" thickBot="1">
      <c r="A8" s="101"/>
      <c r="B8" s="224" t="s">
        <v>295</v>
      </c>
      <c r="C8" s="376"/>
      <c r="D8" s="377"/>
      <c r="E8" s="377"/>
      <c r="F8" s="378"/>
      <c r="G8" s="378"/>
      <c r="H8" s="378"/>
      <c r="I8" s="378"/>
      <c r="J8" s="378"/>
      <c r="K8" s="378"/>
      <c r="L8" s="378"/>
      <c r="M8" s="378"/>
    </row>
    <row r="9" spans="1:13" s="122" customFormat="1" ht="16.5" customHeight="1">
      <c r="A9" s="121" t="s">
        <v>13</v>
      </c>
      <c r="B9" s="179" t="s">
        <v>74</v>
      </c>
      <c r="C9" s="331"/>
      <c r="D9" s="308"/>
      <c r="E9" s="308"/>
      <c r="F9" s="317"/>
      <c r="G9" s="317"/>
      <c r="H9" s="317"/>
      <c r="I9" s="317"/>
      <c r="J9" s="317"/>
      <c r="K9" s="317"/>
      <c r="L9" s="317"/>
      <c r="M9" s="317"/>
    </row>
    <row r="10" spans="1:13" s="122" customFormat="1" ht="17.25" customHeight="1">
      <c r="A10" s="123" t="s">
        <v>15</v>
      </c>
      <c r="B10" s="180" t="s">
        <v>76</v>
      </c>
      <c r="C10" s="328"/>
      <c r="D10" s="304"/>
      <c r="E10" s="304"/>
      <c r="F10" s="318"/>
      <c r="G10" s="318"/>
      <c r="H10" s="318"/>
      <c r="I10" s="318"/>
      <c r="J10" s="318"/>
      <c r="K10" s="318"/>
      <c r="L10" s="318"/>
      <c r="M10" s="318"/>
    </row>
    <row r="11" spans="1:13" s="122" customFormat="1" ht="15" customHeight="1">
      <c r="A11" s="123" t="s">
        <v>17</v>
      </c>
      <c r="B11" s="180" t="s">
        <v>78</v>
      </c>
      <c r="C11" s="328"/>
      <c r="D11" s="304"/>
      <c r="E11" s="304"/>
      <c r="F11" s="318"/>
      <c r="G11" s="318"/>
      <c r="H11" s="318"/>
      <c r="I11" s="318"/>
      <c r="J11" s="318"/>
      <c r="K11" s="318"/>
      <c r="L11" s="318"/>
      <c r="M11" s="318"/>
    </row>
    <row r="12" spans="1:13" s="122" customFormat="1" ht="15" customHeight="1">
      <c r="A12" s="123" t="s">
        <v>19</v>
      </c>
      <c r="B12" s="180" t="s">
        <v>485</v>
      </c>
      <c r="C12" s="328"/>
      <c r="D12" s="304"/>
      <c r="E12" s="304"/>
      <c r="F12" s="318"/>
      <c r="G12" s="318"/>
      <c r="H12" s="318"/>
      <c r="I12" s="318"/>
      <c r="J12" s="318"/>
      <c r="K12" s="318"/>
      <c r="L12" s="318"/>
      <c r="M12" s="318"/>
    </row>
    <row r="13" spans="1:13" s="122" customFormat="1" ht="17.25" customHeight="1">
      <c r="A13" s="123" t="s">
        <v>21</v>
      </c>
      <c r="B13" s="180" t="s">
        <v>82</v>
      </c>
      <c r="C13" s="328"/>
      <c r="D13" s="304"/>
      <c r="E13" s="304"/>
      <c r="F13" s="318"/>
      <c r="G13" s="318"/>
      <c r="H13" s="318"/>
      <c r="I13" s="318"/>
      <c r="J13" s="318"/>
      <c r="K13" s="318"/>
      <c r="L13" s="318"/>
      <c r="M13" s="318"/>
    </row>
    <row r="14" spans="1:13" s="122" customFormat="1" ht="17.25" customHeight="1">
      <c r="A14" s="123" t="s">
        <v>197</v>
      </c>
      <c r="B14" s="180" t="s">
        <v>431</v>
      </c>
      <c r="C14" s="328"/>
      <c r="D14" s="304"/>
      <c r="E14" s="304"/>
      <c r="F14" s="318"/>
      <c r="G14" s="318"/>
      <c r="H14" s="318"/>
      <c r="I14" s="318"/>
      <c r="J14" s="318"/>
      <c r="K14" s="318"/>
      <c r="L14" s="318"/>
      <c r="M14" s="318"/>
    </row>
    <row r="15" spans="1:13" s="122" customFormat="1" ht="17.25" customHeight="1">
      <c r="A15" s="123" t="s">
        <v>199</v>
      </c>
      <c r="B15" s="190" t="s">
        <v>432</v>
      </c>
      <c r="C15" s="328"/>
      <c r="D15" s="304"/>
      <c r="E15" s="304"/>
      <c r="F15" s="318"/>
      <c r="G15" s="318"/>
      <c r="H15" s="318"/>
      <c r="I15" s="318"/>
      <c r="J15" s="318"/>
      <c r="K15" s="318"/>
      <c r="L15" s="318"/>
      <c r="M15" s="318"/>
    </row>
    <row r="16" spans="1:13" s="122" customFormat="1" ht="15" customHeight="1">
      <c r="A16" s="123" t="s">
        <v>201</v>
      </c>
      <c r="B16" s="180" t="s">
        <v>88</v>
      </c>
      <c r="C16" s="329"/>
      <c r="D16" s="311"/>
      <c r="E16" s="311"/>
      <c r="F16" s="321"/>
      <c r="G16" s="321"/>
      <c r="H16" s="321"/>
      <c r="I16" s="321"/>
      <c r="J16" s="321"/>
      <c r="K16" s="321"/>
      <c r="L16" s="321"/>
      <c r="M16" s="321"/>
    </row>
    <row r="17" spans="1:13" s="91" customFormat="1" ht="15" customHeight="1">
      <c r="A17" s="123" t="s">
        <v>203</v>
      </c>
      <c r="B17" s="180" t="s">
        <v>90</v>
      </c>
      <c r="C17" s="328"/>
      <c r="D17" s="304"/>
      <c r="E17" s="304"/>
      <c r="F17" s="318"/>
      <c r="G17" s="318"/>
      <c r="H17" s="318"/>
      <c r="I17" s="318"/>
      <c r="J17" s="318"/>
      <c r="K17" s="318"/>
      <c r="L17" s="318"/>
      <c r="M17" s="318"/>
    </row>
    <row r="18" spans="1:13" s="91" customFormat="1" ht="15" customHeight="1">
      <c r="A18" s="123" t="s">
        <v>205</v>
      </c>
      <c r="B18" s="180" t="s">
        <v>92</v>
      </c>
      <c r="C18" s="379"/>
      <c r="D18" s="306"/>
      <c r="E18" s="306"/>
      <c r="F18" s="319"/>
      <c r="G18" s="319"/>
      <c r="H18" s="319"/>
      <c r="I18" s="319"/>
      <c r="J18" s="319"/>
      <c r="K18" s="319"/>
      <c r="L18" s="319"/>
      <c r="M18" s="319"/>
    </row>
    <row r="19" spans="1:13" s="91" customFormat="1" ht="15" customHeight="1" thickBot="1">
      <c r="A19" s="123" t="s">
        <v>207</v>
      </c>
      <c r="B19" s="190" t="s">
        <v>94</v>
      </c>
      <c r="C19" s="379"/>
      <c r="D19" s="306"/>
      <c r="E19" s="306"/>
      <c r="F19" s="319"/>
      <c r="G19" s="319"/>
      <c r="H19" s="319"/>
      <c r="I19" s="319"/>
      <c r="J19" s="319"/>
      <c r="K19" s="319"/>
      <c r="L19" s="319"/>
      <c r="M19" s="319"/>
    </row>
    <row r="20" spans="1:13" s="122" customFormat="1" ht="17.25" customHeight="1" thickBot="1">
      <c r="A20" s="51" t="s">
        <v>23</v>
      </c>
      <c r="B20" s="224" t="s">
        <v>433</v>
      </c>
      <c r="C20" s="330">
        <f>SUM(C9:C19)</f>
        <v>0</v>
      </c>
      <c r="D20" s="309">
        <f>SUM(D9:D19)</f>
        <v>0</v>
      </c>
      <c r="E20" s="309">
        <f>SUM(E9:E19)</f>
        <v>0</v>
      </c>
      <c r="F20" s="316">
        <f>SUM(F9:F19)</f>
        <v>0</v>
      </c>
      <c r="G20" s="316">
        <f>SUM(G9:G19)</f>
        <v>0</v>
      </c>
      <c r="H20" s="316">
        <f aca="true" t="shared" si="0" ref="H20:M20">SUM(H9:H19)</f>
        <v>0</v>
      </c>
      <c r="I20" s="316">
        <f t="shared" si="0"/>
        <v>0</v>
      </c>
      <c r="J20" s="316">
        <f t="shared" si="0"/>
        <v>0</v>
      </c>
      <c r="K20" s="316">
        <f t="shared" si="0"/>
        <v>0</v>
      </c>
      <c r="L20" s="316">
        <f t="shared" si="0"/>
        <v>0</v>
      </c>
      <c r="M20" s="316">
        <f t="shared" si="0"/>
        <v>0</v>
      </c>
    </row>
    <row r="21" spans="1:13" ht="15" customHeight="1" thickBot="1">
      <c r="A21" s="101"/>
      <c r="B21" s="224" t="s">
        <v>25</v>
      </c>
      <c r="C21" s="376"/>
      <c r="D21" s="377"/>
      <c r="E21" s="377"/>
      <c r="F21" s="378"/>
      <c r="G21" s="378"/>
      <c r="H21" s="378"/>
      <c r="I21" s="378"/>
      <c r="J21" s="378"/>
      <c r="K21" s="378"/>
      <c r="L21" s="378"/>
      <c r="M21" s="378"/>
    </row>
    <row r="22" spans="1:13" s="91" customFormat="1" ht="15" customHeight="1">
      <c r="A22" s="121" t="s">
        <v>26</v>
      </c>
      <c r="B22" s="179" t="s">
        <v>27</v>
      </c>
      <c r="C22" s="331"/>
      <c r="D22" s="308"/>
      <c r="E22" s="308"/>
      <c r="F22" s="317"/>
      <c r="G22" s="317"/>
      <c r="H22" s="317"/>
      <c r="I22" s="317"/>
      <c r="J22" s="317"/>
      <c r="K22" s="317"/>
      <c r="L22" s="317"/>
      <c r="M22" s="317"/>
    </row>
    <row r="23" spans="1:13" s="91" customFormat="1" ht="15" customHeight="1">
      <c r="A23" s="123" t="s">
        <v>28</v>
      </c>
      <c r="B23" s="180" t="s">
        <v>434</v>
      </c>
      <c r="C23" s="328"/>
      <c r="D23" s="304"/>
      <c r="E23" s="304"/>
      <c r="F23" s="318"/>
      <c r="G23" s="318"/>
      <c r="H23" s="318"/>
      <c r="I23" s="318"/>
      <c r="J23" s="318"/>
      <c r="K23" s="318"/>
      <c r="L23" s="318"/>
      <c r="M23" s="318"/>
    </row>
    <row r="24" spans="1:13" s="91" customFormat="1" ht="15" customHeight="1">
      <c r="A24" s="123" t="s">
        <v>30</v>
      </c>
      <c r="B24" s="180" t="s">
        <v>435</v>
      </c>
      <c r="C24" s="328"/>
      <c r="D24" s="304"/>
      <c r="E24" s="304"/>
      <c r="F24" s="318"/>
      <c r="G24" s="318"/>
      <c r="H24" s="318"/>
      <c r="I24" s="318"/>
      <c r="J24" s="318"/>
      <c r="K24" s="318"/>
      <c r="L24" s="318"/>
      <c r="M24" s="318"/>
    </row>
    <row r="25" spans="1:13" s="91" customFormat="1" ht="15" customHeight="1" thickBot="1">
      <c r="A25" s="123" t="s">
        <v>32</v>
      </c>
      <c r="B25" s="180" t="s">
        <v>459</v>
      </c>
      <c r="C25" s="328"/>
      <c r="D25" s="304"/>
      <c r="E25" s="304"/>
      <c r="F25" s="318"/>
      <c r="G25" s="318"/>
      <c r="H25" s="318"/>
      <c r="I25" s="318"/>
      <c r="J25" s="318"/>
      <c r="K25" s="318"/>
      <c r="L25" s="318"/>
      <c r="M25" s="318"/>
    </row>
    <row r="26" spans="1:13" s="122" customFormat="1" ht="30" customHeight="1" thickBot="1">
      <c r="A26" s="51" t="s">
        <v>38</v>
      </c>
      <c r="B26" s="224" t="s">
        <v>437</v>
      </c>
      <c r="C26" s="330">
        <f>SUM(C22:C24)</f>
        <v>0</v>
      </c>
      <c r="D26" s="309">
        <f>SUM(D22:D24)</f>
        <v>0</v>
      </c>
      <c r="E26" s="309">
        <f>SUM(E22:E24)</f>
        <v>0</v>
      </c>
      <c r="F26" s="316">
        <f>SUM(F22:F24)</f>
        <v>0</v>
      </c>
      <c r="G26" s="316">
        <f>SUM(G22:G24)</f>
        <v>0</v>
      </c>
      <c r="H26" s="316">
        <f aca="true" t="shared" si="1" ref="H26:M26">SUM(H22:H24)</f>
        <v>0</v>
      </c>
      <c r="I26" s="316">
        <f t="shared" si="1"/>
        <v>0</v>
      </c>
      <c r="J26" s="316">
        <f t="shared" si="1"/>
        <v>0</v>
      </c>
      <c r="K26" s="316">
        <f t="shared" si="1"/>
        <v>0</v>
      </c>
      <c r="L26" s="316">
        <f t="shared" si="1"/>
        <v>0</v>
      </c>
      <c r="M26" s="316">
        <f t="shared" si="1"/>
        <v>0</v>
      </c>
    </row>
    <row r="27" spans="1:13" s="91" customFormat="1" ht="15" customHeight="1" thickBot="1">
      <c r="A27" s="51" t="s">
        <v>53</v>
      </c>
      <c r="B27" s="169" t="s">
        <v>294</v>
      </c>
      <c r="C27" s="380"/>
      <c r="D27" s="381"/>
      <c r="E27" s="381"/>
      <c r="F27" s="382"/>
      <c r="G27" s="382"/>
      <c r="H27" s="382"/>
      <c r="I27" s="382"/>
      <c r="J27" s="382"/>
      <c r="K27" s="382"/>
      <c r="L27" s="382"/>
      <c r="M27" s="382"/>
    </row>
    <row r="28" spans="1:13" ht="15" customHeight="1" thickBot="1">
      <c r="A28" s="101"/>
      <c r="B28" s="169" t="s">
        <v>40</v>
      </c>
      <c r="C28" s="376"/>
      <c r="D28" s="377"/>
      <c r="E28" s="377"/>
      <c r="F28" s="378"/>
      <c r="G28" s="378"/>
      <c r="H28" s="378"/>
      <c r="I28" s="378"/>
      <c r="J28" s="378"/>
      <c r="K28" s="378"/>
      <c r="L28" s="378"/>
      <c r="M28" s="378"/>
    </row>
    <row r="29" spans="1:13" s="91" customFormat="1" ht="15" customHeight="1">
      <c r="A29" s="121" t="s">
        <v>56</v>
      </c>
      <c r="B29" s="179" t="s">
        <v>434</v>
      </c>
      <c r="C29" s="331"/>
      <c r="D29" s="308"/>
      <c r="E29" s="308"/>
      <c r="F29" s="317"/>
      <c r="G29" s="317"/>
      <c r="H29" s="317"/>
      <c r="I29" s="317"/>
      <c r="J29" s="317"/>
      <c r="K29" s="317"/>
      <c r="L29" s="317"/>
      <c r="M29" s="317"/>
    </row>
    <row r="30" spans="1:13" s="91" customFormat="1" ht="15" customHeight="1">
      <c r="A30" s="121" t="s">
        <v>64</v>
      </c>
      <c r="B30" s="180" t="s">
        <v>438</v>
      </c>
      <c r="C30" s="329"/>
      <c r="D30" s="311"/>
      <c r="E30" s="311"/>
      <c r="F30" s="321"/>
      <c r="G30" s="321"/>
      <c r="H30" s="321"/>
      <c r="I30" s="321"/>
      <c r="J30" s="321"/>
      <c r="K30" s="321"/>
      <c r="L30" s="321"/>
      <c r="M30" s="321"/>
    </row>
    <row r="31" spans="1:13" s="91" customFormat="1" ht="15" customHeight="1" thickBot="1">
      <c r="A31" s="123" t="s">
        <v>66</v>
      </c>
      <c r="B31" s="227" t="s">
        <v>460</v>
      </c>
      <c r="C31" s="383"/>
      <c r="D31" s="384"/>
      <c r="E31" s="384"/>
      <c r="F31" s="385"/>
      <c r="G31" s="385"/>
      <c r="H31" s="385"/>
      <c r="I31" s="385"/>
      <c r="J31" s="385"/>
      <c r="K31" s="385"/>
      <c r="L31" s="385"/>
      <c r="M31" s="385"/>
    </row>
    <row r="32" spans="1:13" s="91" customFormat="1" ht="33" customHeight="1" thickBot="1">
      <c r="A32" s="51" t="s">
        <v>70</v>
      </c>
      <c r="B32" s="169" t="s">
        <v>461</v>
      </c>
      <c r="C32" s="330">
        <f>+C29+C30</f>
        <v>0</v>
      </c>
      <c r="D32" s="309">
        <f>+D29+D30</f>
        <v>0</v>
      </c>
      <c r="E32" s="309">
        <f>+E29+E30</f>
        <v>0</v>
      </c>
      <c r="F32" s="316">
        <f>+F29+F30</f>
        <v>0</v>
      </c>
      <c r="G32" s="316">
        <f>+G29+G30</f>
        <v>0</v>
      </c>
      <c r="H32" s="316">
        <f aca="true" t="shared" si="2" ref="H32:M32">+H29+H30</f>
        <v>0</v>
      </c>
      <c r="I32" s="316">
        <f t="shared" si="2"/>
        <v>0</v>
      </c>
      <c r="J32" s="316">
        <f t="shared" si="2"/>
        <v>0</v>
      </c>
      <c r="K32" s="316">
        <f t="shared" si="2"/>
        <v>0</v>
      </c>
      <c r="L32" s="316">
        <f t="shared" si="2"/>
        <v>0</v>
      </c>
      <c r="M32" s="316">
        <f t="shared" si="2"/>
        <v>0</v>
      </c>
    </row>
    <row r="33" spans="1:13" ht="15" customHeight="1" thickBot="1">
      <c r="A33" s="101"/>
      <c r="B33" s="169" t="s">
        <v>97</v>
      </c>
      <c r="C33" s="376"/>
      <c r="D33" s="377"/>
      <c r="E33" s="377"/>
      <c r="F33" s="378"/>
      <c r="G33" s="378"/>
      <c r="H33" s="378"/>
      <c r="I33" s="378"/>
      <c r="J33" s="378"/>
      <c r="K33" s="378"/>
      <c r="L33" s="378"/>
      <c r="M33" s="378"/>
    </row>
    <row r="34" spans="1:13" s="91" customFormat="1" ht="15" customHeight="1">
      <c r="A34" s="121" t="s">
        <v>73</v>
      </c>
      <c r="B34" s="179" t="s">
        <v>99</v>
      </c>
      <c r="C34" s="331"/>
      <c r="D34" s="308"/>
      <c r="E34" s="308"/>
      <c r="F34" s="317"/>
      <c r="G34" s="317"/>
      <c r="H34" s="317"/>
      <c r="I34" s="317"/>
      <c r="J34" s="317"/>
      <c r="K34" s="317"/>
      <c r="L34" s="317"/>
      <c r="M34" s="317"/>
    </row>
    <row r="35" spans="1:13" s="91" customFormat="1" ht="15" customHeight="1">
      <c r="A35" s="121" t="s">
        <v>75</v>
      </c>
      <c r="B35" s="180" t="s">
        <v>101</v>
      </c>
      <c r="C35" s="329"/>
      <c r="D35" s="311"/>
      <c r="E35" s="311"/>
      <c r="F35" s="321"/>
      <c r="G35" s="321"/>
      <c r="H35" s="321"/>
      <c r="I35" s="321"/>
      <c r="J35" s="321"/>
      <c r="K35" s="321"/>
      <c r="L35" s="321"/>
      <c r="M35" s="321"/>
    </row>
    <row r="36" spans="1:13" s="91" customFormat="1" ht="15" customHeight="1" thickBot="1">
      <c r="A36" s="123" t="s">
        <v>77</v>
      </c>
      <c r="B36" s="227" t="s">
        <v>103</v>
      </c>
      <c r="C36" s="383"/>
      <c r="D36" s="384"/>
      <c r="E36" s="384"/>
      <c r="F36" s="385"/>
      <c r="G36" s="385"/>
      <c r="H36" s="385"/>
      <c r="I36" s="385"/>
      <c r="J36" s="385"/>
      <c r="K36" s="385"/>
      <c r="L36" s="385"/>
      <c r="M36" s="385"/>
    </row>
    <row r="37" spans="1:13" s="91" customFormat="1" ht="15" customHeight="1" thickBot="1">
      <c r="A37" s="51" t="s">
        <v>95</v>
      </c>
      <c r="B37" s="169" t="s">
        <v>466</v>
      </c>
      <c r="C37" s="330">
        <f>+C34+C35+C36</f>
        <v>0</v>
      </c>
      <c r="D37" s="309">
        <f>+D34+D35+D36</f>
        <v>0</v>
      </c>
      <c r="E37" s="309">
        <f>+E34+E35+E36</f>
        <v>0</v>
      </c>
      <c r="F37" s="316">
        <f>+F34+F35+F36</f>
        <v>0</v>
      </c>
      <c r="G37" s="316">
        <f>+G34+G35+G36</f>
        <v>0</v>
      </c>
      <c r="H37" s="316">
        <f aca="true" t="shared" si="3" ref="H37:M37">+H34+H35+H36</f>
        <v>0</v>
      </c>
      <c r="I37" s="316">
        <f t="shared" si="3"/>
        <v>0</v>
      </c>
      <c r="J37" s="316">
        <f t="shared" si="3"/>
        <v>0</v>
      </c>
      <c r="K37" s="316">
        <f t="shared" si="3"/>
        <v>0</v>
      </c>
      <c r="L37" s="316">
        <f t="shared" si="3"/>
        <v>0</v>
      </c>
      <c r="M37" s="316">
        <f t="shared" si="3"/>
        <v>0</v>
      </c>
    </row>
    <row r="38" spans="1:13" s="122" customFormat="1" ht="15" customHeight="1" thickBot="1">
      <c r="A38" s="51" t="s">
        <v>108</v>
      </c>
      <c r="B38" s="169" t="s">
        <v>296</v>
      </c>
      <c r="C38" s="380"/>
      <c r="D38" s="381"/>
      <c r="E38" s="381"/>
      <c r="F38" s="382"/>
      <c r="G38" s="382"/>
      <c r="H38" s="382"/>
      <c r="I38" s="382"/>
      <c r="J38" s="382"/>
      <c r="K38" s="382"/>
      <c r="L38" s="382"/>
      <c r="M38" s="382"/>
    </row>
    <row r="39" spans="1:13" s="122" customFormat="1" ht="15" customHeight="1" thickBot="1">
      <c r="A39" s="51" t="s">
        <v>119</v>
      </c>
      <c r="B39" s="169" t="s">
        <v>442</v>
      </c>
      <c r="C39" s="380"/>
      <c r="D39" s="381"/>
      <c r="E39" s="381"/>
      <c r="F39" s="382"/>
      <c r="G39" s="382"/>
      <c r="H39" s="382"/>
      <c r="I39" s="382"/>
      <c r="J39" s="382"/>
      <c r="K39" s="382"/>
      <c r="L39" s="382"/>
      <c r="M39" s="382"/>
    </row>
    <row r="40" spans="1:13" s="122" customFormat="1" ht="18.75" customHeight="1" thickBot="1">
      <c r="A40" s="51" t="s">
        <v>130</v>
      </c>
      <c r="B40" s="169" t="s">
        <v>462</v>
      </c>
      <c r="C40" s="330">
        <f>+C20+C26+C27+C32+C37+C38+C39</f>
        <v>0</v>
      </c>
      <c r="D40" s="309">
        <f>+D20+D26+D27+D32+D37+D38+D39</f>
        <v>0</v>
      </c>
      <c r="E40" s="309">
        <f>+E20+E26+E27+E32+E37+E38+E39</f>
        <v>0</v>
      </c>
      <c r="F40" s="316">
        <f>+F20+F26+F27+F32+F37+F38+F39</f>
        <v>0</v>
      </c>
      <c r="G40" s="316">
        <f>+G20+G26+G27+G32+G37+G38+G39</f>
        <v>0</v>
      </c>
      <c r="H40" s="316">
        <f aca="true" t="shared" si="4" ref="H40:M40">+H20+H26+H27+H32+H37+H38+H39</f>
        <v>0</v>
      </c>
      <c r="I40" s="316">
        <f t="shared" si="4"/>
        <v>0</v>
      </c>
      <c r="J40" s="316">
        <f t="shared" si="4"/>
        <v>0</v>
      </c>
      <c r="K40" s="316">
        <f t="shared" si="4"/>
        <v>0</v>
      </c>
      <c r="L40" s="316">
        <f t="shared" si="4"/>
        <v>0</v>
      </c>
      <c r="M40" s="316">
        <f t="shared" si="4"/>
        <v>0</v>
      </c>
    </row>
    <row r="41" spans="1:13" ht="15" customHeight="1" thickBot="1">
      <c r="A41" s="101"/>
      <c r="B41" s="169" t="s">
        <v>444</v>
      </c>
      <c r="C41" s="376"/>
      <c r="D41" s="377"/>
      <c r="E41" s="377"/>
      <c r="F41" s="378"/>
      <c r="G41" s="378"/>
      <c r="H41" s="378"/>
      <c r="I41" s="378"/>
      <c r="J41" s="378"/>
      <c r="K41" s="378"/>
      <c r="L41" s="378"/>
      <c r="M41" s="378"/>
    </row>
    <row r="42" spans="1:13" s="122" customFormat="1" ht="17.25" customHeight="1">
      <c r="A42" s="121" t="s">
        <v>445</v>
      </c>
      <c r="B42" s="179" t="s">
        <v>350</v>
      </c>
      <c r="C42" s="331">
        <v>4000</v>
      </c>
      <c r="D42" s="308"/>
      <c r="E42" s="308">
        <v>4000</v>
      </c>
      <c r="F42" s="317"/>
      <c r="G42" s="317">
        <v>4000</v>
      </c>
      <c r="H42" s="317"/>
      <c r="I42" s="317"/>
      <c r="J42" s="317">
        <v>4000</v>
      </c>
      <c r="K42" s="317"/>
      <c r="L42" s="317">
        <v>4000</v>
      </c>
      <c r="M42" s="317"/>
    </row>
    <row r="43" spans="1:13" s="122" customFormat="1" ht="15" customHeight="1">
      <c r="A43" s="121" t="s">
        <v>446</v>
      </c>
      <c r="B43" s="180" t="s">
        <v>447</v>
      </c>
      <c r="C43" s="329"/>
      <c r="D43" s="311"/>
      <c r="E43" s="311"/>
      <c r="F43" s="321"/>
      <c r="G43" s="321"/>
      <c r="H43" s="321"/>
      <c r="I43" s="321"/>
      <c r="J43" s="321"/>
      <c r="K43" s="321"/>
      <c r="L43" s="321"/>
      <c r="M43" s="321"/>
    </row>
    <row r="44" spans="1:13" s="91" customFormat="1" ht="17.25" customHeight="1" thickBot="1">
      <c r="A44" s="123" t="s">
        <v>448</v>
      </c>
      <c r="B44" s="227" t="s">
        <v>449</v>
      </c>
      <c r="C44" s="383"/>
      <c r="D44" s="384"/>
      <c r="E44" s="384"/>
      <c r="F44" s="385"/>
      <c r="G44" s="385"/>
      <c r="H44" s="385"/>
      <c r="I44" s="385"/>
      <c r="J44" s="385"/>
      <c r="K44" s="385"/>
      <c r="L44" s="385"/>
      <c r="M44" s="385"/>
    </row>
    <row r="45" spans="1:13" s="122" customFormat="1" ht="18.75" customHeight="1" thickBot="1">
      <c r="A45" s="108" t="s">
        <v>277</v>
      </c>
      <c r="B45" s="169" t="s">
        <v>450</v>
      </c>
      <c r="C45" s="330">
        <f>+C42+C43+C44</f>
        <v>4000</v>
      </c>
      <c r="D45" s="309">
        <f>+D42+D43+D44</f>
        <v>0</v>
      </c>
      <c r="E45" s="309">
        <f>+E42+E43+E44</f>
        <v>4000</v>
      </c>
      <c r="F45" s="316">
        <f>+F42+F43+F44</f>
        <v>0</v>
      </c>
      <c r="G45" s="316">
        <f>+G42+G43+G44</f>
        <v>4000</v>
      </c>
      <c r="H45" s="316">
        <f aca="true" t="shared" si="5" ref="H45:M45">+H42+H43+H44</f>
        <v>0</v>
      </c>
      <c r="I45" s="316">
        <f t="shared" si="5"/>
        <v>0</v>
      </c>
      <c r="J45" s="316">
        <f t="shared" si="5"/>
        <v>4000</v>
      </c>
      <c r="K45" s="316">
        <f t="shared" si="5"/>
        <v>0</v>
      </c>
      <c r="L45" s="316">
        <f t="shared" si="5"/>
        <v>4000</v>
      </c>
      <c r="M45" s="316">
        <f t="shared" si="5"/>
        <v>0</v>
      </c>
    </row>
    <row r="46" spans="1:13" s="91" customFormat="1" ht="17.25" customHeight="1" thickBot="1">
      <c r="A46" s="108" t="s">
        <v>141</v>
      </c>
      <c r="B46" s="228" t="s">
        <v>451</v>
      </c>
      <c r="C46" s="330">
        <f>+C40+C45</f>
        <v>4000</v>
      </c>
      <c r="D46" s="309">
        <f>+D40+D45</f>
        <v>0</v>
      </c>
      <c r="E46" s="309">
        <f>+E40+E45</f>
        <v>4000</v>
      </c>
      <c r="F46" s="316">
        <f>+F40+F45</f>
        <v>0</v>
      </c>
      <c r="G46" s="316">
        <f>+G40+G45</f>
        <v>4000</v>
      </c>
      <c r="H46" s="316">
        <f aca="true" t="shared" si="6" ref="H46:M46">+H40+H45</f>
        <v>0</v>
      </c>
      <c r="I46" s="316">
        <f t="shared" si="6"/>
        <v>0</v>
      </c>
      <c r="J46" s="316">
        <f t="shared" si="6"/>
        <v>4000</v>
      </c>
      <c r="K46" s="316">
        <f t="shared" si="6"/>
        <v>0</v>
      </c>
      <c r="L46" s="316">
        <f t="shared" si="6"/>
        <v>4000</v>
      </c>
      <c r="M46" s="316">
        <f t="shared" si="6"/>
        <v>0</v>
      </c>
    </row>
    <row r="47" spans="1:6" s="91" customFormat="1" ht="15" customHeight="1">
      <c r="A47" s="124"/>
      <c r="B47" s="229"/>
      <c r="C47" s="474"/>
      <c r="D47" s="125"/>
      <c r="E47" s="125"/>
      <c r="F47" s="125"/>
    </row>
    <row r="48" spans="1:6" s="91" customFormat="1" ht="15" customHeight="1">
      <c r="A48" s="124"/>
      <c r="B48" s="229"/>
      <c r="C48" s="474"/>
      <c r="D48" s="125"/>
      <c r="E48" s="125"/>
      <c r="F48" s="125"/>
    </row>
    <row r="49" spans="1:6" s="91" customFormat="1" ht="15" customHeight="1">
      <c r="A49" s="124"/>
      <c r="B49" s="229"/>
      <c r="C49" s="474"/>
      <c r="D49" s="125"/>
      <c r="E49" s="125"/>
      <c r="F49" s="125"/>
    </row>
    <row r="50" spans="1:6" s="91" customFormat="1" ht="15" customHeight="1" thickBot="1">
      <c r="A50" s="124"/>
      <c r="B50" s="229"/>
      <c r="C50" s="474"/>
      <c r="D50" s="125"/>
      <c r="E50" s="125"/>
      <c r="F50" s="125"/>
    </row>
    <row r="51" spans="1:13" s="97" customFormat="1" ht="40.5" customHeight="1" thickBot="1">
      <c r="A51" s="528" t="s">
        <v>394</v>
      </c>
      <c r="B51" s="1105" t="s">
        <v>507</v>
      </c>
      <c r="C51" s="1106"/>
      <c r="D51" s="1106"/>
      <c r="E51" s="1106"/>
      <c r="F51" s="1106"/>
      <c r="G51" s="1106"/>
      <c r="H51" s="1106"/>
      <c r="I51" s="1106"/>
      <c r="J51" s="1106"/>
      <c r="K51" s="1106"/>
      <c r="L51" s="1106"/>
      <c r="M51" s="1107"/>
    </row>
    <row r="52" spans="1:13" s="97" customFormat="1" ht="54" customHeight="1" thickBot="1">
      <c r="A52" s="528" t="s">
        <v>395</v>
      </c>
      <c r="B52" s="1105" t="s">
        <v>396</v>
      </c>
      <c r="C52" s="1106"/>
      <c r="D52" s="1106"/>
      <c r="E52" s="1106"/>
      <c r="F52" s="1106"/>
      <c r="G52" s="1106"/>
      <c r="H52" s="1106"/>
      <c r="I52" s="1106"/>
      <c r="J52" s="1106"/>
      <c r="K52" s="1106"/>
      <c r="L52" s="1106"/>
      <c r="M52" s="1107"/>
    </row>
    <row r="53" spans="1:13" s="97" customFormat="1" ht="18.75" customHeight="1" thickBot="1">
      <c r="A53" s="1086" t="s">
        <v>1</v>
      </c>
      <c r="B53" s="1154" t="s">
        <v>397</v>
      </c>
      <c r="C53" s="1132" t="s">
        <v>542</v>
      </c>
      <c r="D53" s="1137" t="s">
        <v>544</v>
      </c>
      <c r="E53" s="1138"/>
      <c r="F53" s="1153"/>
      <c r="G53" s="1087" t="s">
        <v>570</v>
      </c>
      <c r="H53" s="1108" t="s">
        <v>571</v>
      </c>
      <c r="I53" s="1074"/>
      <c r="J53" s="1090" t="s">
        <v>557</v>
      </c>
      <c r="K53" s="1137" t="s">
        <v>533</v>
      </c>
      <c r="L53" s="1138"/>
      <c r="M53" s="1139"/>
    </row>
    <row r="54" spans="1:13" s="194" customFormat="1" ht="48" thickBot="1">
      <c r="A54" s="1087"/>
      <c r="B54" s="1087"/>
      <c r="C54" s="1123"/>
      <c r="D54" s="193" t="s">
        <v>3</v>
      </c>
      <c r="E54" s="163" t="s">
        <v>4</v>
      </c>
      <c r="F54" s="163" t="s">
        <v>488</v>
      </c>
      <c r="G54" s="1075"/>
      <c r="H54" s="493" t="s">
        <v>534</v>
      </c>
      <c r="I54" s="493" t="s">
        <v>334</v>
      </c>
      <c r="J54" s="1155"/>
      <c r="K54" s="524" t="s">
        <v>3</v>
      </c>
      <c r="L54" s="523" t="s">
        <v>4</v>
      </c>
      <c r="M54" s="525" t="s">
        <v>488</v>
      </c>
    </row>
    <row r="55" spans="1:13" s="11" customFormat="1" ht="13.5" customHeight="1" thickBot="1">
      <c r="A55" s="98" t="s">
        <v>5</v>
      </c>
      <c r="B55" s="164" t="s">
        <v>6</v>
      </c>
      <c r="C55" s="462" t="s">
        <v>7</v>
      </c>
      <c r="D55" s="143" t="s">
        <v>8</v>
      </c>
      <c r="E55" s="143" t="s">
        <v>9</v>
      </c>
      <c r="F55" s="8" t="s">
        <v>10</v>
      </c>
      <c r="G55" s="8" t="s">
        <v>536</v>
      </c>
      <c r="H55" s="8" t="s">
        <v>376</v>
      </c>
      <c r="I55" s="8" t="s">
        <v>535</v>
      </c>
      <c r="J55" s="8" t="s">
        <v>536</v>
      </c>
      <c r="K55" s="8" t="s">
        <v>537</v>
      </c>
      <c r="L55" s="8" t="s">
        <v>540</v>
      </c>
      <c r="M55" s="8" t="s">
        <v>538</v>
      </c>
    </row>
    <row r="56" spans="1:13" s="11" customFormat="1" ht="16.5" customHeight="1" thickBot="1">
      <c r="A56" s="128"/>
      <c r="B56" s="218" t="s">
        <v>289</v>
      </c>
      <c r="C56" s="265"/>
      <c r="D56" s="249"/>
      <c r="E56" s="249"/>
      <c r="F56" s="246"/>
      <c r="G56" s="246"/>
      <c r="H56" s="246"/>
      <c r="I56" s="246"/>
      <c r="J56" s="246"/>
      <c r="K56" s="246"/>
      <c r="L56" s="246"/>
      <c r="M56" s="246"/>
    </row>
    <row r="57" spans="1:13" ht="15" customHeight="1" thickBot="1">
      <c r="A57" s="101"/>
      <c r="B57" s="169" t="s">
        <v>464</v>
      </c>
      <c r="C57" s="376"/>
      <c r="D57" s="377"/>
      <c r="E57" s="377"/>
      <c r="F57" s="378"/>
      <c r="G57" s="378"/>
      <c r="H57" s="378"/>
      <c r="I57" s="378"/>
      <c r="J57" s="378"/>
      <c r="K57" s="378"/>
      <c r="L57" s="378"/>
      <c r="M57" s="378"/>
    </row>
    <row r="58" spans="1:13" ht="15.75" customHeight="1">
      <c r="A58" s="121" t="s">
        <v>13</v>
      </c>
      <c r="B58" s="179" t="s">
        <v>191</v>
      </c>
      <c r="C58" s="331"/>
      <c r="D58" s="308"/>
      <c r="E58" s="308"/>
      <c r="F58" s="317"/>
      <c r="G58" s="317"/>
      <c r="H58" s="317"/>
      <c r="I58" s="317"/>
      <c r="J58" s="317"/>
      <c r="K58" s="317"/>
      <c r="L58" s="317"/>
      <c r="M58" s="317"/>
    </row>
    <row r="59" spans="1:13" ht="17.25" customHeight="1">
      <c r="A59" s="123" t="s">
        <v>15</v>
      </c>
      <c r="B59" s="180" t="s">
        <v>192</v>
      </c>
      <c r="C59" s="328"/>
      <c r="D59" s="304"/>
      <c r="E59" s="304"/>
      <c r="F59" s="318"/>
      <c r="G59" s="318"/>
      <c r="H59" s="318"/>
      <c r="I59" s="318"/>
      <c r="J59" s="318"/>
      <c r="K59" s="318"/>
      <c r="L59" s="318"/>
      <c r="M59" s="318"/>
    </row>
    <row r="60" spans="1:13" ht="18" customHeight="1">
      <c r="A60" s="123" t="s">
        <v>17</v>
      </c>
      <c r="B60" s="180" t="s">
        <v>193</v>
      </c>
      <c r="C60" s="328">
        <v>2000</v>
      </c>
      <c r="D60" s="328"/>
      <c r="E60" s="328">
        <v>2000</v>
      </c>
      <c r="F60" s="318"/>
      <c r="G60" s="318">
        <v>2000</v>
      </c>
      <c r="H60" s="318"/>
      <c r="I60" s="318"/>
      <c r="J60" s="318">
        <v>2000</v>
      </c>
      <c r="K60" s="318"/>
      <c r="L60" s="318">
        <v>2000</v>
      </c>
      <c r="M60" s="318"/>
    </row>
    <row r="61" spans="1:13" ht="15" customHeight="1">
      <c r="A61" s="123" t="s">
        <v>19</v>
      </c>
      <c r="B61" s="180" t="s">
        <v>194</v>
      </c>
      <c r="C61" s="328"/>
      <c r="D61" s="328"/>
      <c r="E61" s="328"/>
      <c r="F61" s="318"/>
      <c r="G61" s="318"/>
      <c r="H61" s="318"/>
      <c r="I61" s="318"/>
      <c r="J61" s="318"/>
      <c r="K61" s="318"/>
      <c r="L61" s="318"/>
      <c r="M61" s="318"/>
    </row>
    <row r="62" spans="1:13" ht="15" customHeight="1" thickBot="1">
      <c r="A62" s="123" t="s">
        <v>21</v>
      </c>
      <c r="B62" s="180" t="s">
        <v>196</v>
      </c>
      <c r="C62" s="328"/>
      <c r="D62" s="328"/>
      <c r="E62" s="328"/>
      <c r="F62" s="318"/>
      <c r="G62" s="318"/>
      <c r="H62" s="318"/>
      <c r="I62" s="318"/>
      <c r="J62" s="318"/>
      <c r="K62" s="318"/>
      <c r="L62" s="318"/>
      <c r="M62" s="318"/>
    </row>
    <row r="63" spans="1:13" s="126" customFormat="1" ht="16.5" customHeight="1" thickBot="1">
      <c r="A63" s="129" t="s">
        <v>23</v>
      </c>
      <c r="B63" s="192" t="s">
        <v>453</v>
      </c>
      <c r="C63" s="386">
        <f>SUM(C58:C62)</f>
        <v>2000</v>
      </c>
      <c r="D63" s="386"/>
      <c r="E63" s="386">
        <f>SUM(E58:E62)</f>
        <v>2000</v>
      </c>
      <c r="F63" s="388">
        <f>SUM(F58:F62)</f>
        <v>0</v>
      </c>
      <c r="G63" s="388">
        <f>SUM(G58:G62)</f>
        <v>2000</v>
      </c>
      <c r="H63" s="388">
        <f aca="true" t="shared" si="7" ref="H63:M63">SUM(H58:H62)</f>
        <v>0</v>
      </c>
      <c r="I63" s="388">
        <f t="shared" si="7"/>
        <v>0</v>
      </c>
      <c r="J63" s="388">
        <f t="shared" si="7"/>
        <v>2000</v>
      </c>
      <c r="K63" s="388">
        <f t="shared" si="7"/>
        <v>0</v>
      </c>
      <c r="L63" s="388">
        <f t="shared" si="7"/>
        <v>2000</v>
      </c>
      <c r="M63" s="388">
        <f t="shared" si="7"/>
        <v>0</v>
      </c>
    </row>
    <row r="64" spans="1:13" ht="15" customHeight="1" thickBot="1">
      <c r="A64" s="130"/>
      <c r="B64" s="235" t="s">
        <v>454</v>
      </c>
      <c r="C64" s="376"/>
      <c r="D64" s="376"/>
      <c r="E64" s="376"/>
      <c r="F64" s="378"/>
      <c r="G64" s="378"/>
      <c r="H64" s="378"/>
      <c r="I64" s="378"/>
      <c r="J64" s="378"/>
      <c r="K64" s="378"/>
      <c r="L64" s="378"/>
      <c r="M64" s="378"/>
    </row>
    <row r="65" spans="1:13" s="126" customFormat="1" ht="15.75" customHeight="1">
      <c r="A65" s="123" t="s">
        <v>26</v>
      </c>
      <c r="B65" s="231" t="s">
        <v>229</v>
      </c>
      <c r="C65" s="331">
        <v>2000</v>
      </c>
      <c r="D65" s="331"/>
      <c r="E65" s="331">
        <v>2000</v>
      </c>
      <c r="F65" s="317"/>
      <c r="G65" s="317">
        <v>2000</v>
      </c>
      <c r="H65" s="317"/>
      <c r="I65" s="317"/>
      <c r="J65" s="317">
        <v>2000</v>
      </c>
      <c r="K65" s="317"/>
      <c r="L65" s="317">
        <v>2000</v>
      </c>
      <c r="M65" s="317"/>
    </row>
    <row r="66" spans="1:13" ht="15" customHeight="1">
      <c r="A66" s="123" t="s">
        <v>28</v>
      </c>
      <c r="B66" s="232" t="s">
        <v>486</v>
      </c>
      <c r="C66" s="328"/>
      <c r="D66" s="328"/>
      <c r="E66" s="328"/>
      <c r="F66" s="318"/>
      <c r="G66" s="318"/>
      <c r="H66" s="318"/>
      <c r="I66" s="318"/>
      <c r="J66" s="318"/>
      <c r="K66" s="318"/>
      <c r="L66" s="318"/>
      <c r="M66" s="318"/>
    </row>
    <row r="67" spans="1:13" ht="15" customHeight="1">
      <c r="A67" s="123" t="s">
        <v>30</v>
      </c>
      <c r="B67" s="232" t="s">
        <v>455</v>
      </c>
      <c r="C67" s="328"/>
      <c r="D67" s="328"/>
      <c r="E67" s="328"/>
      <c r="F67" s="318"/>
      <c r="G67" s="318"/>
      <c r="H67" s="318"/>
      <c r="I67" s="318"/>
      <c r="J67" s="318"/>
      <c r="K67" s="318"/>
      <c r="L67" s="318"/>
      <c r="M67" s="318"/>
    </row>
    <row r="68" spans="1:13" ht="15" customHeight="1">
      <c r="A68" s="123" t="s">
        <v>32</v>
      </c>
      <c r="B68" s="232" t="s">
        <v>231</v>
      </c>
      <c r="C68" s="328"/>
      <c r="D68" s="328"/>
      <c r="E68" s="328"/>
      <c r="F68" s="318"/>
      <c r="G68" s="318"/>
      <c r="H68" s="318"/>
      <c r="I68" s="318"/>
      <c r="J68" s="318"/>
      <c r="K68" s="318"/>
      <c r="L68" s="318"/>
      <c r="M68" s="318"/>
    </row>
    <row r="69" spans="1:13" ht="16.5" customHeight="1" thickBot="1">
      <c r="A69" s="127" t="s">
        <v>34</v>
      </c>
      <c r="B69" s="233" t="s">
        <v>456</v>
      </c>
      <c r="C69" s="329"/>
      <c r="D69" s="329"/>
      <c r="E69" s="329"/>
      <c r="F69" s="321"/>
      <c r="G69" s="321"/>
      <c r="H69" s="321"/>
      <c r="I69" s="321"/>
      <c r="J69" s="321"/>
      <c r="K69" s="321"/>
      <c r="L69" s="321"/>
      <c r="M69" s="321"/>
    </row>
    <row r="70" spans="1:13" ht="16.5" customHeight="1" thickBot="1">
      <c r="A70" s="51" t="s">
        <v>38</v>
      </c>
      <c r="B70" s="230" t="s">
        <v>487</v>
      </c>
      <c r="C70" s="330">
        <f>C65+C67+C68+C69</f>
        <v>2000</v>
      </c>
      <c r="D70" s="330"/>
      <c r="E70" s="330">
        <f>E65+E67+E68+E69</f>
        <v>2000</v>
      </c>
      <c r="F70" s="309">
        <f>F65+F67+F68+F69</f>
        <v>0</v>
      </c>
      <c r="G70" s="309">
        <f>G65+G67+G68+G69</f>
        <v>2000</v>
      </c>
      <c r="H70" s="309">
        <f aca="true" t="shared" si="8" ref="H70:M70">H65+H67+H68+H69</f>
        <v>0</v>
      </c>
      <c r="I70" s="309">
        <f t="shared" si="8"/>
        <v>0</v>
      </c>
      <c r="J70" s="309">
        <f t="shared" si="8"/>
        <v>2000</v>
      </c>
      <c r="K70" s="309">
        <f t="shared" si="8"/>
        <v>0</v>
      </c>
      <c r="L70" s="309">
        <f t="shared" si="8"/>
        <v>2000</v>
      </c>
      <c r="M70" s="309">
        <f t="shared" si="8"/>
        <v>0</v>
      </c>
    </row>
    <row r="71" spans="1:13" ht="15" customHeight="1" thickBot="1">
      <c r="A71" s="51" t="s">
        <v>53</v>
      </c>
      <c r="B71" s="169" t="s">
        <v>457</v>
      </c>
      <c r="C71" s="380"/>
      <c r="D71" s="380"/>
      <c r="E71" s="380"/>
      <c r="F71" s="382"/>
      <c r="G71" s="382"/>
      <c r="H71" s="382"/>
      <c r="I71" s="382"/>
      <c r="J71" s="382"/>
      <c r="K71" s="382"/>
      <c r="L71" s="382"/>
      <c r="M71" s="382"/>
    </row>
    <row r="72" spans="1:13" ht="16.5" customHeight="1" thickBot="1">
      <c r="A72" s="51" t="s">
        <v>70</v>
      </c>
      <c r="B72" s="224" t="s">
        <v>458</v>
      </c>
      <c r="C72" s="330">
        <f>+C63+C70+C71</f>
        <v>4000</v>
      </c>
      <c r="D72" s="330"/>
      <c r="E72" s="330">
        <f>+E63+E70+E71</f>
        <v>4000</v>
      </c>
      <c r="F72" s="316">
        <f>+F63+F70+F71</f>
        <v>0</v>
      </c>
      <c r="G72" s="316">
        <f>+G63+G70+G71</f>
        <v>4000</v>
      </c>
      <c r="H72" s="316">
        <f aca="true" t="shared" si="9" ref="H72:M72">+H63+H70+H71</f>
        <v>0</v>
      </c>
      <c r="I72" s="316">
        <f t="shared" si="9"/>
        <v>0</v>
      </c>
      <c r="J72" s="316">
        <f t="shared" si="9"/>
        <v>4000</v>
      </c>
      <c r="K72" s="316">
        <f t="shared" si="9"/>
        <v>0</v>
      </c>
      <c r="L72" s="316">
        <f t="shared" si="9"/>
        <v>4000</v>
      </c>
      <c r="M72" s="316">
        <f t="shared" si="9"/>
        <v>0</v>
      </c>
    </row>
    <row r="73" spans="3:13" ht="15" customHeight="1" thickBot="1">
      <c r="C73" s="266"/>
      <c r="D73" s="245"/>
      <c r="E73" s="245"/>
      <c r="F73" s="245"/>
      <c r="G73" s="245"/>
      <c r="H73" s="245"/>
      <c r="I73" s="245"/>
      <c r="J73" s="245"/>
      <c r="K73" s="245"/>
      <c r="L73" s="245"/>
      <c r="M73" s="245"/>
    </row>
    <row r="74" spans="1:13" ht="16.5" customHeight="1" thickBot="1">
      <c r="A74" s="118" t="s">
        <v>429</v>
      </c>
      <c r="B74" s="222"/>
      <c r="C74" s="373"/>
      <c r="D74" s="389"/>
      <c r="E74" s="374"/>
      <c r="F74" s="375"/>
      <c r="G74" s="375"/>
      <c r="H74" s="375"/>
      <c r="I74" s="375"/>
      <c r="J74" s="375"/>
      <c r="K74" s="375"/>
      <c r="L74" s="375"/>
      <c r="M74" s="375"/>
    </row>
    <row r="75" spans="1:13" ht="15" customHeight="1" thickBot="1">
      <c r="A75" s="118" t="s">
        <v>430</v>
      </c>
      <c r="B75" s="222"/>
      <c r="C75" s="373"/>
      <c r="D75" s="374"/>
      <c r="E75" s="374"/>
      <c r="F75" s="375"/>
      <c r="G75" s="375"/>
      <c r="H75" s="375"/>
      <c r="I75" s="375"/>
      <c r="J75" s="375"/>
      <c r="K75" s="375"/>
      <c r="L75" s="375"/>
      <c r="M75" s="375"/>
    </row>
  </sheetData>
  <sheetProtection selectLockedCells="1" selectUnlockedCells="1"/>
  <mergeCells count="20">
    <mergeCell ref="A4:A5"/>
    <mergeCell ref="B4:B5"/>
    <mergeCell ref="C4:C5"/>
    <mergeCell ref="B53:B54"/>
    <mergeCell ref="A53:A54"/>
    <mergeCell ref="B52:M52"/>
    <mergeCell ref="B51:M51"/>
    <mergeCell ref="K53:M53"/>
    <mergeCell ref="J53:J54"/>
    <mergeCell ref="H53:I53"/>
    <mergeCell ref="B2:M2"/>
    <mergeCell ref="B3:M3"/>
    <mergeCell ref="D4:F4"/>
    <mergeCell ref="G4:G5"/>
    <mergeCell ref="J4:J5"/>
    <mergeCell ref="K4:M4"/>
    <mergeCell ref="G53:G54"/>
    <mergeCell ref="D53:F53"/>
    <mergeCell ref="C53:C54"/>
    <mergeCell ref="H4:I4"/>
  </mergeCells>
  <printOptions horizontalCentered="1"/>
  <pageMargins left="0.3937007874015748" right="0.2755905511811024" top="0.4330708661417323" bottom="0.5118110236220472" header="0.5118110236220472" footer="0.5118110236220472"/>
  <pageSetup horizontalDpi="300" verticalDpi="300" orientation="landscape" paperSize="9" scale="58" r:id="rId1"/>
  <rowBreaks count="1" manualBreakCount="1">
    <brk id="4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M74"/>
  <sheetViews>
    <sheetView zoomScalePageLayoutView="0" workbookViewId="0" topLeftCell="A1">
      <pane xSplit="2" ySplit="7" topLeftCell="C5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65" sqref="M65"/>
    </sheetView>
  </sheetViews>
  <sheetFormatPr defaultColWidth="9.00390625" defaultRowHeight="12.75"/>
  <cols>
    <col min="1" max="1" width="10.625" style="90" customWidth="1"/>
    <col min="2" max="2" width="78.375" style="194" customWidth="1"/>
    <col min="3" max="3" width="16.625" style="267" customWidth="1"/>
    <col min="4" max="4" width="15.00390625" style="91" customWidth="1"/>
    <col min="5" max="5" width="14.00390625" style="91" customWidth="1"/>
    <col min="6" max="6" width="13.875" style="91" customWidth="1"/>
    <col min="7" max="7" width="14.50390625" style="9" customWidth="1"/>
    <col min="8" max="9" width="14.875" style="9" customWidth="1"/>
    <col min="10" max="10" width="14.50390625" style="9" customWidth="1"/>
    <col min="11" max="13" width="14.875" style="9" customWidth="1"/>
    <col min="14" max="16384" width="9.375" style="9" customWidth="1"/>
  </cols>
  <sheetData>
    <row r="1" spans="1:13" s="120" customFormat="1" ht="21" customHeight="1" thickBot="1">
      <c r="A1" s="94"/>
      <c r="C1" s="473" t="str">
        <f>+CONCATENATE("9.1.5. melléklet a .../",2018,". (......) önkormányzati rendelethez")</f>
        <v>9.1.5. melléklet a .../2018. (......) önkormányzati rendelethez</v>
      </c>
      <c r="D1" s="119"/>
      <c r="E1" s="45"/>
      <c r="M1" s="6" t="s">
        <v>0</v>
      </c>
    </row>
    <row r="2" spans="1:13" s="97" customFormat="1" ht="40.5" customHeight="1" thickBot="1">
      <c r="A2" s="528" t="s">
        <v>394</v>
      </c>
      <c r="B2" s="1105" t="s">
        <v>508</v>
      </c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7"/>
    </row>
    <row r="3" spans="1:13" s="97" customFormat="1" ht="54" customHeight="1" thickBot="1">
      <c r="A3" s="528" t="s">
        <v>395</v>
      </c>
      <c r="B3" s="1105" t="s">
        <v>396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7"/>
    </row>
    <row r="4" spans="1:13" s="97" customFormat="1" ht="18.75" customHeight="1" thickBot="1">
      <c r="A4" s="1096" t="s">
        <v>1</v>
      </c>
      <c r="B4" s="1087" t="s">
        <v>397</v>
      </c>
      <c r="C4" s="1123" t="s">
        <v>542</v>
      </c>
      <c r="D4" s="1147" t="s">
        <v>544</v>
      </c>
      <c r="E4" s="1147"/>
      <c r="F4" s="1147"/>
      <c r="G4" s="1087" t="s">
        <v>570</v>
      </c>
      <c r="H4" s="1108" t="s">
        <v>571</v>
      </c>
      <c r="I4" s="1074"/>
      <c r="J4" s="1087" t="s">
        <v>557</v>
      </c>
      <c r="K4" s="1121" t="s">
        <v>533</v>
      </c>
      <c r="L4" s="1121"/>
      <c r="M4" s="1122"/>
    </row>
    <row r="5" spans="1:13" s="194" customFormat="1" ht="48" thickBot="1">
      <c r="A5" s="1096"/>
      <c r="B5" s="1096"/>
      <c r="C5" s="1097"/>
      <c r="D5" s="193" t="s">
        <v>3</v>
      </c>
      <c r="E5" s="163" t="s">
        <v>4</v>
      </c>
      <c r="F5" s="163" t="s">
        <v>488</v>
      </c>
      <c r="G5" s="1075"/>
      <c r="H5" s="493" t="s">
        <v>534</v>
      </c>
      <c r="I5" s="493" t="s">
        <v>334</v>
      </c>
      <c r="J5" s="1075"/>
      <c r="K5" s="524" t="s">
        <v>3</v>
      </c>
      <c r="L5" s="523" t="s">
        <v>4</v>
      </c>
      <c r="M5" s="525" t="s">
        <v>488</v>
      </c>
    </row>
    <row r="6" spans="1:13" s="11" customFormat="1" ht="13.5" customHeight="1" thickBot="1">
      <c r="A6" s="98" t="s">
        <v>5</v>
      </c>
      <c r="B6" s="164" t="s">
        <v>6</v>
      </c>
      <c r="C6" s="462" t="s">
        <v>7</v>
      </c>
      <c r="D6" s="143" t="s">
        <v>8</v>
      </c>
      <c r="E6" s="143" t="s">
        <v>9</v>
      </c>
      <c r="F6" s="8" t="s">
        <v>10</v>
      </c>
      <c r="G6" s="8" t="s">
        <v>536</v>
      </c>
      <c r="H6" s="8" t="s">
        <v>376</v>
      </c>
      <c r="I6" s="8" t="s">
        <v>535</v>
      </c>
      <c r="J6" s="8" t="s">
        <v>536</v>
      </c>
      <c r="K6" s="8" t="s">
        <v>537</v>
      </c>
      <c r="L6" s="8" t="s">
        <v>540</v>
      </c>
      <c r="M6" s="8" t="s">
        <v>538</v>
      </c>
    </row>
    <row r="7" spans="1:13" s="11" customFormat="1" ht="15.75" customHeight="1" thickBot="1">
      <c r="A7" s="99"/>
      <c r="B7" s="234" t="s">
        <v>288</v>
      </c>
      <c r="C7" s="264"/>
      <c r="D7" s="247"/>
      <c r="E7" s="247"/>
      <c r="F7" s="248"/>
      <c r="G7" s="248"/>
      <c r="H7" s="248"/>
      <c r="I7" s="248"/>
      <c r="J7" s="248"/>
      <c r="K7" s="248"/>
      <c r="L7" s="248"/>
      <c r="M7" s="248"/>
    </row>
    <row r="8" spans="1:13" ht="15" customHeight="1" thickBot="1">
      <c r="A8" s="101"/>
      <c r="B8" s="224" t="s">
        <v>295</v>
      </c>
      <c r="C8" s="376"/>
      <c r="D8" s="377"/>
      <c r="E8" s="377"/>
      <c r="F8" s="378"/>
      <c r="G8" s="378"/>
      <c r="H8" s="378"/>
      <c r="I8" s="378"/>
      <c r="J8" s="378"/>
      <c r="K8" s="378"/>
      <c r="L8" s="378"/>
      <c r="M8" s="378"/>
    </row>
    <row r="9" spans="1:13" s="122" customFormat="1" ht="16.5" customHeight="1">
      <c r="A9" s="121" t="s">
        <v>13</v>
      </c>
      <c r="B9" s="179" t="s">
        <v>74</v>
      </c>
      <c r="C9" s="331"/>
      <c r="D9" s="308"/>
      <c r="E9" s="308"/>
      <c r="F9" s="317"/>
      <c r="G9" s="317"/>
      <c r="H9" s="317"/>
      <c r="I9" s="317"/>
      <c r="J9" s="317"/>
      <c r="K9" s="317"/>
      <c r="L9" s="317"/>
      <c r="M9" s="317"/>
    </row>
    <row r="10" spans="1:13" s="122" customFormat="1" ht="17.25" customHeight="1">
      <c r="A10" s="123" t="s">
        <v>15</v>
      </c>
      <c r="B10" s="180" t="s">
        <v>76</v>
      </c>
      <c r="C10" s="328"/>
      <c r="D10" s="304"/>
      <c r="E10" s="304"/>
      <c r="F10" s="318"/>
      <c r="G10" s="318"/>
      <c r="H10" s="318"/>
      <c r="I10" s="318"/>
      <c r="J10" s="318"/>
      <c r="K10" s="318"/>
      <c r="L10" s="318"/>
      <c r="M10" s="318"/>
    </row>
    <row r="11" spans="1:13" s="122" customFormat="1" ht="15" customHeight="1">
      <c r="A11" s="123" t="s">
        <v>17</v>
      </c>
      <c r="B11" s="180" t="s">
        <v>78</v>
      </c>
      <c r="C11" s="328"/>
      <c r="D11" s="304"/>
      <c r="E11" s="304"/>
      <c r="F11" s="318"/>
      <c r="G11" s="318"/>
      <c r="H11" s="318"/>
      <c r="I11" s="318"/>
      <c r="J11" s="318"/>
      <c r="K11" s="318"/>
      <c r="L11" s="318"/>
      <c r="M11" s="318"/>
    </row>
    <row r="12" spans="1:13" s="122" customFormat="1" ht="15" customHeight="1">
      <c r="A12" s="123" t="s">
        <v>19</v>
      </c>
      <c r="B12" s="180" t="s">
        <v>485</v>
      </c>
      <c r="C12" s="328"/>
      <c r="D12" s="304"/>
      <c r="E12" s="304"/>
      <c r="F12" s="318"/>
      <c r="G12" s="318"/>
      <c r="H12" s="318"/>
      <c r="I12" s="318"/>
      <c r="J12" s="318"/>
      <c r="K12" s="318"/>
      <c r="L12" s="318"/>
      <c r="M12" s="318"/>
    </row>
    <row r="13" spans="1:13" s="122" customFormat="1" ht="17.25" customHeight="1">
      <c r="A13" s="123" t="s">
        <v>21</v>
      </c>
      <c r="B13" s="180" t="s">
        <v>82</v>
      </c>
      <c r="C13" s="328"/>
      <c r="D13" s="304"/>
      <c r="E13" s="304"/>
      <c r="F13" s="318"/>
      <c r="G13" s="318"/>
      <c r="H13" s="318"/>
      <c r="I13" s="318"/>
      <c r="J13" s="318"/>
      <c r="K13" s="318"/>
      <c r="L13" s="318"/>
      <c r="M13" s="318"/>
    </row>
    <row r="14" spans="1:13" s="122" customFormat="1" ht="17.25" customHeight="1">
      <c r="A14" s="123" t="s">
        <v>197</v>
      </c>
      <c r="B14" s="180" t="s">
        <v>431</v>
      </c>
      <c r="C14" s="328"/>
      <c r="D14" s="304"/>
      <c r="E14" s="304"/>
      <c r="F14" s="318"/>
      <c r="G14" s="318"/>
      <c r="H14" s="318"/>
      <c r="I14" s="318"/>
      <c r="J14" s="318"/>
      <c r="K14" s="318"/>
      <c r="L14" s="318"/>
      <c r="M14" s="318"/>
    </row>
    <row r="15" spans="1:13" s="122" customFormat="1" ht="17.25" customHeight="1">
      <c r="A15" s="123" t="s">
        <v>199</v>
      </c>
      <c r="B15" s="190" t="s">
        <v>432</v>
      </c>
      <c r="C15" s="328"/>
      <c r="D15" s="304"/>
      <c r="E15" s="304"/>
      <c r="F15" s="318"/>
      <c r="G15" s="318"/>
      <c r="H15" s="318"/>
      <c r="I15" s="318"/>
      <c r="J15" s="318"/>
      <c r="K15" s="318"/>
      <c r="L15" s="318"/>
      <c r="M15" s="318"/>
    </row>
    <row r="16" spans="1:13" s="122" customFormat="1" ht="15" customHeight="1">
      <c r="A16" s="123" t="s">
        <v>201</v>
      </c>
      <c r="B16" s="180" t="s">
        <v>88</v>
      </c>
      <c r="C16" s="329"/>
      <c r="D16" s="311"/>
      <c r="E16" s="311"/>
      <c r="F16" s="321"/>
      <c r="G16" s="321"/>
      <c r="H16" s="321"/>
      <c r="I16" s="321"/>
      <c r="J16" s="321"/>
      <c r="K16" s="321"/>
      <c r="L16" s="321"/>
      <c r="M16" s="321"/>
    </row>
    <row r="17" spans="1:13" s="91" customFormat="1" ht="15" customHeight="1">
      <c r="A17" s="123" t="s">
        <v>203</v>
      </c>
      <c r="B17" s="180" t="s">
        <v>90</v>
      </c>
      <c r="C17" s="328"/>
      <c r="D17" s="304"/>
      <c r="E17" s="304"/>
      <c r="F17" s="318"/>
      <c r="G17" s="318"/>
      <c r="H17" s="318"/>
      <c r="I17" s="318"/>
      <c r="J17" s="318"/>
      <c r="K17" s="318"/>
      <c r="L17" s="318"/>
      <c r="M17" s="318"/>
    </row>
    <row r="18" spans="1:13" s="91" customFormat="1" ht="15" customHeight="1">
      <c r="A18" s="123" t="s">
        <v>205</v>
      </c>
      <c r="B18" s="180" t="s">
        <v>92</v>
      </c>
      <c r="C18" s="379"/>
      <c r="D18" s="306"/>
      <c r="E18" s="306"/>
      <c r="F18" s="319"/>
      <c r="G18" s="319"/>
      <c r="H18" s="319"/>
      <c r="I18" s="319"/>
      <c r="J18" s="319"/>
      <c r="K18" s="319"/>
      <c r="L18" s="319"/>
      <c r="M18" s="319"/>
    </row>
    <row r="19" spans="1:13" s="91" customFormat="1" ht="15" customHeight="1" thickBot="1">
      <c r="A19" s="123" t="s">
        <v>207</v>
      </c>
      <c r="B19" s="190" t="s">
        <v>94</v>
      </c>
      <c r="C19" s="379"/>
      <c r="D19" s="306"/>
      <c r="E19" s="306"/>
      <c r="F19" s="319"/>
      <c r="G19" s="319"/>
      <c r="H19" s="319"/>
      <c r="I19" s="319"/>
      <c r="J19" s="319"/>
      <c r="K19" s="319"/>
      <c r="L19" s="319"/>
      <c r="M19" s="319"/>
    </row>
    <row r="20" spans="1:13" s="122" customFormat="1" ht="17.25" customHeight="1" thickBot="1">
      <c r="A20" s="51" t="s">
        <v>23</v>
      </c>
      <c r="B20" s="224" t="s">
        <v>433</v>
      </c>
      <c r="C20" s="330">
        <f>SUM(C9:C19)</f>
        <v>0</v>
      </c>
      <c r="D20" s="309">
        <f>SUM(D9:D19)</f>
        <v>0</v>
      </c>
      <c r="E20" s="309">
        <f>SUM(E9:E19)</f>
        <v>0</v>
      </c>
      <c r="F20" s="316">
        <f>SUM(F9:F19)</f>
        <v>0</v>
      </c>
      <c r="G20" s="316">
        <f>SUM(G9:G19)</f>
        <v>0</v>
      </c>
      <c r="H20" s="316">
        <f aca="true" t="shared" si="0" ref="H20:M20">SUM(H9:H19)</f>
        <v>0</v>
      </c>
      <c r="I20" s="316">
        <f t="shared" si="0"/>
        <v>0</v>
      </c>
      <c r="J20" s="316">
        <f t="shared" si="0"/>
        <v>0</v>
      </c>
      <c r="K20" s="316">
        <f t="shared" si="0"/>
        <v>0</v>
      </c>
      <c r="L20" s="316">
        <f t="shared" si="0"/>
        <v>0</v>
      </c>
      <c r="M20" s="316">
        <f t="shared" si="0"/>
        <v>0</v>
      </c>
    </row>
    <row r="21" spans="1:13" ht="15" customHeight="1" thickBot="1">
      <c r="A21" s="101"/>
      <c r="B21" s="224" t="s">
        <v>25</v>
      </c>
      <c r="C21" s="376"/>
      <c r="D21" s="377"/>
      <c r="E21" s="377"/>
      <c r="F21" s="378"/>
      <c r="G21" s="378"/>
      <c r="H21" s="378"/>
      <c r="I21" s="378"/>
      <c r="J21" s="378"/>
      <c r="K21" s="378"/>
      <c r="L21" s="378"/>
      <c r="M21" s="378"/>
    </row>
    <row r="22" spans="1:13" s="91" customFormat="1" ht="15" customHeight="1">
      <c r="A22" s="121" t="s">
        <v>26</v>
      </c>
      <c r="B22" s="179" t="s">
        <v>27</v>
      </c>
      <c r="C22" s="331"/>
      <c r="D22" s="308"/>
      <c r="E22" s="308"/>
      <c r="F22" s="317"/>
      <c r="G22" s="317"/>
      <c r="H22" s="317"/>
      <c r="I22" s="317"/>
      <c r="J22" s="317"/>
      <c r="K22" s="317"/>
      <c r="L22" s="317"/>
      <c r="M22" s="317"/>
    </row>
    <row r="23" spans="1:13" s="91" customFormat="1" ht="15" customHeight="1">
      <c r="A23" s="123" t="s">
        <v>28</v>
      </c>
      <c r="B23" s="180" t="s">
        <v>434</v>
      </c>
      <c r="C23" s="328"/>
      <c r="D23" s="304"/>
      <c r="E23" s="304"/>
      <c r="F23" s="318"/>
      <c r="G23" s="318"/>
      <c r="H23" s="318"/>
      <c r="I23" s="318"/>
      <c r="J23" s="318"/>
      <c r="K23" s="318"/>
      <c r="L23" s="318"/>
      <c r="M23" s="318"/>
    </row>
    <row r="24" spans="1:13" s="91" customFormat="1" ht="15" customHeight="1">
      <c r="A24" s="123" t="s">
        <v>30</v>
      </c>
      <c r="B24" s="180" t="s">
        <v>435</v>
      </c>
      <c r="C24" s="328"/>
      <c r="D24" s="304"/>
      <c r="E24" s="304"/>
      <c r="F24" s="318"/>
      <c r="G24" s="318"/>
      <c r="H24" s="318"/>
      <c r="I24" s="318"/>
      <c r="J24" s="318"/>
      <c r="K24" s="318"/>
      <c r="L24" s="318"/>
      <c r="M24" s="318"/>
    </row>
    <row r="25" spans="1:13" s="91" customFormat="1" ht="15" customHeight="1" thickBot="1">
      <c r="A25" s="123" t="s">
        <v>32</v>
      </c>
      <c r="B25" s="180" t="s">
        <v>459</v>
      </c>
      <c r="C25" s="328"/>
      <c r="D25" s="304"/>
      <c r="E25" s="304"/>
      <c r="F25" s="318"/>
      <c r="G25" s="318"/>
      <c r="H25" s="318"/>
      <c r="I25" s="318"/>
      <c r="J25" s="318"/>
      <c r="K25" s="318"/>
      <c r="L25" s="318"/>
      <c r="M25" s="318"/>
    </row>
    <row r="26" spans="1:13" s="122" customFormat="1" ht="30" customHeight="1" thickBot="1">
      <c r="A26" s="51" t="s">
        <v>38</v>
      </c>
      <c r="B26" s="224" t="s">
        <v>437</v>
      </c>
      <c r="C26" s="330">
        <f>SUM(C22:C24)</f>
        <v>0</v>
      </c>
      <c r="D26" s="309">
        <f>SUM(D22:D24)</f>
        <v>0</v>
      </c>
      <c r="E26" s="309">
        <f>SUM(E22:E24)</f>
        <v>0</v>
      </c>
      <c r="F26" s="316">
        <f>SUM(F22:F24)</f>
        <v>0</v>
      </c>
      <c r="G26" s="316">
        <f>SUM(G22:G24)</f>
        <v>0</v>
      </c>
      <c r="H26" s="316">
        <f aca="true" t="shared" si="1" ref="H26:M26">SUM(H22:H24)</f>
        <v>0</v>
      </c>
      <c r="I26" s="316">
        <f t="shared" si="1"/>
        <v>0</v>
      </c>
      <c r="J26" s="316">
        <f t="shared" si="1"/>
        <v>0</v>
      </c>
      <c r="K26" s="316">
        <f t="shared" si="1"/>
        <v>0</v>
      </c>
      <c r="L26" s="316">
        <f t="shared" si="1"/>
        <v>0</v>
      </c>
      <c r="M26" s="316">
        <f t="shared" si="1"/>
        <v>0</v>
      </c>
    </row>
    <row r="27" spans="1:13" s="91" customFormat="1" ht="15" customHeight="1" thickBot="1">
      <c r="A27" s="51" t="s">
        <v>53</v>
      </c>
      <c r="B27" s="169" t="s">
        <v>294</v>
      </c>
      <c r="C27" s="380"/>
      <c r="D27" s="381"/>
      <c r="E27" s="381"/>
      <c r="F27" s="382"/>
      <c r="G27" s="382"/>
      <c r="H27" s="382"/>
      <c r="I27" s="382"/>
      <c r="J27" s="382"/>
      <c r="K27" s="382"/>
      <c r="L27" s="382"/>
      <c r="M27" s="382"/>
    </row>
    <row r="28" spans="1:13" ht="15" customHeight="1" thickBot="1">
      <c r="A28" s="101"/>
      <c r="B28" s="169" t="s">
        <v>40</v>
      </c>
      <c r="C28" s="376"/>
      <c r="D28" s="377"/>
      <c r="E28" s="377"/>
      <c r="F28" s="378"/>
      <c r="G28" s="378"/>
      <c r="H28" s="378"/>
      <c r="I28" s="378"/>
      <c r="J28" s="378"/>
      <c r="K28" s="378"/>
      <c r="L28" s="378"/>
      <c r="M28" s="378"/>
    </row>
    <row r="29" spans="1:13" s="91" customFormat="1" ht="15" customHeight="1">
      <c r="A29" s="121" t="s">
        <v>56</v>
      </c>
      <c r="B29" s="179" t="s">
        <v>434</v>
      </c>
      <c r="C29" s="331"/>
      <c r="D29" s="308"/>
      <c r="E29" s="308"/>
      <c r="F29" s="317"/>
      <c r="G29" s="317"/>
      <c r="H29" s="317"/>
      <c r="I29" s="317"/>
      <c r="J29" s="317"/>
      <c r="K29" s="317"/>
      <c r="L29" s="317"/>
      <c r="M29" s="317"/>
    </row>
    <row r="30" spans="1:13" s="91" customFormat="1" ht="15" customHeight="1">
      <c r="A30" s="121" t="s">
        <v>64</v>
      </c>
      <c r="B30" s="180" t="s">
        <v>438</v>
      </c>
      <c r="C30" s="329"/>
      <c r="D30" s="311"/>
      <c r="E30" s="311"/>
      <c r="F30" s="321"/>
      <c r="G30" s="321"/>
      <c r="H30" s="321"/>
      <c r="I30" s="321"/>
      <c r="J30" s="321"/>
      <c r="K30" s="321"/>
      <c r="L30" s="321"/>
      <c r="M30" s="321"/>
    </row>
    <row r="31" spans="1:13" s="91" customFormat="1" ht="15" customHeight="1" thickBot="1">
      <c r="A31" s="123" t="s">
        <v>66</v>
      </c>
      <c r="B31" s="227" t="s">
        <v>460</v>
      </c>
      <c r="C31" s="383"/>
      <c r="D31" s="384"/>
      <c r="E31" s="384"/>
      <c r="F31" s="385"/>
      <c r="G31" s="385"/>
      <c r="H31" s="385"/>
      <c r="I31" s="385"/>
      <c r="J31" s="385"/>
      <c r="K31" s="385"/>
      <c r="L31" s="385"/>
      <c r="M31" s="385"/>
    </row>
    <row r="32" spans="1:13" s="91" customFormat="1" ht="33" customHeight="1" thickBot="1">
      <c r="A32" s="51" t="s">
        <v>70</v>
      </c>
      <c r="B32" s="169" t="s">
        <v>461</v>
      </c>
      <c r="C32" s="330">
        <f>+C29+C30</f>
        <v>0</v>
      </c>
      <c r="D32" s="309">
        <f>+D29+D30</f>
        <v>0</v>
      </c>
      <c r="E32" s="309">
        <f>+E29+E30</f>
        <v>0</v>
      </c>
      <c r="F32" s="316">
        <f>+F29+F30</f>
        <v>0</v>
      </c>
      <c r="G32" s="316">
        <f>+G29+G30</f>
        <v>0</v>
      </c>
      <c r="H32" s="316">
        <f aca="true" t="shared" si="2" ref="H32:M32">+H29+H30</f>
        <v>0</v>
      </c>
      <c r="I32" s="316">
        <f t="shared" si="2"/>
        <v>0</v>
      </c>
      <c r="J32" s="316">
        <f t="shared" si="2"/>
        <v>0</v>
      </c>
      <c r="K32" s="316">
        <f t="shared" si="2"/>
        <v>0</v>
      </c>
      <c r="L32" s="316">
        <f t="shared" si="2"/>
        <v>0</v>
      </c>
      <c r="M32" s="316">
        <f t="shared" si="2"/>
        <v>0</v>
      </c>
    </row>
    <row r="33" spans="1:13" ht="15" customHeight="1" thickBot="1">
      <c r="A33" s="101"/>
      <c r="B33" s="169" t="s">
        <v>97</v>
      </c>
      <c r="C33" s="376"/>
      <c r="D33" s="377"/>
      <c r="E33" s="377"/>
      <c r="F33" s="378"/>
      <c r="G33" s="378"/>
      <c r="H33" s="378"/>
      <c r="I33" s="378"/>
      <c r="J33" s="378"/>
      <c r="K33" s="378"/>
      <c r="L33" s="378"/>
      <c r="M33" s="378"/>
    </row>
    <row r="34" spans="1:13" s="91" customFormat="1" ht="15" customHeight="1">
      <c r="A34" s="121" t="s">
        <v>73</v>
      </c>
      <c r="B34" s="179" t="s">
        <v>99</v>
      </c>
      <c r="C34" s="331"/>
      <c r="D34" s="308"/>
      <c r="E34" s="308"/>
      <c r="F34" s="317"/>
      <c r="G34" s="317"/>
      <c r="H34" s="317"/>
      <c r="I34" s="317"/>
      <c r="J34" s="317"/>
      <c r="K34" s="317"/>
      <c r="L34" s="317"/>
      <c r="M34" s="317"/>
    </row>
    <row r="35" spans="1:13" s="91" customFormat="1" ht="15" customHeight="1">
      <c r="A35" s="121" t="s">
        <v>75</v>
      </c>
      <c r="B35" s="180" t="s">
        <v>101</v>
      </c>
      <c r="C35" s="329"/>
      <c r="D35" s="311"/>
      <c r="E35" s="311"/>
      <c r="F35" s="321"/>
      <c r="G35" s="321"/>
      <c r="H35" s="321"/>
      <c r="I35" s="321"/>
      <c r="J35" s="321"/>
      <c r="K35" s="321"/>
      <c r="L35" s="321"/>
      <c r="M35" s="321"/>
    </row>
    <row r="36" spans="1:13" s="91" customFormat="1" ht="15" customHeight="1" thickBot="1">
      <c r="A36" s="123" t="s">
        <v>77</v>
      </c>
      <c r="B36" s="227" t="s">
        <v>103</v>
      </c>
      <c r="C36" s="383"/>
      <c r="D36" s="384"/>
      <c r="E36" s="384"/>
      <c r="F36" s="385"/>
      <c r="G36" s="385"/>
      <c r="H36" s="385"/>
      <c r="I36" s="385"/>
      <c r="J36" s="385"/>
      <c r="K36" s="385"/>
      <c r="L36" s="385"/>
      <c r="M36" s="385"/>
    </row>
    <row r="37" spans="1:13" s="91" customFormat="1" ht="15" customHeight="1" thickBot="1">
      <c r="A37" s="51" t="s">
        <v>95</v>
      </c>
      <c r="B37" s="169" t="s">
        <v>466</v>
      </c>
      <c r="C37" s="330">
        <f>+C34+C35+C36</f>
        <v>0</v>
      </c>
      <c r="D37" s="309">
        <f>+D34+D35+D36</f>
        <v>0</v>
      </c>
      <c r="E37" s="309">
        <f>+E34+E35+E36</f>
        <v>0</v>
      </c>
      <c r="F37" s="316">
        <f>+F34+F35+F36</f>
        <v>0</v>
      </c>
      <c r="G37" s="316">
        <f>+G34+G35+G36</f>
        <v>0</v>
      </c>
      <c r="H37" s="316">
        <f aca="true" t="shared" si="3" ref="H37:M37">+H34+H35+H36</f>
        <v>0</v>
      </c>
      <c r="I37" s="316">
        <f t="shared" si="3"/>
        <v>0</v>
      </c>
      <c r="J37" s="316">
        <f t="shared" si="3"/>
        <v>0</v>
      </c>
      <c r="K37" s="316">
        <f t="shared" si="3"/>
        <v>0</v>
      </c>
      <c r="L37" s="316">
        <f t="shared" si="3"/>
        <v>0</v>
      </c>
      <c r="M37" s="316">
        <f t="shared" si="3"/>
        <v>0</v>
      </c>
    </row>
    <row r="38" spans="1:13" s="122" customFormat="1" ht="15" customHeight="1" thickBot="1">
      <c r="A38" s="51" t="s">
        <v>108</v>
      </c>
      <c r="B38" s="169" t="s">
        <v>296</v>
      </c>
      <c r="C38" s="380"/>
      <c r="D38" s="381"/>
      <c r="E38" s="381"/>
      <c r="F38" s="382"/>
      <c r="G38" s="382"/>
      <c r="H38" s="382"/>
      <c r="I38" s="382"/>
      <c r="J38" s="382"/>
      <c r="K38" s="382"/>
      <c r="L38" s="382"/>
      <c r="M38" s="382"/>
    </row>
    <row r="39" spans="1:13" s="122" customFormat="1" ht="15" customHeight="1" thickBot="1">
      <c r="A39" s="51" t="s">
        <v>119</v>
      </c>
      <c r="B39" s="169" t="s">
        <v>442</v>
      </c>
      <c r="C39" s="380"/>
      <c r="D39" s="381"/>
      <c r="E39" s="381"/>
      <c r="F39" s="382"/>
      <c r="G39" s="382"/>
      <c r="H39" s="382"/>
      <c r="I39" s="382"/>
      <c r="J39" s="382"/>
      <c r="K39" s="382"/>
      <c r="L39" s="382"/>
      <c r="M39" s="382"/>
    </row>
    <row r="40" spans="1:13" s="122" customFormat="1" ht="18.75" customHeight="1" thickBot="1">
      <c r="A40" s="51" t="s">
        <v>130</v>
      </c>
      <c r="B40" s="169" t="s">
        <v>462</v>
      </c>
      <c r="C40" s="330">
        <f>+C20+C26+C27+C32+C37+C38+C39</f>
        <v>0</v>
      </c>
      <c r="D40" s="309">
        <f>+D20+D26+D27+D32+D37+D38+D39</f>
        <v>0</v>
      </c>
      <c r="E40" s="309">
        <f>+E20+E26+E27+E32+E37+E38+E39</f>
        <v>0</v>
      </c>
      <c r="F40" s="316">
        <f>+F20+F26+F27+F32+F37+F38+F39</f>
        <v>0</v>
      </c>
      <c r="G40" s="316">
        <f>+G20+G26+G27+G32+G37+G38+G39</f>
        <v>0</v>
      </c>
      <c r="H40" s="316">
        <f aca="true" t="shared" si="4" ref="H40:M40">+H20+H26+H27+H32+H37+H38+H39</f>
        <v>0</v>
      </c>
      <c r="I40" s="316">
        <f t="shared" si="4"/>
        <v>0</v>
      </c>
      <c r="J40" s="316">
        <f t="shared" si="4"/>
        <v>0</v>
      </c>
      <c r="K40" s="316">
        <f t="shared" si="4"/>
        <v>0</v>
      </c>
      <c r="L40" s="316">
        <f t="shared" si="4"/>
        <v>0</v>
      </c>
      <c r="M40" s="316">
        <f t="shared" si="4"/>
        <v>0</v>
      </c>
    </row>
    <row r="41" spans="1:13" ht="15" customHeight="1" thickBot="1">
      <c r="A41" s="101"/>
      <c r="B41" s="169" t="s">
        <v>444</v>
      </c>
      <c r="C41" s="376"/>
      <c r="D41" s="377"/>
      <c r="E41" s="377"/>
      <c r="F41" s="378"/>
      <c r="G41" s="378"/>
      <c r="H41" s="378"/>
      <c r="I41" s="378"/>
      <c r="J41" s="378"/>
      <c r="K41" s="378"/>
      <c r="L41" s="378"/>
      <c r="M41" s="378"/>
    </row>
    <row r="42" spans="1:13" s="122" customFormat="1" ht="17.25" customHeight="1">
      <c r="A42" s="121" t="s">
        <v>445</v>
      </c>
      <c r="B42" s="179" t="s">
        <v>350</v>
      </c>
      <c r="C42" s="331">
        <v>503813</v>
      </c>
      <c r="D42" s="308"/>
      <c r="E42" s="308">
        <v>503813</v>
      </c>
      <c r="F42" s="317"/>
      <c r="G42" s="317">
        <v>503813</v>
      </c>
      <c r="H42" s="317"/>
      <c r="I42" s="317"/>
      <c r="J42" s="317">
        <v>503813</v>
      </c>
      <c r="K42" s="317"/>
      <c r="L42" s="317">
        <v>503813</v>
      </c>
      <c r="M42" s="317"/>
    </row>
    <row r="43" spans="1:13" s="122" customFormat="1" ht="15" customHeight="1">
      <c r="A43" s="121" t="s">
        <v>446</v>
      </c>
      <c r="B43" s="180" t="s">
        <v>447</v>
      </c>
      <c r="C43" s="329"/>
      <c r="D43" s="311"/>
      <c r="E43" s="311"/>
      <c r="F43" s="321"/>
      <c r="G43" s="321"/>
      <c r="H43" s="321"/>
      <c r="I43" s="321"/>
      <c r="J43" s="321"/>
      <c r="K43" s="321"/>
      <c r="L43" s="321"/>
      <c r="M43" s="321"/>
    </row>
    <row r="44" spans="1:13" s="91" customFormat="1" ht="17.25" customHeight="1" thickBot="1">
      <c r="A44" s="123" t="s">
        <v>448</v>
      </c>
      <c r="B44" s="227" t="s">
        <v>449</v>
      </c>
      <c r="C44" s="383"/>
      <c r="D44" s="384"/>
      <c r="E44" s="384"/>
      <c r="F44" s="385"/>
      <c r="G44" s="385"/>
      <c r="H44" s="385"/>
      <c r="I44" s="385"/>
      <c r="J44" s="385"/>
      <c r="K44" s="385"/>
      <c r="L44" s="385"/>
      <c r="M44" s="385"/>
    </row>
    <row r="45" spans="1:13" s="122" customFormat="1" ht="18.75" customHeight="1" thickBot="1">
      <c r="A45" s="108" t="s">
        <v>277</v>
      </c>
      <c r="B45" s="169" t="s">
        <v>450</v>
      </c>
      <c r="C45" s="330">
        <f>+C42+C43+C44</f>
        <v>503813</v>
      </c>
      <c r="D45" s="309">
        <f>+D42+D43+D44</f>
        <v>0</v>
      </c>
      <c r="E45" s="309">
        <f>+E42+E43+E44</f>
        <v>503813</v>
      </c>
      <c r="F45" s="316">
        <f>+F42+F43+F44</f>
        <v>0</v>
      </c>
      <c r="G45" s="316">
        <f>+G42+G43+G44</f>
        <v>503813</v>
      </c>
      <c r="H45" s="316">
        <f aca="true" t="shared" si="5" ref="H45:M45">+H42+H43+H44</f>
        <v>0</v>
      </c>
      <c r="I45" s="316">
        <f t="shared" si="5"/>
        <v>0</v>
      </c>
      <c r="J45" s="316">
        <f t="shared" si="5"/>
        <v>503813</v>
      </c>
      <c r="K45" s="316">
        <f t="shared" si="5"/>
        <v>0</v>
      </c>
      <c r="L45" s="316">
        <f t="shared" si="5"/>
        <v>503813</v>
      </c>
      <c r="M45" s="316">
        <f t="shared" si="5"/>
        <v>0</v>
      </c>
    </row>
    <row r="46" spans="1:13" s="91" customFormat="1" ht="17.25" customHeight="1" thickBot="1">
      <c r="A46" s="108" t="s">
        <v>141</v>
      </c>
      <c r="B46" s="228" t="s">
        <v>451</v>
      </c>
      <c r="C46" s="330">
        <f>+C40+C45</f>
        <v>503813</v>
      </c>
      <c r="D46" s="309">
        <f>+D40+D45</f>
        <v>0</v>
      </c>
      <c r="E46" s="309">
        <f>+E40+E45</f>
        <v>503813</v>
      </c>
      <c r="F46" s="316">
        <f>+F40+F45</f>
        <v>0</v>
      </c>
      <c r="G46" s="316">
        <f>+G40+G45</f>
        <v>503813</v>
      </c>
      <c r="H46" s="316">
        <f aca="true" t="shared" si="6" ref="H46:M46">+H40+H45</f>
        <v>0</v>
      </c>
      <c r="I46" s="316">
        <f t="shared" si="6"/>
        <v>0</v>
      </c>
      <c r="J46" s="316">
        <f t="shared" si="6"/>
        <v>503813</v>
      </c>
      <c r="K46" s="316">
        <f t="shared" si="6"/>
        <v>0</v>
      </c>
      <c r="L46" s="316">
        <f t="shared" si="6"/>
        <v>503813</v>
      </c>
      <c r="M46" s="316">
        <f t="shared" si="6"/>
        <v>0</v>
      </c>
    </row>
    <row r="47" spans="1:6" s="91" customFormat="1" ht="15" customHeight="1">
      <c r="A47" s="124"/>
      <c r="B47" s="229"/>
      <c r="C47" s="474"/>
      <c r="D47" s="125"/>
      <c r="E47" s="125"/>
      <c r="F47" s="125"/>
    </row>
    <row r="48" spans="1:6" s="91" customFormat="1" ht="15" customHeight="1">
      <c r="A48" s="124"/>
      <c r="B48" s="229"/>
      <c r="C48" s="474"/>
      <c r="D48" s="125"/>
      <c r="E48" s="125"/>
      <c r="F48" s="125"/>
    </row>
    <row r="49" spans="1:6" s="91" customFormat="1" ht="15" customHeight="1" thickBot="1">
      <c r="A49" s="124"/>
      <c r="B49" s="229"/>
      <c r="C49" s="474"/>
      <c r="D49" s="125"/>
      <c r="E49" s="125"/>
      <c r="F49" s="125"/>
    </row>
    <row r="50" spans="1:13" s="97" customFormat="1" ht="40.5" customHeight="1" thickBot="1">
      <c r="A50" s="528" t="s">
        <v>394</v>
      </c>
      <c r="B50" s="1105" t="s">
        <v>508</v>
      </c>
      <c r="C50" s="1106"/>
      <c r="D50" s="1106"/>
      <c r="E50" s="1106"/>
      <c r="F50" s="1106"/>
      <c r="G50" s="1106"/>
      <c r="H50" s="1106"/>
      <c r="I50" s="1106"/>
      <c r="J50" s="1106"/>
      <c r="K50" s="1106"/>
      <c r="L50" s="1106"/>
      <c r="M50" s="1107"/>
    </row>
    <row r="51" spans="1:13" s="97" customFormat="1" ht="54" customHeight="1" thickBot="1">
      <c r="A51" s="528" t="s">
        <v>395</v>
      </c>
      <c r="B51" s="1105" t="s">
        <v>396</v>
      </c>
      <c r="C51" s="1106"/>
      <c r="D51" s="1106"/>
      <c r="E51" s="1106"/>
      <c r="F51" s="1106"/>
      <c r="G51" s="1106"/>
      <c r="H51" s="1106"/>
      <c r="I51" s="1106"/>
      <c r="J51" s="1106"/>
      <c r="K51" s="1106"/>
      <c r="L51" s="1106"/>
      <c r="M51" s="1107"/>
    </row>
    <row r="52" spans="1:13" s="97" customFormat="1" ht="18.75" customHeight="1" thickBot="1">
      <c r="A52" s="1086" t="s">
        <v>1</v>
      </c>
      <c r="B52" s="1154" t="s">
        <v>397</v>
      </c>
      <c r="C52" s="1132" t="s">
        <v>542</v>
      </c>
      <c r="D52" s="1137" t="s">
        <v>544</v>
      </c>
      <c r="E52" s="1138"/>
      <c r="F52" s="1153"/>
      <c r="G52" s="1087" t="s">
        <v>570</v>
      </c>
      <c r="H52" s="1108" t="s">
        <v>571</v>
      </c>
      <c r="I52" s="1074"/>
      <c r="J52" s="1090" t="s">
        <v>557</v>
      </c>
      <c r="K52" s="1137" t="s">
        <v>533</v>
      </c>
      <c r="L52" s="1138"/>
      <c r="M52" s="1139"/>
    </row>
    <row r="53" spans="1:13" s="194" customFormat="1" ht="48" thickBot="1">
      <c r="A53" s="1087"/>
      <c r="B53" s="1087"/>
      <c r="C53" s="1123"/>
      <c r="D53" s="193" t="s">
        <v>3</v>
      </c>
      <c r="E53" s="163" t="s">
        <v>4</v>
      </c>
      <c r="F53" s="163" t="s">
        <v>488</v>
      </c>
      <c r="G53" s="1075"/>
      <c r="H53" s="493" t="s">
        <v>534</v>
      </c>
      <c r="I53" s="493" t="s">
        <v>334</v>
      </c>
      <c r="J53" s="1155"/>
      <c r="K53" s="524" t="s">
        <v>3</v>
      </c>
      <c r="L53" s="523" t="s">
        <v>4</v>
      </c>
      <c r="M53" s="525" t="s">
        <v>488</v>
      </c>
    </row>
    <row r="54" spans="1:13" s="11" customFormat="1" ht="13.5" customHeight="1" thickBot="1">
      <c r="A54" s="98" t="s">
        <v>5</v>
      </c>
      <c r="B54" s="164" t="s">
        <v>6</v>
      </c>
      <c r="C54" s="462" t="s">
        <v>7</v>
      </c>
      <c r="D54" s="143" t="s">
        <v>8</v>
      </c>
      <c r="E54" s="143" t="s">
        <v>9</v>
      </c>
      <c r="F54" s="8" t="s">
        <v>10</v>
      </c>
      <c r="G54" s="8" t="s">
        <v>536</v>
      </c>
      <c r="H54" s="8" t="s">
        <v>376</v>
      </c>
      <c r="I54" s="8" t="s">
        <v>535</v>
      </c>
      <c r="J54" s="8" t="s">
        <v>536</v>
      </c>
      <c r="K54" s="8" t="s">
        <v>537</v>
      </c>
      <c r="L54" s="8" t="s">
        <v>540</v>
      </c>
      <c r="M54" s="8" t="s">
        <v>538</v>
      </c>
    </row>
    <row r="55" spans="1:13" s="11" customFormat="1" ht="16.5" customHeight="1" thickBot="1">
      <c r="A55" s="128"/>
      <c r="B55" s="218" t="s">
        <v>289</v>
      </c>
      <c r="C55" s="265"/>
      <c r="D55" s="249"/>
      <c r="E55" s="249"/>
      <c r="F55" s="246"/>
      <c r="G55" s="246"/>
      <c r="H55" s="246"/>
      <c r="I55" s="246"/>
      <c r="J55" s="246"/>
      <c r="K55" s="246"/>
      <c r="L55" s="246"/>
      <c r="M55" s="246"/>
    </row>
    <row r="56" spans="1:13" ht="15" customHeight="1" thickBot="1">
      <c r="A56" s="101"/>
      <c r="B56" s="169" t="s">
        <v>464</v>
      </c>
      <c r="C56" s="376"/>
      <c r="D56" s="377"/>
      <c r="E56" s="377"/>
      <c r="F56" s="378"/>
      <c r="G56" s="378"/>
      <c r="H56" s="378"/>
      <c r="I56" s="378"/>
      <c r="J56" s="378"/>
      <c r="K56" s="378"/>
      <c r="L56" s="378"/>
      <c r="M56" s="378"/>
    </row>
    <row r="57" spans="1:13" ht="15.75" customHeight="1">
      <c r="A57" s="121" t="s">
        <v>13</v>
      </c>
      <c r="B57" s="179" t="s">
        <v>191</v>
      </c>
      <c r="C57" s="331"/>
      <c r="D57" s="308"/>
      <c r="E57" s="308"/>
      <c r="F57" s="317"/>
      <c r="G57" s="317"/>
      <c r="H57" s="317"/>
      <c r="I57" s="317"/>
      <c r="J57" s="317"/>
      <c r="K57" s="317"/>
      <c r="L57" s="317"/>
      <c r="M57" s="317"/>
    </row>
    <row r="58" spans="1:13" ht="17.25" customHeight="1">
      <c r="A58" s="123" t="s">
        <v>15</v>
      </c>
      <c r="B58" s="180" t="s">
        <v>192</v>
      </c>
      <c r="C58" s="328"/>
      <c r="D58" s="304"/>
      <c r="E58" s="304"/>
      <c r="F58" s="318"/>
      <c r="G58" s="318"/>
      <c r="H58" s="318"/>
      <c r="I58" s="318"/>
      <c r="J58" s="318"/>
      <c r="K58" s="318"/>
      <c r="L58" s="318"/>
      <c r="M58" s="318"/>
    </row>
    <row r="59" spans="1:13" ht="18" customHeight="1">
      <c r="A59" s="123" t="s">
        <v>17</v>
      </c>
      <c r="B59" s="180" t="s">
        <v>193</v>
      </c>
      <c r="C59" s="328">
        <v>145312</v>
      </c>
      <c r="D59" s="304"/>
      <c r="E59" s="328">
        <v>145312</v>
      </c>
      <c r="F59" s="318"/>
      <c r="G59" s="318">
        <v>145312</v>
      </c>
      <c r="H59" s="318"/>
      <c r="I59" s="318"/>
      <c r="J59" s="318">
        <v>145312</v>
      </c>
      <c r="K59" s="318"/>
      <c r="L59" s="318">
        <v>145312</v>
      </c>
      <c r="M59" s="318"/>
    </row>
    <row r="60" spans="1:13" ht="15" customHeight="1">
      <c r="A60" s="123" t="s">
        <v>19</v>
      </c>
      <c r="B60" s="180" t="s">
        <v>194</v>
      </c>
      <c r="C60" s="328"/>
      <c r="D60" s="304"/>
      <c r="E60" s="328"/>
      <c r="F60" s="318"/>
      <c r="G60" s="318"/>
      <c r="H60" s="318"/>
      <c r="I60" s="318"/>
      <c r="J60" s="318"/>
      <c r="K60" s="318"/>
      <c r="L60" s="318"/>
      <c r="M60" s="318"/>
    </row>
    <row r="61" spans="1:13" ht="15" customHeight="1" thickBot="1">
      <c r="A61" s="123" t="s">
        <v>21</v>
      </c>
      <c r="B61" s="180" t="s">
        <v>196</v>
      </c>
      <c r="C61" s="328"/>
      <c r="D61" s="304"/>
      <c r="E61" s="328"/>
      <c r="F61" s="318"/>
      <c r="G61" s="318"/>
      <c r="H61" s="318"/>
      <c r="I61" s="318"/>
      <c r="J61" s="318"/>
      <c r="K61" s="318"/>
      <c r="L61" s="318"/>
      <c r="M61" s="318"/>
    </row>
    <row r="62" spans="1:13" s="126" customFormat="1" ht="17.25" customHeight="1" thickBot="1">
      <c r="A62" s="129" t="s">
        <v>23</v>
      </c>
      <c r="B62" s="192" t="s">
        <v>453</v>
      </c>
      <c r="C62" s="386">
        <f>SUM(C57:C61)</f>
        <v>145312</v>
      </c>
      <c r="D62" s="387">
        <f>SUM(D57:D61)</f>
        <v>0</v>
      </c>
      <c r="E62" s="386">
        <f>SUM(E57:E61)</f>
        <v>145312</v>
      </c>
      <c r="F62" s="388">
        <f>SUM(F57:F61)</f>
        <v>0</v>
      </c>
      <c r="G62" s="388">
        <f>SUM(G57:G61)</f>
        <v>145312</v>
      </c>
      <c r="H62" s="388">
        <f aca="true" t="shared" si="7" ref="H62:M62">SUM(H57:H61)</f>
        <v>0</v>
      </c>
      <c r="I62" s="388">
        <f t="shared" si="7"/>
        <v>0</v>
      </c>
      <c r="J62" s="388">
        <f t="shared" si="7"/>
        <v>145312</v>
      </c>
      <c r="K62" s="388">
        <f t="shared" si="7"/>
        <v>0</v>
      </c>
      <c r="L62" s="388">
        <f t="shared" si="7"/>
        <v>145312</v>
      </c>
      <c r="M62" s="388">
        <f t="shared" si="7"/>
        <v>0</v>
      </c>
    </row>
    <row r="63" spans="1:13" ht="15" customHeight="1" thickBot="1">
      <c r="A63" s="130"/>
      <c r="B63" s="235" t="s">
        <v>454</v>
      </c>
      <c r="C63" s="376"/>
      <c r="D63" s="377"/>
      <c r="E63" s="376"/>
      <c r="F63" s="378"/>
      <c r="G63" s="378"/>
      <c r="H63" s="378"/>
      <c r="I63" s="378"/>
      <c r="J63" s="378"/>
      <c r="K63" s="378"/>
      <c r="L63" s="378"/>
      <c r="M63" s="378"/>
    </row>
    <row r="64" spans="1:13" s="126" customFormat="1" ht="17.25" customHeight="1">
      <c r="A64" s="123" t="s">
        <v>26</v>
      </c>
      <c r="B64" s="231" t="s">
        <v>229</v>
      </c>
      <c r="C64" s="331">
        <v>358501</v>
      </c>
      <c r="D64" s="308"/>
      <c r="E64" s="331">
        <v>358501</v>
      </c>
      <c r="F64" s="317"/>
      <c r="G64" s="317">
        <v>358501</v>
      </c>
      <c r="H64" s="317"/>
      <c r="I64" s="317"/>
      <c r="J64" s="317">
        <v>358501</v>
      </c>
      <c r="K64" s="317"/>
      <c r="L64" s="317">
        <v>358501</v>
      </c>
      <c r="M64" s="317"/>
    </row>
    <row r="65" spans="1:13" ht="15" customHeight="1">
      <c r="A65" s="123" t="s">
        <v>28</v>
      </c>
      <c r="B65" s="232" t="s">
        <v>486</v>
      </c>
      <c r="C65" s="328"/>
      <c r="D65" s="304"/>
      <c r="E65" s="328"/>
      <c r="F65" s="318"/>
      <c r="G65" s="318"/>
      <c r="H65" s="318"/>
      <c r="I65" s="318"/>
      <c r="J65" s="318"/>
      <c r="K65" s="318"/>
      <c r="L65" s="318"/>
      <c r="M65" s="318"/>
    </row>
    <row r="66" spans="1:13" ht="15" customHeight="1">
      <c r="A66" s="123" t="s">
        <v>30</v>
      </c>
      <c r="B66" s="232" t="s">
        <v>455</v>
      </c>
      <c r="C66" s="328"/>
      <c r="D66" s="304"/>
      <c r="E66" s="328"/>
      <c r="F66" s="318"/>
      <c r="G66" s="318"/>
      <c r="H66" s="318"/>
      <c r="I66" s="318"/>
      <c r="J66" s="318"/>
      <c r="K66" s="318"/>
      <c r="L66" s="318"/>
      <c r="M66" s="318"/>
    </row>
    <row r="67" spans="1:13" ht="15" customHeight="1">
      <c r="A67" s="123" t="s">
        <v>32</v>
      </c>
      <c r="B67" s="232" t="s">
        <v>231</v>
      </c>
      <c r="C67" s="328"/>
      <c r="D67" s="304"/>
      <c r="E67" s="328"/>
      <c r="F67" s="318"/>
      <c r="G67" s="318"/>
      <c r="H67" s="318"/>
      <c r="I67" s="318"/>
      <c r="J67" s="318"/>
      <c r="K67" s="318"/>
      <c r="L67" s="318"/>
      <c r="M67" s="318"/>
    </row>
    <row r="68" spans="1:13" ht="16.5" customHeight="1" thickBot="1">
      <c r="A68" s="127" t="s">
        <v>34</v>
      </c>
      <c r="B68" s="233" t="s">
        <v>456</v>
      </c>
      <c r="C68" s="329"/>
      <c r="D68" s="311"/>
      <c r="E68" s="329"/>
      <c r="F68" s="321"/>
      <c r="G68" s="321"/>
      <c r="H68" s="321"/>
      <c r="I68" s="321"/>
      <c r="J68" s="321"/>
      <c r="K68" s="321"/>
      <c r="L68" s="321"/>
      <c r="M68" s="321"/>
    </row>
    <row r="69" spans="1:13" ht="17.25" customHeight="1" thickBot="1">
      <c r="A69" s="51" t="s">
        <v>38</v>
      </c>
      <c r="B69" s="230" t="s">
        <v>487</v>
      </c>
      <c r="C69" s="330">
        <f>C64+C66+C67+C68</f>
        <v>358501</v>
      </c>
      <c r="D69" s="309">
        <f>D64+D66+D67+D68</f>
        <v>0</v>
      </c>
      <c r="E69" s="330">
        <f>E64+E66+E67+E68</f>
        <v>358501</v>
      </c>
      <c r="F69" s="309">
        <f>F64+F66+F67+F68</f>
        <v>0</v>
      </c>
      <c r="G69" s="309">
        <f>G64+G66+G67+G68</f>
        <v>358501</v>
      </c>
      <c r="H69" s="309">
        <f aca="true" t="shared" si="8" ref="H69:M69">H64+H66+H67+H68</f>
        <v>0</v>
      </c>
      <c r="I69" s="309">
        <f t="shared" si="8"/>
        <v>0</v>
      </c>
      <c r="J69" s="309">
        <f t="shared" si="8"/>
        <v>358501</v>
      </c>
      <c r="K69" s="309">
        <f t="shared" si="8"/>
        <v>0</v>
      </c>
      <c r="L69" s="309">
        <f t="shared" si="8"/>
        <v>358501</v>
      </c>
      <c r="M69" s="309">
        <f t="shared" si="8"/>
        <v>0</v>
      </c>
    </row>
    <row r="70" spans="1:13" ht="15" customHeight="1" thickBot="1">
      <c r="A70" s="51" t="s">
        <v>53</v>
      </c>
      <c r="B70" s="169" t="s">
        <v>457</v>
      </c>
      <c r="C70" s="380"/>
      <c r="D70" s="381"/>
      <c r="E70" s="380"/>
      <c r="F70" s="382"/>
      <c r="G70" s="382"/>
      <c r="H70" s="382"/>
      <c r="I70" s="382"/>
      <c r="J70" s="382"/>
      <c r="K70" s="382"/>
      <c r="L70" s="382"/>
      <c r="M70" s="382"/>
    </row>
    <row r="71" spans="1:13" ht="18" customHeight="1" thickBot="1">
      <c r="A71" s="51" t="s">
        <v>70</v>
      </c>
      <c r="B71" s="224" t="s">
        <v>458</v>
      </c>
      <c r="C71" s="330">
        <f>+C62+C69+C70</f>
        <v>503813</v>
      </c>
      <c r="D71" s="309">
        <f>+D62+D69+D70</f>
        <v>0</v>
      </c>
      <c r="E71" s="330">
        <f>+E62+E69+E70</f>
        <v>503813</v>
      </c>
      <c r="F71" s="316">
        <f>+F62+F69+F70</f>
        <v>0</v>
      </c>
      <c r="G71" s="316">
        <f>+G62+G69+G70</f>
        <v>503813</v>
      </c>
      <c r="H71" s="316">
        <f aca="true" t="shared" si="9" ref="H71:M71">+H62+H69+H70</f>
        <v>0</v>
      </c>
      <c r="I71" s="316">
        <f t="shared" si="9"/>
        <v>0</v>
      </c>
      <c r="J71" s="316">
        <f t="shared" si="9"/>
        <v>503813</v>
      </c>
      <c r="K71" s="316">
        <f t="shared" si="9"/>
        <v>0</v>
      </c>
      <c r="L71" s="316">
        <f t="shared" si="9"/>
        <v>503813</v>
      </c>
      <c r="M71" s="316">
        <f t="shared" si="9"/>
        <v>0</v>
      </c>
    </row>
    <row r="72" spans="3:13" ht="15" customHeight="1" thickBot="1">
      <c r="C72" s="266"/>
      <c r="D72" s="245"/>
      <c r="E72" s="245"/>
      <c r="F72" s="245"/>
      <c r="G72" s="245"/>
      <c r="H72" s="245"/>
      <c r="I72" s="245"/>
      <c r="J72" s="245"/>
      <c r="K72" s="245"/>
      <c r="L72" s="245"/>
      <c r="M72" s="245"/>
    </row>
    <row r="73" spans="1:13" ht="16.5" customHeight="1" thickBot="1">
      <c r="A73" s="118" t="s">
        <v>429</v>
      </c>
      <c r="B73" s="222"/>
      <c r="C73" s="373"/>
      <c r="D73" s="389"/>
      <c r="E73" s="374"/>
      <c r="F73" s="375"/>
      <c r="G73" s="375"/>
      <c r="H73" s="375"/>
      <c r="I73" s="375"/>
      <c r="J73" s="375"/>
      <c r="K73" s="375"/>
      <c r="L73" s="375"/>
      <c r="M73" s="375"/>
    </row>
    <row r="74" spans="1:13" ht="15" customHeight="1" thickBot="1">
      <c r="A74" s="118" t="s">
        <v>430</v>
      </c>
      <c r="B74" s="222"/>
      <c r="C74" s="373"/>
      <c r="D74" s="374"/>
      <c r="E74" s="374"/>
      <c r="F74" s="375"/>
      <c r="G74" s="375"/>
      <c r="H74" s="375"/>
      <c r="I74" s="375"/>
      <c r="J74" s="375"/>
      <c r="K74" s="375"/>
      <c r="L74" s="375"/>
      <c r="M74" s="375"/>
    </row>
  </sheetData>
  <sheetProtection selectLockedCells="1" selectUnlockedCells="1"/>
  <mergeCells count="20">
    <mergeCell ref="A4:A5"/>
    <mergeCell ref="B4:B5"/>
    <mergeCell ref="C4:C5"/>
    <mergeCell ref="B52:B53"/>
    <mergeCell ref="A52:A53"/>
    <mergeCell ref="B51:M51"/>
    <mergeCell ref="B50:M50"/>
    <mergeCell ref="K52:M52"/>
    <mergeCell ref="J52:J53"/>
    <mergeCell ref="H52:I52"/>
    <mergeCell ref="G52:G53"/>
    <mergeCell ref="D52:F52"/>
    <mergeCell ref="C52:C53"/>
    <mergeCell ref="B2:M2"/>
    <mergeCell ref="B3:M3"/>
    <mergeCell ref="H4:I4"/>
    <mergeCell ref="J4:J5"/>
    <mergeCell ref="K4:M4"/>
    <mergeCell ref="D4:F4"/>
    <mergeCell ref="G4:G5"/>
  </mergeCells>
  <printOptions horizontalCentered="1"/>
  <pageMargins left="0.3937007874015748" right="0.2755905511811024" top="0.4330708661417323" bottom="0.5118110236220472" header="0.5118110236220472" footer="0.5118110236220472"/>
  <pageSetup horizontalDpi="300" verticalDpi="300" orientation="landscape" paperSize="9" scale="58" r:id="rId1"/>
  <rowBreaks count="1" manualBreakCount="1">
    <brk id="4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M75"/>
  <sheetViews>
    <sheetView zoomScalePageLayoutView="0" workbookViewId="0" topLeftCell="A1">
      <pane xSplit="2" ySplit="7" topLeftCell="C5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66" sqref="L66"/>
    </sheetView>
  </sheetViews>
  <sheetFormatPr defaultColWidth="9.00390625" defaultRowHeight="12.75"/>
  <cols>
    <col min="1" max="1" width="10.625" style="90" customWidth="1"/>
    <col min="2" max="2" width="78.375" style="194" customWidth="1"/>
    <col min="3" max="3" width="16.625" style="267" customWidth="1"/>
    <col min="4" max="5" width="14.875" style="91" customWidth="1"/>
    <col min="6" max="6" width="13.875" style="91" customWidth="1"/>
    <col min="7" max="13" width="14.875" style="9" customWidth="1"/>
    <col min="14" max="16384" width="9.375" style="9" customWidth="1"/>
  </cols>
  <sheetData>
    <row r="1" spans="1:13" s="120" customFormat="1" ht="21" customHeight="1" thickBot="1">
      <c r="A1" s="94"/>
      <c r="C1" s="473" t="str">
        <f>+CONCATENATE("9.1.6. melléklet a .../",2018,". (......) önkormányzati rendelethez")</f>
        <v>9.1.6. melléklet a .../2018. (......) önkormányzati rendelethez</v>
      </c>
      <c r="D1" s="119"/>
      <c r="E1" s="45"/>
      <c r="M1" s="6" t="s">
        <v>0</v>
      </c>
    </row>
    <row r="2" spans="1:13" s="97" customFormat="1" ht="40.5" customHeight="1" thickBot="1">
      <c r="A2" s="528" t="s">
        <v>394</v>
      </c>
      <c r="B2" s="1105" t="s">
        <v>509</v>
      </c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7"/>
    </row>
    <row r="3" spans="1:13" s="97" customFormat="1" ht="54" customHeight="1" thickBot="1">
      <c r="A3" s="528" t="s">
        <v>395</v>
      </c>
      <c r="B3" s="1105" t="s">
        <v>396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7"/>
    </row>
    <row r="4" spans="1:13" s="97" customFormat="1" ht="18.75" customHeight="1" thickBot="1">
      <c r="A4" s="1096" t="s">
        <v>1</v>
      </c>
      <c r="B4" s="1087" t="s">
        <v>397</v>
      </c>
      <c r="C4" s="1123" t="s">
        <v>542</v>
      </c>
      <c r="D4" s="1147" t="s">
        <v>544</v>
      </c>
      <c r="E4" s="1147"/>
      <c r="F4" s="1147"/>
      <c r="G4" s="1087" t="s">
        <v>570</v>
      </c>
      <c r="H4" s="1108" t="s">
        <v>571</v>
      </c>
      <c r="I4" s="1074"/>
      <c r="J4" s="1087" t="s">
        <v>557</v>
      </c>
      <c r="K4" s="1121" t="s">
        <v>533</v>
      </c>
      <c r="L4" s="1121"/>
      <c r="M4" s="1122"/>
    </row>
    <row r="5" spans="1:13" s="194" customFormat="1" ht="48" thickBot="1">
      <c r="A5" s="1096"/>
      <c r="B5" s="1096"/>
      <c r="C5" s="1097"/>
      <c r="D5" s="193" t="s">
        <v>3</v>
      </c>
      <c r="E5" s="163" t="s">
        <v>4</v>
      </c>
      <c r="F5" s="163" t="s">
        <v>488</v>
      </c>
      <c r="G5" s="1075"/>
      <c r="H5" s="493" t="s">
        <v>534</v>
      </c>
      <c r="I5" s="493" t="s">
        <v>334</v>
      </c>
      <c r="J5" s="1075"/>
      <c r="K5" s="524" t="s">
        <v>3</v>
      </c>
      <c r="L5" s="523" t="s">
        <v>4</v>
      </c>
      <c r="M5" s="525" t="s">
        <v>488</v>
      </c>
    </row>
    <row r="6" spans="1:13" s="11" customFormat="1" ht="13.5" customHeight="1" thickBot="1">
      <c r="A6" s="98" t="s">
        <v>5</v>
      </c>
      <c r="B6" s="164" t="s">
        <v>6</v>
      </c>
      <c r="C6" s="462" t="s">
        <v>7</v>
      </c>
      <c r="D6" s="143" t="s">
        <v>8</v>
      </c>
      <c r="E6" s="143" t="s">
        <v>9</v>
      </c>
      <c r="F6" s="8" t="s">
        <v>10</v>
      </c>
      <c r="G6" s="8" t="s">
        <v>536</v>
      </c>
      <c r="H6" s="8" t="s">
        <v>376</v>
      </c>
      <c r="I6" s="8" t="s">
        <v>535</v>
      </c>
      <c r="J6" s="8" t="s">
        <v>536</v>
      </c>
      <c r="K6" s="8" t="s">
        <v>537</v>
      </c>
      <c r="L6" s="8" t="s">
        <v>540</v>
      </c>
      <c r="M6" s="8" t="s">
        <v>538</v>
      </c>
    </row>
    <row r="7" spans="1:13" s="11" customFormat="1" ht="15.75" customHeight="1" thickBot="1">
      <c r="A7" s="99"/>
      <c r="B7" s="234" t="s">
        <v>288</v>
      </c>
      <c r="C7" s="264"/>
      <c r="D7" s="247"/>
      <c r="E7" s="247"/>
      <c r="F7" s="248"/>
      <c r="G7" s="248"/>
      <c r="H7" s="248"/>
      <c r="I7" s="248"/>
      <c r="J7" s="248"/>
      <c r="K7" s="248"/>
      <c r="L7" s="248"/>
      <c r="M7" s="248"/>
    </row>
    <row r="8" spans="1:13" ht="15" customHeight="1" thickBot="1">
      <c r="A8" s="101"/>
      <c r="B8" s="224" t="s">
        <v>295</v>
      </c>
      <c r="C8" s="376"/>
      <c r="D8" s="377"/>
      <c r="E8" s="377"/>
      <c r="F8" s="378"/>
      <c r="G8" s="378"/>
      <c r="H8" s="378"/>
      <c r="I8" s="378"/>
      <c r="J8" s="378"/>
      <c r="K8" s="378"/>
      <c r="L8" s="378"/>
      <c r="M8" s="378"/>
    </row>
    <row r="9" spans="1:13" s="122" customFormat="1" ht="16.5" customHeight="1">
      <c r="A9" s="121" t="s">
        <v>13</v>
      </c>
      <c r="B9" s="179" t="s">
        <v>74</v>
      </c>
      <c r="C9" s="331"/>
      <c r="D9" s="308"/>
      <c r="E9" s="308"/>
      <c r="F9" s="317"/>
      <c r="G9" s="317"/>
      <c r="H9" s="317"/>
      <c r="I9" s="317"/>
      <c r="J9" s="317"/>
      <c r="K9" s="317"/>
      <c r="L9" s="317"/>
      <c r="M9" s="317"/>
    </row>
    <row r="10" spans="1:13" s="122" customFormat="1" ht="17.25" customHeight="1">
      <c r="A10" s="123" t="s">
        <v>15</v>
      </c>
      <c r="B10" s="180" t="s">
        <v>76</v>
      </c>
      <c r="C10" s="328"/>
      <c r="D10" s="304"/>
      <c r="E10" s="304"/>
      <c r="F10" s="318"/>
      <c r="G10" s="318"/>
      <c r="H10" s="318"/>
      <c r="I10" s="318"/>
      <c r="J10" s="318"/>
      <c r="K10" s="318"/>
      <c r="L10" s="318"/>
      <c r="M10" s="318"/>
    </row>
    <row r="11" spans="1:13" s="122" customFormat="1" ht="15" customHeight="1">
      <c r="A11" s="123" t="s">
        <v>17</v>
      </c>
      <c r="B11" s="180" t="s">
        <v>78</v>
      </c>
      <c r="C11" s="328"/>
      <c r="D11" s="304"/>
      <c r="E11" s="304"/>
      <c r="F11" s="318"/>
      <c r="G11" s="318"/>
      <c r="H11" s="318"/>
      <c r="I11" s="318"/>
      <c r="J11" s="318"/>
      <c r="K11" s="318"/>
      <c r="L11" s="318"/>
      <c r="M11" s="318"/>
    </row>
    <row r="12" spans="1:13" s="122" customFormat="1" ht="15" customHeight="1">
      <c r="A12" s="123" t="s">
        <v>19</v>
      </c>
      <c r="B12" s="180" t="s">
        <v>485</v>
      </c>
      <c r="C12" s="328"/>
      <c r="D12" s="304"/>
      <c r="E12" s="304"/>
      <c r="F12" s="318"/>
      <c r="G12" s="318"/>
      <c r="H12" s="318"/>
      <c r="I12" s="318"/>
      <c r="J12" s="318"/>
      <c r="K12" s="318"/>
      <c r="L12" s="318"/>
      <c r="M12" s="318"/>
    </row>
    <row r="13" spans="1:13" s="122" customFormat="1" ht="17.25" customHeight="1">
      <c r="A13" s="123" t="s">
        <v>21</v>
      </c>
      <c r="B13" s="180" t="s">
        <v>82</v>
      </c>
      <c r="C13" s="328"/>
      <c r="D13" s="304"/>
      <c r="E13" s="304"/>
      <c r="F13" s="318"/>
      <c r="G13" s="318"/>
      <c r="H13" s="318"/>
      <c r="I13" s="318"/>
      <c r="J13" s="318"/>
      <c r="K13" s="318"/>
      <c r="L13" s="318"/>
      <c r="M13" s="318"/>
    </row>
    <row r="14" spans="1:13" s="122" customFormat="1" ht="17.25" customHeight="1">
      <c r="A14" s="123" t="s">
        <v>197</v>
      </c>
      <c r="B14" s="180" t="s">
        <v>431</v>
      </c>
      <c r="C14" s="328"/>
      <c r="D14" s="304"/>
      <c r="E14" s="304"/>
      <c r="F14" s="318"/>
      <c r="G14" s="318"/>
      <c r="H14" s="318"/>
      <c r="I14" s="318"/>
      <c r="J14" s="318"/>
      <c r="K14" s="318"/>
      <c r="L14" s="318"/>
      <c r="M14" s="318"/>
    </row>
    <row r="15" spans="1:13" s="122" customFormat="1" ht="17.25" customHeight="1">
      <c r="A15" s="123" t="s">
        <v>199</v>
      </c>
      <c r="B15" s="190" t="s">
        <v>432</v>
      </c>
      <c r="C15" s="328"/>
      <c r="D15" s="304"/>
      <c r="E15" s="304"/>
      <c r="F15" s="318"/>
      <c r="G15" s="318"/>
      <c r="H15" s="318"/>
      <c r="I15" s="318"/>
      <c r="J15" s="318"/>
      <c r="K15" s="318"/>
      <c r="L15" s="318"/>
      <c r="M15" s="318"/>
    </row>
    <row r="16" spans="1:13" s="122" customFormat="1" ht="15" customHeight="1">
      <c r="A16" s="123" t="s">
        <v>201</v>
      </c>
      <c r="B16" s="180" t="s">
        <v>88</v>
      </c>
      <c r="C16" s="329"/>
      <c r="D16" s="311"/>
      <c r="E16" s="311"/>
      <c r="F16" s="321"/>
      <c r="G16" s="321"/>
      <c r="H16" s="321"/>
      <c r="I16" s="321"/>
      <c r="J16" s="321"/>
      <c r="K16" s="321"/>
      <c r="L16" s="321"/>
      <c r="M16" s="321"/>
    </row>
    <row r="17" spans="1:13" s="91" customFormat="1" ht="15" customHeight="1">
      <c r="A17" s="123" t="s">
        <v>203</v>
      </c>
      <c r="B17" s="180" t="s">
        <v>90</v>
      </c>
      <c r="C17" s="328"/>
      <c r="D17" s="304"/>
      <c r="E17" s="304"/>
      <c r="F17" s="318"/>
      <c r="G17" s="318"/>
      <c r="H17" s="318"/>
      <c r="I17" s="318"/>
      <c r="J17" s="318"/>
      <c r="K17" s="318"/>
      <c r="L17" s="318"/>
      <c r="M17" s="318"/>
    </row>
    <row r="18" spans="1:13" s="91" customFormat="1" ht="15" customHeight="1">
      <c r="A18" s="123" t="s">
        <v>205</v>
      </c>
      <c r="B18" s="180" t="s">
        <v>92</v>
      </c>
      <c r="C18" s="379"/>
      <c r="D18" s="306"/>
      <c r="E18" s="306"/>
      <c r="F18" s="319"/>
      <c r="G18" s="319"/>
      <c r="H18" s="319"/>
      <c r="I18" s="319"/>
      <c r="J18" s="319"/>
      <c r="K18" s="319"/>
      <c r="L18" s="319"/>
      <c r="M18" s="319"/>
    </row>
    <row r="19" spans="1:13" s="91" customFormat="1" ht="15" customHeight="1" thickBot="1">
      <c r="A19" s="123" t="s">
        <v>207</v>
      </c>
      <c r="B19" s="190" t="s">
        <v>94</v>
      </c>
      <c r="C19" s="379"/>
      <c r="D19" s="306"/>
      <c r="E19" s="306"/>
      <c r="F19" s="319"/>
      <c r="G19" s="319"/>
      <c r="H19" s="319"/>
      <c r="I19" s="319"/>
      <c r="J19" s="319"/>
      <c r="K19" s="319"/>
      <c r="L19" s="319"/>
      <c r="M19" s="319"/>
    </row>
    <row r="20" spans="1:13" s="122" customFormat="1" ht="17.25" customHeight="1" thickBot="1">
      <c r="A20" s="51" t="s">
        <v>23</v>
      </c>
      <c r="B20" s="224" t="s">
        <v>433</v>
      </c>
      <c r="C20" s="330">
        <f>SUM(C9:C19)</f>
        <v>0</v>
      </c>
      <c r="D20" s="309">
        <f>SUM(D9:D19)</f>
        <v>0</v>
      </c>
      <c r="E20" s="309">
        <f>SUM(E9:E19)</f>
        <v>0</v>
      </c>
      <c r="F20" s="316">
        <f>SUM(F9:F19)</f>
        <v>0</v>
      </c>
      <c r="G20" s="316">
        <f>SUM(G9:G19)</f>
        <v>0</v>
      </c>
      <c r="H20" s="316">
        <f aca="true" t="shared" si="0" ref="H20:M20">SUM(H9:H19)</f>
        <v>0</v>
      </c>
      <c r="I20" s="316">
        <f t="shared" si="0"/>
        <v>0</v>
      </c>
      <c r="J20" s="316">
        <f t="shared" si="0"/>
        <v>0</v>
      </c>
      <c r="K20" s="316">
        <f t="shared" si="0"/>
        <v>0</v>
      </c>
      <c r="L20" s="316">
        <f t="shared" si="0"/>
        <v>0</v>
      </c>
      <c r="M20" s="316">
        <f t="shared" si="0"/>
        <v>0</v>
      </c>
    </row>
    <row r="21" spans="1:13" ht="15" customHeight="1" thickBot="1">
      <c r="A21" s="101"/>
      <c r="B21" s="224" t="s">
        <v>25</v>
      </c>
      <c r="C21" s="376"/>
      <c r="D21" s="377"/>
      <c r="E21" s="377"/>
      <c r="F21" s="378"/>
      <c r="G21" s="378"/>
      <c r="H21" s="378"/>
      <c r="I21" s="378"/>
      <c r="J21" s="378"/>
      <c r="K21" s="378"/>
      <c r="L21" s="378"/>
      <c r="M21" s="378"/>
    </row>
    <row r="22" spans="1:13" s="91" customFormat="1" ht="15" customHeight="1">
      <c r="A22" s="121" t="s">
        <v>26</v>
      </c>
      <c r="B22" s="179" t="s">
        <v>27</v>
      </c>
      <c r="C22" s="331"/>
      <c r="D22" s="308"/>
      <c r="E22" s="308"/>
      <c r="F22" s="317"/>
      <c r="G22" s="317"/>
      <c r="H22" s="317"/>
      <c r="I22" s="317"/>
      <c r="J22" s="317"/>
      <c r="K22" s="317"/>
      <c r="L22" s="317"/>
      <c r="M22" s="317"/>
    </row>
    <row r="23" spans="1:13" s="91" customFormat="1" ht="15" customHeight="1">
      <c r="A23" s="123" t="s">
        <v>28</v>
      </c>
      <c r="B23" s="180" t="s">
        <v>434</v>
      </c>
      <c r="C23" s="328"/>
      <c r="D23" s="304"/>
      <c r="E23" s="304"/>
      <c r="F23" s="318"/>
      <c r="G23" s="318"/>
      <c r="H23" s="318"/>
      <c r="I23" s="318"/>
      <c r="J23" s="318"/>
      <c r="K23" s="318"/>
      <c r="L23" s="318"/>
      <c r="M23" s="318"/>
    </row>
    <row r="24" spans="1:13" s="91" customFormat="1" ht="15" customHeight="1">
      <c r="A24" s="123" t="s">
        <v>30</v>
      </c>
      <c r="B24" s="180" t="s">
        <v>435</v>
      </c>
      <c r="C24" s="328"/>
      <c r="D24" s="304"/>
      <c r="E24" s="304"/>
      <c r="F24" s="318"/>
      <c r="G24" s="318"/>
      <c r="H24" s="318"/>
      <c r="I24" s="318"/>
      <c r="J24" s="318"/>
      <c r="K24" s="318"/>
      <c r="L24" s="318"/>
      <c r="M24" s="318"/>
    </row>
    <row r="25" spans="1:13" s="91" customFormat="1" ht="15" customHeight="1" thickBot="1">
      <c r="A25" s="123" t="s">
        <v>32</v>
      </c>
      <c r="B25" s="180" t="s">
        <v>459</v>
      </c>
      <c r="C25" s="328"/>
      <c r="D25" s="304"/>
      <c r="E25" s="304"/>
      <c r="F25" s="318"/>
      <c r="G25" s="318"/>
      <c r="H25" s="318"/>
      <c r="I25" s="318"/>
      <c r="J25" s="318"/>
      <c r="K25" s="318"/>
      <c r="L25" s="318"/>
      <c r="M25" s="318"/>
    </row>
    <row r="26" spans="1:13" s="122" customFormat="1" ht="30" customHeight="1" thickBot="1">
      <c r="A26" s="51" t="s">
        <v>38</v>
      </c>
      <c r="B26" s="224" t="s">
        <v>437</v>
      </c>
      <c r="C26" s="330">
        <f>SUM(C22:C24)</f>
        <v>0</v>
      </c>
      <c r="D26" s="309">
        <f>SUM(D22:D24)</f>
        <v>0</v>
      </c>
      <c r="E26" s="309">
        <f>SUM(E22:E24)</f>
        <v>0</v>
      </c>
      <c r="F26" s="316">
        <f>SUM(F22:F24)</f>
        <v>0</v>
      </c>
      <c r="G26" s="316">
        <f>SUM(G22:G24)</f>
        <v>0</v>
      </c>
      <c r="H26" s="316">
        <f aca="true" t="shared" si="1" ref="H26:M26">SUM(H22:H24)</f>
        <v>0</v>
      </c>
      <c r="I26" s="316">
        <f t="shared" si="1"/>
        <v>0</v>
      </c>
      <c r="J26" s="316">
        <f t="shared" si="1"/>
        <v>0</v>
      </c>
      <c r="K26" s="316">
        <f t="shared" si="1"/>
        <v>0</v>
      </c>
      <c r="L26" s="316">
        <f t="shared" si="1"/>
        <v>0</v>
      </c>
      <c r="M26" s="316">
        <f t="shared" si="1"/>
        <v>0</v>
      </c>
    </row>
    <row r="27" spans="1:13" s="91" customFormat="1" ht="15" customHeight="1" thickBot="1">
      <c r="A27" s="51" t="s">
        <v>53</v>
      </c>
      <c r="B27" s="169" t="s">
        <v>294</v>
      </c>
      <c r="C27" s="380"/>
      <c r="D27" s="381"/>
      <c r="E27" s="381"/>
      <c r="F27" s="382"/>
      <c r="G27" s="382"/>
      <c r="H27" s="382"/>
      <c r="I27" s="382"/>
      <c r="J27" s="382"/>
      <c r="K27" s="382"/>
      <c r="L27" s="382"/>
      <c r="M27" s="382"/>
    </row>
    <row r="28" spans="1:13" ht="15" customHeight="1" thickBot="1">
      <c r="A28" s="101"/>
      <c r="B28" s="169" t="s">
        <v>40</v>
      </c>
      <c r="C28" s="376"/>
      <c r="D28" s="377"/>
      <c r="E28" s="377"/>
      <c r="F28" s="378"/>
      <c r="G28" s="378"/>
      <c r="H28" s="378"/>
      <c r="I28" s="378"/>
      <c r="J28" s="378"/>
      <c r="K28" s="378"/>
      <c r="L28" s="378"/>
      <c r="M28" s="378"/>
    </row>
    <row r="29" spans="1:13" s="91" customFormat="1" ht="15" customHeight="1">
      <c r="A29" s="121" t="s">
        <v>56</v>
      </c>
      <c r="B29" s="179" t="s">
        <v>434</v>
      </c>
      <c r="C29" s="331"/>
      <c r="D29" s="308"/>
      <c r="E29" s="308"/>
      <c r="F29" s="317"/>
      <c r="G29" s="317"/>
      <c r="H29" s="317"/>
      <c r="I29" s="317"/>
      <c r="J29" s="317"/>
      <c r="K29" s="317"/>
      <c r="L29" s="317"/>
      <c r="M29" s="317"/>
    </row>
    <row r="30" spans="1:13" s="91" customFormat="1" ht="15" customHeight="1">
      <c r="A30" s="121" t="s">
        <v>64</v>
      </c>
      <c r="B30" s="180" t="s">
        <v>438</v>
      </c>
      <c r="C30" s="329"/>
      <c r="D30" s="311"/>
      <c r="E30" s="311"/>
      <c r="F30" s="321"/>
      <c r="G30" s="321"/>
      <c r="H30" s="321"/>
      <c r="I30" s="321"/>
      <c r="J30" s="321"/>
      <c r="K30" s="321"/>
      <c r="L30" s="321"/>
      <c r="M30" s="321"/>
    </row>
    <row r="31" spans="1:13" s="91" customFormat="1" ht="15" customHeight="1" thickBot="1">
      <c r="A31" s="123" t="s">
        <v>66</v>
      </c>
      <c r="B31" s="227" t="s">
        <v>460</v>
      </c>
      <c r="C31" s="383"/>
      <c r="D31" s="384"/>
      <c r="E31" s="384"/>
      <c r="F31" s="385"/>
      <c r="G31" s="385"/>
      <c r="H31" s="385"/>
      <c r="I31" s="385"/>
      <c r="J31" s="385"/>
      <c r="K31" s="385"/>
      <c r="L31" s="385"/>
      <c r="M31" s="385"/>
    </row>
    <row r="32" spans="1:13" s="91" customFormat="1" ht="33" customHeight="1" thickBot="1">
      <c r="A32" s="51" t="s">
        <v>70</v>
      </c>
      <c r="B32" s="169" t="s">
        <v>461</v>
      </c>
      <c r="C32" s="330">
        <f>+C29+C30</f>
        <v>0</v>
      </c>
      <c r="D32" s="309">
        <f>+D29+D30</f>
        <v>0</v>
      </c>
      <c r="E32" s="309">
        <f>+E29+E30</f>
        <v>0</v>
      </c>
      <c r="F32" s="316">
        <f>+F29+F30</f>
        <v>0</v>
      </c>
      <c r="G32" s="316">
        <f>+G29+G30</f>
        <v>0</v>
      </c>
      <c r="H32" s="316">
        <f aca="true" t="shared" si="2" ref="H32:M32">+H29+H30</f>
        <v>0</v>
      </c>
      <c r="I32" s="316">
        <f t="shared" si="2"/>
        <v>0</v>
      </c>
      <c r="J32" s="316">
        <f t="shared" si="2"/>
        <v>0</v>
      </c>
      <c r="K32" s="316">
        <f t="shared" si="2"/>
        <v>0</v>
      </c>
      <c r="L32" s="316">
        <f t="shared" si="2"/>
        <v>0</v>
      </c>
      <c r="M32" s="316">
        <f t="shared" si="2"/>
        <v>0</v>
      </c>
    </row>
    <row r="33" spans="1:13" ht="15" customHeight="1" thickBot="1">
      <c r="A33" s="101"/>
      <c r="B33" s="169" t="s">
        <v>97</v>
      </c>
      <c r="C33" s="376"/>
      <c r="D33" s="377"/>
      <c r="E33" s="377"/>
      <c r="F33" s="378"/>
      <c r="G33" s="378"/>
      <c r="H33" s="378"/>
      <c r="I33" s="378"/>
      <c r="J33" s="378"/>
      <c r="K33" s="378"/>
      <c r="L33" s="378"/>
      <c r="M33" s="378"/>
    </row>
    <row r="34" spans="1:13" s="91" customFormat="1" ht="15" customHeight="1">
      <c r="A34" s="121" t="s">
        <v>73</v>
      </c>
      <c r="B34" s="179" t="s">
        <v>99</v>
      </c>
      <c r="C34" s="331"/>
      <c r="D34" s="308"/>
      <c r="E34" s="308"/>
      <c r="F34" s="317"/>
      <c r="G34" s="317"/>
      <c r="H34" s="317"/>
      <c r="I34" s="317"/>
      <c r="J34" s="317"/>
      <c r="K34" s="317"/>
      <c r="L34" s="317"/>
      <c r="M34" s="317"/>
    </row>
    <row r="35" spans="1:13" s="91" customFormat="1" ht="15" customHeight="1">
      <c r="A35" s="121" t="s">
        <v>75</v>
      </c>
      <c r="B35" s="180" t="s">
        <v>101</v>
      </c>
      <c r="C35" s="329"/>
      <c r="D35" s="311"/>
      <c r="E35" s="311"/>
      <c r="F35" s="321"/>
      <c r="G35" s="321"/>
      <c r="H35" s="321"/>
      <c r="I35" s="321"/>
      <c r="J35" s="321"/>
      <c r="K35" s="321"/>
      <c r="L35" s="321"/>
      <c r="M35" s="321"/>
    </row>
    <row r="36" spans="1:13" s="91" customFormat="1" ht="15" customHeight="1" thickBot="1">
      <c r="A36" s="123" t="s">
        <v>77</v>
      </c>
      <c r="B36" s="227" t="s">
        <v>103</v>
      </c>
      <c r="C36" s="383"/>
      <c r="D36" s="384"/>
      <c r="E36" s="384"/>
      <c r="F36" s="385"/>
      <c r="G36" s="385"/>
      <c r="H36" s="385"/>
      <c r="I36" s="385"/>
      <c r="J36" s="385"/>
      <c r="K36" s="385"/>
      <c r="L36" s="385"/>
      <c r="M36" s="385"/>
    </row>
    <row r="37" spans="1:13" s="91" customFormat="1" ht="15" customHeight="1" thickBot="1">
      <c r="A37" s="51" t="s">
        <v>95</v>
      </c>
      <c r="B37" s="169" t="s">
        <v>466</v>
      </c>
      <c r="C37" s="330">
        <f>+C34+C35+C36</f>
        <v>0</v>
      </c>
      <c r="D37" s="309">
        <f>+D34+D35+D36</f>
        <v>0</v>
      </c>
      <c r="E37" s="309">
        <f>+E34+E35+E36</f>
        <v>0</v>
      </c>
      <c r="F37" s="316">
        <f>+F34+F35+F36</f>
        <v>0</v>
      </c>
      <c r="G37" s="316">
        <f>+G34+G35+G36</f>
        <v>0</v>
      </c>
      <c r="H37" s="316">
        <f aca="true" t="shared" si="3" ref="H37:M37">+H34+H35+H36</f>
        <v>0</v>
      </c>
      <c r="I37" s="316">
        <f t="shared" si="3"/>
        <v>0</v>
      </c>
      <c r="J37" s="316">
        <f t="shared" si="3"/>
        <v>0</v>
      </c>
      <c r="K37" s="316">
        <f t="shared" si="3"/>
        <v>0</v>
      </c>
      <c r="L37" s="316">
        <f t="shared" si="3"/>
        <v>0</v>
      </c>
      <c r="M37" s="316">
        <f t="shared" si="3"/>
        <v>0</v>
      </c>
    </row>
    <row r="38" spans="1:13" s="122" customFormat="1" ht="15" customHeight="1" thickBot="1">
      <c r="A38" s="51" t="s">
        <v>108</v>
      </c>
      <c r="B38" s="169" t="s">
        <v>296</v>
      </c>
      <c r="C38" s="380"/>
      <c r="D38" s="381"/>
      <c r="E38" s="381"/>
      <c r="F38" s="382"/>
      <c r="G38" s="382"/>
      <c r="H38" s="382"/>
      <c r="I38" s="382"/>
      <c r="J38" s="382"/>
      <c r="K38" s="382"/>
      <c r="L38" s="382"/>
      <c r="M38" s="382"/>
    </row>
    <row r="39" spans="1:13" s="122" customFormat="1" ht="15" customHeight="1" thickBot="1">
      <c r="A39" s="51" t="s">
        <v>119</v>
      </c>
      <c r="B39" s="169" t="s">
        <v>442</v>
      </c>
      <c r="C39" s="380"/>
      <c r="D39" s="381"/>
      <c r="E39" s="381"/>
      <c r="F39" s="382"/>
      <c r="G39" s="382"/>
      <c r="H39" s="382"/>
      <c r="I39" s="382"/>
      <c r="J39" s="382"/>
      <c r="K39" s="382"/>
      <c r="L39" s="382"/>
      <c r="M39" s="382"/>
    </row>
    <row r="40" spans="1:13" s="122" customFormat="1" ht="18.75" customHeight="1" thickBot="1">
      <c r="A40" s="51" t="s">
        <v>130</v>
      </c>
      <c r="B40" s="169" t="s">
        <v>462</v>
      </c>
      <c r="C40" s="330">
        <f>+C20+C26+C27+C32+C37+C38+C39</f>
        <v>0</v>
      </c>
      <c r="D40" s="309">
        <f>+D20+D26+D27+D32+D37+D38+D39</f>
        <v>0</v>
      </c>
      <c r="E40" s="309">
        <f>+E20+E26+E27+E32+E37+E38+E39</f>
        <v>0</v>
      </c>
      <c r="F40" s="316">
        <f>+F20+F26+F27+F32+F37+F38+F39</f>
        <v>0</v>
      </c>
      <c r="G40" s="316">
        <f>+G20+G26+G27+G32+G37+G38+G39</f>
        <v>0</v>
      </c>
      <c r="H40" s="316">
        <f aca="true" t="shared" si="4" ref="H40:M40">+H20+H26+H27+H32+H37+H38+H39</f>
        <v>0</v>
      </c>
      <c r="I40" s="316">
        <f t="shared" si="4"/>
        <v>0</v>
      </c>
      <c r="J40" s="316">
        <f t="shared" si="4"/>
        <v>0</v>
      </c>
      <c r="K40" s="316">
        <f t="shared" si="4"/>
        <v>0</v>
      </c>
      <c r="L40" s="316">
        <f t="shared" si="4"/>
        <v>0</v>
      </c>
      <c r="M40" s="316">
        <f t="shared" si="4"/>
        <v>0</v>
      </c>
    </row>
    <row r="41" spans="1:13" ht="15" customHeight="1" thickBot="1">
      <c r="A41" s="101"/>
      <c r="B41" s="169" t="s">
        <v>444</v>
      </c>
      <c r="C41" s="376"/>
      <c r="D41" s="377"/>
      <c r="E41" s="377"/>
      <c r="F41" s="378"/>
      <c r="G41" s="378"/>
      <c r="H41" s="378"/>
      <c r="I41" s="378"/>
      <c r="J41" s="378"/>
      <c r="K41" s="378"/>
      <c r="L41" s="378"/>
      <c r="M41" s="378"/>
    </row>
    <row r="42" spans="1:13" s="122" customFormat="1" ht="18" customHeight="1">
      <c r="A42" s="121" t="s">
        <v>445</v>
      </c>
      <c r="B42" s="179" t="s">
        <v>350</v>
      </c>
      <c r="C42" s="331">
        <v>619378</v>
      </c>
      <c r="D42" s="308"/>
      <c r="E42" s="308">
        <v>619378</v>
      </c>
      <c r="F42" s="317"/>
      <c r="G42" s="317">
        <v>619378</v>
      </c>
      <c r="H42" s="317"/>
      <c r="I42" s="317"/>
      <c r="J42" s="317">
        <v>619378</v>
      </c>
      <c r="K42" s="317"/>
      <c r="L42" s="317">
        <v>619378</v>
      </c>
      <c r="M42" s="317"/>
    </row>
    <row r="43" spans="1:13" s="122" customFormat="1" ht="15" customHeight="1">
      <c r="A43" s="121" t="s">
        <v>446</v>
      </c>
      <c r="B43" s="180" t="s">
        <v>447</v>
      </c>
      <c r="C43" s="329"/>
      <c r="D43" s="311"/>
      <c r="E43" s="311"/>
      <c r="F43" s="321"/>
      <c r="G43" s="321"/>
      <c r="H43" s="321"/>
      <c r="I43" s="321"/>
      <c r="J43" s="321"/>
      <c r="K43" s="321"/>
      <c r="L43" s="321"/>
      <c r="M43" s="321"/>
    </row>
    <row r="44" spans="1:13" s="91" customFormat="1" ht="17.25" customHeight="1" thickBot="1">
      <c r="A44" s="123" t="s">
        <v>448</v>
      </c>
      <c r="B44" s="227" t="s">
        <v>449</v>
      </c>
      <c r="C44" s="383"/>
      <c r="D44" s="384"/>
      <c r="E44" s="384"/>
      <c r="F44" s="385"/>
      <c r="G44" s="385"/>
      <c r="H44" s="385"/>
      <c r="I44" s="385"/>
      <c r="J44" s="385"/>
      <c r="K44" s="385"/>
      <c r="L44" s="385"/>
      <c r="M44" s="385"/>
    </row>
    <row r="45" spans="1:13" s="122" customFormat="1" ht="18.75" customHeight="1" thickBot="1">
      <c r="A45" s="108" t="s">
        <v>277</v>
      </c>
      <c r="B45" s="169" t="s">
        <v>450</v>
      </c>
      <c r="C45" s="330">
        <f>+C42+C43+C44</f>
        <v>619378</v>
      </c>
      <c r="D45" s="309">
        <f>+D42+D43+D44</f>
        <v>0</v>
      </c>
      <c r="E45" s="309">
        <f>+E42+E43+E44</f>
        <v>619378</v>
      </c>
      <c r="F45" s="316">
        <f>+F42+F43+F44</f>
        <v>0</v>
      </c>
      <c r="G45" s="316">
        <f>+G42+G43+G44</f>
        <v>619378</v>
      </c>
      <c r="H45" s="316">
        <f aca="true" t="shared" si="5" ref="H45:M45">+H42+H43+H44</f>
        <v>0</v>
      </c>
      <c r="I45" s="316">
        <f t="shared" si="5"/>
        <v>0</v>
      </c>
      <c r="J45" s="316">
        <f t="shared" si="5"/>
        <v>619378</v>
      </c>
      <c r="K45" s="316">
        <f t="shared" si="5"/>
        <v>0</v>
      </c>
      <c r="L45" s="316">
        <f t="shared" si="5"/>
        <v>619378</v>
      </c>
      <c r="M45" s="316">
        <f t="shared" si="5"/>
        <v>0</v>
      </c>
    </row>
    <row r="46" spans="1:13" s="91" customFormat="1" ht="17.25" customHeight="1" thickBot="1">
      <c r="A46" s="108" t="s">
        <v>141</v>
      </c>
      <c r="B46" s="228" t="s">
        <v>451</v>
      </c>
      <c r="C46" s="330">
        <f>+C40+C45</f>
        <v>619378</v>
      </c>
      <c r="D46" s="309">
        <f>+D40+D45</f>
        <v>0</v>
      </c>
      <c r="E46" s="309">
        <f>+E40+E45</f>
        <v>619378</v>
      </c>
      <c r="F46" s="316">
        <f>+F40+F45</f>
        <v>0</v>
      </c>
      <c r="G46" s="316">
        <f>+G40+G45</f>
        <v>619378</v>
      </c>
      <c r="H46" s="316">
        <f aca="true" t="shared" si="6" ref="H46:M46">+H40+H45</f>
        <v>0</v>
      </c>
      <c r="I46" s="316">
        <f t="shared" si="6"/>
        <v>0</v>
      </c>
      <c r="J46" s="316">
        <f t="shared" si="6"/>
        <v>619378</v>
      </c>
      <c r="K46" s="316">
        <f t="shared" si="6"/>
        <v>0</v>
      </c>
      <c r="L46" s="316">
        <f t="shared" si="6"/>
        <v>619378</v>
      </c>
      <c r="M46" s="316">
        <f t="shared" si="6"/>
        <v>0</v>
      </c>
    </row>
    <row r="47" spans="1:6" s="91" customFormat="1" ht="15" customHeight="1">
      <c r="A47" s="124"/>
      <c r="B47" s="229"/>
      <c r="C47" s="474"/>
      <c r="D47" s="125"/>
      <c r="E47" s="125"/>
      <c r="F47" s="125"/>
    </row>
    <row r="48" spans="1:6" s="91" customFormat="1" ht="15" customHeight="1">
      <c r="A48" s="124"/>
      <c r="B48" s="229"/>
      <c r="C48" s="474"/>
      <c r="D48" s="125"/>
      <c r="E48" s="125"/>
      <c r="F48" s="125"/>
    </row>
    <row r="49" spans="1:6" s="91" customFormat="1" ht="15" customHeight="1">
      <c r="A49" s="124"/>
      <c r="B49" s="229"/>
      <c r="C49" s="474"/>
      <c r="D49" s="125"/>
      <c r="E49" s="125"/>
      <c r="F49" s="125"/>
    </row>
    <row r="50" spans="1:6" s="91" customFormat="1" ht="15" customHeight="1" thickBot="1">
      <c r="A50" s="124"/>
      <c r="B50" s="229"/>
      <c r="C50" s="474"/>
      <c r="D50" s="125"/>
      <c r="E50" s="125"/>
      <c r="F50" s="125"/>
    </row>
    <row r="51" spans="1:13" s="97" customFormat="1" ht="40.5" customHeight="1" thickBot="1">
      <c r="A51" s="528" t="s">
        <v>394</v>
      </c>
      <c r="B51" s="1105" t="s">
        <v>509</v>
      </c>
      <c r="C51" s="1106"/>
      <c r="D51" s="1106"/>
      <c r="E51" s="1106"/>
      <c r="F51" s="1106"/>
      <c r="G51" s="1106"/>
      <c r="H51" s="1106"/>
      <c r="I51" s="1106"/>
      <c r="J51" s="1106"/>
      <c r="K51" s="1106"/>
      <c r="L51" s="1106"/>
      <c r="M51" s="1107"/>
    </row>
    <row r="52" spans="1:13" s="97" customFormat="1" ht="54" customHeight="1" thickBot="1">
      <c r="A52" s="528" t="s">
        <v>395</v>
      </c>
      <c r="B52" s="1105" t="s">
        <v>396</v>
      </c>
      <c r="C52" s="1106"/>
      <c r="D52" s="1106"/>
      <c r="E52" s="1106"/>
      <c r="F52" s="1106"/>
      <c r="G52" s="1106"/>
      <c r="H52" s="1106"/>
      <c r="I52" s="1106"/>
      <c r="J52" s="1106"/>
      <c r="K52" s="1106"/>
      <c r="L52" s="1106"/>
      <c r="M52" s="1107"/>
    </row>
    <row r="53" spans="1:13" s="97" customFormat="1" ht="18.75" customHeight="1" thickBot="1">
      <c r="A53" s="1086" t="s">
        <v>1</v>
      </c>
      <c r="B53" s="1154" t="s">
        <v>397</v>
      </c>
      <c r="C53" s="1132" t="s">
        <v>542</v>
      </c>
      <c r="D53" s="1137" t="s">
        <v>544</v>
      </c>
      <c r="E53" s="1138"/>
      <c r="F53" s="1153"/>
      <c r="G53" s="1087" t="s">
        <v>570</v>
      </c>
      <c r="H53" s="1108" t="s">
        <v>571</v>
      </c>
      <c r="I53" s="1074"/>
      <c r="J53" s="1090" t="s">
        <v>557</v>
      </c>
      <c r="K53" s="1137" t="s">
        <v>533</v>
      </c>
      <c r="L53" s="1138"/>
      <c r="M53" s="1139"/>
    </row>
    <row r="54" spans="1:13" s="194" customFormat="1" ht="48" thickBot="1">
      <c r="A54" s="1087"/>
      <c r="B54" s="1087"/>
      <c r="C54" s="1123"/>
      <c r="D54" s="193" t="s">
        <v>3</v>
      </c>
      <c r="E54" s="163" t="s">
        <v>4</v>
      </c>
      <c r="F54" s="163" t="s">
        <v>488</v>
      </c>
      <c r="G54" s="1075"/>
      <c r="H54" s="493" t="s">
        <v>534</v>
      </c>
      <c r="I54" s="493" t="s">
        <v>334</v>
      </c>
      <c r="J54" s="1155"/>
      <c r="K54" s="524" t="s">
        <v>3</v>
      </c>
      <c r="L54" s="523" t="s">
        <v>4</v>
      </c>
      <c r="M54" s="525" t="s">
        <v>488</v>
      </c>
    </row>
    <row r="55" spans="1:13" s="11" customFormat="1" ht="13.5" customHeight="1" thickBot="1">
      <c r="A55" s="98" t="s">
        <v>5</v>
      </c>
      <c r="B55" s="164" t="s">
        <v>6</v>
      </c>
      <c r="C55" s="462" t="s">
        <v>7</v>
      </c>
      <c r="D55" s="143" t="s">
        <v>8</v>
      </c>
      <c r="E55" s="143" t="s">
        <v>9</v>
      </c>
      <c r="F55" s="8" t="s">
        <v>10</v>
      </c>
      <c r="G55" s="8" t="s">
        <v>536</v>
      </c>
      <c r="H55" s="8" t="s">
        <v>376</v>
      </c>
      <c r="I55" s="8" t="s">
        <v>535</v>
      </c>
      <c r="J55" s="8" t="s">
        <v>536</v>
      </c>
      <c r="K55" s="8" t="s">
        <v>537</v>
      </c>
      <c r="L55" s="8" t="s">
        <v>540</v>
      </c>
      <c r="M55" s="8" t="s">
        <v>538</v>
      </c>
    </row>
    <row r="56" spans="1:13" s="11" customFormat="1" ht="16.5" customHeight="1" thickBot="1">
      <c r="A56" s="128"/>
      <c r="B56" s="218" t="s">
        <v>289</v>
      </c>
      <c r="C56" s="265"/>
      <c r="D56" s="249"/>
      <c r="E56" s="249"/>
      <c r="F56" s="246"/>
      <c r="G56" s="246"/>
      <c r="H56" s="246"/>
      <c r="I56" s="246"/>
      <c r="J56" s="246"/>
      <c r="K56" s="246"/>
      <c r="L56" s="246"/>
      <c r="M56" s="246"/>
    </row>
    <row r="57" spans="1:13" ht="15" customHeight="1" thickBot="1">
      <c r="A57" s="101"/>
      <c r="B57" s="169" t="s">
        <v>464</v>
      </c>
      <c r="C57" s="376"/>
      <c r="D57" s="377"/>
      <c r="E57" s="377"/>
      <c r="F57" s="378"/>
      <c r="G57" s="378"/>
      <c r="H57" s="378"/>
      <c r="I57" s="378"/>
      <c r="J57" s="378"/>
      <c r="K57" s="378"/>
      <c r="L57" s="378"/>
      <c r="M57" s="378"/>
    </row>
    <row r="58" spans="1:13" ht="15.75" customHeight="1">
      <c r="A58" s="121" t="s">
        <v>13</v>
      </c>
      <c r="B58" s="179" t="s">
        <v>191</v>
      </c>
      <c r="C58" s="331"/>
      <c r="D58" s="308"/>
      <c r="E58" s="308"/>
      <c r="F58" s="317"/>
      <c r="G58" s="317"/>
      <c r="H58" s="317"/>
      <c r="I58" s="317"/>
      <c r="J58" s="317"/>
      <c r="K58" s="317"/>
      <c r="L58" s="317"/>
      <c r="M58" s="317"/>
    </row>
    <row r="59" spans="1:13" ht="17.25" customHeight="1">
      <c r="A59" s="123" t="s">
        <v>15</v>
      </c>
      <c r="B59" s="180" t="s">
        <v>192</v>
      </c>
      <c r="C59" s="328"/>
      <c r="D59" s="304"/>
      <c r="E59" s="304"/>
      <c r="F59" s="318"/>
      <c r="G59" s="318"/>
      <c r="H59" s="318"/>
      <c r="I59" s="318"/>
      <c r="J59" s="318"/>
      <c r="K59" s="318"/>
      <c r="L59" s="318"/>
      <c r="M59" s="318"/>
    </row>
    <row r="60" spans="1:13" ht="18" customHeight="1">
      <c r="A60" s="123" t="s">
        <v>17</v>
      </c>
      <c r="B60" s="180" t="s">
        <v>193</v>
      </c>
      <c r="C60" s="328">
        <v>171311</v>
      </c>
      <c r="D60" s="304"/>
      <c r="E60" s="328">
        <v>171311</v>
      </c>
      <c r="F60" s="318"/>
      <c r="G60" s="318">
        <v>171311</v>
      </c>
      <c r="H60" s="318"/>
      <c r="I60" s="318"/>
      <c r="J60" s="318">
        <v>171311</v>
      </c>
      <c r="K60" s="318"/>
      <c r="L60" s="318">
        <v>171311</v>
      </c>
      <c r="M60" s="318"/>
    </row>
    <row r="61" spans="1:13" ht="15" customHeight="1">
      <c r="A61" s="123" t="s">
        <v>19</v>
      </c>
      <c r="B61" s="180" t="s">
        <v>194</v>
      </c>
      <c r="C61" s="328"/>
      <c r="D61" s="304"/>
      <c r="E61" s="328"/>
      <c r="F61" s="318"/>
      <c r="G61" s="318"/>
      <c r="H61" s="318"/>
      <c r="I61" s="318"/>
      <c r="J61" s="318"/>
      <c r="K61" s="318"/>
      <c r="L61" s="318"/>
      <c r="M61" s="318"/>
    </row>
    <row r="62" spans="1:13" ht="15" customHeight="1" thickBot="1">
      <c r="A62" s="123" t="s">
        <v>21</v>
      </c>
      <c r="B62" s="180" t="s">
        <v>196</v>
      </c>
      <c r="C62" s="328"/>
      <c r="D62" s="304"/>
      <c r="E62" s="328"/>
      <c r="F62" s="318"/>
      <c r="G62" s="318"/>
      <c r="H62" s="318"/>
      <c r="I62" s="318"/>
      <c r="J62" s="318"/>
      <c r="K62" s="318"/>
      <c r="L62" s="318"/>
      <c r="M62" s="318"/>
    </row>
    <row r="63" spans="1:13" s="126" customFormat="1" ht="18" customHeight="1" thickBot="1">
      <c r="A63" s="129" t="s">
        <v>23</v>
      </c>
      <c r="B63" s="192" t="s">
        <v>453</v>
      </c>
      <c r="C63" s="386">
        <f>SUM(C58:C62)</f>
        <v>171311</v>
      </c>
      <c r="D63" s="387">
        <f>SUM(D58:D62)</f>
        <v>0</v>
      </c>
      <c r="E63" s="386">
        <f>SUM(E58:E62)</f>
        <v>171311</v>
      </c>
      <c r="F63" s="388">
        <f>SUM(F58:F62)</f>
        <v>0</v>
      </c>
      <c r="G63" s="388">
        <f>SUM(G58:G62)</f>
        <v>171311</v>
      </c>
      <c r="H63" s="388">
        <f aca="true" t="shared" si="7" ref="H63:M63">SUM(H58:H62)</f>
        <v>0</v>
      </c>
      <c r="I63" s="388">
        <f t="shared" si="7"/>
        <v>0</v>
      </c>
      <c r="J63" s="388">
        <f t="shared" si="7"/>
        <v>171311</v>
      </c>
      <c r="K63" s="388">
        <f t="shared" si="7"/>
        <v>0</v>
      </c>
      <c r="L63" s="388">
        <f t="shared" si="7"/>
        <v>171311</v>
      </c>
      <c r="M63" s="388">
        <f t="shared" si="7"/>
        <v>0</v>
      </c>
    </row>
    <row r="64" spans="1:13" ht="15" customHeight="1" thickBot="1">
      <c r="A64" s="130"/>
      <c r="B64" s="235" t="s">
        <v>454</v>
      </c>
      <c r="C64" s="376"/>
      <c r="D64" s="377"/>
      <c r="E64" s="376"/>
      <c r="F64" s="378"/>
      <c r="G64" s="378"/>
      <c r="H64" s="378"/>
      <c r="I64" s="378"/>
      <c r="J64" s="378"/>
      <c r="K64" s="378"/>
      <c r="L64" s="378"/>
      <c r="M64" s="378"/>
    </row>
    <row r="65" spans="1:13" s="126" customFormat="1" ht="15.75" customHeight="1">
      <c r="A65" s="123" t="s">
        <v>26</v>
      </c>
      <c r="B65" s="231" t="s">
        <v>229</v>
      </c>
      <c r="C65" s="331">
        <v>448067</v>
      </c>
      <c r="D65" s="308"/>
      <c r="E65" s="331">
        <v>448067</v>
      </c>
      <c r="F65" s="317"/>
      <c r="G65" s="317">
        <v>448067</v>
      </c>
      <c r="H65" s="317"/>
      <c r="I65" s="317"/>
      <c r="J65" s="317">
        <v>448067</v>
      </c>
      <c r="K65" s="317"/>
      <c r="L65" s="317">
        <v>448067</v>
      </c>
      <c r="M65" s="317"/>
    </row>
    <row r="66" spans="1:13" ht="15" customHeight="1">
      <c r="A66" s="123" t="s">
        <v>28</v>
      </c>
      <c r="B66" s="232" t="s">
        <v>486</v>
      </c>
      <c r="C66" s="328"/>
      <c r="D66" s="304"/>
      <c r="E66" s="328"/>
      <c r="F66" s="318"/>
      <c r="G66" s="318"/>
      <c r="H66" s="318"/>
      <c r="I66" s="318"/>
      <c r="J66" s="318"/>
      <c r="K66" s="318"/>
      <c r="L66" s="318"/>
      <c r="M66" s="318"/>
    </row>
    <row r="67" spans="1:13" ht="15" customHeight="1">
      <c r="A67" s="123" t="s">
        <v>30</v>
      </c>
      <c r="B67" s="232" t="s">
        <v>455</v>
      </c>
      <c r="C67" s="328"/>
      <c r="D67" s="304"/>
      <c r="E67" s="328"/>
      <c r="F67" s="318"/>
      <c r="G67" s="318"/>
      <c r="H67" s="318"/>
      <c r="I67" s="318"/>
      <c r="J67" s="318"/>
      <c r="K67" s="318"/>
      <c r="L67" s="318"/>
      <c r="M67" s="318"/>
    </row>
    <row r="68" spans="1:13" ht="15" customHeight="1">
      <c r="A68" s="123" t="s">
        <v>32</v>
      </c>
      <c r="B68" s="232" t="s">
        <v>231</v>
      </c>
      <c r="C68" s="328"/>
      <c r="D68" s="304"/>
      <c r="E68" s="328"/>
      <c r="F68" s="318"/>
      <c r="G68" s="318"/>
      <c r="H68" s="318"/>
      <c r="I68" s="318"/>
      <c r="J68" s="318"/>
      <c r="K68" s="318"/>
      <c r="L68" s="318"/>
      <c r="M68" s="318"/>
    </row>
    <row r="69" spans="1:13" ht="16.5" customHeight="1" thickBot="1">
      <c r="A69" s="127" t="s">
        <v>34</v>
      </c>
      <c r="B69" s="233" t="s">
        <v>456</v>
      </c>
      <c r="C69" s="329"/>
      <c r="D69" s="311"/>
      <c r="E69" s="329"/>
      <c r="F69" s="321"/>
      <c r="G69" s="321"/>
      <c r="H69" s="321"/>
      <c r="I69" s="321"/>
      <c r="J69" s="321"/>
      <c r="K69" s="321"/>
      <c r="L69" s="321"/>
      <c r="M69" s="321"/>
    </row>
    <row r="70" spans="1:13" ht="17.25" customHeight="1" thickBot="1">
      <c r="A70" s="51" t="s">
        <v>38</v>
      </c>
      <c r="B70" s="230" t="s">
        <v>487</v>
      </c>
      <c r="C70" s="330">
        <f>C65+C67+C68+C69</f>
        <v>448067</v>
      </c>
      <c r="D70" s="309">
        <f>D65+D67+D68+D69</f>
        <v>0</v>
      </c>
      <c r="E70" s="330">
        <f>E65+E67+E68+E69</f>
        <v>448067</v>
      </c>
      <c r="F70" s="309">
        <f>F65+F67+F68+F69</f>
        <v>0</v>
      </c>
      <c r="G70" s="309">
        <f>G65+G67+G68+G69</f>
        <v>448067</v>
      </c>
      <c r="H70" s="309">
        <f aca="true" t="shared" si="8" ref="H70:M70">H65+H67+H68+H69</f>
        <v>0</v>
      </c>
      <c r="I70" s="309">
        <f t="shared" si="8"/>
        <v>0</v>
      </c>
      <c r="J70" s="309">
        <f t="shared" si="8"/>
        <v>448067</v>
      </c>
      <c r="K70" s="309">
        <f t="shared" si="8"/>
        <v>0</v>
      </c>
      <c r="L70" s="309">
        <f t="shared" si="8"/>
        <v>448067</v>
      </c>
      <c r="M70" s="309">
        <f t="shared" si="8"/>
        <v>0</v>
      </c>
    </row>
    <row r="71" spans="1:13" ht="15" customHeight="1" thickBot="1">
      <c r="A71" s="51" t="s">
        <v>53</v>
      </c>
      <c r="B71" s="169" t="s">
        <v>457</v>
      </c>
      <c r="C71" s="380"/>
      <c r="D71" s="381"/>
      <c r="E71" s="380"/>
      <c r="F71" s="382"/>
      <c r="G71" s="382"/>
      <c r="H71" s="382"/>
      <c r="I71" s="382"/>
      <c r="J71" s="382"/>
      <c r="K71" s="382"/>
      <c r="L71" s="382"/>
      <c r="M71" s="382"/>
    </row>
    <row r="72" spans="1:13" ht="18" customHeight="1" thickBot="1">
      <c r="A72" s="51" t="s">
        <v>70</v>
      </c>
      <c r="B72" s="224" t="s">
        <v>458</v>
      </c>
      <c r="C72" s="330">
        <f>+C63+C70+C71</f>
        <v>619378</v>
      </c>
      <c r="D72" s="309">
        <f>+D63+D70+D71</f>
        <v>0</v>
      </c>
      <c r="E72" s="330">
        <f>+E63+E70+E71</f>
        <v>619378</v>
      </c>
      <c r="F72" s="316">
        <f>+F63+F70+F71</f>
        <v>0</v>
      </c>
      <c r="G72" s="316">
        <f>+G63+G70+G71</f>
        <v>619378</v>
      </c>
      <c r="H72" s="316">
        <f aca="true" t="shared" si="9" ref="H72:M72">+H63+H70+H71</f>
        <v>0</v>
      </c>
      <c r="I72" s="316">
        <f t="shared" si="9"/>
        <v>0</v>
      </c>
      <c r="J72" s="316">
        <f t="shared" si="9"/>
        <v>619378</v>
      </c>
      <c r="K72" s="316">
        <f t="shared" si="9"/>
        <v>0</v>
      </c>
      <c r="L72" s="316">
        <f t="shared" si="9"/>
        <v>619378</v>
      </c>
      <c r="M72" s="316">
        <f t="shared" si="9"/>
        <v>0</v>
      </c>
    </row>
    <row r="73" spans="3:13" ht="15" customHeight="1" thickBot="1">
      <c r="C73" s="266"/>
      <c r="D73" s="245"/>
      <c r="E73" s="245"/>
      <c r="F73" s="245"/>
      <c r="G73" s="245"/>
      <c r="H73" s="245"/>
      <c r="I73" s="245"/>
      <c r="J73" s="245"/>
      <c r="K73" s="245"/>
      <c r="L73" s="245"/>
      <c r="M73" s="245"/>
    </row>
    <row r="74" spans="1:13" ht="16.5" customHeight="1" thickBot="1">
      <c r="A74" s="118" t="s">
        <v>429</v>
      </c>
      <c r="B74" s="222"/>
      <c r="C74" s="373"/>
      <c r="D74" s="389"/>
      <c r="E74" s="374"/>
      <c r="F74" s="375"/>
      <c r="G74" s="375"/>
      <c r="H74" s="375"/>
      <c r="I74" s="375"/>
      <c r="J74" s="375"/>
      <c r="K74" s="375"/>
      <c r="L74" s="375"/>
      <c r="M74" s="375"/>
    </row>
    <row r="75" spans="1:13" ht="15" customHeight="1" thickBot="1">
      <c r="A75" s="118" t="s">
        <v>430</v>
      </c>
      <c r="B75" s="222"/>
      <c r="C75" s="373"/>
      <c r="D75" s="374"/>
      <c r="E75" s="374"/>
      <c r="F75" s="375"/>
      <c r="G75" s="375"/>
      <c r="H75" s="375"/>
      <c r="I75" s="375"/>
      <c r="J75" s="375"/>
      <c r="K75" s="375"/>
      <c r="L75" s="375"/>
      <c r="M75" s="375"/>
    </row>
  </sheetData>
  <sheetProtection selectLockedCells="1" selectUnlockedCells="1"/>
  <mergeCells count="20">
    <mergeCell ref="A4:A5"/>
    <mergeCell ref="B4:B5"/>
    <mergeCell ref="C4:C5"/>
    <mergeCell ref="B53:B54"/>
    <mergeCell ref="A53:A54"/>
    <mergeCell ref="B52:M52"/>
    <mergeCell ref="B51:M51"/>
    <mergeCell ref="K53:M53"/>
    <mergeCell ref="J53:J54"/>
    <mergeCell ref="H53:I53"/>
    <mergeCell ref="G53:G54"/>
    <mergeCell ref="D53:F53"/>
    <mergeCell ref="C53:C54"/>
    <mergeCell ref="B2:M2"/>
    <mergeCell ref="B3:M3"/>
    <mergeCell ref="H4:I4"/>
    <mergeCell ref="J4:J5"/>
    <mergeCell ref="K4:M4"/>
    <mergeCell ref="D4:F4"/>
    <mergeCell ref="G4:G5"/>
  </mergeCells>
  <printOptions horizontalCentered="1"/>
  <pageMargins left="0.3937007874015748" right="0.2755905511811024" top="0.4330708661417323" bottom="0.5118110236220472" header="0.5118110236220472" footer="0.5118110236220472"/>
  <pageSetup horizontalDpi="300" verticalDpi="300" orientation="landscape" paperSize="9" scale="58" r:id="rId1"/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M74"/>
  <sheetViews>
    <sheetView view="pageBreakPreview" zoomScaleSheetLayoutView="100" zoomScalePageLayoutView="0" workbookViewId="0" topLeftCell="A1">
      <pane xSplit="2" ySplit="7" topLeftCell="C5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75" sqref="K75"/>
    </sheetView>
  </sheetViews>
  <sheetFormatPr defaultColWidth="9.00390625" defaultRowHeight="12.75"/>
  <cols>
    <col min="1" max="1" width="10.625" style="90" customWidth="1"/>
    <col min="2" max="2" width="78.375" style="194" customWidth="1"/>
    <col min="3" max="3" width="15.875" style="267" customWidth="1"/>
    <col min="4" max="6" width="15.875" style="91" customWidth="1"/>
    <col min="7" max="13" width="15.875" style="9" customWidth="1"/>
    <col min="14" max="16384" width="9.375" style="9" customWidth="1"/>
  </cols>
  <sheetData>
    <row r="1" spans="1:13" s="120" customFormat="1" ht="21" customHeight="1" thickBot="1">
      <c r="A1" s="94"/>
      <c r="C1" s="473" t="str">
        <f>+CONCATENATE("9.1.7. melléklet a .../",2018,". (......) önkormányzati rendelethez")</f>
        <v>9.1.7. melléklet a .../2018. (......) önkormányzati rendelethez</v>
      </c>
      <c r="D1" s="119"/>
      <c r="E1" s="45"/>
      <c r="M1" s="6" t="s">
        <v>0</v>
      </c>
    </row>
    <row r="2" spans="1:13" s="97" customFormat="1" ht="40.5" customHeight="1" thickBot="1">
      <c r="A2" s="528" t="s">
        <v>394</v>
      </c>
      <c r="B2" s="1105" t="s">
        <v>505</v>
      </c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7"/>
    </row>
    <row r="3" spans="1:13" s="97" customFormat="1" ht="54" customHeight="1" thickBot="1">
      <c r="A3" s="528" t="s">
        <v>395</v>
      </c>
      <c r="B3" s="1105" t="s">
        <v>396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7"/>
    </row>
    <row r="4" spans="1:13" s="97" customFormat="1" ht="18.75" customHeight="1" thickBot="1">
      <c r="A4" s="1096" t="s">
        <v>1</v>
      </c>
      <c r="B4" s="1087" t="s">
        <v>397</v>
      </c>
      <c r="C4" s="1123" t="s">
        <v>542</v>
      </c>
      <c r="D4" s="1147" t="s">
        <v>544</v>
      </c>
      <c r="E4" s="1147"/>
      <c r="F4" s="1147"/>
      <c r="G4" s="1087" t="s">
        <v>570</v>
      </c>
      <c r="H4" s="1108" t="s">
        <v>571</v>
      </c>
      <c r="I4" s="1074"/>
      <c r="J4" s="1087" t="s">
        <v>557</v>
      </c>
      <c r="K4" s="1121" t="s">
        <v>533</v>
      </c>
      <c r="L4" s="1121"/>
      <c r="M4" s="1122"/>
    </row>
    <row r="5" spans="1:13" s="194" customFormat="1" ht="48" thickBot="1">
      <c r="A5" s="1096"/>
      <c r="B5" s="1096"/>
      <c r="C5" s="1097"/>
      <c r="D5" s="193" t="s">
        <v>3</v>
      </c>
      <c r="E5" s="163" t="s">
        <v>4</v>
      </c>
      <c r="F5" s="163" t="s">
        <v>488</v>
      </c>
      <c r="G5" s="1075"/>
      <c r="H5" s="493" t="s">
        <v>534</v>
      </c>
      <c r="I5" s="493" t="s">
        <v>334</v>
      </c>
      <c r="J5" s="1075"/>
      <c r="K5" s="524" t="s">
        <v>3</v>
      </c>
      <c r="L5" s="523" t="s">
        <v>4</v>
      </c>
      <c r="M5" s="525" t="s">
        <v>488</v>
      </c>
    </row>
    <row r="6" spans="1:13" s="11" customFormat="1" ht="13.5" customHeight="1" thickBot="1">
      <c r="A6" s="98" t="s">
        <v>5</v>
      </c>
      <c r="B6" s="164" t="s">
        <v>6</v>
      </c>
      <c r="C6" s="462" t="s">
        <v>7</v>
      </c>
      <c r="D6" s="143" t="s">
        <v>8</v>
      </c>
      <c r="E6" s="143" t="s">
        <v>9</v>
      </c>
      <c r="F6" s="8" t="s">
        <v>10</v>
      </c>
      <c r="G6" s="8" t="s">
        <v>536</v>
      </c>
      <c r="H6" s="8" t="s">
        <v>376</v>
      </c>
      <c r="I6" s="8" t="s">
        <v>535</v>
      </c>
      <c r="J6" s="8" t="s">
        <v>536</v>
      </c>
      <c r="K6" s="8" t="s">
        <v>537</v>
      </c>
      <c r="L6" s="8" t="s">
        <v>540</v>
      </c>
      <c r="M6" s="8" t="s">
        <v>538</v>
      </c>
    </row>
    <row r="7" spans="1:13" s="11" customFormat="1" ht="15.75" customHeight="1" thickBot="1">
      <c r="A7" s="99"/>
      <c r="B7" s="234" t="s">
        <v>288</v>
      </c>
      <c r="C7" s="264"/>
      <c r="D7" s="247"/>
      <c r="E7" s="247"/>
      <c r="F7" s="248"/>
      <c r="G7" s="248"/>
      <c r="H7" s="248"/>
      <c r="I7" s="248"/>
      <c r="J7" s="248"/>
      <c r="K7" s="248"/>
      <c r="L7" s="248"/>
      <c r="M7" s="248"/>
    </row>
    <row r="8" spans="1:13" ht="15" customHeight="1" thickBot="1">
      <c r="A8" s="101"/>
      <c r="B8" s="224" t="s">
        <v>295</v>
      </c>
      <c r="C8" s="376"/>
      <c r="D8" s="377"/>
      <c r="E8" s="377"/>
      <c r="F8" s="378"/>
      <c r="G8" s="378"/>
      <c r="H8" s="378"/>
      <c r="I8" s="378"/>
      <c r="J8" s="378"/>
      <c r="K8" s="378"/>
      <c r="L8" s="378"/>
      <c r="M8" s="378"/>
    </row>
    <row r="9" spans="1:13" s="122" customFormat="1" ht="16.5" customHeight="1">
      <c r="A9" s="121" t="s">
        <v>13</v>
      </c>
      <c r="B9" s="179" t="s">
        <v>74</v>
      </c>
      <c r="C9" s="331"/>
      <c r="D9" s="308"/>
      <c r="E9" s="308"/>
      <c r="F9" s="317"/>
      <c r="G9" s="317"/>
      <c r="H9" s="317"/>
      <c r="I9" s="317"/>
      <c r="J9" s="317"/>
      <c r="K9" s="317"/>
      <c r="L9" s="317"/>
      <c r="M9" s="317"/>
    </row>
    <row r="10" spans="1:13" s="122" customFormat="1" ht="17.25" customHeight="1">
      <c r="A10" s="123" t="s">
        <v>15</v>
      </c>
      <c r="B10" s="180" t="s">
        <v>76</v>
      </c>
      <c r="C10" s="328"/>
      <c r="D10" s="304"/>
      <c r="E10" s="304"/>
      <c r="F10" s="318"/>
      <c r="G10" s="318"/>
      <c r="H10" s="318"/>
      <c r="I10" s="318"/>
      <c r="J10" s="318"/>
      <c r="K10" s="318"/>
      <c r="L10" s="318"/>
      <c r="M10" s="318"/>
    </row>
    <row r="11" spans="1:13" s="122" customFormat="1" ht="15" customHeight="1">
      <c r="A11" s="123" t="s">
        <v>17</v>
      </c>
      <c r="B11" s="180" t="s">
        <v>78</v>
      </c>
      <c r="C11" s="328"/>
      <c r="D11" s="304"/>
      <c r="E11" s="304"/>
      <c r="F11" s="318"/>
      <c r="G11" s="318"/>
      <c r="H11" s="318"/>
      <c r="I11" s="318"/>
      <c r="J11" s="318"/>
      <c r="K11" s="318"/>
      <c r="L11" s="318"/>
      <c r="M11" s="318"/>
    </row>
    <row r="12" spans="1:13" s="122" customFormat="1" ht="15" customHeight="1">
      <c r="A12" s="123" t="s">
        <v>19</v>
      </c>
      <c r="B12" s="180" t="s">
        <v>485</v>
      </c>
      <c r="C12" s="328"/>
      <c r="D12" s="304"/>
      <c r="E12" s="304"/>
      <c r="F12" s="318"/>
      <c r="G12" s="318"/>
      <c r="H12" s="318"/>
      <c r="I12" s="318"/>
      <c r="J12" s="318"/>
      <c r="K12" s="318"/>
      <c r="L12" s="318"/>
      <c r="M12" s="318"/>
    </row>
    <row r="13" spans="1:13" s="122" customFormat="1" ht="17.25" customHeight="1">
      <c r="A13" s="123" t="s">
        <v>21</v>
      </c>
      <c r="B13" s="180" t="s">
        <v>82</v>
      </c>
      <c r="C13" s="328"/>
      <c r="D13" s="304"/>
      <c r="E13" s="304"/>
      <c r="F13" s="318"/>
      <c r="G13" s="318"/>
      <c r="H13" s="318"/>
      <c r="I13" s="318"/>
      <c r="J13" s="318"/>
      <c r="K13" s="318"/>
      <c r="L13" s="318"/>
      <c r="M13" s="318"/>
    </row>
    <row r="14" spans="1:13" s="122" customFormat="1" ht="17.25" customHeight="1">
      <c r="A14" s="123" t="s">
        <v>197</v>
      </c>
      <c r="B14" s="180" t="s">
        <v>431</v>
      </c>
      <c r="C14" s="328"/>
      <c r="D14" s="304"/>
      <c r="E14" s="304"/>
      <c r="F14" s="318"/>
      <c r="G14" s="318"/>
      <c r="H14" s="318"/>
      <c r="I14" s="318"/>
      <c r="J14" s="318"/>
      <c r="K14" s="318"/>
      <c r="L14" s="318"/>
      <c r="M14" s="318"/>
    </row>
    <row r="15" spans="1:13" s="122" customFormat="1" ht="17.25" customHeight="1">
      <c r="A15" s="123" t="s">
        <v>199</v>
      </c>
      <c r="B15" s="190" t="s">
        <v>432</v>
      </c>
      <c r="C15" s="328"/>
      <c r="D15" s="304"/>
      <c r="E15" s="304"/>
      <c r="F15" s="318"/>
      <c r="G15" s="318"/>
      <c r="H15" s="318"/>
      <c r="I15" s="318"/>
      <c r="J15" s="318"/>
      <c r="K15" s="318"/>
      <c r="L15" s="318"/>
      <c r="M15" s="318"/>
    </row>
    <row r="16" spans="1:13" s="122" customFormat="1" ht="15" customHeight="1">
      <c r="A16" s="123" t="s">
        <v>201</v>
      </c>
      <c r="B16" s="180" t="s">
        <v>88</v>
      </c>
      <c r="C16" s="329"/>
      <c r="D16" s="311"/>
      <c r="E16" s="311"/>
      <c r="F16" s="321"/>
      <c r="G16" s="321"/>
      <c r="H16" s="321"/>
      <c r="I16" s="321"/>
      <c r="J16" s="321"/>
      <c r="K16" s="321"/>
      <c r="L16" s="321"/>
      <c r="M16" s="321"/>
    </row>
    <row r="17" spans="1:13" s="91" customFormat="1" ht="15" customHeight="1">
      <c r="A17" s="123" t="s">
        <v>203</v>
      </c>
      <c r="B17" s="180" t="s">
        <v>90</v>
      </c>
      <c r="C17" s="328"/>
      <c r="D17" s="304"/>
      <c r="E17" s="304"/>
      <c r="F17" s="318"/>
      <c r="G17" s="318"/>
      <c r="H17" s="318"/>
      <c r="I17" s="318"/>
      <c r="J17" s="318"/>
      <c r="K17" s="318"/>
      <c r="L17" s="318"/>
      <c r="M17" s="318"/>
    </row>
    <row r="18" spans="1:13" s="91" customFormat="1" ht="15" customHeight="1">
      <c r="A18" s="123" t="s">
        <v>205</v>
      </c>
      <c r="B18" s="180" t="s">
        <v>92</v>
      </c>
      <c r="C18" s="379"/>
      <c r="D18" s="306"/>
      <c r="E18" s="306"/>
      <c r="F18" s="319"/>
      <c r="G18" s="319"/>
      <c r="H18" s="319"/>
      <c r="I18" s="319"/>
      <c r="J18" s="319"/>
      <c r="K18" s="319"/>
      <c r="L18" s="319"/>
      <c r="M18" s="319"/>
    </row>
    <row r="19" spans="1:13" s="91" customFormat="1" ht="15" customHeight="1" thickBot="1">
      <c r="A19" s="123" t="s">
        <v>207</v>
      </c>
      <c r="B19" s="190" t="s">
        <v>94</v>
      </c>
      <c r="C19" s="379"/>
      <c r="D19" s="306"/>
      <c r="E19" s="306"/>
      <c r="F19" s="319"/>
      <c r="G19" s="319"/>
      <c r="H19" s="319"/>
      <c r="I19" s="319"/>
      <c r="J19" s="319"/>
      <c r="K19" s="319"/>
      <c r="L19" s="319"/>
      <c r="M19" s="319"/>
    </row>
    <row r="20" spans="1:13" s="122" customFormat="1" ht="17.25" customHeight="1" thickBot="1">
      <c r="A20" s="51" t="s">
        <v>23</v>
      </c>
      <c r="B20" s="224" t="s">
        <v>433</v>
      </c>
      <c r="C20" s="330">
        <f>SUM(C9:C19)</f>
        <v>0</v>
      </c>
      <c r="D20" s="309">
        <f>SUM(D9:D19)</f>
        <v>0</v>
      </c>
      <c r="E20" s="309">
        <f>SUM(E9:E19)</f>
        <v>0</v>
      </c>
      <c r="F20" s="316">
        <f>SUM(F9:F19)</f>
        <v>0</v>
      </c>
      <c r="G20" s="316">
        <f>SUM(G9:G19)</f>
        <v>0</v>
      </c>
      <c r="H20" s="316">
        <f aca="true" t="shared" si="0" ref="H20:M20">SUM(H9:H19)</f>
        <v>0</v>
      </c>
      <c r="I20" s="316">
        <f t="shared" si="0"/>
        <v>0</v>
      </c>
      <c r="J20" s="316">
        <f t="shared" si="0"/>
        <v>0</v>
      </c>
      <c r="K20" s="316">
        <f t="shared" si="0"/>
        <v>0</v>
      </c>
      <c r="L20" s="316">
        <f t="shared" si="0"/>
        <v>0</v>
      </c>
      <c r="M20" s="316">
        <f t="shared" si="0"/>
        <v>0</v>
      </c>
    </row>
    <row r="21" spans="1:13" ht="15" customHeight="1" thickBot="1">
      <c r="A21" s="101"/>
      <c r="B21" s="224" t="s">
        <v>25</v>
      </c>
      <c r="C21" s="376"/>
      <c r="D21" s="377"/>
      <c r="E21" s="377"/>
      <c r="F21" s="378"/>
      <c r="G21" s="378"/>
      <c r="H21" s="378"/>
      <c r="I21" s="378"/>
      <c r="J21" s="378"/>
      <c r="K21" s="378"/>
      <c r="L21" s="378"/>
      <c r="M21" s="378"/>
    </row>
    <row r="22" spans="1:13" s="91" customFormat="1" ht="15" customHeight="1">
      <c r="A22" s="121" t="s">
        <v>26</v>
      </c>
      <c r="B22" s="179" t="s">
        <v>27</v>
      </c>
      <c r="C22" s="331"/>
      <c r="D22" s="308"/>
      <c r="E22" s="308"/>
      <c r="F22" s="317"/>
      <c r="G22" s="317"/>
      <c r="H22" s="317"/>
      <c r="I22" s="317"/>
      <c r="J22" s="317"/>
      <c r="K22" s="317"/>
      <c r="L22" s="317"/>
      <c r="M22" s="317"/>
    </row>
    <row r="23" spans="1:13" s="91" customFormat="1" ht="15" customHeight="1">
      <c r="A23" s="123" t="s">
        <v>28</v>
      </c>
      <c r="B23" s="180" t="s">
        <v>434</v>
      </c>
      <c r="C23" s="328"/>
      <c r="D23" s="304"/>
      <c r="E23" s="304"/>
      <c r="F23" s="318"/>
      <c r="G23" s="318"/>
      <c r="H23" s="318"/>
      <c r="I23" s="318"/>
      <c r="J23" s="318"/>
      <c r="K23" s="318"/>
      <c r="L23" s="318"/>
      <c r="M23" s="318"/>
    </row>
    <row r="24" spans="1:13" s="91" customFormat="1" ht="15" customHeight="1">
      <c r="A24" s="123" t="s">
        <v>30</v>
      </c>
      <c r="B24" s="180" t="s">
        <v>435</v>
      </c>
      <c r="C24" s="328"/>
      <c r="D24" s="304"/>
      <c r="E24" s="304"/>
      <c r="F24" s="318"/>
      <c r="G24" s="318"/>
      <c r="H24" s="318"/>
      <c r="I24" s="318"/>
      <c r="J24" s="318"/>
      <c r="K24" s="318"/>
      <c r="L24" s="318"/>
      <c r="M24" s="318"/>
    </row>
    <row r="25" spans="1:13" s="91" customFormat="1" ht="15" customHeight="1" thickBot="1">
      <c r="A25" s="123" t="s">
        <v>32</v>
      </c>
      <c r="B25" s="180" t="s">
        <v>459</v>
      </c>
      <c r="C25" s="328"/>
      <c r="D25" s="304"/>
      <c r="E25" s="304"/>
      <c r="F25" s="318"/>
      <c r="G25" s="318"/>
      <c r="H25" s="318"/>
      <c r="I25" s="318"/>
      <c r="J25" s="318"/>
      <c r="K25" s="318"/>
      <c r="L25" s="318"/>
      <c r="M25" s="318"/>
    </row>
    <row r="26" spans="1:13" s="122" customFormat="1" ht="30" customHeight="1" thickBot="1">
      <c r="A26" s="51" t="s">
        <v>38</v>
      </c>
      <c r="B26" s="224" t="s">
        <v>437</v>
      </c>
      <c r="C26" s="330">
        <f>SUM(C22:C24)</f>
        <v>0</v>
      </c>
      <c r="D26" s="309">
        <f>SUM(D22:D24)</f>
        <v>0</v>
      </c>
      <c r="E26" s="309">
        <f>SUM(E22:E24)</f>
        <v>0</v>
      </c>
      <c r="F26" s="316">
        <f>SUM(F22:F24)</f>
        <v>0</v>
      </c>
      <c r="G26" s="316">
        <f>SUM(G22:G24)</f>
        <v>0</v>
      </c>
      <c r="H26" s="316">
        <f aca="true" t="shared" si="1" ref="H26:M26">SUM(H22:H24)</f>
        <v>0</v>
      </c>
      <c r="I26" s="316">
        <f t="shared" si="1"/>
        <v>0</v>
      </c>
      <c r="J26" s="316">
        <f t="shared" si="1"/>
        <v>0</v>
      </c>
      <c r="K26" s="316">
        <f t="shared" si="1"/>
        <v>0</v>
      </c>
      <c r="L26" s="316">
        <f t="shared" si="1"/>
        <v>0</v>
      </c>
      <c r="M26" s="316">
        <f t="shared" si="1"/>
        <v>0</v>
      </c>
    </row>
    <row r="27" spans="1:13" s="91" customFormat="1" ht="15" customHeight="1" thickBot="1">
      <c r="A27" s="51" t="s">
        <v>53</v>
      </c>
      <c r="B27" s="169" t="s">
        <v>294</v>
      </c>
      <c r="C27" s="380"/>
      <c r="D27" s="381"/>
      <c r="E27" s="381"/>
      <c r="F27" s="382"/>
      <c r="G27" s="382"/>
      <c r="H27" s="382"/>
      <c r="I27" s="382"/>
      <c r="J27" s="382"/>
      <c r="K27" s="382"/>
      <c r="L27" s="382"/>
      <c r="M27" s="382"/>
    </row>
    <row r="28" spans="1:13" ht="15" customHeight="1" thickBot="1">
      <c r="A28" s="101"/>
      <c r="B28" s="169" t="s">
        <v>40</v>
      </c>
      <c r="C28" s="376"/>
      <c r="D28" s="377"/>
      <c r="E28" s="377"/>
      <c r="F28" s="378"/>
      <c r="G28" s="378"/>
      <c r="H28" s="378"/>
      <c r="I28" s="378"/>
      <c r="J28" s="378"/>
      <c r="K28" s="378"/>
      <c r="L28" s="378"/>
      <c r="M28" s="378"/>
    </row>
    <row r="29" spans="1:13" s="91" customFormat="1" ht="15" customHeight="1">
      <c r="A29" s="121" t="s">
        <v>56</v>
      </c>
      <c r="B29" s="179" t="s">
        <v>434</v>
      </c>
      <c r="C29" s="331"/>
      <c r="D29" s="308"/>
      <c r="E29" s="308"/>
      <c r="F29" s="317"/>
      <c r="G29" s="317"/>
      <c r="H29" s="317"/>
      <c r="I29" s="317"/>
      <c r="J29" s="317"/>
      <c r="K29" s="317"/>
      <c r="L29" s="317"/>
      <c r="M29" s="317"/>
    </row>
    <row r="30" spans="1:13" s="91" customFormat="1" ht="15" customHeight="1">
      <c r="A30" s="121" t="s">
        <v>64</v>
      </c>
      <c r="B30" s="180" t="s">
        <v>438</v>
      </c>
      <c r="C30" s="329"/>
      <c r="D30" s="311"/>
      <c r="E30" s="311"/>
      <c r="F30" s="321"/>
      <c r="G30" s="321"/>
      <c r="H30" s="321"/>
      <c r="I30" s="321"/>
      <c r="J30" s="321"/>
      <c r="K30" s="321"/>
      <c r="L30" s="321"/>
      <c r="M30" s="321"/>
    </row>
    <row r="31" spans="1:13" s="91" customFormat="1" ht="15" customHeight="1" thickBot="1">
      <c r="A31" s="123" t="s">
        <v>66</v>
      </c>
      <c r="B31" s="227" t="s">
        <v>460</v>
      </c>
      <c r="C31" s="383"/>
      <c r="D31" s="384"/>
      <c r="E31" s="384"/>
      <c r="F31" s="385"/>
      <c r="G31" s="385"/>
      <c r="H31" s="385"/>
      <c r="I31" s="385"/>
      <c r="J31" s="385"/>
      <c r="K31" s="385"/>
      <c r="L31" s="385"/>
      <c r="M31" s="385"/>
    </row>
    <row r="32" spans="1:13" s="91" customFormat="1" ht="33" customHeight="1" thickBot="1">
      <c r="A32" s="51" t="s">
        <v>70</v>
      </c>
      <c r="B32" s="169" t="s">
        <v>461</v>
      </c>
      <c r="C32" s="330">
        <f>+C29+C30</f>
        <v>0</v>
      </c>
      <c r="D32" s="309">
        <f>+D29+D30</f>
        <v>0</v>
      </c>
      <c r="E32" s="309">
        <f>+E29+E30</f>
        <v>0</v>
      </c>
      <c r="F32" s="316">
        <f>+F29+F30</f>
        <v>0</v>
      </c>
      <c r="G32" s="316">
        <f>+G29+G30</f>
        <v>0</v>
      </c>
      <c r="H32" s="316">
        <f aca="true" t="shared" si="2" ref="H32:M32">+H29+H30</f>
        <v>0</v>
      </c>
      <c r="I32" s="316">
        <f t="shared" si="2"/>
        <v>0</v>
      </c>
      <c r="J32" s="316">
        <f t="shared" si="2"/>
        <v>0</v>
      </c>
      <c r="K32" s="316">
        <f t="shared" si="2"/>
        <v>0</v>
      </c>
      <c r="L32" s="316">
        <f t="shared" si="2"/>
        <v>0</v>
      </c>
      <c r="M32" s="316">
        <f t="shared" si="2"/>
        <v>0</v>
      </c>
    </row>
    <row r="33" spans="1:13" ht="15" customHeight="1" thickBot="1">
      <c r="A33" s="101"/>
      <c r="B33" s="169" t="s">
        <v>97</v>
      </c>
      <c r="C33" s="376"/>
      <c r="D33" s="377"/>
      <c r="E33" s="377"/>
      <c r="F33" s="378"/>
      <c r="G33" s="378"/>
      <c r="H33" s="378"/>
      <c r="I33" s="378"/>
      <c r="J33" s="378"/>
      <c r="K33" s="378"/>
      <c r="L33" s="378"/>
      <c r="M33" s="378"/>
    </row>
    <row r="34" spans="1:13" s="91" customFormat="1" ht="15" customHeight="1">
      <c r="A34" s="121" t="s">
        <v>73</v>
      </c>
      <c r="B34" s="179" t="s">
        <v>99</v>
      </c>
      <c r="C34" s="331"/>
      <c r="D34" s="308"/>
      <c r="E34" s="308"/>
      <c r="F34" s="317"/>
      <c r="G34" s="317"/>
      <c r="H34" s="317"/>
      <c r="I34" s="317"/>
      <c r="J34" s="317"/>
      <c r="K34" s="317"/>
      <c r="L34" s="317"/>
      <c r="M34" s="317"/>
    </row>
    <row r="35" spans="1:13" s="91" customFormat="1" ht="15" customHeight="1">
      <c r="A35" s="121" t="s">
        <v>75</v>
      </c>
      <c r="B35" s="180" t="s">
        <v>101</v>
      </c>
      <c r="C35" s="329"/>
      <c r="D35" s="311"/>
      <c r="E35" s="311"/>
      <c r="F35" s="321"/>
      <c r="G35" s="321"/>
      <c r="H35" s="321"/>
      <c r="I35" s="321"/>
      <c r="J35" s="321"/>
      <c r="K35" s="321"/>
      <c r="L35" s="321"/>
      <c r="M35" s="321"/>
    </row>
    <row r="36" spans="1:13" s="91" customFormat="1" ht="15" customHeight="1" thickBot="1">
      <c r="A36" s="123" t="s">
        <v>77</v>
      </c>
      <c r="B36" s="227" t="s">
        <v>103</v>
      </c>
      <c r="C36" s="383"/>
      <c r="D36" s="384"/>
      <c r="E36" s="384"/>
      <c r="F36" s="385"/>
      <c r="G36" s="385"/>
      <c r="H36" s="385"/>
      <c r="I36" s="385"/>
      <c r="J36" s="385"/>
      <c r="K36" s="385"/>
      <c r="L36" s="385"/>
      <c r="M36" s="385"/>
    </row>
    <row r="37" spans="1:13" s="91" customFormat="1" ht="15" customHeight="1" thickBot="1">
      <c r="A37" s="51" t="s">
        <v>95</v>
      </c>
      <c r="B37" s="169" t="s">
        <v>466</v>
      </c>
      <c r="C37" s="330">
        <f>+C34+C35+C36</f>
        <v>0</v>
      </c>
      <c r="D37" s="309">
        <f>+D34+D35+D36</f>
        <v>0</v>
      </c>
      <c r="E37" s="309">
        <f>+E34+E35+E36</f>
        <v>0</v>
      </c>
      <c r="F37" s="316">
        <f>+F34+F35+F36</f>
        <v>0</v>
      </c>
      <c r="G37" s="316">
        <f>+G34+G35+G36</f>
        <v>0</v>
      </c>
      <c r="H37" s="316">
        <f aca="true" t="shared" si="3" ref="H37:M37">+H34+H35+H36</f>
        <v>0</v>
      </c>
      <c r="I37" s="316">
        <f t="shared" si="3"/>
        <v>0</v>
      </c>
      <c r="J37" s="316">
        <f t="shared" si="3"/>
        <v>0</v>
      </c>
      <c r="K37" s="316">
        <f t="shared" si="3"/>
        <v>0</v>
      </c>
      <c r="L37" s="316">
        <f t="shared" si="3"/>
        <v>0</v>
      </c>
      <c r="M37" s="316">
        <f t="shared" si="3"/>
        <v>0</v>
      </c>
    </row>
    <row r="38" spans="1:13" s="122" customFormat="1" ht="15" customHeight="1" thickBot="1">
      <c r="A38" s="51" t="s">
        <v>108</v>
      </c>
      <c r="B38" s="169" t="s">
        <v>296</v>
      </c>
      <c r="C38" s="380"/>
      <c r="D38" s="381"/>
      <c r="E38" s="381"/>
      <c r="F38" s="382"/>
      <c r="G38" s="382"/>
      <c r="H38" s="382"/>
      <c r="I38" s="382"/>
      <c r="J38" s="382"/>
      <c r="K38" s="382"/>
      <c r="L38" s="382"/>
      <c r="M38" s="382"/>
    </row>
    <row r="39" spans="1:13" s="122" customFormat="1" ht="15" customHeight="1" thickBot="1">
      <c r="A39" s="51" t="s">
        <v>119</v>
      </c>
      <c r="B39" s="169" t="s">
        <v>442</v>
      </c>
      <c r="C39" s="380"/>
      <c r="D39" s="381"/>
      <c r="E39" s="381"/>
      <c r="F39" s="382"/>
      <c r="G39" s="382"/>
      <c r="H39" s="382"/>
      <c r="I39" s="382"/>
      <c r="J39" s="382"/>
      <c r="K39" s="382"/>
      <c r="L39" s="382"/>
      <c r="M39" s="382"/>
    </row>
    <row r="40" spans="1:13" s="122" customFormat="1" ht="18.75" customHeight="1" thickBot="1">
      <c r="A40" s="51" t="s">
        <v>130</v>
      </c>
      <c r="B40" s="169" t="s">
        <v>462</v>
      </c>
      <c r="C40" s="330">
        <f>+C20+C26+C27+C32+C37+C38+C39</f>
        <v>0</v>
      </c>
      <c r="D40" s="309">
        <f>+D20+D26+D27+D32+D37+D38+D39</f>
        <v>0</v>
      </c>
      <c r="E40" s="309">
        <f>+E20+E26+E27+E32+E37+E38+E39</f>
        <v>0</v>
      </c>
      <c r="F40" s="316">
        <f>+F20+F26+F27+F32+F37+F38+F39</f>
        <v>0</v>
      </c>
      <c r="G40" s="316">
        <f>+G20+G26+G27+G32+G37+G38+G39</f>
        <v>0</v>
      </c>
      <c r="H40" s="316">
        <f aca="true" t="shared" si="4" ref="H40:M40">+H20+H26+H27+H32+H37+H38+H39</f>
        <v>0</v>
      </c>
      <c r="I40" s="316">
        <f t="shared" si="4"/>
        <v>0</v>
      </c>
      <c r="J40" s="316">
        <f t="shared" si="4"/>
        <v>0</v>
      </c>
      <c r="K40" s="316">
        <f t="shared" si="4"/>
        <v>0</v>
      </c>
      <c r="L40" s="316">
        <f t="shared" si="4"/>
        <v>0</v>
      </c>
      <c r="M40" s="316">
        <f t="shared" si="4"/>
        <v>0</v>
      </c>
    </row>
    <row r="41" spans="1:13" ht="15" customHeight="1" thickBot="1">
      <c r="A41" s="101"/>
      <c r="B41" s="169" t="s">
        <v>444</v>
      </c>
      <c r="C41" s="376"/>
      <c r="D41" s="377"/>
      <c r="E41" s="377"/>
      <c r="F41" s="378"/>
      <c r="G41" s="378"/>
      <c r="H41" s="378"/>
      <c r="I41" s="378"/>
      <c r="J41" s="378"/>
      <c r="K41" s="378"/>
      <c r="L41" s="378"/>
      <c r="M41" s="378"/>
    </row>
    <row r="42" spans="1:13" s="122" customFormat="1" ht="17.25" customHeight="1">
      <c r="A42" s="121" t="s">
        <v>445</v>
      </c>
      <c r="B42" s="179" t="s">
        <v>350</v>
      </c>
      <c r="C42" s="331">
        <v>6999</v>
      </c>
      <c r="D42" s="308">
        <v>6999</v>
      </c>
      <c r="E42" s="308"/>
      <c r="F42" s="317"/>
      <c r="G42" s="317">
        <v>6999</v>
      </c>
      <c r="H42" s="317"/>
      <c r="I42" s="317"/>
      <c r="J42" s="317">
        <v>6999</v>
      </c>
      <c r="K42" s="317">
        <v>6999</v>
      </c>
      <c r="L42" s="317"/>
      <c r="M42" s="317"/>
    </row>
    <row r="43" spans="1:13" s="122" customFormat="1" ht="15" customHeight="1">
      <c r="A43" s="121" t="s">
        <v>446</v>
      </c>
      <c r="B43" s="180" t="s">
        <v>447</v>
      </c>
      <c r="C43" s="329"/>
      <c r="D43" s="311"/>
      <c r="E43" s="311"/>
      <c r="F43" s="321"/>
      <c r="G43" s="321"/>
      <c r="H43" s="321"/>
      <c r="I43" s="321"/>
      <c r="J43" s="321"/>
      <c r="K43" s="321"/>
      <c r="L43" s="321"/>
      <c r="M43" s="321"/>
    </row>
    <row r="44" spans="1:13" s="91" customFormat="1" ht="17.25" customHeight="1" thickBot="1">
      <c r="A44" s="123" t="s">
        <v>448</v>
      </c>
      <c r="B44" s="227" t="s">
        <v>449</v>
      </c>
      <c r="C44" s="383"/>
      <c r="D44" s="384"/>
      <c r="E44" s="384"/>
      <c r="F44" s="385"/>
      <c r="G44" s="385"/>
      <c r="H44" s="385"/>
      <c r="I44" s="385"/>
      <c r="J44" s="385"/>
      <c r="K44" s="385"/>
      <c r="L44" s="385"/>
      <c r="M44" s="385"/>
    </row>
    <row r="45" spans="1:13" s="122" customFormat="1" ht="18.75" customHeight="1" thickBot="1">
      <c r="A45" s="108" t="s">
        <v>277</v>
      </c>
      <c r="B45" s="169" t="s">
        <v>450</v>
      </c>
      <c r="C45" s="330">
        <f>+C42+C43+C44</f>
        <v>6999</v>
      </c>
      <c r="D45" s="309">
        <f>+D42+D43+D44</f>
        <v>6999</v>
      </c>
      <c r="E45" s="309">
        <f>+E42+E43+E44</f>
        <v>0</v>
      </c>
      <c r="F45" s="316">
        <f>+F42+F43+F44</f>
        <v>0</v>
      </c>
      <c r="G45" s="316">
        <f>+G42+G43+G44</f>
        <v>6999</v>
      </c>
      <c r="H45" s="316">
        <f aca="true" t="shared" si="5" ref="H45:M45">+H42+H43+H44</f>
        <v>0</v>
      </c>
      <c r="I45" s="316">
        <f t="shared" si="5"/>
        <v>0</v>
      </c>
      <c r="J45" s="316">
        <f t="shared" si="5"/>
        <v>6999</v>
      </c>
      <c r="K45" s="316">
        <f t="shared" si="5"/>
        <v>6999</v>
      </c>
      <c r="L45" s="316">
        <f t="shared" si="5"/>
        <v>0</v>
      </c>
      <c r="M45" s="316">
        <f t="shared" si="5"/>
        <v>0</v>
      </c>
    </row>
    <row r="46" spans="1:13" s="91" customFormat="1" ht="17.25" customHeight="1" thickBot="1">
      <c r="A46" s="108" t="s">
        <v>141</v>
      </c>
      <c r="B46" s="228" t="s">
        <v>451</v>
      </c>
      <c r="C46" s="330">
        <f>+C40+C45</f>
        <v>6999</v>
      </c>
      <c r="D46" s="309">
        <f>+D40+D45</f>
        <v>6999</v>
      </c>
      <c r="E46" s="309">
        <f>+E40+E45</f>
        <v>0</v>
      </c>
      <c r="F46" s="316">
        <f>+F40+F45</f>
        <v>0</v>
      </c>
      <c r="G46" s="316">
        <f>+G40+G45</f>
        <v>6999</v>
      </c>
      <c r="H46" s="316">
        <f aca="true" t="shared" si="6" ref="H46:M46">+H40+H45</f>
        <v>0</v>
      </c>
      <c r="I46" s="316">
        <f t="shared" si="6"/>
        <v>0</v>
      </c>
      <c r="J46" s="316">
        <f t="shared" si="6"/>
        <v>6999</v>
      </c>
      <c r="K46" s="316">
        <f t="shared" si="6"/>
        <v>6999</v>
      </c>
      <c r="L46" s="316">
        <f t="shared" si="6"/>
        <v>0</v>
      </c>
      <c r="M46" s="316">
        <f t="shared" si="6"/>
        <v>0</v>
      </c>
    </row>
    <row r="47" spans="1:6" s="91" customFormat="1" ht="15" customHeight="1">
      <c r="A47" s="124"/>
      <c r="B47" s="229"/>
      <c r="C47" s="474"/>
      <c r="D47" s="125"/>
      <c r="E47" s="125"/>
      <c r="F47" s="125"/>
    </row>
    <row r="48" spans="1:6" s="91" customFormat="1" ht="15" customHeight="1">
      <c r="A48" s="124"/>
      <c r="B48" s="229"/>
      <c r="C48" s="474"/>
      <c r="D48" s="125"/>
      <c r="E48" s="125"/>
      <c r="F48" s="125"/>
    </row>
    <row r="49" spans="1:6" s="91" customFormat="1" ht="15" customHeight="1" thickBot="1">
      <c r="A49" s="124"/>
      <c r="B49" s="229"/>
      <c r="C49" s="474"/>
      <c r="D49" s="125"/>
      <c r="E49" s="125"/>
      <c r="F49" s="125"/>
    </row>
    <row r="50" spans="1:13" s="97" customFormat="1" ht="40.5" customHeight="1" thickBot="1">
      <c r="A50" s="528" t="s">
        <v>394</v>
      </c>
      <c r="B50" s="1105" t="s">
        <v>503</v>
      </c>
      <c r="C50" s="1106"/>
      <c r="D50" s="1106"/>
      <c r="E50" s="1106"/>
      <c r="F50" s="1106"/>
      <c r="G50" s="1106"/>
      <c r="H50" s="1106"/>
      <c r="I50" s="1106"/>
      <c r="J50" s="1106"/>
      <c r="K50" s="1106"/>
      <c r="L50" s="1106"/>
      <c r="M50" s="1107"/>
    </row>
    <row r="51" spans="1:13" s="97" customFormat="1" ht="54" customHeight="1" thickBot="1">
      <c r="A51" s="528" t="s">
        <v>395</v>
      </c>
      <c r="B51" s="1105" t="s">
        <v>396</v>
      </c>
      <c r="C51" s="1106"/>
      <c r="D51" s="1106"/>
      <c r="E51" s="1106"/>
      <c r="F51" s="1106"/>
      <c r="G51" s="1106"/>
      <c r="H51" s="1106"/>
      <c r="I51" s="1106"/>
      <c r="J51" s="1106"/>
      <c r="K51" s="1106"/>
      <c r="L51" s="1106"/>
      <c r="M51" s="1107"/>
    </row>
    <row r="52" spans="1:13" s="97" customFormat="1" ht="18.75" customHeight="1" thickBot="1">
      <c r="A52" s="1086" t="s">
        <v>1</v>
      </c>
      <c r="B52" s="1154" t="s">
        <v>397</v>
      </c>
      <c r="C52" s="1132" t="s">
        <v>542</v>
      </c>
      <c r="D52" s="1137" t="s">
        <v>544</v>
      </c>
      <c r="E52" s="1138"/>
      <c r="F52" s="1153"/>
      <c r="G52" s="1087" t="s">
        <v>570</v>
      </c>
      <c r="H52" s="1108" t="s">
        <v>571</v>
      </c>
      <c r="I52" s="1074"/>
      <c r="J52" s="1090" t="s">
        <v>557</v>
      </c>
      <c r="K52" s="1137" t="s">
        <v>533</v>
      </c>
      <c r="L52" s="1138"/>
      <c r="M52" s="1139"/>
    </row>
    <row r="53" spans="1:13" s="194" customFormat="1" ht="48" thickBot="1">
      <c r="A53" s="1087"/>
      <c r="B53" s="1087"/>
      <c r="C53" s="1123"/>
      <c r="D53" s="193" t="s">
        <v>3</v>
      </c>
      <c r="E53" s="163" t="s">
        <v>4</v>
      </c>
      <c r="F53" s="163" t="s">
        <v>488</v>
      </c>
      <c r="G53" s="1075"/>
      <c r="H53" s="493" t="s">
        <v>534</v>
      </c>
      <c r="I53" s="493" t="s">
        <v>334</v>
      </c>
      <c r="J53" s="1155"/>
      <c r="K53" s="524" t="s">
        <v>3</v>
      </c>
      <c r="L53" s="523" t="s">
        <v>4</v>
      </c>
      <c r="M53" s="525" t="s">
        <v>488</v>
      </c>
    </row>
    <row r="54" spans="1:13" s="11" customFormat="1" ht="13.5" customHeight="1" thickBot="1">
      <c r="A54" s="98" t="s">
        <v>5</v>
      </c>
      <c r="B54" s="164" t="s">
        <v>6</v>
      </c>
      <c r="C54" s="462" t="s">
        <v>7</v>
      </c>
      <c r="D54" s="143" t="s">
        <v>8</v>
      </c>
      <c r="E54" s="143" t="s">
        <v>9</v>
      </c>
      <c r="F54" s="8" t="s">
        <v>10</v>
      </c>
      <c r="G54" s="8" t="s">
        <v>536</v>
      </c>
      <c r="H54" s="8" t="s">
        <v>376</v>
      </c>
      <c r="I54" s="8" t="s">
        <v>535</v>
      </c>
      <c r="J54" s="8" t="s">
        <v>536</v>
      </c>
      <c r="K54" s="8" t="s">
        <v>537</v>
      </c>
      <c r="L54" s="8" t="s">
        <v>540</v>
      </c>
      <c r="M54" s="8" t="s">
        <v>538</v>
      </c>
    </row>
    <row r="55" spans="1:13" s="11" customFormat="1" ht="16.5" customHeight="1" thickBot="1">
      <c r="A55" s="128"/>
      <c r="B55" s="218" t="s">
        <v>289</v>
      </c>
      <c r="C55" s="265"/>
      <c r="D55" s="249"/>
      <c r="E55" s="249"/>
      <c r="F55" s="246"/>
      <c r="G55" s="246"/>
      <c r="H55" s="246"/>
      <c r="I55" s="246"/>
      <c r="J55" s="246"/>
      <c r="K55" s="246"/>
      <c r="L55" s="246"/>
      <c r="M55" s="246"/>
    </row>
    <row r="56" spans="1:13" ht="15" customHeight="1" thickBot="1">
      <c r="A56" s="101"/>
      <c r="B56" s="169" t="s">
        <v>464</v>
      </c>
      <c r="C56" s="376"/>
      <c r="D56" s="377"/>
      <c r="E56" s="377"/>
      <c r="F56" s="378"/>
      <c r="G56" s="378"/>
      <c r="H56" s="378"/>
      <c r="I56" s="378"/>
      <c r="J56" s="378"/>
      <c r="K56" s="378"/>
      <c r="L56" s="378"/>
      <c r="M56" s="378"/>
    </row>
    <row r="57" spans="1:13" ht="17.25" customHeight="1">
      <c r="A57" s="121" t="s">
        <v>13</v>
      </c>
      <c r="B57" s="179" t="s">
        <v>191</v>
      </c>
      <c r="C57" s="331">
        <v>355</v>
      </c>
      <c r="D57" s="331">
        <v>355</v>
      </c>
      <c r="E57" s="308"/>
      <c r="F57" s="317"/>
      <c r="G57" s="317">
        <v>355</v>
      </c>
      <c r="H57" s="317"/>
      <c r="I57" s="317"/>
      <c r="J57" s="317">
        <v>355</v>
      </c>
      <c r="K57" s="317">
        <v>355</v>
      </c>
      <c r="L57" s="317"/>
      <c r="M57" s="317"/>
    </row>
    <row r="58" spans="1:13" ht="17.25" customHeight="1">
      <c r="A58" s="123" t="s">
        <v>15</v>
      </c>
      <c r="B58" s="180" t="s">
        <v>192</v>
      </c>
      <c r="C58" s="328">
        <v>78</v>
      </c>
      <c r="D58" s="328">
        <v>78</v>
      </c>
      <c r="E58" s="304"/>
      <c r="F58" s="318"/>
      <c r="G58" s="318">
        <v>78</v>
      </c>
      <c r="H58" s="318"/>
      <c r="I58" s="318"/>
      <c r="J58" s="318">
        <v>78</v>
      </c>
      <c r="K58" s="318">
        <v>78</v>
      </c>
      <c r="L58" s="318"/>
      <c r="M58" s="318"/>
    </row>
    <row r="59" spans="1:13" ht="18" customHeight="1">
      <c r="A59" s="123" t="s">
        <v>17</v>
      </c>
      <c r="B59" s="180" t="s">
        <v>193</v>
      </c>
      <c r="C59" s="328">
        <v>3416</v>
      </c>
      <c r="D59" s="328">
        <v>3416</v>
      </c>
      <c r="E59" s="304"/>
      <c r="F59" s="318"/>
      <c r="G59" s="318">
        <v>3416</v>
      </c>
      <c r="H59" s="318"/>
      <c r="I59" s="318"/>
      <c r="J59" s="318">
        <v>3416</v>
      </c>
      <c r="K59" s="318">
        <v>3416</v>
      </c>
      <c r="L59" s="318"/>
      <c r="M59" s="318"/>
    </row>
    <row r="60" spans="1:13" ht="15" customHeight="1">
      <c r="A60" s="123" t="s">
        <v>19</v>
      </c>
      <c r="B60" s="180" t="s">
        <v>194</v>
      </c>
      <c r="C60" s="328"/>
      <c r="D60" s="328"/>
      <c r="E60" s="304"/>
      <c r="F60" s="318"/>
      <c r="G60" s="318"/>
      <c r="H60" s="318"/>
      <c r="I60" s="318"/>
      <c r="J60" s="318"/>
      <c r="K60" s="318"/>
      <c r="L60" s="318"/>
      <c r="M60" s="318"/>
    </row>
    <row r="61" spans="1:13" ht="15" customHeight="1" thickBot="1">
      <c r="A61" s="123" t="s">
        <v>21</v>
      </c>
      <c r="B61" s="180" t="s">
        <v>196</v>
      </c>
      <c r="C61" s="328"/>
      <c r="D61" s="328"/>
      <c r="E61" s="304"/>
      <c r="F61" s="318"/>
      <c r="G61" s="318"/>
      <c r="H61" s="318"/>
      <c r="I61" s="318"/>
      <c r="J61" s="318"/>
      <c r="K61" s="318"/>
      <c r="L61" s="318"/>
      <c r="M61" s="318"/>
    </row>
    <row r="62" spans="1:13" s="126" customFormat="1" ht="18.75" customHeight="1" thickBot="1">
      <c r="A62" s="129" t="s">
        <v>23</v>
      </c>
      <c r="B62" s="192" t="s">
        <v>453</v>
      </c>
      <c r="C62" s="386">
        <f>SUM(C57:C61)</f>
        <v>3849</v>
      </c>
      <c r="D62" s="386">
        <f>SUM(D57:D61)</f>
        <v>3849</v>
      </c>
      <c r="E62" s="387">
        <f>SUM(E57:E61)</f>
        <v>0</v>
      </c>
      <c r="F62" s="388">
        <f>SUM(F57:F61)</f>
        <v>0</v>
      </c>
      <c r="G62" s="388">
        <f>SUM(G57:G61)</f>
        <v>3849</v>
      </c>
      <c r="H62" s="388">
        <f aca="true" t="shared" si="7" ref="H62:M62">SUM(H57:H61)</f>
        <v>0</v>
      </c>
      <c r="I62" s="388">
        <f t="shared" si="7"/>
        <v>0</v>
      </c>
      <c r="J62" s="388">
        <f t="shared" si="7"/>
        <v>3849</v>
      </c>
      <c r="K62" s="388">
        <f t="shared" si="7"/>
        <v>3849</v>
      </c>
      <c r="L62" s="388">
        <f t="shared" si="7"/>
        <v>0</v>
      </c>
      <c r="M62" s="388">
        <f t="shared" si="7"/>
        <v>0</v>
      </c>
    </row>
    <row r="63" spans="1:13" ht="15" customHeight="1" thickBot="1">
      <c r="A63" s="130"/>
      <c r="B63" s="235" t="s">
        <v>454</v>
      </c>
      <c r="C63" s="376"/>
      <c r="D63" s="376"/>
      <c r="E63" s="377"/>
      <c r="F63" s="378"/>
      <c r="G63" s="378"/>
      <c r="H63" s="378"/>
      <c r="I63" s="378"/>
      <c r="J63" s="378"/>
      <c r="K63" s="378"/>
      <c r="L63" s="378"/>
      <c r="M63" s="378"/>
    </row>
    <row r="64" spans="1:13" s="126" customFormat="1" ht="18.75" customHeight="1">
      <c r="A64" s="123" t="s">
        <v>26</v>
      </c>
      <c r="B64" s="231" t="s">
        <v>229</v>
      </c>
      <c r="C64" s="331">
        <v>3150</v>
      </c>
      <c r="D64" s="331">
        <v>3150</v>
      </c>
      <c r="E64" s="308"/>
      <c r="F64" s="317"/>
      <c r="G64" s="317">
        <v>3150</v>
      </c>
      <c r="H64" s="317"/>
      <c r="I64" s="317"/>
      <c r="J64" s="317">
        <v>3150</v>
      </c>
      <c r="K64" s="317">
        <v>3150</v>
      </c>
      <c r="L64" s="317"/>
      <c r="M64" s="317"/>
    </row>
    <row r="65" spans="1:13" ht="15" customHeight="1">
      <c r="A65" s="123" t="s">
        <v>28</v>
      </c>
      <c r="B65" s="232" t="s">
        <v>486</v>
      </c>
      <c r="C65" s="328"/>
      <c r="D65" s="328"/>
      <c r="E65" s="304"/>
      <c r="F65" s="318"/>
      <c r="G65" s="318"/>
      <c r="H65" s="318"/>
      <c r="I65" s="318"/>
      <c r="J65" s="318"/>
      <c r="K65" s="318"/>
      <c r="L65" s="318"/>
      <c r="M65" s="318"/>
    </row>
    <row r="66" spans="1:13" ht="15" customHeight="1">
      <c r="A66" s="123" t="s">
        <v>30</v>
      </c>
      <c r="B66" s="232" t="s">
        <v>455</v>
      </c>
      <c r="C66" s="328"/>
      <c r="D66" s="328"/>
      <c r="E66" s="304"/>
      <c r="F66" s="318"/>
      <c r="G66" s="318"/>
      <c r="H66" s="318"/>
      <c r="I66" s="318"/>
      <c r="J66" s="318"/>
      <c r="K66" s="318"/>
      <c r="L66" s="318"/>
      <c r="M66" s="318"/>
    </row>
    <row r="67" spans="1:13" ht="15" customHeight="1">
      <c r="A67" s="123" t="s">
        <v>32</v>
      </c>
      <c r="B67" s="232" t="s">
        <v>231</v>
      </c>
      <c r="C67" s="328"/>
      <c r="D67" s="328"/>
      <c r="E67" s="304"/>
      <c r="F67" s="318"/>
      <c r="G67" s="318"/>
      <c r="H67" s="318"/>
      <c r="I67" s="318"/>
      <c r="J67" s="318"/>
      <c r="K67" s="318"/>
      <c r="L67" s="318"/>
      <c r="M67" s="318"/>
    </row>
    <row r="68" spans="1:13" ht="16.5" customHeight="1" thickBot="1">
      <c r="A68" s="127" t="s">
        <v>34</v>
      </c>
      <c r="B68" s="233" t="s">
        <v>456</v>
      </c>
      <c r="C68" s="329"/>
      <c r="D68" s="329"/>
      <c r="E68" s="311"/>
      <c r="F68" s="321"/>
      <c r="G68" s="321"/>
      <c r="H68" s="321"/>
      <c r="I68" s="321"/>
      <c r="J68" s="321"/>
      <c r="K68" s="321"/>
      <c r="L68" s="321"/>
      <c r="M68" s="321"/>
    </row>
    <row r="69" spans="1:13" ht="18.75" customHeight="1" thickBot="1">
      <c r="A69" s="51" t="s">
        <v>38</v>
      </c>
      <c r="B69" s="230" t="s">
        <v>487</v>
      </c>
      <c r="C69" s="330">
        <f>C64+C66+C67+C68</f>
        <v>3150</v>
      </c>
      <c r="D69" s="330">
        <f>D64+D66+D67+D68</f>
        <v>3150</v>
      </c>
      <c r="E69" s="309">
        <f>E64+E66+E67+E68</f>
        <v>0</v>
      </c>
      <c r="F69" s="309">
        <f>F64+F66+F67+F68</f>
        <v>0</v>
      </c>
      <c r="G69" s="309">
        <f>G64+G66+G67+G68</f>
        <v>3150</v>
      </c>
      <c r="H69" s="309">
        <f aca="true" t="shared" si="8" ref="H69:M69">H64+H66+H67+H68</f>
        <v>0</v>
      </c>
      <c r="I69" s="309">
        <f t="shared" si="8"/>
        <v>0</v>
      </c>
      <c r="J69" s="309">
        <f t="shared" si="8"/>
        <v>3150</v>
      </c>
      <c r="K69" s="309">
        <f t="shared" si="8"/>
        <v>3150</v>
      </c>
      <c r="L69" s="309">
        <f t="shared" si="8"/>
        <v>0</v>
      </c>
      <c r="M69" s="309">
        <f t="shared" si="8"/>
        <v>0</v>
      </c>
    </row>
    <row r="70" spans="1:13" ht="15" customHeight="1" thickBot="1">
      <c r="A70" s="51" t="s">
        <v>53</v>
      </c>
      <c r="B70" s="169" t="s">
        <v>457</v>
      </c>
      <c r="C70" s="380"/>
      <c r="D70" s="380"/>
      <c r="E70" s="381"/>
      <c r="F70" s="382"/>
      <c r="G70" s="382"/>
      <c r="H70" s="382"/>
      <c r="I70" s="382"/>
      <c r="J70" s="382"/>
      <c r="K70" s="382"/>
      <c r="L70" s="382"/>
      <c r="M70" s="382"/>
    </row>
    <row r="71" spans="1:13" ht="18" customHeight="1" thickBot="1">
      <c r="A71" s="51" t="s">
        <v>70</v>
      </c>
      <c r="B71" s="224" t="s">
        <v>458</v>
      </c>
      <c r="C71" s="330">
        <f>+C62+C69+C70</f>
        <v>6999</v>
      </c>
      <c r="D71" s="330">
        <f>+D62+D69+D70</f>
        <v>6999</v>
      </c>
      <c r="E71" s="309">
        <f>+E62+E69+E70</f>
        <v>0</v>
      </c>
      <c r="F71" s="316">
        <f>+F62+F69+F70</f>
        <v>0</v>
      </c>
      <c r="G71" s="316">
        <f>+G62+G69+G70</f>
        <v>6999</v>
      </c>
      <c r="H71" s="316">
        <f aca="true" t="shared" si="9" ref="H71:M71">+H62+H69+H70</f>
        <v>0</v>
      </c>
      <c r="I71" s="316">
        <f t="shared" si="9"/>
        <v>0</v>
      </c>
      <c r="J71" s="316">
        <f t="shared" si="9"/>
        <v>6999</v>
      </c>
      <c r="K71" s="316">
        <f t="shared" si="9"/>
        <v>6999</v>
      </c>
      <c r="L71" s="316">
        <f t="shared" si="9"/>
        <v>0</v>
      </c>
      <c r="M71" s="316">
        <f t="shared" si="9"/>
        <v>0</v>
      </c>
    </row>
    <row r="72" spans="3:13" ht="15" customHeight="1" thickBot="1">
      <c r="C72" s="266"/>
      <c r="D72" s="245"/>
      <c r="E72" s="245"/>
      <c r="F72" s="245"/>
      <c r="G72" s="245"/>
      <c r="H72" s="245"/>
      <c r="I72" s="245"/>
      <c r="J72" s="245"/>
      <c r="K72" s="245"/>
      <c r="L72" s="245"/>
      <c r="M72" s="245"/>
    </row>
    <row r="73" spans="1:13" ht="16.5" customHeight="1" thickBot="1">
      <c r="A73" s="118" t="s">
        <v>429</v>
      </c>
      <c r="B73" s="222"/>
      <c r="C73" s="373"/>
      <c r="D73" s="389"/>
      <c r="E73" s="374"/>
      <c r="F73" s="375"/>
      <c r="G73" s="375"/>
      <c r="H73" s="375"/>
      <c r="I73" s="375"/>
      <c r="J73" s="375"/>
      <c r="K73" s="375"/>
      <c r="L73" s="375"/>
      <c r="M73" s="375"/>
    </row>
    <row r="74" spans="1:13" ht="15" customHeight="1" thickBot="1">
      <c r="A74" s="118" t="s">
        <v>430</v>
      </c>
      <c r="B74" s="222"/>
      <c r="C74" s="373"/>
      <c r="D74" s="374"/>
      <c r="E74" s="374"/>
      <c r="F74" s="375"/>
      <c r="G74" s="375"/>
      <c r="H74" s="375"/>
      <c r="I74" s="375"/>
      <c r="J74" s="375"/>
      <c r="K74" s="375"/>
      <c r="L74" s="375"/>
      <c r="M74" s="375"/>
    </row>
  </sheetData>
  <sheetProtection selectLockedCells="1" selectUnlockedCells="1"/>
  <mergeCells count="20">
    <mergeCell ref="A4:A5"/>
    <mergeCell ref="B4:B5"/>
    <mergeCell ref="C4:C5"/>
    <mergeCell ref="B52:B53"/>
    <mergeCell ref="A52:A53"/>
    <mergeCell ref="B51:M51"/>
    <mergeCell ref="B50:M50"/>
    <mergeCell ref="K52:M52"/>
    <mergeCell ref="J52:J53"/>
    <mergeCell ref="H52:I52"/>
    <mergeCell ref="G52:G53"/>
    <mergeCell ref="D52:F52"/>
    <mergeCell ref="C52:C53"/>
    <mergeCell ref="B2:M2"/>
    <mergeCell ref="B3:M3"/>
    <mergeCell ref="H4:I4"/>
    <mergeCell ref="J4:J5"/>
    <mergeCell ref="K4:M4"/>
    <mergeCell ref="D4:F4"/>
    <mergeCell ref="G4:G5"/>
  </mergeCells>
  <printOptions horizontalCentered="1"/>
  <pageMargins left="0.3937007874015748" right="0.2755905511811024" top="0.4330708661417323" bottom="0.5118110236220472" header="0.5118110236220472" footer="0.5118110236220472"/>
  <pageSetup horizontalDpi="300" verticalDpi="300" orientation="landscape" paperSize="9" scale="5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M74"/>
  <sheetViews>
    <sheetView zoomScalePageLayoutView="0" workbookViewId="0" topLeftCell="A1">
      <pane xSplit="2" ySplit="7" topLeftCell="C6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65" sqref="I65"/>
    </sheetView>
  </sheetViews>
  <sheetFormatPr defaultColWidth="9.00390625" defaultRowHeight="12.75"/>
  <cols>
    <col min="1" max="1" width="10.625" style="90" customWidth="1"/>
    <col min="2" max="2" width="78.375" style="194" customWidth="1"/>
    <col min="3" max="3" width="15.875" style="267" customWidth="1"/>
    <col min="4" max="6" width="15.875" style="91" customWidth="1"/>
    <col min="7" max="13" width="15.875" style="9" customWidth="1"/>
    <col min="14" max="16384" width="9.375" style="9" customWidth="1"/>
  </cols>
  <sheetData>
    <row r="1" spans="1:13" s="120" customFormat="1" ht="21" customHeight="1" thickBot="1">
      <c r="A1" s="94"/>
      <c r="C1" s="473" t="str">
        <f>+CONCATENATE("9.1.8. melléklet a .../",2018,". (......) önkormányzati rendelethez")</f>
        <v>9.1.8. melléklet a .../2018. (......) önkormányzati rendelethez</v>
      </c>
      <c r="D1" s="119"/>
      <c r="E1" s="45"/>
      <c r="M1" s="6" t="s">
        <v>0</v>
      </c>
    </row>
    <row r="2" spans="1:13" s="97" customFormat="1" ht="40.5" customHeight="1" thickBot="1">
      <c r="A2" s="528" t="s">
        <v>394</v>
      </c>
      <c r="B2" s="1105" t="s">
        <v>548</v>
      </c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7"/>
    </row>
    <row r="3" spans="1:13" s="97" customFormat="1" ht="54" customHeight="1" thickBot="1">
      <c r="A3" s="528" t="s">
        <v>395</v>
      </c>
      <c r="B3" s="1105" t="s">
        <v>396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7"/>
    </row>
    <row r="4" spans="1:13" s="97" customFormat="1" ht="18.75" customHeight="1" thickBot="1">
      <c r="A4" s="1096" t="s">
        <v>1</v>
      </c>
      <c r="B4" s="1087" t="s">
        <v>397</v>
      </c>
      <c r="C4" s="1123" t="s">
        <v>542</v>
      </c>
      <c r="D4" s="1147" t="s">
        <v>544</v>
      </c>
      <c r="E4" s="1147"/>
      <c r="F4" s="1147"/>
      <c r="G4" s="1087" t="s">
        <v>570</v>
      </c>
      <c r="H4" s="1108" t="s">
        <v>571</v>
      </c>
      <c r="I4" s="1074"/>
      <c r="J4" s="1087" t="s">
        <v>557</v>
      </c>
      <c r="K4" s="1121" t="s">
        <v>533</v>
      </c>
      <c r="L4" s="1121"/>
      <c r="M4" s="1122"/>
    </row>
    <row r="5" spans="1:13" s="194" customFormat="1" ht="48" thickBot="1">
      <c r="A5" s="1096"/>
      <c r="B5" s="1096"/>
      <c r="C5" s="1097"/>
      <c r="D5" s="193" t="s">
        <v>3</v>
      </c>
      <c r="E5" s="163" t="s">
        <v>4</v>
      </c>
      <c r="F5" s="163" t="s">
        <v>488</v>
      </c>
      <c r="G5" s="1075"/>
      <c r="H5" s="493" t="s">
        <v>534</v>
      </c>
      <c r="I5" s="493" t="s">
        <v>334</v>
      </c>
      <c r="J5" s="1075"/>
      <c r="K5" s="524" t="s">
        <v>3</v>
      </c>
      <c r="L5" s="523" t="s">
        <v>4</v>
      </c>
      <c r="M5" s="525" t="s">
        <v>488</v>
      </c>
    </row>
    <row r="6" spans="1:13" s="11" customFormat="1" ht="13.5" customHeight="1" thickBot="1">
      <c r="A6" s="98" t="s">
        <v>5</v>
      </c>
      <c r="B6" s="164" t="s">
        <v>6</v>
      </c>
      <c r="C6" s="462" t="s">
        <v>7</v>
      </c>
      <c r="D6" s="143" t="s">
        <v>8</v>
      </c>
      <c r="E6" s="143" t="s">
        <v>9</v>
      </c>
      <c r="F6" s="8" t="s">
        <v>10</v>
      </c>
      <c r="G6" s="8" t="s">
        <v>536</v>
      </c>
      <c r="H6" s="8" t="s">
        <v>376</v>
      </c>
      <c r="I6" s="8" t="s">
        <v>535</v>
      </c>
      <c r="J6" s="8" t="s">
        <v>536</v>
      </c>
      <c r="K6" s="8" t="s">
        <v>537</v>
      </c>
      <c r="L6" s="8" t="s">
        <v>540</v>
      </c>
      <c r="M6" s="8" t="s">
        <v>538</v>
      </c>
    </row>
    <row r="7" spans="1:13" s="11" customFormat="1" ht="15.75" customHeight="1" thickBot="1">
      <c r="A7" s="99"/>
      <c r="B7" s="234" t="s">
        <v>288</v>
      </c>
      <c r="C7" s="264"/>
      <c r="D7" s="247"/>
      <c r="E7" s="247"/>
      <c r="F7" s="248"/>
      <c r="G7" s="248"/>
      <c r="H7" s="248"/>
      <c r="I7" s="248"/>
      <c r="J7" s="248"/>
      <c r="K7" s="248"/>
      <c r="L7" s="248"/>
      <c r="M7" s="248"/>
    </row>
    <row r="8" spans="1:13" ht="15" customHeight="1" thickBot="1">
      <c r="A8" s="101"/>
      <c r="B8" s="224" t="s">
        <v>295</v>
      </c>
      <c r="C8" s="376"/>
      <c r="D8" s="377"/>
      <c r="E8" s="377"/>
      <c r="F8" s="378"/>
      <c r="G8" s="378"/>
      <c r="H8" s="378"/>
      <c r="I8" s="378"/>
      <c r="J8" s="378"/>
      <c r="K8" s="378"/>
      <c r="L8" s="378"/>
      <c r="M8" s="378"/>
    </row>
    <row r="9" spans="1:13" s="122" customFormat="1" ht="16.5" customHeight="1">
      <c r="A9" s="121" t="s">
        <v>13</v>
      </c>
      <c r="B9" s="179" t="s">
        <v>74</v>
      </c>
      <c r="C9" s="331"/>
      <c r="D9" s="308"/>
      <c r="E9" s="308"/>
      <c r="F9" s="317"/>
      <c r="G9" s="317"/>
      <c r="H9" s="317"/>
      <c r="I9" s="317"/>
      <c r="J9" s="317"/>
      <c r="K9" s="317"/>
      <c r="L9" s="317"/>
      <c r="M9" s="317"/>
    </row>
    <row r="10" spans="1:13" s="122" customFormat="1" ht="17.25" customHeight="1">
      <c r="A10" s="123" t="s">
        <v>15</v>
      </c>
      <c r="B10" s="180" t="s">
        <v>76</v>
      </c>
      <c r="C10" s="328"/>
      <c r="D10" s="304"/>
      <c r="E10" s="304"/>
      <c r="F10" s="318"/>
      <c r="G10" s="318"/>
      <c r="H10" s="318"/>
      <c r="I10" s="318"/>
      <c r="J10" s="318"/>
      <c r="K10" s="318"/>
      <c r="L10" s="318"/>
      <c r="M10" s="318"/>
    </row>
    <row r="11" spans="1:13" s="122" customFormat="1" ht="15" customHeight="1">
      <c r="A11" s="123" t="s">
        <v>17</v>
      </c>
      <c r="B11" s="180" t="s">
        <v>78</v>
      </c>
      <c r="C11" s="328"/>
      <c r="D11" s="304"/>
      <c r="E11" s="304"/>
      <c r="F11" s="318"/>
      <c r="G11" s="318"/>
      <c r="H11" s="318"/>
      <c r="I11" s="318"/>
      <c r="J11" s="318"/>
      <c r="K11" s="318"/>
      <c r="L11" s="318"/>
      <c r="M11" s="318"/>
    </row>
    <row r="12" spans="1:13" s="122" customFormat="1" ht="15" customHeight="1">
      <c r="A12" s="123" t="s">
        <v>19</v>
      </c>
      <c r="B12" s="180" t="s">
        <v>485</v>
      </c>
      <c r="C12" s="328"/>
      <c r="D12" s="304"/>
      <c r="E12" s="304"/>
      <c r="F12" s="318"/>
      <c r="G12" s="318"/>
      <c r="H12" s="318"/>
      <c r="I12" s="318"/>
      <c r="J12" s="318"/>
      <c r="K12" s="318"/>
      <c r="L12" s="318"/>
      <c r="M12" s="318"/>
    </row>
    <row r="13" spans="1:13" s="122" customFormat="1" ht="17.25" customHeight="1">
      <c r="A13" s="123" t="s">
        <v>21</v>
      </c>
      <c r="B13" s="180" t="s">
        <v>82</v>
      </c>
      <c r="C13" s="328"/>
      <c r="D13" s="304"/>
      <c r="E13" s="304"/>
      <c r="F13" s="318"/>
      <c r="G13" s="318"/>
      <c r="H13" s="318"/>
      <c r="I13" s="318"/>
      <c r="J13" s="318"/>
      <c r="K13" s="318"/>
      <c r="L13" s="318"/>
      <c r="M13" s="318"/>
    </row>
    <row r="14" spans="1:13" s="122" customFormat="1" ht="17.25" customHeight="1">
      <c r="A14" s="123" t="s">
        <v>197</v>
      </c>
      <c r="B14" s="180" t="s">
        <v>431</v>
      </c>
      <c r="C14" s="328"/>
      <c r="D14" s="304"/>
      <c r="E14" s="304"/>
      <c r="F14" s="318"/>
      <c r="G14" s="318"/>
      <c r="H14" s="318"/>
      <c r="I14" s="318"/>
      <c r="J14" s="318"/>
      <c r="K14" s="318"/>
      <c r="L14" s="318"/>
      <c r="M14" s="318"/>
    </row>
    <row r="15" spans="1:13" s="122" customFormat="1" ht="17.25" customHeight="1">
      <c r="A15" s="123" t="s">
        <v>199</v>
      </c>
      <c r="B15" s="190" t="s">
        <v>432</v>
      </c>
      <c r="C15" s="328"/>
      <c r="D15" s="304"/>
      <c r="E15" s="304"/>
      <c r="F15" s="318"/>
      <c r="G15" s="318"/>
      <c r="H15" s="318"/>
      <c r="I15" s="318"/>
      <c r="J15" s="318"/>
      <c r="K15" s="318"/>
      <c r="L15" s="318"/>
      <c r="M15" s="318"/>
    </row>
    <row r="16" spans="1:13" s="122" customFormat="1" ht="15" customHeight="1">
      <c r="A16" s="123" t="s">
        <v>201</v>
      </c>
      <c r="B16" s="180" t="s">
        <v>88</v>
      </c>
      <c r="C16" s="329"/>
      <c r="D16" s="311"/>
      <c r="E16" s="311"/>
      <c r="F16" s="321"/>
      <c r="G16" s="321"/>
      <c r="H16" s="321"/>
      <c r="I16" s="321"/>
      <c r="J16" s="321"/>
      <c r="K16" s="321"/>
      <c r="L16" s="321"/>
      <c r="M16" s="321"/>
    </row>
    <row r="17" spans="1:13" s="91" customFormat="1" ht="15" customHeight="1">
      <c r="A17" s="123" t="s">
        <v>203</v>
      </c>
      <c r="B17" s="180" t="s">
        <v>90</v>
      </c>
      <c r="C17" s="328"/>
      <c r="D17" s="304"/>
      <c r="E17" s="304"/>
      <c r="F17" s="318"/>
      <c r="G17" s="318"/>
      <c r="H17" s="318"/>
      <c r="I17" s="318"/>
      <c r="J17" s="318"/>
      <c r="K17" s="318"/>
      <c r="L17" s="318"/>
      <c r="M17" s="318"/>
    </row>
    <row r="18" spans="1:13" s="91" customFormat="1" ht="15" customHeight="1">
      <c r="A18" s="123" t="s">
        <v>205</v>
      </c>
      <c r="B18" s="180" t="s">
        <v>92</v>
      </c>
      <c r="C18" s="379"/>
      <c r="D18" s="306"/>
      <c r="E18" s="306"/>
      <c r="F18" s="319"/>
      <c r="G18" s="319"/>
      <c r="H18" s="319"/>
      <c r="I18" s="319"/>
      <c r="J18" s="319"/>
      <c r="K18" s="319"/>
      <c r="L18" s="319"/>
      <c r="M18" s="319"/>
    </row>
    <row r="19" spans="1:13" s="91" customFormat="1" ht="15" customHeight="1" thickBot="1">
      <c r="A19" s="123" t="s">
        <v>207</v>
      </c>
      <c r="B19" s="190" t="s">
        <v>94</v>
      </c>
      <c r="C19" s="379"/>
      <c r="D19" s="306"/>
      <c r="E19" s="306"/>
      <c r="F19" s="319"/>
      <c r="G19" s="319"/>
      <c r="H19" s="319"/>
      <c r="I19" s="319"/>
      <c r="J19" s="319"/>
      <c r="K19" s="319"/>
      <c r="L19" s="319"/>
      <c r="M19" s="319"/>
    </row>
    <row r="20" spans="1:13" s="122" customFormat="1" ht="17.25" customHeight="1" thickBot="1">
      <c r="A20" s="51" t="s">
        <v>23</v>
      </c>
      <c r="B20" s="224" t="s">
        <v>433</v>
      </c>
      <c r="C20" s="330">
        <f>SUM(C9:C19)</f>
        <v>0</v>
      </c>
      <c r="D20" s="309">
        <f>SUM(D9:D19)</f>
        <v>0</v>
      </c>
      <c r="E20" s="309">
        <f>SUM(E9:E19)</f>
        <v>0</v>
      </c>
      <c r="F20" s="316">
        <f>SUM(F9:F19)</f>
        <v>0</v>
      </c>
      <c r="G20" s="316">
        <f>SUM(G9:G19)</f>
        <v>0</v>
      </c>
      <c r="H20" s="316">
        <f aca="true" t="shared" si="0" ref="H20:M20">SUM(H9:H19)</f>
        <v>0</v>
      </c>
      <c r="I20" s="316">
        <f t="shared" si="0"/>
        <v>0</v>
      </c>
      <c r="J20" s="316">
        <f t="shared" si="0"/>
        <v>0</v>
      </c>
      <c r="K20" s="316">
        <f t="shared" si="0"/>
        <v>0</v>
      </c>
      <c r="L20" s="316">
        <f t="shared" si="0"/>
        <v>0</v>
      </c>
      <c r="M20" s="316">
        <f t="shared" si="0"/>
        <v>0</v>
      </c>
    </row>
    <row r="21" spans="1:13" ht="15" customHeight="1" thickBot="1">
      <c r="A21" s="101"/>
      <c r="B21" s="224" t="s">
        <v>25</v>
      </c>
      <c r="C21" s="376"/>
      <c r="D21" s="377"/>
      <c r="E21" s="377"/>
      <c r="F21" s="378"/>
      <c r="G21" s="378"/>
      <c r="H21" s="378"/>
      <c r="I21" s="378"/>
      <c r="J21" s="378"/>
      <c r="K21" s="378"/>
      <c r="L21" s="378"/>
      <c r="M21" s="378"/>
    </row>
    <row r="22" spans="1:13" s="91" customFormat="1" ht="15" customHeight="1">
      <c r="A22" s="121" t="s">
        <v>26</v>
      </c>
      <c r="B22" s="179" t="s">
        <v>27</v>
      </c>
      <c r="C22" s="331"/>
      <c r="D22" s="308"/>
      <c r="E22" s="308"/>
      <c r="F22" s="317"/>
      <c r="G22" s="317"/>
      <c r="H22" s="317"/>
      <c r="I22" s="317"/>
      <c r="J22" s="317"/>
      <c r="K22" s="317"/>
      <c r="L22" s="317"/>
      <c r="M22" s="317"/>
    </row>
    <row r="23" spans="1:13" s="91" customFormat="1" ht="15" customHeight="1">
      <c r="A23" s="123" t="s">
        <v>28</v>
      </c>
      <c r="B23" s="180" t="s">
        <v>434</v>
      </c>
      <c r="C23" s="328"/>
      <c r="D23" s="304"/>
      <c r="E23" s="304"/>
      <c r="F23" s="318"/>
      <c r="G23" s="318"/>
      <c r="H23" s="318"/>
      <c r="I23" s="318"/>
      <c r="J23" s="318"/>
      <c r="K23" s="318"/>
      <c r="L23" s="318"/>
      <c r="M23" s="318"/>
    </row>
    <row r="24" spans="1:13" s="91" customFormat="1" ht="15" customHeight="1">
      <c r="A24" s="123" t="s">
        <v>30</v>
      </c>
      <c r="B24" s="180" t="s">
        <v>435</v>
      </c>
      <c r="C24" s="328"/>
      <c r="D24" s="304"/>
      <c r="E24" s="304"/>
      <c r="F24" s="318"/>
      <c r="G24" s="318"/>
      <c r="H24" s="318"/>
      <c r="I24" s="318"/>
      <c r="J24" s="318"/>
      <c r="K24" s="318"/>
      <c r="L24" s="318"/>
      <c r="M24" s="318"/>
    </row>
    <row r="25" spans="1:13" s="91" customFormat="1" ht="15" customHeight="1" thickBot="1">
      <c r="A25" s="123" t="s">
        <v>32</v>
      </c>
      <c r="B25" s="180" t="s">
        <v>459</v>
      </c>
      <c r="C25" s="328"/>
      <c r="D25" s="304"/>
      <c r="E25" s="304"/>
      <c r="F25" s="318"/>
      <c r="G25" s="318"/>
      <c r="H25" s="318"/>
      <c r="I25" s="318"/>
      <c r="J25" s="318"/>
      <c r="K25" s="318"/>
      <c r="L25" s="318"/>
      <c r="M25" s="318"/>
    </row>
    <row r="26" spans="1:13" s="122" customFormat="1" ht="30" customHeight="1" thickBot="1">
      <c r="A26" s="51" t="s">
        <v>38</v>
      </c>
      <c r="B26" s="224" t="s">
        <v>437</v>
      </c>
      <c r="C26" s="330">
        <f>SUM(C22:C24)</f>
        <v>0</v>
      </c>
      <c r="D26" s="309">
        <f>SUM(D22:D24)</f>
        <v>0</v>
      </c>
      <c r="E26" s="309">
        <f>SUM(E22:E24)</f>
        <v>0</v>
      </c>
      <c r="F26" s="316">
        <f>SUM(F22:F24)</f>
        <v>0</v>
      </c>
      <c r="G26" s="316">
        <f>SUM(G22:G24)</f>
        <v>0</v>
      </c>
      <c r="H26" s="316">
        <f aca="true" t="shared" si="1" ref="H26:M26">SUM(H22:H24)</f>
        <v>0</v>
      </c>
      <c r="I26" s="316">
        <f t="shared" si="1"/>
        <v>0</v>
      </c>
      <c r="J26" s="316">
        <f t="shared" si="1"/>
        <v>0</v>
      </c>
      <c r="K26" s="316">
        <f t="shared" si="1"/>
        <v>0</v>
      </c>
      <c r="L26" s="316">
        <f t="shared" si="1"/>
        <v>0</v>
      </c>
      <c r="M26" s="316">
        <f t="shared" si="1"/>
        <v>0</v>
      </c>
    </row>
    <row r="27" spans="1:13" s="91" customFormat="1" ht="15" customHeight="1" thickBot="1">
      <c r="A27" s="51" t="s">
        <v>53</v>
      </c>
      <c r="B27" s="169" t="s">
        <v>294</v>
      </c>
      <c r="C27" s="380"/>
      <c r="D27" s="381"/>
      <c r="E27" s="381"/>
      <c r="F27" s="382"/>
      <c r="G27" s="382"/>
      <c r="H27" s="382"/>
      <c r="I27" s="382"/>
      <c r="J27" s="382"/>
      <c r="K27" s="382"/>
      <c r="L27" s="382"/>
      <c r="M27" s="382"/>
    </row>
    <row r="28" spans="1:13" ht="15" customHeight="1" thickBot="1">
      <c r="A28" s="101"/>
      <c r="B28" s="169" t="s">
        <v>40</v>
      </c>
      <c r="C28" s="376"/>
      <c r="D28" s="377"/>
      <c r="E28" s="377"/>
      <c r="F28" s="378"/>
      <c r="G28" s="378"/>
      <c r="H28" s="378"/>
      <c r="I28" s="378"/>
      <c r="J28" s="378"/>
      <c r="K28" s="378"/>
      <c r="L28" s="378"/>
      <c r="M28" s="378"/>
    </row>
    <row r="29" spans="1:13" s="91" customFormat="1" ht="15" customHeight="1">
      <c r="A29" s="121" t="s">
        <v>56</v>
      </c>
      <c r="B29" s="179" t="s">
        <v>434</v>
      </c>
      <c r="C29" s="331"/>
      <c r="D29" s="308"/>
      <c r="E29" s="308"/>
      <c r="F29" s="317"/>
      <c r="G29" s="317"/>
      <c r="H29" s="317"/>
      <c r="I29" s="317"/>
      <c r="J29" s="317"/>
      <c r="K29" s="317"/>
      <c r="L29" s="317"/>
      <c r="M29" s="317"/>
    </row>
    <row r="30" spans="1:13" s="91" customFormat="1" ht="15" customHeight="1">
      <c r="A30" s="121" t="s">
        <v>64</v>
      </c>
      <c r="B30" s="180" t="s">
        <v>438</v>
      </c>
      <c r="C30" s="329"/>
      <c r="D30" s="311"/>
      <c r="E30" s="311"/>
      <c r="F30" s="321"/>
      <c r="G30" s="321">
        <v>7911</v>
      </c>
      <c r="H30" s="321"/>
      <c r="I30" s="321"/>
      <c r="J30" s="321">
        <v>7911</v>
      </c>
      <c r="K30" s="321"/>
      <c r="L30" s="321">
        <v>7911</v>
      </c>
      <c r="M30" s="321"/>
    </row>
    <row r="31" spans="1:13" s="91" customFormat="1" ht="15" customHeight="1" thickBot="1">
      <c r="A31" s="123" t="s">
        <v>66</v>
      </c>
      <c r="B31" s="227" t="s">
        <v>460</v>
      </c>
      <c r="C31" s="383"/>
      <c r="D31" s="384"/>
      <c r="E31" s="384"/>
      <c r="F31" s="385"/>
      <c r="G31" s="385">
        <v>7911</v>
      </c>
      <c r="H31" s="385"/>
      <c r="I31" s="385"/>
      <c r="J31" s="385">
        <v>7911</v>
      </c>
      <c r="K31" s="385"/>
      <c r="L31" s="385">
        <v>7911</v>
      </c>
      <c r="M31" s="385"/>
    </row>
    <row r="32" spans="1:13" s="91" customFormat="1" ht="33" customHeight="1" thickBot="1">
      <c r="A32" s="51" t="s">
        <v>70</v>
      </c>
      <c r="B32" s="169" t="s">
        <v>461</v>
      </c>
      <c r="C32" s="330">
        <f>+C29+C30</f>
        <v>0</v>
      </c>
      <c r="D32" s="309">
        <f>+D29+D30</f>
        <v>0</v>
      </c>
      <c r="E32" s="309">
        <f>+E29+E30</f>
        <v>0</v>
      </c>
      <c r="F32" s="316">
        <f>+F29+F30</f>
        <v>0</v>
      </c>
      <c r="G32" s="316">
        <f>+G29+G30</f>
        <v>7911</v>
      </c>
      <c r="H32" s="316">
        <f aca="true" t="shared" si="2" ref="H32:M32">+H29+H30</f>
        <v>0</v>
      </c>
      <c r="I32" s="316">
        <f t="shared" si="2"/>
        <v>0</v>
      </c>
      <c r="J32" s="316">
        <f t="shared" si="2"/>
        <v>7911</v>
      </c>
      <c r="K32" s="316">
        <f t="shared" si="2"/>
        <v>0</v>
      </c>
      <c r="L32" s="316">
        <f t="shared" si="2"/>
        <v>7911</v>
      </c>
      <c r="M32" s="316">
        <f t="shared" si="2"/>
        <v>0</v>
      </c>
    </row>
    <row r="33" spans="1:13" ht="15" customHeight="1" thickBot="1">
      <c r="A33" s="101"/>
      <c r="B33" s="169" t="s">
        <v>97</v>
      </c>
      <c r="C33" s="376"/>
      <c r="D33" s="377"/>
      <c r="E33" s="377"/>
      <c r="F33" s="378"/>
      <c r="G33" s="378"/>
      <c r="H33" s="378"/>
      <c r="I33" s="378"/>
      <c r="J33" s="378"/>
      <c r="K33" s="378"/>
      <c r="L33" s="378"/>
      <c r="M33" s="378"/>
    </row>
    <row r="34" spans="1:13" s="91" customFormat="1" ht="15" customHeight="1">
      <c r="A34" s="121" t="s">
        <v>73</v>
      </c>
      <c r="B34" s="179" t="s">
        <v>99</v>
      </c>
      <c r="C34" s="331"/>
      <c r="D34" s="308"/>
      <c r="E34" s="308"/>
      <c r="F34" s="317"/>
      <c r="G34" s="317"/>
      <c r="H34" s="317"/>
      <c r="I34" s="317"/>
      <c r="J34" s="317"/>
      <c r="K34" s="317"/>
      <c r="L34" s="317"/>
      <c r="M34" s="317"/>
    </row>
    <row r="35" spans="1:13" s="91" customFormat="1" ht="15" customHeight="1">
      <c r="A35" s="121" t="s">
        <v>75</v>
      </c>
      <c r="B35" s="180" t="s">
        <v>101</v>
      </c>
      <c r="C35" s="329"/>
      <c r="D35" s="311"/>
      <c r="E35" s="311"/>
      <c r="F35" s="321"/>
      <c r="G35" s="321"/>
      <c r="H35" s="321"/>
      <c r="I35" s="321"/>
      <c r="J35" s="321"/>
      <c r="K35" s="321"/>
      <c r="L35" s="321"/>
      <c r="M35" s="321"/>
    </row>
    <row r="36" spans="1:13" s="91" customFormat="1" ht="15" customHeight="1" thickBot="1">
      <c r="A36" s="123" t="s">
        <v>77</v>
      </c>
      <c r="B36" s="227" t="s">
        <v>103</v>
      </c>
      <c r="C36" s="383"/>
      <c r="D36" s="384"/>
      <c r="E36" s="384"/>
      <c r="F36" s="385"/>
      <c r="G36" s="385"/>
      <c r="H36" s="385"/>
      <c r="I36" s="385"/>
      <c r="J36" s="385"/>
      <c r="K36" s="385"/>
      <c r="L36" s="385"/>
      <c r="M36" s="385"/>
    </row>
    <row r="37" spans="1:13" s="91" customFormat="1" ht="15" customHeight="1" thickBot="1">
      <c r="A37" s="51" t="s">
        <v>95</v>
      </c>
      <c r="B37" s="169" t="s">
        <v>466</v>
      </c>
      <c r="C37" s="330">
        <f>+C34+C35+C36</f>
        <v>0</v>
      </c>
      <c r="D37" s="309">
        <f>+D34+D35+D36</f>
        <v>0</v>
      </c>
      <c r="E37" s="309">
        <f>+E34+E35+E36</f>
        <v>0</v>
      </c>
      <c r="F37" s="316">
        <f>+F34+F35+F36</f>
        <v>0</v>
      </c>
      <c r="G37" s="316">
        <f>+G34+G35+G36</f>
        <v>0</v>
      </c>
      <c r="H37" s="316">
        <f aca="true" t="shared" si="3" ref="H37:M37">+H34+H35+H36</f>
        <v>0</v>
      </c>
      <c r="I37" s="316">
        <f t="shared" si="3"/>
        <v>0</v>
      </c>
      <c r="J37" s="316">
        <f t="shared" si="3"/>
        <v>0</v>
      </c>
      <c r="K37" s="316">
        <f t="shared" si="3"/>
        <v>0</v>
      </c>
      <c r="L37" s="316">
        <f t="shared" si="3"/>
        <v>0</v>
      </c>
      <c r="M37" s="316">
        <f t="shared" si="3"/>
        <v>0</v>
      </c>
    </row>
    <row r="38" spans="1:13" s="122" customFormat="1" ht="15" customHeight="1" thickBot="1">
      <c r="A38" s="51" t="s">
        <v>108</v>
      </c>
      <c r="B38" s="169" t="s">
        <v>296</v>
      </c>
      <c r="C38" s="380"/>
      <c r="D38" s="381"/>
      <c r="E38" s="381"/>
      <c r="F38" s="382"/>
      <c r="G38" s="382"/>
      <c r="H38" s="382"/>
      <c r="I38" s="382"/>
      <c r="J38" s="382"/>
      <c r="K38" s="382"/>
      <c r="L38" s="382"/>
      <c r="M38" s="382"/>
    </row>
    <row r="39" spans="1:13" s="122" customFormat="1" ht="15" customHeight="1" thickBot="1">
      <c r="A39" s="51" t="s">
        <v>119</v>
      </c>
      <c r="B39" s="169" t="s">
        <v>442</v>
      </c>
      <c r="C39" s="380"/>
      <c r="D39" s="381"/>
      <c r="E39" s="381"/>
      <c r="F39" s="382"/>
      <c r="G39" s="382"/>
      <c r="H39" s="382"/>
      <c r="I39" s="382"/>
      <c r="J39" s="382"/>
      <c r="K39" s="382"/>
      <c r="L39" s="382"/>
      <c r="M39" s="382"/>
    </row>
    <row r="40" spans="1:13" s="122" customFormat="1" ht="18.75" customHeight="1" thickBot="1">
      <c r="A40" s="51" t="s">
        <v>130</v>
      </c>
      <c r="B40" s="169" t="s">
        <v>462</v>
      </c>
      <c r="C40" s="330">
        <f>+C20+C26+C27+C32+C37+C38+C39</f>
        <v>0</v>
      </c>
      <c r="D40" s="309">
        <f>+D20+D26+D27+D32+D37+D38+D39</f>
        <v>0</v>
      </c>
      <c r="E40" s="309">
        <f>+E20+E26+E27+E32+E37+E38+E39</f>
        <v>0</v>
      </c>
      <c r="F40" s="316">
        <f>+F20+F26+F27+F32+F37+F38+F39</f>
        <v>0</v>
      </c>
      <c r="G40" s="316">
        <f>+G20+G26+G27+G32+G37+G38+G39</f>
        <v>7911</v>
      </c>
      <c r="H40" s="316">
        <f aca="true" t="shared" si="4" ref="H40:M40">+H20+H26+H27+H32+H37+H38+H39</f>
        <v>0</v>
      </c>
      <c r="I40" s="316">
        <f t="shared" si="4"/>
        <v>0</v>
      </c>
      <c r="J40" s="316">
        <f t="shared" si="4"/>
        <v>7911</v>
      </c>
      <c r="K40" s="316">
        <f t="shared" si="4"/>
        <v>0</v>
      </c>
      <c r="L40" s="316">
        <f t="shared" si="4"/>
        <v>7911</v>
      </c>
      <c r="M40" s="316">
        <f t="shared" si="4"/>
        <v>0</v>
      </c>
    </row>
    <row r="41" spans="1:13" ht="15" customHeight="1" thickBot="1">
      <c r="A41" s="101"/>
      <c r="B41" s="169" t="s">
        <v>444</v>
      </c>
      <c r="C41" s="376"/>
      <c r="D41" s="377"/>
      <c r="E41" s="377"/>
      <c r="F41" s="378"/>
      <c r="G41" s="378"/>
      <c r="H41" s="378"/>
      <c r="I41" s="378"/>
      <c r="J41" s="378"/>
      <c r="K41" s="378"/>
      <c r="L41" s="378"/>
      <c r="M41" s="378"/>
    </row>
    <row r="42" spans="1:13" s="122" customFormat="1" ht="17.25" customHeight="1">
      <c r="A42" s="121" t="s">
        <v>445</v>
      </c>
      <c r="B42" s="179" t="s">
        <v>350</v>
      </c>
      <c r="C42" s="331"/>
      <c r="D42" s="308"/>
      <c r="E42" s="308"/>
      <c r="F42" s="317"/>
      <c r="G42" s="317"/>
      <c r="H42" s="317"/>
      <c r="I42" s="317"/>
      <c r="J42" s="317"/>
      <c r="K42" s="317"/>
      <c r="L42" s="317"/>
      <c r="M42" s="317"/>
    </row>
    <row r="43" spans="1:13" s="122" customFormat="1" ht="15" customHeight="1">
      <c r="A43" s="121" t="s">
        <v>446</v>
      </c>
      <c r="B43" s="180" t="s">
        <v>447</v>
      </c>
      <c r="C43" s="329"/>
      <c r="D43" s="311"/>
      <c r="E43" s="311"/>
      <c r="F43" s="321"/>
      <c r="G43" s="321"/>
      <c r="H43" s="321"/>
      <c r="I43" s="321"/>
      <c r="J43" s="321"/>
      <c r="K43" s="321"/>
      <c r="L43" s="321"/>
      <c r="M43" s="321"/>
    </row>
    <row r="44" spans="1:13" s="91" customFormat="1" ht="17.25" customHeight="1" thickBot="1">
      <c r="A44" s="123" t="s">
        <v>448</v>
      </c>
      <c r="B44" s="227" t="s">
        <v>449</v>
      </c>
      <c r="C44" s="383"/>
      <c r="D44" s="384"/>
      <c r="E44" s="384"/>
      <c r="F44" s="385"/>
      <c r="G44" s="385"/>
      <c r="H44" s="385"/>
      <c r="I44" s="385"/>
      <c r="J44" s="385"/>
      <c r="K44" s="385"/>
      <c r="L44" s="385"/>
      <c r="M44" s="385"/>
    </row>
    <row r="45" spans="1:13" s="122" customFormat="1" ht="18.75" customHeight="1" thickBot="1">
      <c r="A45" s="108" t="s">
        <v>277</v>
      </c>
      <c r="B45" s="169" t="s">
        <v>450</v>
      </c>
      <c r="C45" s="330">
        <f>+C42+C43+C44</f>
        <v>0</v>
      </c>
      <c r="D45" s="309">
        <f>+D42+D43+D44</f>
        <v>0</v>
      </c>
      <c r="E45" s="309">
        <f>+E42+E43+E44</f>
        <v>0</v>
      </c>
      <c r="F45" s="316">
        <f>+F42+F43+F44</f>
        <v>0</v>
      </c>
      <c r="G45" s="316">
        <f>+G42+G43+G44</f>
        <v>0</v>
      </c>
      <c r="H45" s="316">
        <f aca="true" t="shared" si="5" ref="H45:M45">+H42+H43+H44</f>
        <v>0</v>
      </c>
      <c r="I45" s="316">
        <f t="shared" si="5"/>
        <v>0</v>
      </c>
      <c r="J45" s="316">
        <f t="shared" si="5"/>
        <v>0</v>
      </c>
      <c r="K45" s="316">
        <f t="shared" si="5"/>
        <v>0</v>
      </c>
      <c r="L45" s="316">
        <f t="shared" si="5"/>
        <v>0</v>
      </c>
      <c r="M45" s="316">
        <f t="shared" si="5"/>
        <v>0</v>
      </c>
    </row>
    <row r="46" spans="1:13" s="91" customFormat="1" ht="17.25" customHeight="1" thickBot="1">
      <c r="A46" s="108" t="s">
        <v>141</v>
      </c>
      <c r="B46" s="228" t="s">
        <v>451</v>
      </c>
      <c r="C46" s="330">
        <f>+C40+C45</f>
        <v>0</v>
      </c>
      <c r="D46" s="309">
        <f>+D40+D45</f>
        <v>0</v>
      </c>
      <c r="E46" s="309">
        <f>+E40+E45</f>
        <v>0</v>
      </c>
      <c r="F46" s="316">
        <f>+F40+F45</f>
        <v>0</v>
      </c>
      <c r="G46" s="316">
        <f>+G40+G45</f>
        <v>7911</v>
      </c>
      <c r="H46" s="316">
        <f aca="true" t="shared" si="6" ref="H46:M46">+H40+H45</f>
        <v>0</v>
      </c>
      <c r="I46" s="316">
        <f t="shared" si="6"/>
        <v>0</v>
      </c>
      <c r="J46" s="316">
        <f t="shared" si="6"/>
        <v>7911</v>
      </c>
      <c r="K46" s="316">
        <f t="shared" si="6"/>
        <v>0</v>
      </c>
      <c r="L46" s="316">
        <f t="shared" si="6"/>
        <v>7911</v>
      </c>
      <c r="M46" s="316">
        <f t="shared" si="6"/>
        <v>0</v>
      </c>
    </row>
    <row r="47" spans="1:6" s="91" customFormat="1" ht="15" customHeight="1">
      <c r="A47" s="124"/>
      <c r="B47" s="229"/>
      <c r="C47" s="474"/>
      <c r="D47" s="125"/>
      <c r="E47" s="125"/>
      <c r="F47" s="125"/>
    </row>
    <row r="48" spans="1:6" s="91" customFormat="1" ht="15" customHeight="1">
      <c r="A48" s="124"/>
      <c r="B48" s="229"/>
      <c r="C48" s="474"/>
      <c r="D48" s="125"/>
      <c r="E48" s="125"/>
      <c r="F48" s="125"/>
    </row>
    <row r="49" spans="1:6" s="91" customFormat="1" ht="15" customHeight="1" thickBot="1">
      <c r="A49" s="124"/>
      <c r="B49" s="229"/>
      <c r="C49" s="474"/>
      <c r="D49" s="125"/>
      <c r="E49" s="125"/>
      <c r="F49" s="125"/>
    </row>
    <row r="50" spans="1:13" s="97" customFormat="1" ht="40.5" customHeight="1" thickBot="1">
      <c r="A50" s="528" t="s">
        <v>394</v>
      </c>
      <c r="B50" s="1105" t="s">
        <v>548</v>
      </c>
      <c r="C50" s="1106"/>
      <c r="D50" s="1106"/>
      <c r="E50" s="1106"/>
      <c r="F50" s="1106"/>
      <c r="G50" s="1106"/>
      <c r="H50" s="1106"/>
      <c r="I50" s="1106"/>
      <c r="J50" s="1106"/>
      <c r="K50" s="1106"/>
      <c r="L50" s="1106"/>
      <c r="M50" s="1107"/>
    </row>
    <row r="51" spans="1:13" s="97" customFormat="1" ht="54" customHeight="1" thickBot="1">
      <c r="A51" s="528" t="s">
        <v>395</v>
      </c>
      <c r="B51" s="1105" t="s">
        <v>396</v>
      </c>
      <c r="C51" s="1106"/>
      <c r="D51" s="1106"/>
      <c r="E51" s="1106"/>
      <c r="F51" s="1106"/>
      <c r="G51" s="1106"/>
      <c r="H51" s="1106"/>
      <c r="I51" s="1106"/>
      <c r="J51" s="1106"/>
      <c r="K51" s="1106"/>
      <c r="L51" s="1106"/>
      <c r="M51" s="1107"/>
    </row>
    <row r="52" spans="1:13" s="97" customFormat="1" ht="18.75" customHeight="1" thickBot="1">
      <c r="A52" s="1086" t="s">
        <v>1</v>
      </c>
      <c r="B52" s="1154" t="s">
        <v>397</v>
      </c>
      <c r="C52" s="1132" t="s">
        <v>542</v>
      </c>
      <c r="D52" s="1137" t="s">
        <v>544</v>
      </c>
      <c r="E52" s="1138"/>
      <c r="F52" s="1153"/>
      <c r="G52" s="1087" t="s">
        <v>570</v>
      </c>
      <c r="H52" s="1108" t="s">
        <v>571</v>
      </c>
      <c r="I52" s="1074"/>
      <c r="J52" s="1090" t="s">
        <v>557</v>
      </c>
      <c r="K52" s="1137" t="s">
        <v>533</v>
      </c>
      <c r="L52" s="1138"/>
      <c r="M52" s="1139"/>
    </row>
    <row r="53" spans="1:13" s="194" customFormat="1" ht="48" thickBot="1">
      <c r="A53" s="1087"/>
      <c r="B53" s="1087"/>
      <c r="C53" s="1123"/>
      <c r="D53" s="193" t="s">
        <v>3</v>
      </c>
      <c r="E53" s="163" t="s">
        <v>4</v>
      </c>
      <c r="F53" s="163" t="s">
        <v>488</v>
      </c>
      <c r="G53" s="1075"/>
      <c r="H53" s="493" t="s">
        <v>534</v>
      </c>
      <c r="I53" s="493" t="s">
        <v>334</v>
      </c>
      <c r="J53" s="1155"/>
      <c r="K53" s="524" t="s">
        <v>3</v>
      </c>
      <c r="L53" s="523" t="s">
        <v>4</v>
      </c>
      <c r="M53" s="525" t="s">
        <v>488</v>
      </c>
    </row>
    <row r="54" spans="1:13" s="11" customFormat="1" ht="13.5" customHeight="1" thickBot="1">
      <c r="A54" s="98" t="s">
        <v>5</v>
      </c>
      <c r="B54" s="164" t="s">
        <v>6</v>
      </c>
      <c r="C54" s="462" t="s">
        <v>7</v>
      </c>
      <c r="D54" s="143" t="s">
        <v>8</v>
      </c>
      <c r="E54" s="143" t="s">
        <v>9</v>
      </c>
      <c r="F54" s="8" t="s">
        <v>10</v>
      </c>
      <c r="G54" s="8" t="s">
        <v>536</v>
      </c>
      <c r="H54" s="8" t="s">
        <v>376</v>
      </c>
      <c r="I54" s="8" t="s">
        <v>535</v>
      </c>
      <c r="J54" s="8" t="s">
        <v>536</v>
      </c>
      <c r="K54" s="8" t="s">
        <v>537</v>
      </c>
      <c r="L54" s="8" t="s">
        <v>540</v>
      </c>
      <c r="M54" s="8" t="s">
        <v>538</v>
      </c>
    </row>
    <row r="55" spans="1:13" s="11" customFormat="1" ht="16.5" customHeight="1" thickBot="1">
      <c r="A55" s="128"/>
      <c r="B55" s="218" t="s">
        <v>289</v>
      </c>
      <c r="C55" s="265"/>
      <c r="D55" s="249"/>
      <c r="E55" s="249"/>
      <c r="F55" s="246"/>
      <c r="G55" s="246"/>
      <c r="H55" s="246"/>
      <c r="I55" s="246"/>
      <c r="J55" s="246"/>
      <c r="K55" s="246"/>
      <c r="L55" s="246"/>
      <c r="M55" s="246"/>
    </row>
    <row r="56" spans="1:13" ht="15" customHeight="1" thickBot="1">
      <c r="A56" s="101"/>
      <c r="B56" s="169" t="s">
        <v>464</v>
      </c>
      <c r="C56" s="376"/>
      <c r="D56" s="377"/>
      <c r="E56" s="377"/>
      <c r="F56" s="378"/>
      <c r="G56" s="378"/>
      <c r="H56" s="378"/>
      <c r="I56" s="378"/>
      <c r="J56" s="378"/>
      <c r="K56" s="378"/>
      <c r="L56" s="378"/>
      <c r="M56" s="378"/>
    </row>
    <row r="57" spans="1:13" ht="17.25" customHeight="1">
      <c r="A57" s="121" t="s">
        <v>13</v>
      </c>
      <c r="B57" s="179" t="s">
        <v>191</v>
      </c>
      <c r="C57" s="331"/>
      <c r="D57" s="331"/>
      <c r="E57" s="308"/>
      <c r="F57" s="317"/>
      <c r="G57" s="317"/>
      <c r="H57" s="317">
        <v>150</v>
      </c>
      <c r="I57" s="317"/>
      <c r="J57" s="317">
        <v>150</v>
      </c>
      <c r="K57" s="317"/>
      <c r="L57" s="317">
        <v>150</v>
      </c>
      <c r="M57" s="317"/>
    </row>
    <row r="58" spans="1:13" ht="17.25" customHeight="1">
      <c r="A58" s="123" t="s">
        <v>15</v>
      </c>
      <c r="B58" s="180" t="s">
        <v>192</v>
      </c>
      <c r="C58" s="328"/>
      <c r="D58" s="328"/>
      <c r="E58" s="304"/>
      <c r="F58" s="318"/>
      <c r="G58" s="318"/>
      <c r="H58" s="318">
        <v>30</v>
      </c>
      <c r="I58" s="318"/>
      <c r="J58" s="318">
        <v>30</v>
      </c>
      <c r="K58" s="318"/>
      <c r="L58" s="318">
        <v>30</v>
      </c>
      <c r="M58" s="318"/>
    </row>
    <row r="59" spans="1:13" ht="18" customHeight="1">
      <c r="A59" s="123" t="s">
        <v>17</v>
      </c>
      <c r="B59" s="180" t="s">
        <v>193</v>
      </c>
      <c r="C59" s="328"/>
      <c r="D59" s="328"/>
      <c r="E59" s="304"/>
      <c r="F59" s="318"/>
      <c r="G59" s="318"/>
      <c r="H59" s="318">
        <v>70</v>
      </c>
      <c r="I59" s="318"/>
      <c r="J59" s="318">
        <v>70</v>
      </c>
      <c r="K59" s="318"/>
      <c r="L59" s="318">
        <v>70</v>
      </c>
      <c r="M59" s="318"/>
    </row>
    <row r="60" spans="1:13" ht="15" customHeight="1">
      <c r="A60" s="123" t="s">
        <v>19</v>
      </c>
      <c r="B60" s="180" t="s">
        <v>194</v>
      </c>
      <c r="C60" s="328"/>
      <c r="D60" s="328"/>
      <c r="E60" s="304"/>
      <c r="F60" s="318"/>
      <c r="G60" s="318"/>
      <c r="H60" s="318"/>
      <c r="I60" s="318"/>
      <c r="J60" s="318"/>
      <c r="K60" s="318"/>
      <c r="L60" s="318"/>
      <c r="M60" s="318"/>
    </row>
    <row r="61" spans="1:13" ht="15" customHeight="1" thickBot="1">
      <c r="A61" s="123" t="s">
        <v>21</v>
      </c>
      <c r="B61" s="180" t="s">
        <v>196</v>
      </c>
      <c r="C61" s="328"/>
      <c r="D61" s="328"/>
      <c r="E61" s="304"/>
      <c r="F61" s="318"/>
      <c r="G61" s="318"/>
      <c r="H61" s="318"/>
      <c r="I61" s="318"/>
      <c r="J61" s="318"/>
      <c r="K61" s="318"/>
      <c r="L61" s="318"/>
      <c r="M61" s="318"/>
    </row>
    <row r="62" spans="1:13" s="126" customFormat="1" ht="18.75" customHeight="1" thickBot="1">
      <c r="A62" s="129" t="s">
        <v>23</v>
      </c>
      <c r="B62" s="192" t="s">
        <v>453</v>
      </c>
      <c r="C62" s="386">
        <f>SUM(C57:C61)</f>
        <v>0</v>
      </c>
      <c r="D62" s="386">
        <f>SUM(D57:D61)</f>
        <v>0</v>
      </c>
      <c r="E62" s="387">
        <f>SUM(E57:E61)</f>
        <v>0</v>
      </c>
      <c r="F62" s="388">
        <f>SUM(F57:F61)</f>
        <v>0</v>
      </c>
      <c r="G62" s="388">
        <f>SUM(G57:G61)</f>
        <v>0</v>
      </c>
      <c r="H62" s="388">
        <f aca="true" t="shared" si="7" ref="H62:M62">SUM(H57:H61)</f>
        <v>250</v>
      </c>
      <c r="I62" s="388">
        <f t="shared" si="7"/>
        <v>0</v>
      </c>
      <c r="J62" s="388">
        <f t="shared" si="7"/>
        <v>250</v>
      </c>
      <c r="K62" s="388">
        <f t="shared" si="7"/>
        <v>0</v>
      </c>
      <c r="L62" s="388">
        <f t="shared" si="7"/>
        <v>250</v>
      </c>
      <c r="M62" s="388">
        <f t="shared" si="7"/>
        <v>0</v>
      </c>
    </row>
    <row r="63" spans="1:13" ht="15" customHeight="1" thickBot="1">
      <c r="A63" s="130"/>
      <c r="B63" s="235" t="s">
        <v>454</v>
      </c>
      <c r="C63" s="376"/>
      <c r="D63" s="376"/>
      <c r="E63" s="377"/>
      <c r="F63" s="378"/>
      <c r="G63" s="378"/>
      <c r="H63" s="378"/>
      <c r="I63" s="378"/>
      <c r="J63" s="378"/>
      <c r="K63" s="378"/>
      <c r="L63" s="378"/>
      <c r="M63" s="378"/>
    </row>
    <row r="64" spans="1:13" s="126" customFormat="1" ht="18.75" customHeight="1">
      <c r="A64" s="123" t="s">
        <v>26</v>
      </c>
      <c r="B64" s="231" t="s">
        <v>229</v>
      </c>
      <c r="C64" s="331"/>
      <c r="D64" s="331"/>
      <c r="E64" s="308"/>
      <c r="F64" s="317"/>
      <c r="G64" s="317"/>
      <c r="H64" s="317"/>
      <c r="I64" s="317"/>
      <c r="J64" s="317"/>
      <c r="K64" s="317"/>
      <c r="L64" s="317"/>
      <c r="M64" s="317"/>
    </row>
    <row r="65" spans="1:13" ht="15" customHeight="1">
      <c r="A65" s="123" t="s">
        <v>28</v>
      </c>
      <c r="B65" s="232" t="s">
        <v>486</v>
      </c>
      <c r="C65" s="328"/>
      <c r="D65" s="328"/>
      <c r="E65" s="304"/>
      <c r="F65" s="318"/>
      <c r="G65" s="318"/>
      <c r="H65" s="318"/>
      <c r="I65" s="318"/>
      <c r="J65" s="318"/>
      <c r="K65" s="318"/>
      <c r="L65" s="318"/>
      <c r="M65" s="318"/>
    </row>
    <row r="66" spans="1:13" ht="15" customHeight="1">
      <c r="A66" s="123" t="s">
        <v>30</v>
      </c>
      <c r="B66" s="232" t="s">
        <v>455</v>
      </c>
      <c r="C66" s="328"/>
      <c r="D66" s="328"/>
      <c r="E66" s="304"/>
      <c r="F66" s="318"/>
      <c r="G66" s="318"/>
      <c r="H66" s="318"/>
      <c r="I66" s="318"/>
      <c r="J66" s="318"/>
      <c r="K66" s="318"/>
      <c r="L66" s="318"/>
      <c r="M66" s="318"/>
    </row>
    <row r="67" spans="1:13" ht="15" customHeight="1">
      <c r="A67" s="123" t="s">
        <v>32</v>
      </c>
      <c r="B67" s="232" t="s">
        <v>231</v>
      </c>
      <c r="C67" s="328"/>
      <c r="D67" s="328"/>
      <c r="E67" s="304"/>
      <c r="F67" s="318"/>
      <c r="G67" s="318">
        <v>7911</v>
      </c>
      <c r="H67" s="318"/>
      <c r="I67" s="318">
        <v>250</v>
      </c>
      <c r="J67" s="318">
        <v>7661</v>
      </c>
      <c r="K67" s="318"/>
      <c r="L67" s="318">
        <v>7661</v>
      </c>
      <c r="M67" s="318"/>
    </row>
    <row r="68" spans="1:13" ht="16.5" customHeight="1" thickBot="1">
      <c r="A68" s="127" t="s">
        <v>34</v>
      </c>
      <c r="B68" s="233" t="s">
        <v>456</v>
      </c>
      <c r="C68" s="329"/>
      <c r="D68" s="329"/>
      <c r="E68" s="311"/>
      <c r="F68" s="321"/>
      <c r="G68" s="321"/>
      <c r="H68" s="321"/>
      <c r="I68" s="321"/>
      <c r="J68" s="321"/>
      <c r="K68" s="321"/>
      <c r="L68" s="321"/>
      <c r="M68" s="321"/>
    </row>
    <row r="69" spans="1:13" ht="18.75" customHeight="1" thickBot="1">
      <c r="A69" s="51" t="s">
        <v>38</v>
      </c>
      <c r="B69" s="230" t="s">
        <v>487</v>
      </c>
      <c r="C69" s="330">
        <f>C64+C66+C67+C68</f>
        <v>0</v>
      </c>
      <c r="D69" s="330">
        <f>D64+D66+D67+D68</f>
        <v>0</v>
      </c>
      <c r="E69" s="309">
        <f>E64+E66+E67+E68</f>
        <v>0</v>
      </c>
      <c r="F69" s="309">
        <f>F64+F66+F67+F68</f>
        <v>0</v>
      </c>
      <c r="G69" s="309">
        <f>G64+G66+G67+G68</f>
        <v>7911</v>
      </c>
      <c r="H69" s="309">
        <f aca="true" t="shared" si="8" ref="H69:M69">H64+H66+H67+H68</f>
        <v>0</v>
      </c>
      <c r="I69" s="309">
        <f t="shared" si="8"/>
        <v>250</v>
      </c>
      <c r="J69" s="309">
        <f t="shared" si="8"/>
        <v>7661</v>
      </c>
      <c r="K69" s="309">
        <f t="shared" si="8"/>
        <v>0</v>
      </c>
      <c r="L69" s="309">
        <f t="shared" si="8"/>
        <v>7661</v>
      </c>
      <c r="M69" s="309">
        <f t="shared" si="8"/>
        <v>0</v>
      </c>
    </row>
    <row r="70" spans="1:13" ht="15" customHeight="1" thickBot="1">
      <c r="A70" s="51" t="s">
        <v>53</v>
      </c>
      <c r="B70" s="169" t="s">
        <v>457</v>
      </c>
      <c r="C70" s="380"/>
      <c r="D70" s="380"/>
      <c r="E70" s="381"/>
      <c r="F70" s="382"/>
      <c r="G70" s="382"/>
      <c r="H70" s="382"/>
      <c r="I70" s="382"/>
      <c r="J70" s="382"/>
      <c r="K70" s="382"/>
      <c r="L70" s="382"/>
      <c r="M70" s="382"/>
    </row>
    <row r="71" spans="1:13" ht="18" customHeight="1" thickBot="1">
      <c r="A71" s="51" t="s">
        <v>70</v>
      </c>
      <c r="B71" s="224" t="s">
        <v>458</v>
      </c>
      <c r="C71" s="330">
        <f>+C62+C69+C70</f>
        <v>0</v>
      </c>
      <c r="D71" s="330">
        <f>+D62+D69+D70</f>
        <v>0</v>
      </c>
      <c r="E71" s="309">
        <f>+E62+E69+E70</f>
        <v>0</v>
      </c>
      <c r="F71" s="316">
        <f>+F62+F69+F70</f>
        <v>0</v>
      </c>
      <c r="G71" s="316">
        <f>+G62+G69+G70</f>
        <v>7911</v>
      </c>
      <c r="H71" s="316">
        <f aca="true" t="shared" si="9" ref="H71:M71">+H62+H69+H70</f>
        <v>250</v>
      </c>
      <c r="I71" s="316">
        <f t="shared" si="9"/>
        <v>250</v>
      </c>
      <c r="J71" s="316">
        <f t="shared" si="9"/>
        <v>7911</v>
      </c>
      <c r="K71" s="316">
        <f t="shared" si="9"/>
        <v>0</v>
      </c>
      <c r="L71" s="316">
        <f t="shared" si="9"/>
        <v>7911</v>
      </c>
      <c r="M71" s="316">
        <f t="shared" si="9"/>
        <v>0</v>
      </c>
    </row>
    <row r="72" spans="3:13" ht="15" customHeight="1" thickBot="1">
      <c r="C72" s="266"/>
      <c r="D72" s="245"/>
      <c r="E72" s="245"/>
      <c r="F72" s="245"/>
      <c r="G72" s="245"/>
      <c r="H72" s="245"/>
      <c r="I72" s="245"/>
      <c r="J72" s="245"/>
      <c r="K72" s="245"/>
      <c r="L72" s="245"/>
      <c r="M72" s="245"/>
    </row>
    <row r="73" spans="1:13" ht="16.5" customHeight="1" thickBot="1">
      <c r="A73" s="118" t="s">
        <v>429</v>
      </c>
      <c r="B73" s="222"/>
      <c r="C73" s="373"/>
      <c r="D73" s="389"/>
      <c r="E73" s="374"/>
      <c r="F73" s="375"/>
      <c r="G73" s="375"/>
      <c r="H73" s="375"/>
      <c r="I73" s="375"/>
      <c r="J73" s="375"/>
      <c r="K73" s="375"/>
      <c r="L73" s="375"/>
      <c r="M73" s="375"/>
    </row>
    <row r="74" spans="1:13" ht="15" customHeight="1" thickBot="1">
      <c r="A74" s="118" t="s">
        <v>430</v>
      </c>
      <c r="B74" s="222"/>
      <c r="C74" s="373"/>
      <c r="D74" s="374"/>
      <c r="E74" s="374"/>
      <c r="F74" s="375"/>
      <c r="G74" s="375"/>
      <c r="H74" s="375"/>
      <c r="I74" s="375"/>
      <c r="J74" s="375"/>
      <c r="K74" s="375"/>
      <c r="L74" s="375"/>
      <c r="M74" s="375"/>
    </row>
  </sheetData>
  <sheetProtection/>
  <mergeCells count="20">
    <mergeCell ref="A52:A53"/>
    <mergeCell ref="B2:M2"/>
    <mergeCell ref="B3:M3"/>
    <mergeCell ref="A4:A5"/>
    <mergeCell ref="B4:B5"/>
    <mergeCell ref="C4:C5"/>
    <mergeCell ref="D4:F4"/>
    <mergeCell ref="H4:I4"/>
    <mergeCell ref="J4:J5"/>
    <mergeCell ref="K4:M4"/>
    <mergeCell ref="G4:G5"/>
    <mergeCell ref="K52:M52"/>
    <mergeCell ref="J52:J53"/>
    <mergeCell ref="H52:I52"/>
    <mergeCell ref="G52:G53"/>
    <mergeCell ref="B51:M51"/>
    <mergeCell ref="B50:M50"/>
    <mergeCell ref="D52:F52"/>
    <mergeCell ref="C52:C53"/>
    <mergeCell ref="B52:B53"/>
  </mergeCells>
  <printOptions horizontalCentered="1"/>
  <pageMargins left="0.3937007874015748" right="0.2755905511811024" top="0.4330708661417323" bottom="0.5118110236220472" header="0.5118110236220472" footer="0.5118110236220472"/>
  <pageSetup horizontalDpi="600" verticalDpi="600" orientation="landscape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M74"/>
  <sheetViews>
    <sheetView zoomScalePageLayoutView="0" workbookViewId="0" topLeftCell="A1">
      <pane xSplit="2" ySplit="7" topLeftCell="C5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60" sqref="L60"/>
    </sheetView>
  </sheetViews>
  <sheetFormatPr defaultColWidth="9.00390625" defaultRowHeight="12.75"/>
  <cols>
    <col min="1" max="1" width="10.625" style="90" customWidth="1"/>
    <col min="2" max="2" width="78.375" style="194" customWidth="1"/>
    <col min="3" max="3" width="15.875" style="267" customWidth="1"/>
    <col min="4" max="6" width="15.875" style="91" customWidth="1"/>
    <col min="7" max="13" width="15.875" style="9" customWidth="1"/>
    <col min="14" max="16384" width="9.375" style="9" customWidth="1"/>
  </cols>
  <sheetData>
    <row r="1" spans="1:13" s="120" customFormat="1" ht="21" customHeight="1" thickBot="1">
      <c r="A1" s="94"/>
      <c r="C1" s="473" t="str">
        <f>+CONCATENATE("9.1.9. melléklet a .../",2018,". (......) önkormányzati rendelethez")</f>
        <v>9.1.9. melléklet a .../2018. (......) önkormányzati rendelethez</v>
      </c>
      <c r="D1" s="119"/>
      <c r="E1" s="45"/>
      <c r="M1" s="6" t="s">
        <v>0</v>
      </c>
    </row>
    <row r="2" spans="1:13" s="97" customFormat="1" ht="40.5" customHeight="1" thickBot="1">
      <c r="A2" s="528" t="s">
        <v>394</v>
      </c>
      <c r="B2" s="1105" t="s">
        <v>549</v>
      </c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7"/>
    </row>
    <row r="3" spans="1:13" s="97" customFormat="1" ht="54" customHeight="1" thickBot="1">
      <c r="A3" s="528" t="s">
        <v>395</v>
      </c>
      <c r="B3" s="1105" t="s">
        <v>396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7"/>
    </row>
    <row r="4" spans="1:13" s="97" customFormat="1" ht="18.75" customHeight="1" thickBot="1">
      <c r="A4" s="1096" t="s">
        <v>1</v>
      </c>
      <c r="B4" s="1087" t="s">
        <v>397</v>
      </c>
      <c r="C4" s="1123" t="s">
        <v>542</v>
      </c>
      <c r="D4" s="1147" t="s">
        <v>544</v>
      </c>
      <c r="E4" s="1147"/>
      <c r="F4" s="1147"/>
      <c r="G4" s="1087" t="s">
        <v>570</v>
      </c>
      <c r="H4" s="1108" t="s">
        <v>571</v>
      </c>
      <c r="I4" s="1074"/>
      <c r="J4" s="1087" t="s">
        <v>557</v>
      </c>
      <c r="K4" s="1121" t="s">
        <v>533</v>
      </c>
      <c r="L4" s="1121"/>
      <c r="M4" s="1122"/>
    </row>
    <row r="5" spans="1:13" s="194" customFormat="1" ht="48" thickBot="1">
      <c r="A5" s="1096"/>
      <c r="B5" s="1096"/>
      <c r="C5" s="1097"/>
      <c r="D5" s="193" t="s">
        <v>3</v>
      </c>
      <c r="E5" s="163" t="s">
        <v>4</v>
      </c>
      <c r="F5" s="163" t="s">
        <v>488</v>
      </c>
      <c r="G5" s="1075"/>
      <c r="H5" s="493" t="s">
        <v>534</v>
      </c>
      <c r="I5" s="493" t="s">
        <v>334</v>
      </c>
      <c r="J5" s="1075"/>
      <c r="K5" s="524" t="s">
        <v>3</v>
      </c>
      <c r="L5" s="523" t="s">
        <v>4</v>
      </c>
      <c r="M5" s="525" t="s">
        <v>488</v>
      </c>
    </row>
    <row r="6" spans="1:13" s="11" customFormat="1" ht="13.5" customHeight="1" thickBot="1">
      <c r="A6" s="98" t="s">
        <v>5</v>
      </c>
      <c r="B6" s="164" t="s">
        <v>6</v>
      </c>
      <c r="C6" s="462" t="s">
        <v>7</v>
      </c>
      <c r="D6" s="143" t="s">
        <v>8</v>
      </c>
      <c r="E6" s="143" t="s">
        <v>9</v>
      </c>
      <c r="F6" s="8" t="s">
        <v>10</v>
      </c>
      <c r="G6" s="8" t="s">
        <v>536</v>
      </c>
      <c r="H6" s="8" t="s">
        <v>376</v>
      </c>
      <c r="I6" s="8" t="s">
        <v>535</v>
      </c>
      <c r="J6" s="8" t="s">
        <v>536</v>
      </c>
      <c r="K6" s="8" t="s">
        <v>537</v>
      </c>
      <c r="L6" s="8" t="s">
        <v>540</v>
      </c>
      <c r="M6" s="8" t="s">
        <v>538</v>
      </c>
    </row>
    <row r="7" spans="1:13" s="11" customFormat="1" ht="15.75" customHeight="1" thickBot="1">
      <c r="A7" s="99"/>
      <c r="B7" s="234" t="s">
        <v>288</v>
      </c>
      <c r="C7" s="264"/>
      <c r="D7" s="247"/>
      <c r="E7" s="247"/>
      <c r="F7" s="248"/>
      <c r="G7" s="248"/>
      <c r="H7" s="248"/>
      <c r="I7" s="248"/>
      <c r="J7" s="248"/>
      <c r="K7" s="248"/>
      <c r="L7" s="248"/>
      <c r="M7" s="248"/>
    </row>
    <row r="8" spans="1:13" ht="15" customHeight="1" thickBot="1">
      <c r="A8" s="101"/>
      <c r="B8" s="224" t="s">
        <v>295</v>
      </c>
      <c r="C8" s="376"/>
      <c r="D8" s="377"/>
      <c r="E8" s="377"/>
      <c r="F8" s="378"/>
      <c r="G8" s="378"/>
      <c r="H8" s="378"/>
      <c r="I8" s="378"/>
      <c r="J8" s="378"/>
      <c r="K8" s="378"/>
      <c r="L8" s="378"/>
      <c r="M8" s="378"/>
    </row>
    <row r="9" spans="1:13" s="122" customFormat="1" ht="16.5" customHeight="1">
      <c r="A9" s="121" t="s">
        <v>13</v>
      </c>
      <c r="B9" s="179" t="s">
        <v>74</v>
      </c>
      <c r="C9" s="331"/>
      <c r="D9" s="308"/>
      <c r="E9" s="308"/>
      <c r="F9" s="317"/>
      <c r="G9" s="317"/>
      <c r="H9" s="317"/>
      <c r="I9" s="317"/>
      <c r="J9" s="317"/>
      <c r="K9" s="317"/>
      <c r="L9" s="317"/>
      <c r="M9" s="317"/>
    </row>
    <row r="10" spans="1:13" s="122" customFormat="1" ht="17.25" customHeight="1">
      <c r="A10" s="123" t="s">
        <v>15</v>
      </c>
      <c r="B10" s="180" t="s">
        <v>76</v>
      </c>
      <c r="C10" s="328"/>
      <c r="D10" s="304"/>
      <c r="E10" s="304"/>
      <c r="F10" s="318"/>
      <c r="G10" s="318"/>
      <c r="H10" s="318"/>
      <c r="I10" s="318"/>
      <c r="J10" s="318"/>
      <c r="K10" s="318"/>
      <c r="L10" s="318"/>
      <c r="M10" s="318"/>
    </row>
    <row r="11" spans="1:13" s="122" customFormat="1" ht="15" customHeight="1">
      <c r="A11" s="123" t="s">
        <v>17</v>
      </c>
      <c r="B11" s="180" t="s">
        <v>78</v>
      </c>
      <c r="C11" s="328"/>
      <c r="D11" s="304"/>
      <c r="E11" s="304"/>
      <c r="F11" s="318"/>
      <c r="G11" s="318"/>
      <c r="H11" s="318"/>
      <c r="I11" s="318"/>
      <c r="J11" s="318"/>
      <c r="K11" s="318"/>
      <c r="L11" s="318"/>
      <c r="M11" s="318"/>
    </row>
    <row r="12" spans="1:13" s="122" customFormat="1" ht="15" customHeight="1">
      <c r="A12" s="123" t="s">
        <v>19</v>
      </c>
      <c r="B12" s="180" t="s">
        <v>485</v>
      </c>
      <c r="C12" s="328"/>
      <c r="D12" s="304"/>
      <c r="E12" s="304"/>
      <c r="F12" s="318"/>
      <c r="G12" s="318"/>
      <c r="H12" s="318"/>
      <c r="I12" s="318"/>
      <c r="J12" s="318"/>
      <c r="K12" s="318"/>
      <c r="L12" s="318"/>
      <c r="M12" s="318"/>
    </row>
    <row r="13" spans="1:13" s="122" customFormat="1" ht="17.25" customHeight="1">
      <c r="A13" s="123" t="s">
        <v>21</v>
      </c>
      <c r="B13" s="180" t="s">
        <v>82</v>
      </c>
      <c r="C13" s="328"/>
      <c r="D13" s="304"/>
      <c r="E13" s="304"/>
      <c r="F13" s="318"/>
      <c r="G13" s="318"/>
      <c r="H13" s="318"/>
      <c r="I13" s="318"/>
      <c r="J13" s="318"/>
      <c r="K13" s="318"/>
      <c r="L13" s="318"/>
      <c r="M13" s="318"/>
    </row>
    <row r="14" spans="1:13" s="122" customFormat="1" ht="17.25" customHeight="1">
      <c r="A14" s="123" t="s">
        <v>197</v>
      </c>
      <c r="B14" s="180" t="s">
        <v>431</v>
      </c>
      <c r="C14" s="328"/>
      <c r="D14" s="304"/>
      <c r="E14" s="304"/>
      <c r="F14" s="318"/>
      <c r="G14" s="318"/>
      <c r="H14" s="318"/>
      <c r="I14" s="318"/>
      <c r="J14" s="318"/>
      <c r="K14" s="318"/>
      <c r="L14" s="318"/>
      <c r="M14" s="318"/>
    </row>
    <row r="15" spans="1:13" s="122" customFormat="1" ht="17.25" customHeight="1">
      <c r="A15" s="123" t="s">
        <v>199</v>
      </c>
      <c r="B15" s="190" t="s">
        <v>432</v>
      </c>
      <c r="C15" s="328"/>
      <c r="D15" s="304"/>
      <c r="E15" s="304"/>
      <c r="F15" s="318"/>
      <c r="G15" s="318"/>
      <c r="H15" s="318"/>
      <c r="I15" s="318"/>
      <c r="J15" s="318"/>
      <c r="K15" s="318"/>
      <c r="L15" s="318"/>
      <c r="M15" s="318"/>
    </row>
    <row r="16" spans="1:13" s="122" customFormat="1" ht="15" customHeight="1">
      <c r="A16" s="123" t="s">
        <v>201</v>
      </c>
      <c r="B16" s="180" t="s">
        <v>88</v>
      </c>
      <c r="C16" s="329"/>
      <c r="D16" s="311"/>
      <c r="E16" s="311"/>
      <c r="F16" s="321"/>
      <c r="G16" s="321"/>
      <c r="H16" s="321"/>
      <c r="I16" s="321"/>
      <c r="J16" s="321"/>
      <c r="K16" s="321"/>
      <c r="L16" s="321"/>
      <c r="M16" s="321"/>
    </row>
    <row r="17" spans="1:13" s="91" customFormat="1" ht="15" customHeight="1">
      <c r="A17" s="123" t="s">
        <v>203</v>
      </c>
      <c r="B17" s="180" t="s">
        <v>90</v>
      </c>
      <c r="C17" s="328"/>
      <c r="D17" s="304"/>
      <c r="E17" s="304"/>
      <c r="F17" s="318"/>
      <c r="G17" s="318"/>
      <c r="H17" s="318"/>
      <c r="I17" s="318"/>
      <c r="J17" s="318"/>
      <c r="K17" s="318"/>
      <c r="L17" s="318"/>
      <c r="M17" s="318"/>
    </row>
    <row r="18" spans="1:13" s="91" customFormat="1" ht="15" customHeight="1">
      <c r="A18" s="123" t="s">
        <v>205</v>
      </c>
      <c r="B18" s="180" t="s">
        <v>92</v>
      </c>
      <c r="C18" s="379"/>
      <c r="D18" s="306"/>
      <c r="E18" s="306"/>
      <c r="F18" s="319"/>
      <c r="G18" s="319"/>
      <c r="H18" s="319"/>
      <c r="I18" s="319"/>
      <c r="J18" s="319"/>
      <c r="K18" s="319"/>
      <c r="L18" s="319"/>
      <c r="M18" s="319"/>
    </row>
    <row r="19" spans="1:13" s="91" customFormat="1" ht="15" customHeight="1" thickBot="1">
      <c r="A19" s="123" t="s">
        <v>207</v>
      </c>
      <c r="B19" s="190" t="s">
        <v>94</v>
      </c>
      <c r="C19" s="379"/>
      <c r="D19" s="306"/>
      <c r="E19" s="306"/>
      <c r="F19" s="319"/>
      <c r="G19" s="319"/>
      <c r="H19" s="319"/>
      <c r="I19" s="319"/>
      <c r="J19" s="319"/>
      <c r="K19" s="319"/>
      <c r="L19" s="319"/>
      <c r="M19" s="319"/>
    </row>
    <row r="20" spans="1:13" s="122" customFormat="1" ht="17.25" customHeight="1" thickBot="1">
      <c r="A20" s="51" t="s">
        <v>23</v>
      </c>
      <c r="B20" s="224" t="s">
        <v>433</v>
      </c>
      <c r="C20" s="330">
        <f>SUM(C9:C19)</f>
        <v>0</v>
      </c>
      <c r="D20" s="309">
        <f>SUM(D9:D19)</f>
        <v>0</v>
      </c>
      <c r="E20" s="309">
        <f>SUM(E9:E19)</f>
        <v>0</v>
      </c>
      <c r="F20" s="316">
        <f>SUM(F9:F19)</f>
        <v>0</v>
      </c>
      <c r="G20" s="316">
        <f>SUM(G9:G19)</f>
        <v>0</v>
      </c>
      <c r="H20" s="316">
        <f aca="true" t="shared" si="0" ref="H20:M20">SUM(H9:H19)</f>
        <v>0</v>
      </c>
      <c r="I20" s="316">
        <f t="shared" si="0"/>
        <v>0</v>
      </c>
      <c r="J20" s="316">
        <f t="shared" si="0"/>
        <v>0</v>
      </c>
      <c r="K20" s="316">
        <f t="shared" si="0"/>
        <v>0</v>
      </c>
      <c r="L20" s="316">
        <f t="shared" si="0"/>
        <v>0</v>
      </c>
      <c r="M20" s="316">
        <f t="shared" si="0"/>
        <v>0</v>
      </c>
    </row>
    <row r="21" spans="1:13" ht="15" customHeight="1" thickBot="1">
      <c r="A21" s="101"/>
      <c r="B21" s="224" t="s">
        <v>25</v>
      </c>
      <c r="C21" s="376"/>
      <c r="D21" s="377"/>
      <c r="E21" s="377"/>
      <c r="F21" s="378"/>
      <c r="G21" s="378"/>
      <c r="H21" s="378"/>
      <c r="I21" s="378"/>
      <c r="J21" s="378"/>
      <c r="K21" s="378"/>
      <c r="L21" s="378"/>
      <c r="M21" s="378"/>
    </row>
    <row r="22" spans="1:13" s="91" customFormat="1" ht="15" customHeight="1">
      <c r="A22" s="121" t="s">
        <v>26</v>
      </c>
      <c r="B22" s="179" t="s">
        <v>27</v>
      </c>
      <c r="C22" s="331"/>
      <c r="D22" s="308"/>
      <c r="E22" s="308"/>
      <c r="F22" s="317"/>
      <c r="G22" s="317"/>
      <c r="H22" s="317"/>
      <c r="I22" s="317"/>
      <c r="J22" s="317"/>
      <c r="K22" s="317"/>
      <c r="L22" s="317"/>
      <c r="M22" s="317"/>
    </row>
    <row r="23" spans="1:13" s="91" customFormat="1" ht="15" customHeight="1">
      <c r="A23" s="123" t="s">
        <v>28</v>
      </c>
      <c r="B23" s="180" t="s">
        <v>434</v>
      </c>
      <c r="C23" s="328"/>
      <c r="D23" s="304"/>
      <c r="E23" s="304"/>
      <c r="F23" s="318"/>
      <c r="G23" s="318"/>
      <c r="H23" s="318"/>
      <c r="I23" s="318"/>
      <c r="J23" s="318"/>
      <c r="K23" s="318"/>
      <c r="L23" s="318"/>
      <c r="M23" s="318"/>
    </row>
    <row r="24" spans="1:13" s="91" customFormat="1" ht="15" customHeight="1">
      <c r="A24" s="123" t="s">
        <v>30</v>
      </c>
      <c r="B24" s="180" t="s">
        <v>435</v>
      </c>
      <c r="C24" s="328"/>
      <c r="D24" s="304"/>
      <c r="E24" s="304"/>
      <c r="F24" s="318"/>
      <c r="G24" s="318">
        <v>31676</v>
      </c>
      <c r="H24" s="318"/>
      <c r="I24" s="318"/>
      <c r="J24" s="318">
        <v>31676</v>
      </c>
      <c r="K24" s="318"/>
      <c r="L24" s="318">
        <v>31676</v>
      </c>
      <c r="M24" s="318"/>
    </row>
    <row r="25" spans="1:13" s="91" customFormat="1" ht="15" customHeight="1" thickBot="1">
      <c r="A25" s="123" t="s">
        <v>32</v>
      </c>
      <c r="B25" s="180" t="s">
        <v>459</v>
      </c>
      <c r="C25" s="328"/>
      <c r="D25" s="304"/>
      <c r="E25" s="304"/>
      <c r="F25" s="318"/>
      <c r="G25" s="318">
        <v>31676</v>
      </c>
      <c r="H25" s="318"/>
      <c r="I25" s="318"/>
      <c r="J25" s="318">
        <v>31676</v>
      </c>
      <c r="K25" s="318"/>
      <c r="L25" s="318">
        <v>31676</v>
      </c>
      <c r="M25" s="318"/>
    </row>
    <row r="26" spans="1:13" s="122" customFormat="1" ht="30" customHeight="1" thickBot="1">
      <c r="A26" s="51" t="s">
        <v>38</v>
      </c>
      <c r="B26" s="224" t="s">
        <v>437</v>
      </c>
      <c r="C26" s="330">
        <f>SUM(C22:C24)</f>
        <v>0</v>
      </c>
      <c r="D26" s="309">
        <f>SUM(D22:D24)</f>
        <v>0</v>
      </c>
      <c r="E26" s="309">
        <f>SUM(E22:E24)</f>
        <v>0</v>
      </c>
      <c r="F26" s="316">
        <f>SUM(F22:F24)</f>
        <v>0</v>
      </c>
      <c r="G26" s="316">
        <f>SUM(G22:G24)</f>
        <v>31676</v>
      </c>
      <c r="H26" s="316">
        <f aca="true" t="shared" si="1" ref="H26:M26">SUM(H22:H24)</f>
        <v>0</v>
      </c>
      <c r="I26" s="316">
        <f t="shared" si="1"/>
        <v>0</v>
      </c>
      <c r="J26" s="316">
        <f t="shared" si="1"/>
        <v>31676</v>
      </c>
      <c r="K26" s="316">
        <f t="shared" si="1"/>
        <v>0</v>
      </c>
      <c r="L26" s="316">
        <f t="shared" si="1"/>
        <v>31676</v>
      </c>
      <c r="M26" s="316">
        <f t="shared" si="1"/>
        <v>0</v>
      </c>
    </row>
    <row r="27" spans="1:13" s="91" customFormat="1" ht="15" customHeight="1" thickBot="1">
      <c r="A27" s="51" t="s">
        <v>53</v>
      </c>
      <c r="B27" s="169" t="s">
        <v>294</v>
      </c>
      <c r="C27" s="380"/>
      <c r="D27" s="381"/>
      <c r="E27" s="381"/>
      <c r="F27" s="382"/>
      <c r="G27" s="382"/>
      <c r="H27" s="382"/>
      <c r="I27" s="382"/>
      <c r="J27" s="382"/>
      <c r="K27" s="382"/>
      <c r="L27" s="382"/>
      <c r="M27" s="382"/>
    </row>
    <row r="28" spans="1:13" ht="15" customHeight="1" thickBot="1">
      <c r="A28" s="101"/>
      <c r="B28" s="169" t="s">
        <v>40</v>
      </c>
      <c r="C28" s="376"/>
      <c r="D28" s="377"/>
      <c r="E28" s="377"/>
      <c r="F28" s="378"/>
      <c r="G28" s="378"/>
      <c r="H28" s="378"/>
      <c r="I28" s="378"/>
      <c r="J28" s="378"/>
      <c r="K28" s="378"/>
      <c r="L28" s="378"/>
      <c r="M28" s="378"/>
    </row>
    <row r="29" spans="1:13" s="91" customFormat="1" ht="15" customHeight="1">
      <c r="A29" s="121" t="s">
        <v>56</v>
      </c>
      <c r="B29" s="179" t="s">
        <v>434</v>
      </c>
      <c r="C29" s="331"/>
      <c r="D29" s="308"/>
      <c r="E29" s="308"/>
      <c r="F29" s="317"/>
      <c r="G29" s="317"/>
      <c r="H29" s="317"/>
      <c r="I29" s="317"/>
      <c r="J29" s="317"/>
      <c r="K29" s="317"/>
      <c r="L29" s="317"/>
      <c r="M29" s="317"/>
    </row>
    <row r="30" spans="1:13" s="91" customFormat="1" ht="15" customHeight="1">
      <c r="A30" s="121" t="s">
        <v>64</v>
      </c>
      <c r="B30" s="180" t="s">
        <v>438</v>
      </c>
      <c r="C30" s="329"/>
      <c r="D30" s="311"/>
      <c r="E30" s="311"/>
      <c r="F30" s="321"/>
      <c r="G30" s="321"/>
      <c r="H30" s="321"/>
      <c r="I30" s="321"/>
      <c r="J30" s="321"/>
      <c r="K30" s="321"/>
      <c r="L30" s="321"/>
      <c r="M30" s="321"/>
    </row>
    <row r="31" spans="1:13" s="91" customFormat="1" ht="15" customHeight="1" thickBot="1">
      <c r="A31" s="123" t="s">
        <v>66</v>
      </c>
      <c r="B31" s="227" t="s">
        <v>460</v>
      </c>
      <c r="C31" s="383"/>
      <c r="D31" s="384"/>
      <c r="E31" s="384"/>
      <c r="F31" s="385"/>
      <c r="G31" s="385"/>
      <c r="H31" s="385"/>
      <c r="I31" s="385"/>
      <c r="J31" s="385"/>
      <c r="K31" s="385"/>
      <c r="L31" s="385"/>
      <c r="M31" s="385"/>
    </row>
    <row r="32" spans="1:13" s="91" customFormat="1" ht="33" customHeight="1" thickBot="1">
      <c r="A32" s="51" t="s">
        <v>70</v>
      </c>
      <c r="B32" s="169" t="s">
        <v>461</v>
      </c>
      <c r="C32" s="330">
        <f>+C29+C30</f>
        <v>0</v>
      </c>
      <c r="D32" s="309">
        <f>+D29+D30</f>
        <v>0</v>
      </c>
      <c r="E32" s="309">
        <f>+E29+E30</f>
        <v>0</v>
      </c>
      <c r="F32" s="316">
        <f>+F29+F30</f>
        <v>0</v>
      </c>
      <c r="G32" s="316">
        <f>+G29+G30</f>
        <v>0</v>
      </c>
      <c r="H32" s="316">
        <f aca="true" t="shared" si="2" ref="H32:M32">+H29+H30</f>
        <v>0</v>
      </c>
      <c r="I32" s="316">
        <f t="shared" si="2"/>
        <v>0</v>
      </c>
      <c r="J32" s="316">
        <f t="shared" si="2"/>
        <v>0</v>
      </c>
      <c r="K32" s="316">
        <f t="shared" si="2"/>
        <v>0</v>
      </c>
      <c r="L32" s="316">
        <f t="shared" si="2"/>
        <v>0</v>
      </c>
      <c r="M32" s="316">
        <f t="shared" si="2"/>
        <v>0</v>
      </c>
    </row>
    <row r="33" spans="1:13" ht="15" customHeight="1" thickBot="1">
      <c r="A33" s="101"/>
      <c r="B33" s="169" t="s">
        <v>97</v>
      </c>
      <c r="C33" s="376"/>
      <c r="D33" s="377"/>
      <c r="E33" s="377"/>
      <c r="F33" s="378"/>
      <c r="G33" s="378"/>
      <c r="H33" s="378"/>
      <c r="I33" s="378"/>
      <c r="J33" s="378"/>
      <c r="K33" s="378"/>
      <c r="L33" s="378"/>
      <c r="M33" s="378"/>
    </row>
    <row r="34" spans="1:13" s="91" customFormat="1" ht="15" customHeight="1">
      <c r="A34" s="121" t="s">
        <v>73</v>
      </c>
      <c r="B34" s="179" t="s">
        <v>99</v>
      </c>
      <c r="C34" s="331"/>
      <c r="D34" s="308"/>
      <c r="E34" s="308"/>
      <c r="F34" s="317"/>
      <c r="G34" s="317"/>
      <c r="H34" s="317"/>
      <c r="I34" s="317"/>
      <c r="J34" s="317"/>
      <c r="K34" s="317"/>
      <c r="L34" s="317"/>
      <c r="M34" s="317"/>
    </row>
    <row r="35" spans="1:13" s="91" customFormat="1" ht="15" customHeight="1">
      <c r="A35" s="121" t="s">
        <v>75</v>
      </c>
      <c r="B35" s="180" t="s">
        <v>101</v>
      </c>
      <c r="C35" s="329"/>
      <c r="D35" s="311"/>
      <c r="E35" s="311"/>
      <c r="F35" s="321"/>
      <c r="G35" s="321"/>
      <c r="H35" s="321"/>
      <c r="I35" s="321"/>
      <c r="J35" s="321"/>
      <c r="K35" s="321"/>
      <c r="L35" s="321"/>
      <c r="M35" s="321"/>
    </row>
    <row r="36" spans="1:13" s="91" customFormat="1" ht="15" customHeight="1" thickBot="1">
      <c r="A36" s="123" t="s">
        <v>77</v>
      </c>
      <c r="B36" s="227" t="s">
        <v>103</v>
      </c>
      <c r="C36" s="383"/>
      <c r="D36" s="384"/>
      <c r="E36" s="384"/>
      <c r="F36" s="385"/>
      <c r="G36" s="385"/>
      <c r="H36" s="385"/>
      <c r="I36" s="385"/>
      <c r="J36" s="385"/>
      <c r="K36" s="385"/>
      <c r="L36" s="385"/>
      <c r="M36" s="385"/>
    </row>
    <row r="37" spans="1:13" s="91" customFormat="1" ht="15" customHeight="1" thickBot="1">
      <c r="A37" s="51" t="s">
        <v>95</v>
      </c>
      <c r="B37" s="169" t="s">
        <v>466</v>
      </c>
      <c r="C37" s="330">
        <f>+C34+C35+C36</f>
        <v>0</v>
      </c>
      <c r="D37" s="309">
        <f>+D34+D35+D36</f>
        <v>0</v>
      </c>
      <c r="E37" s="309">
        <f>+E34+E35+E36</f>
        <v>0</v>
      </c>
      <c r="F37" s="316">
        <f>+F34+F35+F36</f>
        <v>0</v>
      </c>
      <c r="G37" s="316">
        <f>+G34+G35+G36</f>
        <v>0</v>
      </c>
      <c r="H37" s="316">
        <f aca="true" t="shared" si="3" ref="H37:M37">+H34+H35+H36</f>
        <v>0</v>
      </c>
      <c r="I37" s="316">
        <f t="shared" si="3"/>
        <v>0</v>
      </c>
      <c r="J37" s="316">
        <f t="shared" si="3"/>
        <v>0</v>
      </c>
      <c r="K37" s="316">
        <f t="shared" si="3"/>
        <v>0</v>
      </c>
      <c r="L37" s="316">
        <f t="shared" si="3"/>
        <v>0</v>
      </c>
      <c r="M37" s="316">
        <f t="shared" si="3"/>
        <v>0</v>
      </c>
    </row>
    <row r="38" spans="1:13" s="122" customFormat="1" ht="15" customHeight="1" thickBot="1">
      <c r="A38" s="51" t="s">
        <v>108</v>
      </c>
      <c r="B38" s="169" t="s">
        <v>296</v>
      </c>
      <c r="C38" s="380"/>
      <c r="D38" s="381"/>
      <c r="E38" s="381"/>
      <c r="F38" s="382"/>
      <c r="G38" s="382"/>
      <c r="H38" s="382"/>
      <c r="I38" s="382"/>
      <c r="J38" s="382"/>
      <c r="K38" s="382"/>
      <c r="L38" s="382"/>
      <c r="M38" s="382"/>
    </row>
    <row r="39" spans="1:13" s="122" customFormat="1" ht="15" customHeight="1" thickBot="1">
      <c r="A39" s="51" t="s">
        <v>119</v>
      </c>
      <c r="B39" s="169" t="s">
        <v>442</v>
      </c>
      <c r="C39" s="380"/>
      <c r="D39" s="381"/>
      <c r="E39" s="381"/>
      <c r="F39" s="382"/>
      <c r="G39" s="382"/>
      <c r="H39" s="382"/>
      <c r="I39" s="382"/>
      <c r="J39" s="382"/>
      <c r="K39" s="382"/>
      <c r="L39" s="382"/>
      <c r="M39" s="382"/>
    </row>
    <row r="40" spans="1:13" s="122" customFormat="1" ht="18.75" customHeight="1" thickBot="1">
      <c r="A40" s="51" t="s">
        <v>130</v>
      </c>
      <c r="B40" s="169" t="s">
        <v>462</v>
      </c>
      <c r="C40" s="330">
        <f>+C20+C26+C27+C32+C37+C38+C39</f>
        <v>0</v>
      </c>
      <c r="D40" s="309">
        <f>+D20+D26+D27+D32+D37+D38+D39</f>
        <v>0</v>
      </c>
      <c r="E40" s="309">
        <f>+E20+E26+E27+E32+E37+E38+E39</f>
        <v>0</v>
      </c>
      <c r="F40" s="316">
        <f>+F20+F26+F27+F32+F37+F38+F39</f>
        <v>0</v>
      </c>
      <c r="G40" s="316">
        <f>+G20+G26+G27+G32+G37+G38+G39</f>
        <v>31676</v>
      </c>
      <c r="H40" s="316">
        <f aca="true" t="shared" si="4" ref="H40:M40">+H20+H26+H27+H32+H37+H38+H39</f>
        <v>0</v>
      </c>
      <c r="I40" s="316">
        <f t="shared" si="4"/>
        <v>0</v>
      </c>
      <c r="J40" s="316">
        <f t="shared" si="4"/>
        <v>31676</v>
      </c>
      <c r="K40" s="316">
        <f t="shared" si="4"/>
        <v>0</v>
      </c>
      <c r="L40" s="316">
        <f t="shared" si="4"/>
        <v>31676</v>
      </c>
      <c r="M40" s="316">
        <f t="shared" si="4"/>
        <v>0</v>
      </c>
    </row>
    <row r="41" spans="1:13" ht="15" customHeight="1" thickBot="1">
      <c r="A41" s="101"/>
      <c r="B41" s="169" t="s">
        <v>444</v>
      </c>
      <c r="C41" s="376"/>
      <c r="D41" s="377"/>
      <c r="E41" s="377"/>
      <c r="F41" s="378"/>
      <c r="G41" s="378"/>
      <c r="H41" s="378"/>
      <c r="I41" s="378"/>
      <c r="J41" s="378"/>
      <c r="K41" s="378"/>
      <c r="L41" s="378"/>
      <c r="M41" s="378"/>
    </row>
    <row r="42" spans="1:13" s="122" customFormat="1" ht="17.25" customHeight="1">
      <c r="A42" s="121" t="s">
        <v>445</v>
      </c>
      <c r="B42" s="179" t="s">
        <v>350</v>
      </c>
      <c r="C42" s="331"/>
      <c r="D42" s="308"/>
      <c r="E42" s="308"/>
      <c r="F42" s="317"/>
      <c r="G42" s="317"/>
      <c r="H42" s="317"/>
      <c r="I42" s="317"/>
      <c r="J42" s="317"/>
      <c r="K42" s="317"/>
      <c r="L42" s="317"/>
      <c r="M42" s="317"/>
    </row>
    <row r="43" spans="1:13" s="122" customFormat="1" ht="15" customHeight="1">
      <c r="A43" s="121" t="s">
        <v>446</v>
      </c>
      <c r="B43" s="180" t="s">
        <v>447</v>
      </c>
      <c r="C43" s="329"/>
      <c r="D43" s="311"/>
      <c r="E43" s="311"/>
      <c r="F43" s="321"/>
      <c r="G43" s="321"/>
      <c r="H43" s="321"/>
      <c r="I43" s="321"/>
      <c r="J43" s="321"/>
      <c r="K43" s="321"/>
      <c r="L43" s="321"/>
      <c r="M43" s="321"/>
    </row>
    <row r="44" spans="1:13" s="91" customFormat="1" ht="17.25" customHeight="1" thickBot="1">
      <c r="A44" s="123" t="s">
        <v>448</v>
      </c>
      <c r="B44" s="227" t="s">
        <v>449</v>
      </c>
      <c r="C44" s="383"/>
      <c r="D44" s="384"/>
      <c r="E44" s="384"/>
      <c r="F44" s="385"/>
      <c r="G44" s="385"/>
      <c r="H44" s="385"/>
      <c r="I44" s="385"/>
      <c r="J44" s="385"/>
      <c r="K44" s="385"/>
      <c r="L44" s="385"/>
      <c r="M44" s="385"/>
    </row>
    <row r="45" spans="1:13" s="122" customFormat="1" ht="18.75" customHeight="1" thickBot="1">
      <c r="A45" s="108" t="s">
        <v>277</v>
      </c>
      <c r="B45" s="169" t="s">
        <v>450</v>
      </c>
      <c r="C45" s="330">
        <f>+C42+C43+C44</f>
        <v>0</v>
      </c>
      <c r="D45" s="309">
        <f>+D42+D43+D44</f>
        <v>0</v>
      </c>
      <c r="E45" s="309">
        <f>+E42+E43+E44</f>
        <v>0</v>
      </c>
      <c r="F45" s="316">
        <f>+F42+F43+F44</f>
        <v>0</v>
      </c>
      <c r="G45" s="316">
        <f>+G42+G43+G44</f>
        <v>0</v>
      </c>
      <c r="H45" s="316">
        <f aca="true" t="shared" si="5" ref="H45:M45">+H42+H43+H44</f>
        <v>0</v>
      </c>
      <c r="I45" s="316">
        <f t="shared" si="5"/>
        <v>0</v>
      </c>
      <c r="J45" s="316">
        <f t="shared" si="5"/>
        <v>0</v>
      </c>
      <c r="K45" s="316">
        <f t="shared" si="5"/>
        <v>0</v>
      </c>
      <c r="L45" s="316">
        <f t="shared" si="5"/>
        <v>0</v>
      </c>
      <c r="M45" s="316">
        <f t="shared" si="5"/>
        <v>0</v>
      </c>
    </row>
    <row r="46" spans="1:13" s="91" customFormat="1" ht="17.25" customHeight="1" thickBot="1">
      <c r="A46" s="108" t="s">
        <v>141</v>
      </c>
      <c r="B46" s="228" t="s">
        <v>451</v>
      </c>
      <c r="C46" s="330">
        <f>+C40+C45</f>
        <v>0</v>
      </c>
      <c r="D46" s="309">
        <f>+D40+D45</f>
        <v>0</v>
      </c>
      <c r="E46" s="309">
        <f>+E40+E45</f>
        <v>0</v>
      </c>
      <c r="F46" s="316">
        <f>+F40+F45</f>
        <v>0</v>
      </c>
      <c r="G46" s="316">
        <f>+G40+G45</f>
        <v>31676</v>
      </c>
      <c r="H46" s="316">
        <f aca="true" t="shared" si="6" ref="H46:M46">+H40+H45</f>
        <v>0</v>
      </c>
      <c r="I46" s="316">
        <f t="shared" si="6"/>
        <v>0</v>
      </c>
      <c r="J46" s="316">
        <f t="shared" si="6"/>
        <v>31676</v>
      </c>
      <c r="K46" s="316">
        <f t="shared" si="6"/>
        <v>0</v>
      </c>
      <c r="L46" s="316">
        <f t="shared" si="6"/>
        <v>31676</v>
      </c>
      <c r="M46" s="316">
        <f t="shared" si="6"/>
        <v>0</v>
      </c>
    </row>
    <row r="47" spans="1:6" s="91" customFormat="1" ht="15" customHeight="1">
      <c r="A47" s="124"/>
      <c r="B47" s="229"/>
      <c r="C47" s="474"/>
      <c r="D47" s="125"/>
      <c r="E47" s="125"/>
      <c r="F47" s="125"/>
    </row>
    <row r="48" spans="1:6" s="91" customFormat="1" ht="15" customHeight="1">
      <c r="A48" s="124"/>
      <c r="B48" s="229"/>
      <c r="C48" s="474"/>
      <c r="D48" s="125"/>
      <c r="E48" s="125"/>
      <c r="F48" s="125"/>
    </row>
    <row r="49" spans="1:6" s="91" customFormat="1" ht="15" customHeight="1" thickBot="1">
      <c r="A49" s="124"/>
      <c r="B49" s="229"/>
      <c r="C49" s="474"/>
      <c r="D49" s="125"/>
      <c r="E49" s="125"/>
      <c r="F49" s="125"/>
    </row>
    <row r="50" spans="1:13" s="97" customFormat="1" ht="40.5" customHeight="1" thickBot="1">
      <c r="A50" s="528" t="s">
        <v>394</v>
      </c>
      <c r="B50" s="1105" t="s">
        <v>549</v>
      </c>
      <c r="C50" s="1106"/>
      <c r="D50" s="1106"/>
      <c r="E50" s="1106"/>
      <c r="F50" s="1106"/>
      <c r="G50" s="1106"/>
      <c r="H50" s="1106"/>
      <c r="I50" s="1106"/>
      <c r="J50" s="1106"/>
      <c r="K50" s="1106"/>
      <c r="L50" s="1106"/>
      <c r="M50" s="1107"/>
    </row>
    <row r="51" spans="1:13" s="97" customFormat="1" ht="54" customHeight="1" thickBot="1">
      <c r="A51" s="528" t="s">
        <v>395</v>
      </c>
      <c r="B51" s="1105" t="s">
        <v>396</v>
      </c>
      <c r="C51" s="1106"/>
      <c r="D51" s="1106"/>
      <c r="E51" s="1106"/>
      <c r="F51" s="1106"/>
      <c r="G51" s="1106"/>
      <c r="H51" s="1106"/>
      <c r="I51" s="1106"/>
      <c r="J51" s="1106"/>
      <c r="K51" s="1106"/>
      <c r="L51" s="1106"/>
      <c r="M51" s="1107"/>
    </row>
    <row r="52" spans="1:13" s="97" customFormat="1" ht="18.75" customHeight="1" thickBot="1">
      <c r="A52" s="1086" t="s">
        <v>1</v>
      </c>
      <c r="B52" s="1154" t="s">
        <v>397</v>
      </c>
      <c r="C52" s="1132" t="s">
        <v>542</v>
      </c>
      <c r="D52" s="1137" t="s">
        <v>544</v>
      </c>
      <c r="E52" s="1138"/>
      <c r="F52" s="1153"/>
      <c r="G52" s="1087" t="s">
        <v>570</v>
      </c>
      <c r="H52" s="1108" t="s">
        <v>571</v>
      </c>
      <c r="I52" s="1074"/>
      <c r="J52" s="1090" t="s">
        <v>557</v>
      </c>
      <c r="K52" s="1137" t="s">
        <v>533</v>
      </c>
      <c r="L52" s="1138"/>
      <c r="M52" s="1139"/>
    </row>
    <row r="53" spans="1:13" s="194" customFormat="1" ht="48" thickBot="1">
      <c r="A53" s="1087"/>
      <c r="B53" s="1087"/>
      <c r="C53" s="1123"/>
      <c r="D53" s="193" t="s">
        <v>3</v>
      </c>
      <c r="E53" s="163" t="s">
        <v>4</v>
      </c>
      <c r="F53" s="163" t="s">
        <v>488</v>
      </c>
      <c r="G53" s="1075"/>
      <c r="H53" s="493" t="s">
        <v>534</v>
      </c>
      <c r="I53" s="493" t="s">
        <v>334</v>
      </c>
      <c r="J53" s="1155"/>
      <c r="K53" s="524" t="s">
        <v>3</v>
      </c>
      <c r="L53" s="523" t="s">
        <v>4</v>
      </c>
      <c r="M53" s="525" t="s">
        <v>488</v>
      </c>
    </row>
    <row r="54" spans="1:13" s="11" customFormat="1" ht="13.5" customHeight="1" thickBot="1">
      <c r="A54" s="98" t="s">
        <v>5</v>
      </c>
      <c r="B54" s="164" t="s">
        <v>6</v>
      </c>
      <c r="C54" s="462" t="s">
        <v>7</v>
      </c>
      <c r="D54" s="143" t="s">
        <v>8</v>
      </c>
      <c r="E54" s="143" t="s">
        <v>9</v>
      </c>
      <c r="F54" s="8" t="s">
        <v>10</v>
      </c>
      <c r="G54" s="8" t="s">
        <v>536</v>
      </c>
      <c r="H54" s="8" t="s">
        <v>376</v>
      </c>
      <c r="I54" s="8" t="s">
        <v>535</v>
      </c>
      <c r="J54" s="8" t="s">
        <v>536</v>
      </c>
      <c r="K54" s="8" t="s">
        <v>537</v>
      </c>
      <c r="L54" s="8" t="s">
        <v>540</v>
      </c>
      <c r="M54" s="8" t="s">
        <v>538</v>
      </c>
    </row>
    <row r="55" spans="1:13" s="11" customFormat="1" ht="16.5" customHeight="1" thickBot="1">
      <c r="A55" s="128"/>
      <c r="B55" s="218" t="s">
        <v>289</v>
      </c>
      <c r="C55" s="265"/>
      <c r="D55" s="249"/>
      <c r="E55" s="249"/>
      <c r="F55" s="246"/>
      <c r="G55" s="246"/>
      <c r="H55" s="246"/>
      <c r="I55" s="246"/>
      <c r="J55" s="246"/>
      <c r="K55" s="246"/>
      <c r="L55" s="246"/>
      <c r="M55" s="246"/>
    </row>
    <row r="56" spans="1:13" ht="15" customHeight="1" thickBot="1">
      <c r="A56" s="101"/>
      <c r="B56" s="169" t="s">
        <v>464</v>
      </c>
      <c r="C56" s="376"/>
      <c r="D56" s="377"/>
      <c r="E56" s="377"/>
      <c r="F56" s="378"/>
      <c r="G56" s="378"/>
      <c r="H56" s="378"/>
      <c r="I56" s="378"/>
      <c r="J56" s="378"/>
      <c r="K56" s="378"/>
      <c r="L56" s="378"/>
      <c r="M56" s="378"/>
    </row>
    <row r="57" spans="1:13" ht="17.25" customHeight="1">
      <c r="A57" s="121" t="s">
        <v>13</v>
      </c>
      <c r="B57" s="179" t="s">
        <v>191</v>
      </c>
      <c r="C57" s="331"/>
      <c r="D57" s="331"/>
      <c r="E57" s="308"/>
      <c r="F57" s="317"/>
      <c r="G57" s="317">
        <v>7063</v>
      </c>
      <c r="H57" s="317"/>
      <c r="I57" s="317"/>
      <c r="J57" s="317">
        <v>7063</v>
      </c>
      <c r="K57" s="317"/>
      <c r="L57" s="317">
        <v>7063</v>
      </c>
      <c r="M57" s="317"/>
    </row>
    <row r="58" spans="1:13" ht="17.25" customHeight="1">
      <c r="A58" s="123" t="s">
        <v>15</v>
      </c>
      <c r="B58" s="180" t="s">
        <v>192</v>
      </c>
      <c r="C58" s="328"/>
      <c r="D58" s="328"/>
      <c r="E58" s="304"/>
      <c r="F58" s="318"/>
      <c r="G58" s="318">
        <v>1781</v>
      </c>
      <c r="H58" s="318"/>
      <c r="I58" s="318"/>
      <c r="J58" s="318">
        <v>1781</v>
      </c>
      <c r="K58" s="318"/>
      <c r="L58" s="318">
        <v>1781</v>
      </c>
      <c r="M58" s="318"/>
    </row>
    <row r="59" spans="1:13" ht="18" customHeight="1">
      <c r="A59" s="123" t="s">
        <v>17</v>
      </c>
      <c r="B59" s="180" t="s">
        <v>193</v>
      </c>
      <c r="C59" s="328"/>
      <c r="D59" s="328"/>
      <c r="E59" s="304"/>
      <c r="F59" s="318"/>
      <c r="G59" s="318">
        <v>22832</v>
      </c>
      <c r="H59" s="318"/>
      <c r="I59" s="318"/>
      <c r="J59" s="318">
        <v>22832</v>
      </c>
      <c r="K59" s="318"/>
      <c r="L59" s="318">
        <v>22832</v>
      </c>
      <c r="M59" s="318"/>
    </row>
    <row r="60" spans="1:13" ht="15" customHeight="1">
      <c r="A60" s="123" t="s">
        <v>19</v>
      </c>
      <c r="B60" s="180" t="s">
        <v>194</v>
      </c>
      <c r="C60" s="328"/>
      <c r="D60" s="328"/>
      <c r="E60" s="304"/>
      <c r="F60" s="318"/>
      <c r="G60" s="318"/>
      <c r="H60" s="318"/>
      <c r="I60" s="318"/>
      <c r="J60" s="318"/>
      <c r="K60" s="318"/>
      <c r="L60" s="318"/>
      <c r="M60" s="318"/>
    </row>
    <row r="61" spans="1:13" ht="15" customHeight="1" thickBot="1">
      <c r="A61" s="123" t="s">
        <v>21</v>
      </c>
      <c r="B61" s="180" t="s">
        <v>196</v>
      </c>
      <c r="C61" s="328"/>
      <c r="D61" s="328"/>
      <c r="E61" s="304"/>
      <c r="F61" s="318"/>
      <c r="G61" s="318"/>
      <c r="H61" s="318"/>
      <c r="I61" s="318"/>
      <c r="J61" s="318"/>
      <c r="K61" s="318"/>
      <c r="L61" s="318"/>
      <c r="M61" s="318"/>
    </row>
    <row r="62" spans="1:13" s="126" customFormat="1" ht="18.75" customHeight="1" thickBot="1">
      <c r="A62" s="129" t="s">
        <v>23</v>
      </c>
      <c r="B62" s="192" t="s">
        <v>453</v>
      </c>
      <c r="C62" s="386">
        <f>SUM(C57:C61)</f>
        <v>0</v>
      </c>
      <c r="D62" s="386">
        <f>SUM(D57:D61)</f>
        <v>0</v>
      </c>
      <c r="E62" s="387">
        <f>SUM(E57:E61)</f>
        <v>0</v>
      </c>
      <c r="F62" s="388">
        <f>SUM(F57:F61)</f>
        <v>0</v>
      </c>
      <c r="G62" s="388">
        <f>SUM(G57:G61)</f>
        <v>31676</v>
      </c>
      <c r="H62" s="388">
        <f aca="true" t="shared" si="7" ref="H62:M62">SUM(H57:H61)</f>
        <v>0</v>
      </c>
      <c r="I62" s="388">
        <f t="shared" si="7"/>
        <v>0</v>
      </c>
      <c r="J62" s="388">
        <f t="shared" si="7"/>
        <v>31676</v>
      </c>
      <c r="K62" s="388">
        <f t="shared" si="7"/>
        <v>0</v>
      </c>
      <c r="L62" s="388">
        <f t="shared" si="7"/>
        <v>31676</v>
      </c>
      <c r="M62" s="388">
        <f t="shared" si="7"/>
        <v>0</v>
      </c>
    </row>
    <row r="63" spans="1:13" ht="15" customHeight="1" thickBot="1">
      <c r="A63" s="130"/>
      <c r="B63" s="235" t="s">
        <v>454</v>
      </c>
      <c r="C63" s="376"/>
      <c r="D63" s="376"/>
      <c r="E63" s="377"/>
      <c r="F63" s="378"/>
      <c r="G63" s="378"/>
      <c r="H63" s="378"/>
      <c r="I63" s="378"/>
      <c r="J63" s="378"/>
      <c r="K63" s="378"/>
      <c r="L63" s="378"/>
      <c r="M63" s="378"/>
    </row>
    <row r="64" spans="1:13" s="126" customFormat="1" ht="18.75" customHeight="1">
      <c r="A64" s="123" t="s">
        <v>26</v>
      </c>
      <c r="B64" s="231" t="s">
        <v>229</v>
      </c>
      <c r="C64" s="331"/>
      <c r="D64" s="331"/>
      <c r="E64" s="308"/>
      <c r="F64" s="317"/>
      <c r="G64" s="317"/>
      <c r="H64" s="317"/>
      <c r="I64" s="317"/>
      <c r="J64" s="317"/>
      <c r="K64" s="317"/>
      <c r="L64" s="317"/>
      <c r="M64" s="317"/>
    </row>
    <row r="65" spans="1:13" ht="15" customHeight="1">
      <c r="A65" s="123" t="s">
        <v>28</v>
      </c>
      <c r="B65" s="232" t="s">
        <v>486</v>
      </c>
      <c r="C65" s="328"/>
      <c r="D65" s="328"/>
      <c r="E65" s="304"/>
      <c r="F65" s="318"/>
      <c r="G65" s="318"/>
      <c r="H65" s="318"/>
      <c r="I65" s="318"/>
      <c r="J65" s="318"/>
      <c r="K65" s="318"/>
      <c r="L65" s="318"/>
      <c r="M65" s="318"/>
    </row>
    <row r="66" spans="1:13" ht="15" customHeight="1">
      <c r="A66" s="123" t="s">
        <v>30</v>
      </c>
      <c r="B66" s="232" t="s">
        <v>455</v>
      </c>
      <c r="C66" s="328"/>
      <c r="D66" s="328"/>
      <c r="E66" s="304"/>
      <c r="F66" s="318"/>
      <c r="G66" s="318"/>
      <c r="H66" s="318"/>
      <c r="I66" s="318"/>
      <c r="J66" s="318"/>
      <c r="K66" s="318"/>
      <c r="L66" s="318"/>
      <c r="M66" s="318"/>
    </row>
    <row r="67" spans="1:13" ht="15" customHeight="1">
      <c r="A67" s="123" t="s">
        <v>32</v>
      </c>
      <c r="B67" s="232" t="s">
        <v>231</v>
      </c>
      <c r="C67" s="328"/>
      <c r="D67" s="328"/>
      <c r="E67" s="304"/>
      <c r="F67" s="318"/>
      <c r="G67" s="318"/>
      <c r="H67" s="318"/>
      <c r="I67" s="318"/>
      <c r="J67" s="318"/>
      <c r="K67" s="318"/>
      <c r="L67" s="318"/>
      <c r="M67" s="318"/>
    </row>
    <row r="68" spans="1:13" ht="16.5" customHeight="1" thickBot="1">
      <c r="A68" s="127" t="s">
        <v>34</v>
      </c>
      <c r="B68" s="233" t="s">
        <v>456</v>
      </c>
      <c r="C68" s="329"/>
      <c r="D68" s="329"/>
      <c r="E68" s="311"/>
      <c r="F68" s="321"/>
      <c r="G68" s="321"/>
      <c r="H68" s="321"/>
      <c r="I68" s="321"/>
      <c r="J68" s="321"/>
      <c r="K68" s="321"/>
      <c r="L68" s="321"/>
      <c r="M68" s="321"/>
    </row>
    <row r="69" spans="1:13" ht="18.75" customHeight="1" thickBot="1">
      <c r="A69" s="51" t="s">
        <v>38</v>
      </c>
      <c r="B69" s="230" t="s">
        <v>487</v>
      </c>
      <c r="C69" s="330">
        <f>C64+C66+C67+C68</f>
        <v>0</v>
      </c>
      <c r="D69" s="330">
        <f>D64+D66+D67+D68</f>
        <v>0</v>
      </c>
      <c r="E69" s="309">
        <f>E64+E66+E67+E68</f>
        <v>0</v>
      </c>
      <c r="F69" s="309">
        <f>F64+F66+F67+F68</f>
        <v>0</v>
      </c>
      <c r="G69" s="309">
        <f>G64+G66+G67+G68</f>
        <v>0</v>
      </c>
      <c r="H69" s="309">
        <f aca="true" t="shared" si="8" ref="H69:M69">H64+H66+H67+H68</f>
        <v>0</v>
      </c>
      <c r="I69" s="309">
        <f t="shared" si="8"/>
        <v>0</v>
      </c>
      <c r="J69" s="309">
        <f t="shared" si="8"/>
        <v>0</v>
      </c>
      <c r="K69" s="309">
        <f t="shared" si="8"/>
        <v>0</v>
      </c>
      <c r="L69" s="309">
        <f t="shared" si="8"/>
        <v>0</v>
      </c>
      <c r="M69" s="309">
        <f t="shared" si="8"/>
        <v>0</v>
      </c>
    </row>
    <row r="70" spans="1:13" ht="15" customHeight="1" thickBot="1">
      <c r="A70" s="51" t="s">
        <v>53</v>
      </c>
      <c r="B70" s="169" t="s">
        <v>457</v>
      </c>
      <c r="C70" s="380"/>
      <c r="D70" s="380"/>
      <c r="E70" s="381"/>
      <c r="F70" s="382"/>
      <c r="G70" s="382"/>
      <c r="H70" s="382"/>
      <c r="I70" s="382"/>
      <c r="J70" s="382"/>
      <c r="K70" s="382"/>
      <c r="L70" s="382"/>
      <c r="M70" s="382"/>
    </row>
    <row r="71" spans="1:13" ht="18" customHeight="1" thickBot="1">
      <c r="A71" s="51" t="s">
        <v>70</v>
      </c>
      <c r="B71" s="224" t="s">
        <v>458</v>
      </c>
      <c r="C71" s="330">
        <f>+C62+C69+C70</f>
        <v>0</v>
      </c>
      <c r="D71" s="330">
        <f>+D62+D69+D70</f>
        <v>0</v>
      </c>
      <c r="E71" s="309">
        <f>+E62+E69+E70</f>
        <v>0</v>
      </c>
      <c r="F71" s="316">
        <f>+F62+F69+F70</f>
        <v>0</v>
      </c>
      <c r="G71" s="316">
        <f>+G62+G69+G70</f>
        <v>31676</v>
      </c>
      <c r="H71" s="316">
        <f aca="true" t="shared" si="9" ref="H71:M71">+H62+H69+H70</f>
        <v>0</v>
      </c>
      <c r="I71" s="316">
        <f t="shared" si="9"/>
        <v>0</v>
      </c>
      <c r="J71" s="316">
        <f t="shared" si="9"/>
        <v>31676</v>
      </c>
      <c r="K71" s="316">
        <f t="shared" si="9"/>
        <v>0</v>
      </c>
      <c r="L71" s="316">
        <f t="shared" si="9"/>
        <v>31676</v>
      </c>
      <c r="M71" s="316">
        <f t="shared" si="9"/>
        <v>0</v>
      </c>
    </row>
    <row r="72" spans="3:13" ht="15" customHeight="1" thickBot="1">
      <c r="C72" s="266"/>
      <c r="D72" s="245"/>
      <c r="E72" s="245"/>
      <c r="F72" s="245"/>
      <c r="G72" s="245"/>
      <c r="H72" s="245"/>
      <c r="I72" s="245"/>
      <c r="J72" s="245"/>
      <c r="K72" s="245"/>
      <c r="L72" s="245"/>
      <c r="M72" s="245"/>
    </row>
    <row r="73" spans="1:13" ht="16.5" customHeight="1" thickBot="1">
      <c r="A73" s="118" t="s">
        <v>429</v>
      </c>
      <c r="B73" s="222"/>
      <c r="C73" s="373"/>
      <c r="D73" s="389"/>
      <c r="E73" s="374"/>
      <c r="F73" s="375"/>
      <c r="G73" s="375"/>
      <c r="H73" s="375"/>
      <c r="I73" s="375"/>
      <c r="J73" s="375"/>
      <c r="K73" s="375"/>
      <c r="L73" s="375"/>
      <c r="M73" s="375"/>
    </row>
    <row r="74" spans="1:13" ht="15" customHeight="1" thickBot="1">
      <c r="A74" s="118" t="s">
        <v>430</v>
      </c>
      <c r="B74" s="222"/>
      <c r="C74" s="373"/>
      <c r="D74" s="374"/>
      <c r="E74" s="374"/>
      <c r="F74" s="375"/>
      <c r="G74" s="375"/>
      <c r="H74" s="375"/>
      <c r="I74" s="375"/>
      <c r="J74" s="375"/>
      <c r="K74" s="375"/>
      <c r="L74" s="375"/>
      <c r="M74" s="375"/>
    </row>
  </sheetData>
  <sheetProtection/>
  <mergeCells count="20">
    <mergeCell ref="B50:M50"/>
    <mergeCell ref="K4:M4"/>
    <mergeCell ref="A52:A53"/>
    <mergeCell ref="G4:G5"/>
    <mergeCell ref="H52:I52"/>
    <mergeCell ref="G52:G53"/>
    <mergeCell ref="A4:A5"/>
    <mergeCell ref="B4:B5"/>
    <mergeCell ref="C4:C5"/>
    <mergeCell ref="D4:F4"/>
    <mergeCell ref="B2:M2"/>
    <mergeCell ref="B3:M3"/>
    <mergeCell ref="D52:F52"/>
    <mergeCell ref="C52:C53"/>
    <mergeCell ref="H4:I4"/>
    <mergeCell ref="J4:J5"/>
    <mergeCell ref="B52:B53"/>
    <mergeCell ref="B51:M51"/>
    <mergeCell ref="K52:M52"/>
    <mergeCell ref="J52:J53"/>
  </mergeCells>
  <printOptions horizontalCentered="1"/>
  <pageMargins left="0.3937007874015748" right="0.2755905511811024" top="0.4330708661417323" bottom="0.5118110236220472" header="0.5118110236220472" footer="0.5118110236220472"/>
  <pageSetup horizontalDpi="600" verticalDpi="600" orientation="landscape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M74"/>
  <sheetViews>
    <sheetView zoomScalePageLayoutView="0" workbookViewId="0" topLeftCell="A1">
      <pane xSplit="2" ySplit="7" topLeftCell="C5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78" sqref="L78"/>
    </sheetView>
  </sheetViews>
  <sheetFormatPr defaultColWidth="9.00390625" defaultRowHeight="12.75"/>
  <cols>
    <col min="1" max="1" width="10.625" style="90" customWidth="1"/>
    <col min="2" max="2" width="78.375" style="194" customWidth="1"/>
    <col min="3" max="3" width="15.875" style="267" customWidth="1"/>
    <col min="4" max="6" width="15.875" style="91" customWidth="1"/>
    <col min="7" max="13" width="15.875" style="9" customWidth="1"/>
    <col min="14" max="16384" width="9.375" style="9" customWidth="1"/>
  </cols>
  <sheetData>
    <row r="1" spans="1:13" s="120" customFormat="1" ht="21" customHeight="1" thickBot="1">
      <c r="A1" s="94"/>
      <c r="C1" s="473" t="str">
        <f>+CONCATENATE("9.1.10. melléklet a .../",2018,". (......) önkormányzati rendelethez")</f>
        <v>9.1.10. melléklet a .../2018. (......) önkormányzati rendelethez</v>
      </c>
      <c r="D1" s="119"/>
      <c r="E1" s="45"/>
      <c r="M1" s="6" t="s">
        <v>0</v>
      </c>
    </row>
    <row r="2" spans="1:13" s="97" customFormat="1" ht="40.5" customHeight="1" thickBot="1">
      <c r="A2" s="528" t="s">
        <v>394</v>
      </c>
      <c r="B2" s="1105" t="s">
        <v>550</v>
      </c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7"/>
    </row>
    <row r="3" spans="1:13" s="97" customFormat="1" ht="54" customHeight="1" thickBot="1">
      <c r="A3" s="528" t="s">
        <v>395</v>
      </c>
      <c r="B3" s="1105" t="s">
        <v>396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7"/>
    </row>
    <row r="4" spans="1:13" s="97" customFormat="1" ht="18.75" customHeight="1" thickBot="1">
      <c r="A4" s="1096" t="s">
        <v>1</v>
      </c>
      <c r="B4" s="1087" t="s">
        <v>397</v>
      </c>
      <c r="C4" s="1123" t="s">
        <v>542</v>
      </c>
      <c r="D4" s="1147" t="s">
        <v>544</v>
      </c>
      <c r="E4" s="1147"/>
      <c r="F4" s="1147"/>
      <c r="G4" s="1087" t="s">
        <v>570</v>
      </c>
      <c r="H4" s="1108" t="s">
        <v>571</v>
      </c>
      <c r="I4" s="1074"/>
      <c r="J4" s="1087" t="s">
        <v>557</v>
      </c>
      <c r="K4" s="1121" t="s">
        <v>533</v>
      </c>
      <c r="L4" s="1121"/>
      <c r="M4" s="1122"/>
    </row>
    <row r="5" spans="1:13" s="194" customFormat="1" ht="48" thickBot="1">
      <c r="A5" s="1096"/>
      <c r="B5" s="1096"/>
      <c r="C5" s="1097"/>
      <c r="D5" s="193" t="s">
        <v>3</v>
      </c>
      <c r="E5" s="163" t="s">
        <v>4</v>
      </c>
      <c r="F5" s="163" t="s">
        <v>488</v>
      </c>
      <c r="G5" s="1075"/>
      <c r="H5" s="493" t="s">
        <v>534</v>
      </c>
      <c r="I5" s="493" t="s">
        <v>334</v>
      </c>
      <c r="J5" s="1075"/>
      <c r="K5" s="524" t="s">
        <v>3</v>
      </c>
      <c r="L5" s="523" t="s">
        <v>4</v>
      </c>
      <c r="M5" s="525" t="s">
        <v>488</v>
      </c>
    </row>
    <row r="6" spans="1:13" s="11" customFormat="1" ht="13.5" customHeight="1" thickBot="1">
      <c r="A6" s="98" t="s">
        <v>5</v>
      </c>
      <c r="B6" s="164" t="s">
        <v>6</v>
      </c>
      <c r="C6" s="462" t="s">
        <v>7</v>
      </c>
      <c r="D6" s="143" t="s">
        <v>8</v>
      </c>
      <c r="E6" s="143" t="s">
        <v>9</v>
      </c>
      <c r="F6" s="8" t="s">
        <v>10</v>
      </c>
      <c r="G6" s="8" t="s">
        <v>536</v>
      </c>
      <c r="H6" s="8" t="s">
        <v>376</v>
      </c>
      <c r="I6" s="8" t="s">
        <v>535</v>
      </c>
      <c r="J6" s="8" t="s">
        <v>536</v>
      </c>
      <c r="K6" s="8" t="s">
        <v>537</v>
      </c>
      <c r="L6" s="8" t="s">
        <v>540</v>
      </c>
      <c r="M6" s="8" t="s">
        <v>538</v>
      </c>
    </row>
    <row r="7" spans="1:13" s="11" customFormat="1" ht="15.75" customHeight="1" thickBot="1">
      <c r="A7" s="99"/>
      <c r="B7" s="234" t="s">
        <v>288</v>
      </c>
      <c r="C7" s="264"/>
      <c r="D7" s="247"/>
      <c r="E7" s="247"/>
      <c r="F7" s="248"/>
      <c r="G7" s="248"/>
      <c r="H7" s="248"/>
      <c r="I7" s="248"/>
      <c r="J7" s="248"/>
      <c r="K7" s="248"/>
      <c r="L7" s="248"/>
      <c r="M7" s="248"/>
    </row>
    <row r="8" spans="1:13" ht="15" customHeight="1" thickBot="1">
      <c r="A8" s="101"/>
      <c r="B8" s="224" t="s">
        <v>295</v>
      </c>
      <c r="C8" s="376"/>
      <c r="D8" s="377"/>
      <c r="E8" s="377"/>
      <c r="F8" s="378"/>
      <c r="G8" s="378"/>
      <c r="H8" s="378"/>
      <c r="I8" s="378"/>
      <c r="J8" s="378"/>
      <c r="K8" s="378"/>
      <c r="L8" s="378"/>
      <c r="M8" s="378"/>
    </row>
    <row r="9" spans="1:13" s="122" customFormat="1" ht="16.5" customHeight="1">
      <c r="A9" s="121" t="s">
        <v>13</v>
      </c>
      <c r="B9" s="179" t="s">
        <v>74</v>
      </c>
      <c r="C9" s="331"/>
      <c r="D9" s="308"/>
      <c r="E9" s="308"/>
      <c r="F9" s="317"/>
      <c r="G9" s="317"/>
      <c r="H9" s="317"/>
      <c r="I9" s="317"/>
      <c r="J9" s="317"/>
      <c r="K9" s="317"/>
      <c r="L9" s="317"/>
      <c r="M9" s="317"/>
    </row>
    <row r="10" spans="1:13" s="122" customFormat="1" ht="17.25" customHeight="1">
      <c r="A10" s="123" t="s">
        <v>15</v>
      </c>
      <c r="B10" s="180" t="s">
        <v>76</v>
      </c>
      <c r="C10" s="328"/>
      <c r="D10" s="304"/>
      <c r="E10" s="304"/>
      <c r="F10" s="318"/>
      <c r="G10" s="318"/>
      <c r="H10" s="318"/>
      <c r="I10" s="318"/>
      <c r="J10" s="318"/>
      <c r="K10" s="318"/>
      <c r="L10" s="318"/>
      <c r="M10" s="318"/>
    </row>
    <row r="11" spans="1:13" s="122" customFormat="1" ht="15" customHeight="1">
      <c r="A11" s="123" t="s">
        <v>17</v>
      </c>
      <c r="B11" s="180" t="s">
        <v>78</v>
      </c>
      <c r="C11" s="328"/>
      <c r="D11" s="304"/>
      <c r="E11" s="304"/>
      <c r="F11" s="318"/>
      <c r="G11" s="318"/>
      <c r="H11" s="318"/>
      <c r="I11" s="318"/>
      <c r="J11" s="318"/>
      <c r="K11" s="318"/>
      <c r="L11" s="318"/>
      <c r="M11" s="318"/>
    </row>
    <row r="12" spans="1:13" s="122" customFormat="1" ht="15" customHeight="1">
      <c r="A12" s="123" t="s">
        <v>19</v>
      </c>
      <c r="B12" s="180" t="s">
        <v>485</v>
      </c>
      <c r="C12" s="328"/>
      <c r="D12" s="304"/>
      <c r="E12" s="304"/>
      <c r="F12" s="318"/>
      <c r="G12" s="318"/>
      <c r="H12" s="318"/>
      <c r="I12" s="318"/>
      <c r="J12" s="318"/>
      <c r="K12" s="318"/>
      <c r="L12" s="318"/>
      <c r="M12" s="318"/>
    </row>
    <row r="13" spans="1:13" s="122" customFormat="1" ht="17.25" customHeight="1">
      <c r="A13" s="123" t="s">
        <v>21</v>
      </c>
      <c r="B13" s="180" t="s">
        <v>82</v>
      </c>
      <c r="C13" s="328"/>
      <c r="D13" s="304"/>
      <c r="E13" s="304"/>
      <c r="F13" s="318"/>
      <c r="G13" s="318"/>
      <c r="H13" s="318"/>
      <c r="I13" s="318"/>
      <c r="J13" s="318"/>
      <c r="K13" s="318"/>
      <c r="L13" s="318"/>
      <c r="M13" s="318"/>
    </row>
    <row r="14" spans="1:13" s="122" customFormat="1" ht="17.25" customHeight="1">
      <c r="A14" s="123" t="s">
        <v>197</v>
      </c>
      <c r="B14" s="180" t="s">
        <v>431</v>
      </c>
      <c r="C14" s="328"/>
      <c r="D14" s="304"/>
      <c r="E14" s="304"/>
      <c r="F14" s="318"/>
      <c r="G14" s="318"/>
      <c r="H14" s="318"/>
      <c r="I14" s="318"/>
      <c r="J14" s="318"/>
      <c r="K14" s="318"/>
      <c r="L14" s="318"/>
      <c r="M14" s="318"/>
    </row>
    <row r="15" spans="1:13" s="122" customFormat="1" ht="17.25" customHeight="1">
      <c r="A15" s="123" t="s">
        <v>199</v>
      </c>
      <c r="B15" s="190" t="s">
        <v>432</v>
      </c>
      <c r="C15" s="328"/>
      <c r="D15" s="304"/>
      <c r="E15" s="304"/>
      <c r="F15" s="318"/>
      <c r="G15" s="318"/>
      <c r="H15" s="318"/>
      <c r="I15" s="318"/>
      <c r="J15" s="318"/>
      <c r="K15" s="318"/>
      <c r="L15" s="318"/>
      <c r="M15" s="318"/>
    </row>
    <row r="16" spans="1:13" s="122" customFormat="1" ht="15" customHeight="1">
      <c r="A16" s="123" t="s">
        <v>201</v>
      </c>
      <c r="B16" s="180" t="s">
        <v>88</v>
      </c>
      <c r="C16" s="329"/>
      <c r="D16" s="311"/>
      <c r="E16" s="311"/>
      <c r="F16" s="321"/>
      <c r="G16" s="321"/>
      <c r="H16" s="321"/>
      <c r="I16" s="321"/>
      <c r="J16" s="321"/>
      <c r="K16" s="321"/>
      <c r="L16" s="321"/>
      <c r="M16" s="321"/>
    </row>
    <row r="17" spans="1:13" s="91" customFormat="1" ht="15" customHeight="1">
      <c r="A17" s="123" t="s">
        <v>203</v>
      </c>
      <c r="B17" s="180" t="s">
        <v>90</v>
      </c>
      <c r="C17" s="328"/>
      <c r="D17" s="304"/>
      <c r="E17" s="304"/>
      <c r="F17" s="318"/>
      <c r="G17" s="318"/>
      <c r="H17" s="318"/>
      <c r="I17" s="318"/>
      <c r="J17" s="318"/>
      <c r="K17" s="318"/>
      <c r="L17" s="318"/>
      <c r="M17" s="318"/>
    </row>
    <row r="18" spans="1:13" s="91" customFormat="1" ht="15" customHeight="1">
      <c r="A18" s="123" t="s">
        <v>205</v>
      </c>
      <c r="B18" s="180" t="s">
        <v>92</v>
      </c>
      <c r="C18" s="379"/>
      <c r="D18" s="306"/>
      <c r="E18" s="306"/>
      <c r="F18" s="319"/>
      <c r="G18" s="319"/>
      <c r="H18" s="319"/>
      <c r="I18" s="319"/>
      <c r="J18" s="319"/>
      <c r="K18" s="319"/>
      <c r="L18" s="319"/>
      <c r="M18" s="319"/>
    </row>
    <row r="19" spans="1:13" s="91" customFormat="1" ht="15" customHeight="1" thickBot="1">
      <c r="A19" s="123" t="s">
        <v>207</v>
      </c>
      <c r="B19" s="190" t="s">
        <v>94</v>
      </c>
      <c r="C19" s="379"/>
      <c r="D19" s="306"/>
      <c r="E19" s="306"/>
      <c r="F19" s="319"/>
      <c r="G19" s="319"/>
      <c r="H19" s="319"/>
      <c r="I19" s="319"/>
      <c r="J19" s="319"/>
      <c r="K19" s="319"/>
      <c r="L19" s="319"/>
      <c r="M19" s="319"/>
    </row>
    <row r="20" spans="1:13" s="122" customFormat="1" ht="17.25" customHeight="1" thickBot="1">
      <c r="A20" s="51" t="s">
        <v>23</v>
      </c>
      <c r="B20" s="224" t="s">
        <v>433</v>
      </c>
      <c r="C20" s="330">
        <f>SUM(C9:C19)</f>
        <v>0</v>
      </c>
      <c r="D20" s="309">
        <f>SUM(D9:D19)</f>
        <v>0</v>
      </c>
      <c r="E20" s="309">
        <f>SUM(E9:E19)</f>
        <v>0</v>
      </c>
      <c r="F20" s="316">
        <f>SUM(F9:F19)</f>
        <v>0</v>
      </c>
      <c r="G20" s="316">
        <f>SUM(G9:G19)</f>
        <v>0</v>
      </c>
      <c r="H20" s="316">
        <f aca="true" t="shared" si="0" ref="H20:M20">SUM(H9:H19)</f>
        <v>0</v>
      </c>
      <c r="I20" s="316">
        <f t="shared" si="0"/>
        <v>0</v>
      </c>
      <c r="J20" s="316">
        <f t="shared" si="0"/>
        <v>0</v>
      </c>
      <c r="K20" s="316">
        <f t="shared" si="0"/>
        <v>0</v>
      </c>
      <c r="L20" s="316">
        <f t="shared" si="0"/>
        <v>0</v>
      </c>
      <c r="M20" s="316">
        <f t="shared" si="0"/>
        <v>0</v>
      </c>
    </row>
    <row r="21" spans="1:13" ht="15" customHeight="1" thickBot="1">
      <c r="A21" s="101"/>
      <c r="B21" s="224" t="s">
        <v>25</v>
      </c>
      <c r="C21" s="376"/>
      <c r="D21" s="377"/>
      <c r="E21" s="377"/>
      <c r="F21" s="378"/>
      <c r="G21" s="378"/>
      <c r="H21" s="378"/>
      <c r="I21" s="378"/>
      <c r="J21" s="378"/>
      <c r="K21" s="378"/>
      <c r="L21" s="378"/>
      <c r="M21" s="378"/>
    </row>
    <row r="22" spans="1:13" s="91" customFormat="1" ht="15" customHeight="1">
      <c r="A22" s="121" t="s">
        <v>26</v>
      </c>
      <c r="B22" s="179" t="s">
        <v>27</v>
      </c>
      <c r="C22" s="331"/>
      <c r="D22" s="308"/>
      <c r="E22" s="308"/>
      <c r="F22" s="317"/>
      <c r="G22" s="317"/>
      <c r="H22" s="317"/>
      <c r="I22" s="317"/>
      <c r="J22" s="317"/>
      <c r="K22" s="317"/>
      <c r="L22" s="317"/>
      <c r="M22" s="317"/>
    </row>
    <row r="23" spans="1:13" s="91" customFormat="1" ht="15" customHeight="1">
      <c r="A23" s="123" t="s">
        <v>28</v>
      </c>
      <c r="B23" s="180" t="s">
        <v>434</v>
      </c>
      <c r="C23" s="328"/>
      <c r="D23" s="304"/>
      <c r="E23" s="304"/>
      <c r="F23" s="318"/>
      <c r="G23" s="318"/>
      <c r="H23" s="318"/>
      <c r="I23" s="318"/>
      <c r="J23" s="318"/>
      <c r="K23" s="318"/>
      <c r="L23" s="318"/>
      <c r="M23" s="318"/>
    </row>
    <row r="24" spans="1:13" s="91" customFormat="1" ht="15" customHeight="1">
      <c r="A24" s="123" t="s">
        <v>30</v>
      </c>
      <c r="B24" s="180" t="s">
        <v>435</v>
      </c>
      <c r="C24" s="328"/>
      <c r="D24" s="304"/>
      <c r="E24" s="304"/>
      <c r="F24" s="318"/>
      <c r="G24" s="318">
        <v>6800</v>
      </c>
      <c r="H24" s="318"/>
      <c r="I24" s="318"/>
      <c r="J24" s="318">
        <v>6800</v>
      </c>
      <c r="K24" s="318"/>
      <c r="L24" s="318">
        <v>6800</v>
      </c>
      <c r="M24" s="318"/>
    </row>
    <row r="25" spans="1:13" s="91" customFormat="1" ht="15" customHeight="1" thickBot="1">
      <c r="A25" s="123" t="s">
        <v>32</v>
      </c>
      <c r="B25" s="180" t="s">
        <v>459</v>
      </c>
      <c r="C25" s="328"/>
      <c r="D25" s="304"/>
      <c r="E25" s="304"/>
      <c r="F25" s="318"/>
      <c r="G25" s="318">
        <v>6800</v>
      </c>
      <c r="H25" s="318"/>
      <c r="I25" s="318"/>
      <c r="J25" s="318">
        <v>6800</v>
      </c>
      <c r="K25" s="318"/>
      <c r="L25" s="318">
        <v>6800</v>
      </c>
      <c r="M25" s="318"/>
    </row>
    <row r="26" spans="1:13" s="122" customFormat="1" ht="30" customHeight="1" thickBot="1">
      <c r="A26" s="51" t="s">
        <v>38</v>
      </c>
      <c r="B26" s="224" t="s">
        <v>437</v>
      </c>
      <c r="C26" s="330">
        <f>SUM(C22:C24)</f>
        <v>0</v>
      </c>
      <c r="D26" s="309">
        <f>SUM(D22:D24)</f>
        <v>0</v>
      </c>
      <c r="E26" s="309">
        <f>SUM(E22:E24)</f>
        <v>0</v>
      </c>
      <c r="F26" s="316">
        <f>SUM(F22:F24)</f>
        <v>0</v>
      </c>
      <c r="G26" s="316">
        <f>SUM(G22:G24)</f>
        <v>6800</v>
      </c>
      <c r="H26" s="316">
        <f aca="true" t="shared" si="1" ref="H26:M26">SUM(H22:H24)</f>
        <v>0</v>
      </c>
      <c r="I26" s="316">
        <f t="shared" si="1"/>
        <v>0</v>
      </c>
      <c r="J26" s="316">
        <f t="shared" si="1"/>
        <v>6800</v>
      </c>
      <c r="K26" s="316">
        <f t="shared" si="1"/>
        <v>0</v>
      </c>
      <c r="L26" s="316">
        <f t="shared" si="1"/>
        <v>6800</v>
      </c>
      <c r="M26" s="316">
        <f t="shared" si="1"/>
        <v>0</v>
      </c>
    </row>
    <row r="27" spans="1:13" s="91" customFormat="1" ht="15" customHeight="1" thickBot="1">
      <c r="A27" s="51" t="s">
        <v>53</v>
      </c>
      <c r="B27" s="169" t="s">
        <v>294</v>
      </c>
      <c r="C27" s="380"/>
      <c r="D27" s="381"/>
      <c r="E27" s="381"/>
      <c r="F27" s="382"/>
      <c r="G27" s="382"/>
      <c r="H27" s="382"/>
      <c r="I27" s="382"/>
      <c r="J27" s="382"/>
      <c r="K27" s="382"/>
      <c r="L27" s="382"/>
      <c r="M27" s="382"/>
    </row>
    <row r="28" spans="1:13" ht="15" customHeight="1" thickBot="1">
      <c r="A28" s="101"/>
      <c r="B28" s="169" t="s">
        <v>40</v>
      </c>
      <c r="C28" s="376"/>
      <c r="D28" s="377"/>
      <c r="E28" s="377"/>
      <c r="F28" s="378"/>
      <c r="G28" s="378"/>
      <c r="H28" s="378"/>
      <c r="I28" s="378"/>
      <c r="J28" s="378"/>
      <c r="K28" s="378"/>
      <c r="L28" s="378"/>
      <c r="M28" s="378"/>
    </row>
    <row r="29" spans="1:13" s="91" customFormat="1" ht="15" customHeight="1">
      <c r="A29" s="121" t="s">
        <v>56</v>
      </c>
      <c r="B29" s="179" t="s">
        <v>434</v>
      </c>
      <c r="C29" s="331"/>
      <c r="D29" s="308"/>
      <c r="E29" s="308"/>
      <c r="F29" s="317"/>
      <c r="G29" s="317"/>
      <c r="H29" s="317"/>
      <c r="I29" s="317"/>
      <c r="J29" s="317"/>
      <c r="K29" s="317"/>
      <c r="L29" s="317"/>
      <c r="M29" s="317"/>
    </row>
    <row r="30" spans="1:13" s="91" customFormat="1" ht="15" customHeight="1">
      <c r="A30" s="121" t="s">
        <v>64</v>
      </c>
      <c r="B30" s="180" t="s">
        <v>438</v>
      </c>
      <c r="C30" s="329"/>
      <c r="D30" s="311"/>
      <c r="E30" s="311"/>
      <c r="F30" s="321"/>
      <c r="G30" s="321">
        <v>160200</v>
      </c>
      <c r="H30" s="321"/>
      <c r="I30" s="321"/>
      <c r="J30" s="321">
        <v>160200</v>
      </c>
      <c r="K30" s="321"/>
      <c r="L30" s="321">
        <v>160200</v>
      </c>
      <c r="M30" s="321"/>
    </row>
    <row r="31" spans="1:13" s="91" customFormat="1" ht="15" customHeight="1" thickBot="1">
      <c r="A31" s="123" t="s">
        <v>66</v>
      </c>
      <c r="B31" s="227" t="s">
        <v>460</v>
      </c>
      <c r="C31" s="383"/>
      <c r="D31" s="384"/>
      <c r="E31" s="384"/>
      <c r="F31" s="385"/>
      <c r="G31" s="385">
        <v>160200</v>
      </c>
      <c r="H31" s="385"/>
      <c r="I31" s="385"/>
      <c r="J31" s="385">
        <v>160200</v>
      </c>
      <c r="K31" s="385"/>
      <c r="L31" s="385">
        <v>160200</v>
      </c>
      <c r="M31" s="385"/>
    </row>
    <row r="32" spans="1:13" s="91" customFormat="1" ht="33" customHeight="1" thickBot="1">
      <c r="A32" s="51" t="s">
        <v>70</v>
      </c>
      <c r="B32" s="169" t="s">
        <v>461</v>
      </c>
      <c r="C32" s="330">
        <f>+C29+C30</f>
        <v>0</v>
      </c>
      <c r="D32" s="309">
        <f>+D29+D30</f>
        <v>0</v>
      </c>
      <c r="E32" s="309">
        <f>+E29+E30</f>
        <v>0</v>
      </c>
      <c r="F32" s="316">
        <f>+F29+F30</f>
        <v>0</v>
      </c>
      <c r="G32" s="316">
        <f>+G29+G30</f>
        <v>160200</v>
      </c>
      <c r="H32" s="316">
        <f aca="true" t="shared" si="2" ref="H32:M32">+H29+H30</f>
        <v>0</v>
      </c>
      <c r="I32" s="316">
        <f t="shared" si="2"/>
        <v>0</v>
      </c>
      <c r="J32" s="316">
        <f t="shared" si="2"/>
        <v>160200</v>
      </c>
      <c r="K32" s="316">
        <f t="shared" si="2"/>
        <v>0</v>
      </c>
      <c r="L32" s="316">
        <f t="shared" si="2"/>
        <v>160200</v>
      </c>
      <c r="M32" s="316">
        <f t="shared" si="2"/>
        <v>0</v>
      </c>
    </row>
    <row r="33" spans="1:13" ht="15" customHeight="1" thickBot="1">
      <c r="A33" s="101"/>
      <c r="B33" s="169" t="s">
        <v>97</v>
      </c>
      <c r="C33" s="376"/>
      <c r="D33" s="377"/>
      <c r="E33" s="377"/>
      <c r="F33" s="378"/>
      <c r="G33" s="378"/>
      <c r="H33" s="378"/>
      <c r="I33" s="378"/>
      <c r="J33" s="378"/>
      <c r="K33" s="378"/>
      <c r="L33" s="378"/>
      <c r="M33" s="378"/>
    </row>
    <row r="34" spans="1:13" s="91" customFormat="1" ht="15" customHeight="1">
      <c r="A34" s="121" t="s">
        <v>73</v>
      </c>
      <c r="B34" s="179" t="s">
        <v>99</v>
      </c>
      <c r="C34" s="331"/>
      <c r="D34" s="308"/>
      <c r="E34" s="308"/>
      <c r="F34" s="317"/>
      <c r="G34" s="317"/>
      <c r="H34" s="317"/>
      <c r="I34" s="317"/>
      <c r="J34" s="317"/>
      <c r="K34" s="317"/>
      <c r="L34" s="317"/>
      <c r="M34" s="317"/>
    </row>
    <row r="35" spans="1:13" s="91" customFormat="1" ht="15" customHeight="1">
      <c r="A35" s="121" t="s">
        <v>75</v>
      </c>
      <c r="B35" s="180" t="s">
        <v>101</v>
      </c>
      <c r="C35" s="329"/>
      <c r="D35" s="311"/>
      <c r="E35" s="311"/>
      <c r="F35" s="321"/>
      <c r="G35" s="321"/>
      <c r="H35" s="321"/>
      <c r="I35" s="321"/>
      <c r="J35" s="321"/>
      <c r="K35" s="321"/>
      <c r="L35" s="321"/>
      <c r="M35" s="321"/>
    </row>
    <row r="36" spans="1:13" s="91" customFormat="1" ht="15" customHeight="1" thickBot="1">
      <c r="A36" s="123" t="s">
        <v>77</v>
      </c>
      <c r="B36" s="227" t="s">
        <v>103</v>
      </c>
      <c r="C36" s="383"/>
      <c r="D36" s="384"/>
      <c r="E36" s="384"/>
      <c r="F36" s="385"/>
      <c r="G36" s="385"/>
      <c r="H36" s="385"/>
      <c r="I36" s="385"/>
      <c r="J36" s="385"/>
      <c r="K36" s="385"/>
      <c r="L36" s="385"/>
      <c r="M36" s="385"/>
    </row>
    <row r="37" spans="1:13" s="91" customFormat="1" ht="15" customHeight="1" thickBot="1">
      <c r="A37" s="51" t="s">
        <v>95</v>
      </c>
      <c r="B37" s="169" t="s">
        <v>466</v>
      </c>
      <c r="C37" s="330">
        <f>+C34+C35+C36</f>
        <v>0</v>
      </c>
      <c r="D37" s="309">
        <f>+D34+D35+D36</f>
        <v>0</v>
      </c>
      <c r="E37" s="309">
        <f>+E34+E35+E36</f>
        <v>0</v>
      </c>
      <c r="F37" s="316">
        <f>+F34+F35+F36</f>
        <v>0</v>
      </c>
      <c r="G37" s="316">
        <f>+G34+G35+G36</f>
        <v>0</v>
      </c>
      <c r="H37" s="316">
        <f aca="true" t="shared" si="3" ref="H37:M37">+H34+H35+H36</f>
        <v>0</v>
      </c>
      <c r="I37" s="316">
        <f t="shared" si="3"/>
        <v>0</v>
      </c>
      <c r="J37" s="316">
        <f t="shared" si="3"/>
        <v>0</v>
      </c>
      <c r="K37" s="316">
        <f t="shared" si="3"/>
        <v>0</v>
      </c>
      <c r="L37" s="316">
        <f t="shared" si="3"/>
        <v>0</v>
      </c>
      <c r="M37" s="316">
        <f t="shared" si="3"/>
        <v>0</v>
      </c>
    </row>
    <row r="38" spans="1:13" s="122" customFormat="1" ht="15" customHeight="1" thickBot="1">
      <c r="A38" s="51" t="s">
        <v>108</v>
      </c>
      <c r="B38" s="169" t="s">
        <v>296</v>
      </c>
      <c r="C38" s="380"/>
      <c r="D38" s="381"/>
      <c r="E38" s="381"/>
      <c r="F38" s="382"/>
      <c r="G38" s="382"/>
      <c r="H38" s="382"/>
      <c r="I38" s="382"/>
      <c r="J38" s="382"/>
      <c r="K38" s="382"/>
      <c r="L38" s="382"/>
      <c r="M38" s="382"/>
    </row>
    <row r="39" spans="1:13" s="122" customFormat="1" ht="15" customHeight="1" thickBot="1">
      <c r="A39" s="51" t="s">
        <v>119</v>
      </c>
      <c r="B39" s="169" t="s">
        <v>442</v>
      </c>
      <c r="C39" s="380"/>
      <c r="D39" s="381"/>
      <c r="E39" s="381"/>
      <c r="F39" s="382"/>
      <c r="G39" s="382"/>
      <c r="H39" s="382"/>
      <c r="I39" s="382"/>
      <c r="J39" s="382"/>
      <c r="K39" s="382"/>
      <c r="L39" s="382"/>
      <c r="M39" s="382"/>
    </row>
    <row r="40" spans="1:13" s="122" customFormat="1" ht="18.75" customHeight="1" thickBot="1">
      <c r="A40" s="51" t="s">
        <v>130</v>
      </c>
      <c r="B40" s="169" t="s">
        <v>462</v>
      </c>
      <c r="C40" s="330">
        <f>+C20+C26+C27+C32+C37+C38+C39</f>
        <v>0</v>
      </c>
      <c r="D40" s="309">
        <f>+D20+D26+D27+D32+D37+D38+D39</f>
        <v>0</v>
      </c>
      <c r="E40" s="309">
        <f>+E20+E26+E27+E32+E37+E38+E39</f>
        <v>0</v>
      </c>
      <c r="F40" s="316">
        <f>+F20+F26+F27+F32+F37+F38+F39</f>
        <v>0</v>
      </c>
      <c r="G40" s="316">
        <f>+G20+G26+G27+G32+G37+G38+G39</f>
        <v>167000</v>
      </c>
      <c r="H40" s="316">
        <f aca="true" t="shared" si="4" ref="H40:M40">+H20+H26+H27+H32+H37+H38+H39</f>
        <v>0</v>
      </c>
      <c r="I40" s="316">
        <f t="shared" si="4"/>
        <v>0</v>
      </c>
      <c r="J40" s="316">
        <f t="shared" si="4"/>
        <v>167000</v>
      </c>
      <c r="K40" s="316">
        <f t="shared" si="4"/>
        <v>0</v>
      </c>
      <c r="L40" s="316">
        <f t="shared" si="4"/>
        <v>167000</v>
      </c>
      <c r="M40" s="316">
        <f t="shared" si="4"/>
        <v>0</v>
      </c>
    </row>
    <row r="41" spans="1:13" ht="15" customHeight="1" thickBot="1">
      <c r="A41" s="101"/>
      <c r="B41" s="169" t="s">
        <v>444</v>
      </c>
      <c r="C41" s="376"/>
      <c r="D41" s="377"/>
      <c r="E41" s="377"/>
      <c r="F41" s="378"/>
      <c r="G41" s="378"/>
      <c r="H41" s="378"/>
      <c r="I41" s="378"/>
      <c r="J41" s="378"/>
      <c r="K41" s="378"/>
      <c r="L41" s="378"/>
      <c r="M41" s="378"/>
    </row>
    <row r="42" spans="1:13" s="122" customFormat="1" ht="17.25" customHeight="1">
      <c r="A42" s="121" t="s">
        <v>445</v>
      </c>
      <c r="B42" s="179" t="s">
        <v>350</v>
      </c>
      <c r="C42" s="331"/>
      <c r="D42" s="308"/>
      <c r="E42" s="308"/>
      <c r="F42" s="317"/>
      <c r="G42" s="317"/>
      <c r="H42" s="317"/>
      <c r="I42" s="317"/>
      <c r="J42" s="317"/>
      <c r="K42" s="317"/>
      <c r="L42" s="317"/>
      <c r="M42" s="317"/>
    </row>
    <row r="43" spans="1:13" s="122" customFormat="1" ht="15" customHeight="1">
      <c r="A43" s="121" t="s">
        <v>446</v>
      </c>
      <c r="B43" s="180" t="s">
        <v>447</v>
      </c>
      <c r="C43" s="329"/>
      <c r="D43" s="311"/>
      <c r="E43" s="311"/>
      <c r="F43" s="321"/>
      <c r="G43" s="321"/>
      <c r="H43" s="321"/>
      <c r="I43" s="321"/>
      <c r="J43" s="321"/>
      <c r="K43" s="321"/>
      <c r="L43" s="321"/>
      <c r="M43" s="321"/>
    </row>
    <row r="44" spans="1:13" s="91" customFormat="1" ht="17.25" customHeight="1" thickBot="1">
      <c r="A44" s="123" t="s">
        <v>448</v>
      </c>
      <c r="B44" s="227" t="s">
        <v>449</v>
      </c>
      <c r="C44" s="383"/>
      <c r="D44" s="384"/>
      <c r="E44" s="384"/>
      <c r="F44" s="385"/>
      <c r="G44" s="385"/>
      <c r="H44" s="385"/>
      <c r="I44" s="385"/>
      <c r="J44" s="385"/>
      <c r="K44" s="385"/>
      <c r="L44" s="385"/>
      <c r="M44" s="385"/>
    </row>
    <row r="45" spans="1:13" s="122" customFormat="1" ht="18.75" customHeight="1" thickBot="1">
      <c r="A45" s="108" t="s">
        <v>277</v>
      </c>
      <c r="B45" s="169" t="s">
        <v>450</v>
      </c>
      <c r="C45" s="330">
        <f>+C42+C43+C44</f>
        <v>0</v>
      </c>
      <c r="D45" s="309">
        <f>+D42+D43+D44</f>
        <v>0</v>
      </c>
      <c r="E45" s="309">
        <f>+E42+E43+E44</f>
        <v>0</v>
      </c>
      <c r="F45" s="316">
        <f>+F42+F43+F44</f>
        <v>0</v>
      </c>
      <c r="G45" s="316">
        <f>+G42+G43+G44</f>
        <v>0</v>
      </c>
      <c r="H45" s="316">
        <f aca="true" t="shared" si="5" ref="H45:M45">+H42+H43+H44</f>
        <v>0</v>
      </c>
      <c r="I45" s="316">
        <f t="shared" si="5"/>
        <v>0</v>
      </c>
      <c r="J45" s="316">
        <f t="shared" si="5"/>
        <v>0</v>
      </c>
      <c r="K45" s="316">
        <f t="shared" si="5"/>
        <v>0</v>
      </c>
      <c r="L45" s="316">
        <f t="shared" si="5"/>
        <v>0</v>
      </c>
      <c r="M45" s="316">
        <f t="shared" si="5"/>
        <v>0</v>
      </c>
    </row>
    <row r="46" spans="1:13" s="91" customFormat="1" ht="17.25" customHeight="1" thickBot="1">
      <c r="A46" s="108" t="s">
        <v>141</v>
      </c>
      <c r="B46" s="228" t="s">
        <v>451</v>
      </c>
      <c r="C46" s="330">
        <f>+C40+C45</f>
        <v>0</v>
      </c>
      <c r="D46" s="309">
        <f>+D40+D45</f>
        <v>0</v>
      </c>
      <c r="E46" s="309">
        <f>+E40+E45</f>
        <v>0</v>
      </c>
      <c r="F46" s="316">
        <f>+F40+F45</f>
        <v>0</v>
      </c>
      <c r="G46" s="316">
        <f>+G40+G45</f>
        <v>167000</v>
      </c>
      <c r="H46" s="316">
        <f aca="true" t="shared" si="6" ref="H46:M46">+H40+H45</f>
        <v>0</v>
      </c>
      <c r="I46" s="316">
        <f t="shared" si="6"/>
        <v>0</v>
      </c>
      <c r="J46" s="316">
        <f t="shared" si="6"/>
        <v>167000</v>
      </c>
      <c r="K46" s="316">
        <f t="shared" si="6"/>
        <v>0</v>
      </c>
      <c r="L46" s="316">
        <f t="shared" si="6"/>
        <v>167000</v>
      </c>
      <c r="M46" s="316">
        <f t="shared" si="6"/>
        <v>0</v>
      </c>
    </row>
    <row r="47" spans="1:6" s="91" customFormat="1" ht="15" customHeight="1">
      <c r="A47" s="124"/>
      <c r="B47" s="229"/>
      <c r="C47" s="474"/>
      <c r="D47" s="125"/>
      <c r="E47" s="125"/>
      <c r="F47" s="125"/>
    </row>
    <row r="48" spans="1:6" s="91" customFormat="1" ht="15" customHeight="1">
      <c r="A48" s="124"/>
      <c r="B48" s="229"/>
      <c r="C48" s="474"/>
      <c r="D48" s="125"/>
      <c r="E48" s="125"/>
      <c r="F48" s="125"/>
    </row>
    <row r="49" spans="1:6" s="91" customFormat="1" ht="15" customHeight="1" thickBot="1">
      <c r="A49" s="124"/>
      <c r="B49" s="229"/>
      <c r="C49" s="474"/>
      <c r="D49" s="125"/>
      <c r="E49" s="125"/>
      <c r="F49" s="125"/>
    </row>
    <row r="50" spans="1:13" s="97" customFormat="1" ht="40.5" customHeight="1" thickBot="1">
      <c r="A50" s="528" t="s">
        <v>394</v>
      </c>
      <c r="B50" s="1105" t="s">
        <v>550</v>
      </c>
      <c r="C50" s="1106"/>
      <c r="D50" s="1106"/>
      <c r="E50" s="1106"/>
      <c r="F50" s="1106"/>
      <c r="G50" s="1106"/>
      <c r="H50" s="1106"/>
      <c r="I50" s="1106"/>
      <c r="J50" s="1106"/>
      <c r="K50" s="1106"/>
      <c r="L50" s="1106"/>
      <c r="M50" s="1107"/>
    </row>
    <row r="51" spans="1:13" s="97" customFormat="1" ht="54" customHeight="1" thickBot="1">
      <c r="A51" s="528" t="s">
        <v>395</v>
      </c>
      <c r="B51" s="1105" t="s">
        <v>396</v>
      </c>
      <c r="C51" s="1106"/>
      <c r="D51" s="1106"/>
      <c r="E51" s="1106"/>
      <c r="F51" s="1106"/>
      <c r="G51" s="1106"/>
      <c r="H51" s="1106"/>
      <c r="I51" s="1106"/>
      <c r="J51" s="1106"/>
      <c r="K51" s="1106"/>
      <c r="L51" s="1106"/>
      <c r="M51" s="1107"/>
    </row>
    <row r="52" spans="1:13" s="97" customFormat="1" ht="18.75" customHeight="1" thickBot="1">
      <c r="A52" s="1086" t="s">
        <v>1</v>
      </c>
      <c r="B52" s="1154" t="s">
        <v>397</v>
      </c>
      <c r="C52" s="1132" t="s">
        <v>542</v>
      </c>
      <c r="D52" s="1137" t="s">
        <v>544</v>
      </c>
      <c r="E52" s="1138"/>
      <c r="F52" s="1153"/>
      <c r="G52" s="1087" t="s">
        <v>570</v>
      </c>
      <c r="H52" s="1108" t="s">
        <v>571</v>
      </c>
      <c r="I52" s="1074"/>
      <c r="J52" s="1090" t="s">
        <v>557</v>
      </c>
      <c r="K52" s="1137" t="s">
        <v>533</v>
      </c>
      <c r="L52" s="1138"/>
      <c r="M52" s="1139"/>
    </row>
    <row r="53" spans="1:13" s="194" customFormat="1" ht="48" thickBot="1">
      <c r="A53" s="1087"/>
      <c r="B53" s="1087"/>
      <c r="C53" s="1123"/>
      <c r="D53" s="193" t="s">
        <v>3</v>
      </c>
      <c r="E53" s="163" t="s">
        <v>4</v>
      </c>
      <c r="F53" s="163" t="s">
        <v>488</v>
      </c>
      <c r="G53" s="1075"/>
      <c r="H53" s="493" t="s">
        <v>534</v>
      </c>
      <c r="I53" s="493" t="s">
        <v>334</v>
      </c>
      <c r="J53" s="1155"/>
      <c r="K53" s="524" t="s">
        <v>3</v>
      </c>
      <c r="L53" s="523" t="s">
        <v>4</v>
      </c>
      <c r="M53" s="525" t="s">
        <v>488</v>
      </c>
    </row>
    <row r="54" spans="1:13" s="11" customFormat="1" ht="13.5" customHeight="1" thickBot="1">
      <c r="A54" s="98" t="s">
        <v>5</v>
      </c>
      <c r="B54" s="164" t="s">
        <v>6</v>
      </c>
      <c r="C54" s="462" t="s">
        <v>7</v>
      </c>
      <c r="D54" s="143" t="s">
        <v>8</v>
      </c>
      <c r="E54" s="143" t="s">
        <v>9</v>
      </c>
      <c r="F54" s="8" t="s">
        <v>10</v>
      </c>
      <c r="G54" s="8" t="s">
        <v>536</v>
      </c>
      <c r="H54" s="8" t="s">
        <v>376</v>
      </c>
      <c r="I54" s="8" t="s">
        <v>535</v>
      </c>
      <c r="J54" s="8" t="s">
        <v>536</v>
      </c>
      <c r="K54" s="8" t="s">
        <v>537</v>
      </c>
      <c r="L54" s="8" t="s">
        <v>540</v>
      </c>
      <c r="M54" s="8" t="s">
        <v>538</v>
      </c>
    </row>
    <row r="55" spans="1:13" s="11" customFormat="1" ht="16.5" customHeight="1" thickBot="1">
      <c r="A55" s="128"/>
      <c r="B55" s="218" t="s">
        <v>289</v>
      </c>
      <c r="C55" s="265"/>
      <c r="D55" s="249"/>
      <c r="E55" s="249"/>
      <c r="F55" s="246"/>
      <c r="G55" s="246"/>
      <c r="H55" s="246"/>
      <c r="I55" s="246"/>
      <c r="J55" s="246"/>
      <c r="K55" s="246"/>
      <c r="L55" s="246"/>
      <c r="M55" s="246"/>
    </row>
    <row r="56" spans="1:13" ht="15" customHeight="1" thickBot="1">
      <c r="A56" s="101"/>
      <c r="B56" s="169" t="s">
        <v>464</v>
      </c>
      <c r="C56" s="376"/>
      <c r="D56" s="377"/>
      <c r="E56" s="377"/>
      <c r="F56" s="378"/>
      <c r="G56" s="378"/>
      <c r="H56" s="378"/>
      <c r="I56" s="378"/>
      <c r="J56" s="378"/>
      <c r="K56" s="378"/>
      <c r="L56" s="378"/>
      <c r="M56" s="378"/>
    </row>
    <row r="57" spans="1:13" ht="17.25" customHeight="1">
      <c r="A57" s="121" t="s">
        <v>13</v>
      </c>
      <c r="B57" s="179" t="s">
        <v>191</v>
      </c>
      <c r="C57" s="331"/>
      <c r="D57" s="331"/>
      <c r="E57" s="308"/>
      <c r="F57" s="317"/>
      <c r="G57" s="317"/>
      <c r="H57" s="317"/>
      <c r="I57" s="317"/>
      <c r="J57" s="317"/>
      <c r="K57" s="317"/>
      <c r="L57" s="317"/>
      <c r="M57" s="317"/>
    </row>
    <row r="58" spans="1:13" ht="17.25" customHeight="1">
      <c r="A58" s="123" t="s">
        <v>15</v>
      </c>
      <c r="B58" s="180" t="s">
        <v>192</v>
      </c>
      <c r="C58" s="328"/>
      <c r="D58" s="328"/>
      <c r="E58" s="304"/>
      <c r="F58" s="318"/>
      <c r="G58" s="318"/>
      <c r="H58" s="318"/>
      <c r="I58" s="318"/>
      <c r="J58" s="318"/>
      <c r="K58" s="318"/>
      <c r="L58" s="318"/>
      <c r="M58" s="318"/>
    </row>
    <row r="59" spans="1:13" ht="18" customHeight="1">
      <c r="A59" s="123" t="s">
        <v>17</v>
      </c>
      <c r="B59" s="180" t="s">
        <v>193</v>
      </c>
      <c r="C59" s="328"/>
      <c r="D59" s="328"/>
      <c r="E59" s="304"/>
      <c r="F59" s="318"/>
      <c r="G59" s="318">
        <v>6800</v>
      </c>
      <c r="H59" s="318"/>
      <c r="I59" s="318"/>
      <c r="J59" s="318">
        <v>6800</v>
      </c>
      <c r="K59" s="318"/>
      <c r="L59" s="318">
        <v>6800</v>
      </c>
      <c r="M59" s="318"/>
    </row>
    <row r="60" spans="1:13" ht="15" customHeight="1">
      <c r="A60" s="123" t="s">
        <v>19</v>
      </c>
      <c r="B60" s="180" t="s">
        <v>194</v>
      </c>
      <c r="C60" s="328"/>
      <c r="D60" s="328"/>
      <c r="E60" s="304"/>
      <c r="F60" s="318"/>
      <c r="G60" s="318"/>
      <c r="H60" s="318"/>
      <c r="I60" s="318"/>
      <c r="J60" s="318"/>
      <c r="K60" s="318"/>
      <c r="L60" s="318"/>
      <c r="M60" s="318"/>
    </row>
    <row r="61" spans="1:13" ht="15" customHeight="1" thickBot="1">
      <c r="A61" s="123" t="s">
        <v>21</v>
      </c>
      <c r="B61" s="180" t="s">
        <v>196</v>
      </c>
      <c r="C61" s="328"/>
      <c r="D61" s="328"/>
      <c r="E61" s="304"/>
      <c r="F61" s="318"/>
      <c r="G61" s="318"/>
      <c r="H61" s="318"/>
      <c r="I61" s="318"/>
      <c r="J61" s="318"/>
      <c r="K61" s="318"/>
      <c r="L61" s="318"/>
      <c r="M61" s="318"/>
    </row>
    <row r="62" spans="1:13" s="126" customFormat="1" ht="18.75" customHeight="1" thickBot="1">
      <c r="A62" s="129" t="s">
        <v>23</v>
      </c>
      <c r="B62" s="192" t="s">
        <v>453</v>
      </c>
      <c r="C62" s="386">
        <f>SUM(C57:C61)</f>
        <v>0</v>
      </c>
      <c r="D62" s="386">
        <f>SUM(D57:D61)</f>
        <v>0</v>
      </c>
      <c r="E62" s="387">
        <f>SUM(E57:E61)</f>
        <v>0</v>
      </c>
      <c r="F62" s="388">
        <f>SUM(F57:F61)</f>
        <v>0</v>
      </c>
      <c r="G62" s="388">
        <f>SUM(G57:G61)</f>
        <v>6800</v>
      </c>
      <c r="H62" s="388">
        <f aca="true" t="shared" si="7" ref="H62:M62">SUM(H57:H61)</f>
        <v>0</v>
      </c>
      <c r="I62" s="388">
        <f t="shared" si="7"/>
        <v>0</v>
      </c>
      <c r="J62" s="388">
        <f t="shared" si="7"/>
        <v>6800</v>
      </c>
      <c r="K62" s="388">
        <f t="shared" si="7"/>
        <v>0</v>
      </c>
      <c r="L62" s="388">
        <f t="shared" si="7"/>
        <v>6800</v>
      </c>
      <c r="M62" s="388">
        <f t="shared" si="7"/>
        <v>0</v>
      </c>
    </row>
    <row r="63" spans="1:13" ht="15" customHeight="1" thickBot="1">
      <c r="A63" s="130"/>
      <c r="B63" s="235" t="s">
        <v>454</v>
      </c>
      <c r="C63" s="376"/>
      <c r="D63" s="376"/>
      <c r="E63" s="377"/>
      <c r="F63" s="378"/>
      <c r="G63" s="378"/>
      <c r="H63" s="378"/>
      <c r="I63" s="378"/>
      <c r="J63" s="378"/>
      <c r="K63" s="378"/>
      <c r="L63" s="378"/>
      <c r="M63" s="378"/>
    </row>
    <row r="64" spans="1:13" s="126" customFormat="1" ht="18.75" customHeight="1">
      <c r="A64" s="123" t="s">
        <v>26</v>
      </c>
      <c r="B64" s="231" t="s">
        <v>229</v>
      </c>
      <c r="C64" s="331"/>
      <c r="D64" s="331"/>
      <c r="E64" s="308"/>
      <c r="F64" s="317"/>
      <c r="G64" s="317">
        <v>160200</v>
      </c>
      <c r="H64" s="317"/>
      <c r="I64" s="317"/>
      <c r="J64" s="317">
        <v>160200</v>
      </c>
      <c r="K64" s="317"/>
      <c r="L64" s="317">
        <v>160200</v>
      </c>
      <c r="M64" s="317"/>
    </row>
    <row r="65" spans="1:13" ht="15" customHeight="1">
      <c r="A65" s="123" t="s">
        <v>28</v>
      </c>
      <c r="B65" s="232" t="s">
        <v>486</v>
      </c>
      <c r="C65" s="328"/>
      <c r="D65" s="328"/>
      <c r="E65" s="304"/>
      <c r="F65" s="318"/>
      <c r="G65" s="318"/>
      <c r="H65" s="318"/>
      <c r="I65" s="318"/>
      <c r="J65" s="318"/>
      <c r="K65" s="318"/>
      <c r="L65" s="318"/>
      <c r="M65" s="318"/>
    </row>
    <row r="66" spans="1:13" ht="15" customHeight="1">
      <c r="A66" s="123" t="s">
        <v>30</v>
      </c>
      <c r="B66" s="232" t="s">
        <v>455</v>
      </c>
      <c r="C66" s="328"/>
      <c r="D66" s="328"/>
      <c r="E66" s="304"/>
      <c r="F66" s="318"/>
      <c r="G66" s="318"/>
      <c r="H66" s="318"/>
      <c r="I66" s="318"/>
      <c r="J66" s="318"/>
      <c r="K66" s="318"/>
      <c r="L66" s="318"/>
      <c r="M66" s="318"/>
    </row>
    <row r="67" spans="1:13" ht="15" customHeight="1">
      <c r="A67" s="123" t="s">
        <v>32</v>
      </c>
      <c r="B67" s="232" t="s">
        <v>231</v>
      </c>
      <c r="C67" s="328"/>
      <c r="D67" s="328"/>
      <c r="E67" s="304"/>
      <c r="F67" s="318"/>
      <c r="G67" s="318"/>
      <c r="H67" s="318"/>
      <c r="I67" s="318"/>
      <c r="J67" s="318"/>
      <c r="K67" s="318"/>
      <c r="L67" s="318"/>
      <c r="M67" s="318"/>
    </row>
    <row r="68" spans="1:13" ht="16.5" customHeight="1" thickBot="1">
      <c r="A68" s="127" t="s">
        <v>34</v>
      </c>
      <c r="B68" s="233" t="s">
        <v>456</v>
      </c>
      <c r="C68" s="329"/>
      <c r="D68" s="329"/>
      <c r="E68" s="311"/>
      <c r="F68" s="321"/>
      <c r="G68" s="321"/>
      <c r="H68" s="321"/>
      <c r="I68" s="321"/>
      <c r="J68" s="321"/>
      <c r="K68" s="321"/>
      <c r="L68" s="321"/>
      <c r="M68" s="321"/>
    </row>
    <row r="69" spans="1:13" ht="18.75" customHeight="1" thickBot="1">
      <c r="A69" s="51" t="s">
        <v>38</v>
      </c>
      <c r="B69" s="230" t="s">
        <v>487</v>
      </c>
      <c r="C69" s="330">
        <f>C64+C66+C67+C68</f>
        <v>0</v>
      </c>
      <c r="D69" s="330">
        <f>D64+D66+D67+D68</f>
        <v>0</v>
      </c>
      <c r="E69" s="309">
        <f>E64+E66+E67+E68</f>
        <v>0</v>
      </c>
      <c r="F69" s="833">
        <f>F64+F66+F67+F68</f>
        <v>0</v>
      </c>
      <c r="G69" s="834">
        <f>G64+G66+G67+G68</f>
        <v>160200</v>
      </c>
      <c r="H69" s="309">
        <f aca="true" t="shared" si="8" ref="H69:M69">H64+H66+H67+H68</f>
        <v>0</v>
      </c>
      <c r="I69" s="309">
        <f t="shared" si="8"/>
        <v>0</v>
      </c>
      <c r="J69" s="309">
        <f t="shared" si="8"/>
        <v>160200</v>
      </c>
      <c r="K69" s="309">
        <f t="shared" si="8"/>
        <v>0</v>
      </c>
      <c r="L69" s="309">
        <f t="shared" si="8"/>
        <v>160200</v>
      </c>
      <c r="M69" s="309">
        <f t="shared" si="8"/>
        <v>0</v>
      </c>
    </row>
    <row r="70" spans="1:13" ht="15" customHeight="1" thickBot="1">
      <c r="A70" s="51" t="s">
        <v>53</v>
      </c>
      <c r="B70" s="169" t="s">
        <v>457</v>
      </c>
      <c r="C70" s="380"/>
      <c r="D70" s="380"/>
      <c r="E70" s="381"/>
      <c r="F70" s="382"/>
      <c r="G70" s="1029"/>
      <c r="H70" s="382"/>
      <c r="I70" s="382"/>
      <c r="J70" s="382"/>
      <c r="K70" s="382"/>
      <c r="L70" s="382"/>
      <c r="M70" s="382"/>
    </row>
    <row r="71" spans="1:13" ht="18" customHeight="1" thickBot="1">
      <c r="A71" s="51" t="s">
        <v>70</v>
      </c>
      <c r="B71" s="224" t="s">
        <v>458</v>
      </c>
      <c r="C71" s="330">
        <f>+C62+C69+C70</f>
        <v>0</v>
      </c>
      <c r="D71" s="330">
        <f>+D62+D69+D70</f>
        <v>0</v>
      </c>
      <c r="E71" s="309">
        <f>+E62+E69+E70</f>
        <v>0</v>
      </c>
      <c r="F71" s="316">
        <f>+F62+F69+F70</f>
        <v>0</v>
      </c>
      <c r="G71" s="316">
        <f>+G62+G69+G70</f>
        <v>167000</v>
      </c>
      <c r="H71" s="316">
        <f aca="true" t="shared" si="9" ref="H71:M71">+H62+H69+H70</f>
        <v>0</v>
      </c>
      <c r="I71" s="316">
        <f t="shared" si="9"/>
        <v>0</v>
      </c>
      <c r="J71" s="316">
        <f t="shared" si="9"/>
        <v>167000</v>
      </c>
      <c r="K71" s="316">
        <f t="shared" si="9"/>
        <v>0</v>
      </c>
      <c r="L71" s="316">
        <f t="shared" si="9"/>
        <v>167000</v>
      </c>
      <c r="M71" s="316">
        <f t="shared" si="9"/>
        <v>0</v>
      </c>
    </row>
    <row r="72" spans="3:13" ht="15" customHeight="1" thickBot="1">
      <c r="C72" s="266"/>
      <c r="D72" s="245"/>
      <c r="E72" s="245"/>
      <c r="F72" s="245"/>
      <c r="G72" s="245"/>
      <c r="H72" s="245"/>
      <c r="I72" s="245"/>
      <c r="J72" s="245"/>
      <c r="K72" s="245"/>
      <c r="L72" s="245"/>
      <c r="M72" s="245"/>
    </row>
    <row r="73" spans="1:13" ht="16.5" customHeight="1" thickBot="1">
      <c r="A73" s="118" t="s">
        <v>429</v>
      </c>
      <c r="B73" s="222"/>
      <c r="C73" s="373"/>
      <c r="D73" s="389"/>
      <c r="E73" s="374"/>
      <c r="F73" s="375"/>
      <c r="G73" s="375"/>
      <c r="H73" s="375"/>
      <c r="I73" s="375"/>
      <c r="J73" s="375"/>
      <c r="K73" s="375"/>
      <c r="L73" s="375"/>
      <c r="M73" s="375"/>
    </row>
    <row r="74" spans="1:13" ht="15" customHeight="1" thickBot="1">
      <c r="A74" s="118" t="s">
        <v>430</v>
      </c>
      <c r="B74" s="222"/>
      <c r="C74" s="373"/>
      <c r="D74" s="374"/>
      <c r="E74" s="374"/>
      <c r="F74" s="375"/>
      <c r="G74" s="375"/>
      <c r="H74" s="375"/>
      <c r="I74" s="375"/>
      <c r="J74" s="375"/>
      <c r="K74" s="375"/>
      <c r="L74" s="375"/>
      <c r="M74" s="375"/>
    </row>
  </sheetData>
  <sheetProtection/>
  <mergeCells count="20">
    <mergeCell ref="B50:M50"/>
    <mergeCell ref="K4:M4"/>
    <mergeCell ref="A52:A53"/>
    <mergeCell ref="G4:G5"/>
    <mergeCell ref="H52:I52"/>
    <mergeCell ref="G52:G53"/>
    <mergeCell ref="A4:A5"/>
    <mergeCell ref="B4:B5"/>
    <mergeCell ref="C4:C5"/>
    <mergeCell ref="D4:F4"/>
    <mergeCell ref="B2:M2"/>
    <mergeCell ref="B3:M3"/>
    <mergeCell ref="D52:F52"/>
    <mergeCell ref="C52:C53"/>
    <mergeCell ref="H4:I4"/>
    <mergeCell ref="J4:J5"/>
    <mergeCell ref="B52:B53"/>
    <mergeCell ref="B51:M51"/>
    <mergeCell ref="K52:M52"/>
    <mergeCell ref="J52:J53"/>
  </mergeCells>
  <printOptions horizontalCentered="1"/>
  <pageMargins left="0.3937007874015748" right="0.2755905511811024" top="0.4330708661417323" bottom="0.5118110236220472" header="0.5118110236220472" footer="0.5118110236220472"/>
  <pageSetup horizontalDpi="600" verticalDpi="600" orientation="landscape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M74"/>
  <sheetViews>
    <sheetView zoomScalePageLayoutView="0" workbookViewId="0" topLeftCell="A1">
      <pane xSplit="2" ySplit="7" topLeftCell="C5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60" sqref="L60"/>
    </sheetView>
  </sheetViews>
  <sheetFormatPr defaultColWidth="9.00390625" defaultRowHeight="12.75"/>
  <cols>
    <col min="1" max="1" width="10.625" style="90" customWidth="1"/>
    <col min="2" max="2" width="78.375" style="194" customWidth="1"/>
    <col min="3" max="3" width="15.875" style="267" customWidth="1"/>
    <col min="4" max="6" width="15.875" style="91" customWidth="1"/>
    <col min="7" max="13" width="15.875" style="9" customWidth="1"/>
    <col min="14" max="16384" width="9.375" style="9" customWidth="1"/>
  </cols>
  <sheetData>
    <row r="1" spans="1:13" s="120" customFormat="1" ht="21" customHeight="1" thickBot="1">
      <c r="A1" s="94"/>
      <c r="C1" s="473" t="str">
        <f>+CONCATENATE("9.1.11. melléklet a .../",2018,". (......) önkormányzati rendelethez")</f>
        <v>9.1.11. melléklet a .../2018. (......) önkormányzati rendelethez</v>
      </c>
      <c r="D1" s="119"/>
      <c r="E1" s="45"/>
      <c r="M1" s="6" t="s">
        <v>0</v>
      </c>
    </row>
    <row r="2" spans="1:13" s="97" customFormat="1" ht="40.5" customHeight="1" thickBot="1">
      <c r="A2" s="528" t="s">
        <v>394</v>
      </c>
      <c r="B2" s="1105" t="s">
        <v>559</v>
      </c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7"/>
    </row>
    <row r="3" spans="1:13" s="97" customFormat="1" ht="54" customHeight="1" thickBot="1">
      <c r="A3" s="528" t="s">
        <v>395</v>
      </c>
      <c r="B3" s="1105" t="s">
        <v>396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7"/>
    </row>
    <row r="4" spans="1:13" s="97" customFormat="1" ht="18.75" customHeight="1" thickBot="1">
      <c r="A4" s="1096" t="s">
        <v>1</v>
      </c>
      <c r="B4" s="1087" t="s">
        <v>397</v>
      </c>
      <c r="C4" s="1123" t="s">
        <v>542</v>
      </c>
      <c r="D4" s="1147" t="s">
        <v>544</v>
      </c>
      <c r="E4" s="1147"/>
      <c r="F4" s="1147"/>
      <c r="G4" s="1087" t="s">
        <v>570</v>
      </c>
      <c r="H4" s="1108" t="s">
        <v>571</v>
      </c>
      <c r="I4" s="1074"/>
      <c r="J4" s="1087" t="s">
        <v>557</v>
      </c>
      <c r="K4" s="1121" t="s">
        <v>533</v>
      </c>
      <c r="L4" s="1121"/>
      <c r="M4" s="1122"/>
    </row>
    <row r="5" spans="1:13" s="194" customFormat="1" ht="48" thickBot="1">
      <c r="A5" s="1096"/>
      <c r="B5" s="1096"/>
      <c r="C5" s="1097"/>
      <c r="D5" s="193" t="s">
        <v>3</v>
      </c>
      <c r="E5" s="163" t="s">
        <v>4</v>
      </c>
      <c r="F5" s="163" t="s">
        <v>488</v>
      </c>
      <c r="G5" s="1075"/>
      <c r="H5" s="493" t="s">
        <v>534</v>
      </c>
      <c r="I5" s="493" t="s">
        <v>334</v>
      </c>
      <c r="J5" s="1075"/>
      <c r="K5" s="524" t="s">
        <v>3</v>
      </c>
      <c r="L5" s="523" t="s">
        <v>4</v>
      </c>
      <c r="M5" s="525" t="s">
        <v>488</v>
      </c>
    </row>
    <row r="6" spans="1:13" s="11" customFormat="1" ht="13.5" customHeight="1" thickBot="1">
      <c r="A6" s="98" t="s">
        <v>5</v>
      </c>
      <c r="B6" s="164" t="s">
        <v>6</v>
      </c>
      <c r="C6" s="462" t="s">
        <v>7</v>
      </c>
      <c r="D6" s="143" t="s">
        <v>8</v>
      </c>
      <c r="E6" s="143" t="s">
        <v>9</v>
      </c>
      <c r="F6" s="8" t="s">
        <v>10</v>
      </c>
      <c r="G6" s="8" t="s">
        <v>536</v>
      </c>
      <c r="H6" s="8" t="s">
        <v>376</v>
      </c>
      <c r="I6" s="8" t="s">
        <v>535</v>
      </c>
      <c r="J6" s="8" t="s">
        <v>536</v>
      </c>
      <c r="K6" s="8" t="s">
        <v>537</v>
      </c>
      <c r="L6" s="8" t="s">
        <v>540</v>
      </c>
      <c r="M6" s="8" t="s">
        <v>538</v>
      </c>
    </row>
    <row r="7" spans="1:13" s="11" customFormat="1" ht="15.75" customHeight="1" thickBot="1">
      <c r="A7" s="99"/>
      <c r="B7" s="234" t="s">
        <v>288</v>
      </c>
      <c r="C7" s="264"/>
      <c r="D7" s="247"/>
      <c r="E7" s="247"/>
      <c r="F7" s="248"/>
      <c r="G7" s="248"/>
      <c r="H7" s="248"/>
      <c r="I7" s="248"/>
      <c r="J7" s="248"/>
      <c r="K7" s="248"/>
      <c r="L7" s="248"/>
      <c r="M7" s="248"/>
    </row>
    <row r="8" spans="1:13" ht="15" customHeight="1" thickBot="1">
      <c r="A8" s="101"/>
      <c r="B8" s="224" t="s">
        <v>295</v>
      </c>
      <c r="C8" s="376"/>
      <c r="D8" s="377"/>
      <c r="E8" s="377"/>
      <c r="F8" s="378"/>
      <c r="G8" s="378"/>
      <c r="H8" s="378"/>
      <c r="I8" s="378"/>
      <c r="J8" s="378"/>
      <c r="K8" s="378"/>
      <c r="L8" s="378"/>
      <c r="M8" s="378"/>
    </row>
    <row r="9" spans="1:13" s="122" customFormat="1" ht="16.5" customHeight="1">
      <c r="A9" s="121" t="s">
        <v>13</v>
      </c>
      <c r="B9" s="179" t="s">
        <v>74</v>
      </c>
      <c r="C9" s="331"/>
      <c r="D9" s="308"/>
      <c r="E9" s="308"/>
      <c r="F9" s="317"/>
      <c r="G9" s="317"/>
      <c r="H9" s="317"/>
      <c r="I9" s="317"/>
      <c r="J9" s="317"/>
      <c r="K9" s="317"/>
      <c r="L9" s="317"/>
      <c r="M9" s="317"/>
    </row>
    <row r="10" spans="1:13" s="122" customFormat="1" ht="17.25" customHeight="1">
      <c r="A10" s="123" t="s">
        <v>15</v>
      </c>
      <c r="B10" s="180" t="s">
        <v>76</v>
      </c>
      <c r="C10" s="328"/>
      <c r="D10" s="304"/>
      <c r="E10" s="304"/>
      <c r="F10" s="318"/>
      <c r="G10" s="318"/>
      <c r="H10" s="318"/>
      <c r="I10" s="318"/>
      <c r="J10" s="318"/>
      <c r="K10" s="318"/>
      <c r="L10" s="318"/>
      <c r="M10" s="318"/>
    </row>
    <row r="11" spans="1:13" s="122" customFormat="1" ht="15" customHeight="1">
      <c r="A11" s="123" t="s">
        <v>17</v>
      </c>
      <c r="B11" s="180" t="s">
        <v>78</v>
      </c>
      <c r="C11" s="328"/>
      <c r="D11" s="304"/>
      <c r="E11" s="304"/>
      <c r="F11" s="318"/>
      <c r="G11" s="318"/>
      <c r="H11" s="318"/>
      <c r="I11" s="318"/>
      <c r="J11" s="318"/>
      <c r="K11" s="318"/>
      <c r="L11" s="318"/>
      <c r="M11" s="318"/>
    </row>
    <row r="12" spans="1:13" s="122" customFormat="1" ht="15" customHeight="1">
      <c r="A12" s="123" t="s">
        <v>19</v>
      </c>
      <c r="B12" s="180" t="s">
        <v>485</v>
      </c>
      <c r="C12" s="328"/>
      <c r="D12" s="304"/>
      <c r="E12" s="304"/>
      <c r="F12" s="318"/>
      <c r="G12" s="318"/>
      <c r="H12" s="318"/>
      <c r="I12" s="318"/>
      <c r="J12" s="318"/>
      <c r="K12" s="318"/>
      <c r="L12" s="318"/>
      <c r="M12" s="318"/>
    </row>
    <row r="13" spans="1:13" s="122" customFormat="1" ht="17.25" customHeight="1">
      <c r="A13" s="123" t="s">
        <v>21</v>
      </c>
      <c r="B13" s="180" t="s">
        <v>82</v>
      </c>
      <c r="C13" s="328"/>
      <c r="D13" s="304"/>
      <c r="E13" s="304"/>
      <c r="F13" s="318"/>
      <c r="G13" s="318"/>
      <c r="H13" s="318"/>
      <c r="I13" s="318"/>
      <c r="J13" s="318"/>
      <c r="K13" s="318"/>
      <c r="L13" s="318"/>
      <c r="M13" s="318"/>
    </row>
    <row r="14" spans="1:13" s="122" customFormat="1" ht="17.25" customHeight="1">
      <c r="A14" s="123" t="s">
        <v>197</v>
      </c>
      <c r="B14" s="180" t="s">
        <v>431</v>
      </c>
      <c r="C14" s="328"/>
      <c r="D14" s="304"/>
      <c r="E14" s="304"/>
      <c r="F14" s="318"/>
      <c r="G14" s="318"/>
      <c r="H14" s="318"/>
      <c r="I14" s="318"/>
      <c r="J14" s="318"/>
      <c r="K14" s="318"/>
      <c r="L14" s="318"/>
      <c r="M14" s="318"/>
    </row>
    <row r="15" spans="1:13" s="122" customFormat="1" ht="17.25" customHeight="1">
      <c r="A15" s="123" t="s">
        <v>199</v>
      </c>
      <c r="B15" s="190" t="s">
        <v>432</v>
      </c>
      <c r="C15" s="328"/>
      <c r="D15" s="304"/>
      <c r="E15" s="304"/>
      <c r="F15" s="318"/>
      <c r="G15" s="318"/>
      <c r="H15" s="318"/>
      <c r="I15" s="318"/>
      <c r="J15" s="318"/>
      <c r="K15" s="318"/>
      <c r="L15" s="318"/>
      <c r="M15" s="318"/>
    </row>
    <row r="16" spans="1:13" s="122" customFormat="1" ht="15" customHeight="1">
      <c r="A16" s="123" t="s">
        <v>201</v>
      </c>
      <c r="B16" s="180" t="s">
        <v>88</v>
      </c>
      <c r="C16" s="329"/>
      <c r="D16" s="311"/>
      <c r="E16" s="311"/>
      <c r="F16" s="321"/>
      <c r="G16" s="321"/>
      <c r="H16" s="321"/>
      <c r="I16" s="321"/>
      <c r="J16" s="321"/>
      <c r="K16" s="321"/>
      <c r="L16" s="321"/>
      <c r="M16" s="321"/>
    </row>
    <row r="17" spans="1:13" s="91" customFormat="1" ht="15" customHeight="1">
      <c r="A17" s="123" t="s">
        <v>203</v>
      </c>
      <c r="B17" s="180" t="s">
        <v>90</v>
      </c>
      <c r="C17" s="328"/>
      <c r="D17" s="304"/>
      <c r="E17" s="304"/>
      <c r="F17" s="318"/>
      <c r="G17" s="318"/>
      <c r="H17" s="318"/>
      <c r="I17" s="318"/>
      <c r="J17" s="318"/>
      <c r="K17" s="318"/>
      <c r="L17" s="318"/>
      <c r="M17" s="318"/>
    </row>
    <row r="18" spans="1:13" s="91" customFormat="1" ht="15" customHeight="1">
      <c r="A18" s="123" t="s">
        <v>205</v>
      </c>
      <c r="B18" s="180" t="s">
        <v>92</v>
      </c>
      <c r="C18" s="379"/>
      <c r="D18" s="306"/>
      <c r="E18" s="306"/>
      <c r="F18" s="319"/>
      <c r="G18" s="319"/>
      <c r="H18" s="319"/>
      <c r="I18" s="319"/>
      <c r="J18" s="319"/>
      <c r="K18" s="319"/>
      <c r="L18" s="319"/>
      <c r="M18" s="319"/>
    </row>
    <row r="19" spans="1:13" s="91" customFormat="1" ht="15" customHeight="1" thickBot="1">
      <c r="A19" s="123" t="s">
        <v>207</v>
      </c>
      <c r="B19" s="190" t="s">
        <v>94</v>
      </c>
      <c r="C19" s="379"/>
      <c r="D19" s="306"/>
      <c r="E19" s="306"/>
      <c r="F19" s="319"/>
      <c r="G19" s="319"/>
      <c r="H19" s="319"/>
      <c r="I19" s="319"/>
      <c r="J19" s="319"/>
      <c r="K19" s="319"/>
      <c r="L19" s="319"/>
      <c r="M19" s="319"/>
    </row>
    <row r="20" spans="1:13" s="122" customFormat="1" ht="17.25" customHeight="1" thickBot="1">
      <c r="A20" s="51" t="s">
        <v>23</v>
      </c>
      <c r="B20" s="224" t="s">
        <v>433</v>
      </c>
      <c r="C20" s="330">
        <f>SUM(C9:C19)</f>
        <v>0</v>
      </c>
      <c r="D20" s="309">
        <f>SUM(D9:D19)</f>
        <v>0</v>
      </c>
      <c r="E20" s="309">
        <f>SUM(E9:E19)</f>
        <v>0</v>
      </c>
      <c r="F20" s="316">
        <f>SUM(F9:F19)</f>
        <v>0</v>
      </c>
      <c r="G20" s="316">
        <f>SUM(G9:G19)</f>
        <v>0</v>
      </c>
      <c r="H20" s="316">
        <f aca="true" t="shared" si="0" ref="H20:M20">SUM(H9:H19)</f>
        <v>0</v>
      </c>
      <c r="I20" s="316">
        <f t="shared" si="0"/>
        <v>0</v>
      </c>
      <c r="J20" s="316">
        <f t="shared" si="0"/>
        <v>0</v>
      </c>
      <c r="K20" s="316">
        <f t="shared" si="0"/>
        <v>0</v>
      </c>
      <c r="L20" s="316">
        <f t="shared" si="0"/>
        <v>0</v>
      </c>
      <c r="M20" s="316">
        <f t="shared" si="0"/>
        <v>0</v>
      </c>
    </row>
    <row r="21" spans="1:13" ht="15" customHeight="1" thickBot="1">
      <c r="A21" s="101"/>
      <c r="B21" s="224" t="s">
        <v>25</v>
      </c>
      <c r="C21" s="376"/>
      <c r="D21" s="377"/>
      <c r="E21" s="377"/>
      <c r="F21" s="378"/>
      <c r="G21" s="378"/>
      <c r="H21" s="378"/>
      <c r="I21" s="378"/>
      <c r="J21" s="378"/>
      <c r="K21" s="378"/>
      <c r="L21" s="378"/>
      <c r="M21" s="378"/>
    </row>
    <row r="22" spans="1:13" s="91" customFormat="1" ht="15" customHeight="1">
      <c r="A22" s="121" t="s">
        <v>26</v>
      </c>
      <c r="B22" s="179" t="s">
        <v>27</v>
      </c>
      <c r="C22" s="331"/>
      <c r="D22" s="308"/>
      <c r="E22" s="308"/>
      <c r="F22" s="317"/>
      <c r="G22" s="317"/>
      <c r="H22" s="317"/>
      <c r="I22" s="317"/>
      <c r="J22" s="317"/>
      <c r="K22" s="317"/>
      <c r="L22" s="317"/>
      <c r="M22" s="317"/>
    </row>
    <row r="23" spans="1:13" s="91" customFormat="1" ht="15" customHeight="1">
      <c r="A23" s="123" t="s">
        <v>28</v>
      </c>
      <c r="B23" s="180" t="s">
        <v>434</v>
      </c>
      <c r="C23" s="328"/>
      <c r="D23" s="304"/>
      <c r="E23" s="304"/>
      <c r="F23" s="318"/>
      <c r="G23" s="318"/>
      <c r="H23" s="318"/>
      <c r="I23" s="318"/>
      <c r="J23" s="318"/>
      <c r="K23" s="318"/>
      <c r="L23" s="318"/>
      <c r="M23" s="318"/>
    </row>
    <row r="24" spans="1:13" s="91" customFormat="1" ht="15" customHeight="1">
      <c r="A24" s="123" t="s">
        <v>30</v>
      </c>
      <c r="B24" s="180" t="s">
        <v>435</v>
      </c>
      <c r="C24" s="328"/>
      <c r="D24" s="304"/>
      <c r="E24" s="304"/>
      <c r="F24" s="318"/>
      <c r="G24" s="318">
        <v>19695</v>
      </c>
      <c r="H24" s="318"/>
      <c r="I24" s="318"/>
      <c r="J24" s="318">
        <v>19695</v>
      </c>
      <c r="K24" s="318"/>
      <c r="L24" s="318">
        <v>19695</v>
      </c>
      <c r="M24" s="318"/>
    </row>
    <row r="25" spans="1:13" s="91" customFormat="1" ht="15" customHeight="1" thickBot="1">
      <c r="A25" s="123" t="s">
        <v>32</v>
      </c>
      <c r="B25" s="180" t="s">
        <v>459</v>
      </c>
      <c r="C25" s="328"/>
      <c r="D25" s="304"/>
      <c r="E25" s="304"/>
      <c r="F25" s="318"/>
      <c r="G25" s="318">
        <v>19695</v>
      </c>
      <c r="H25" s="318"/>
      <c r="I25" s="318"/>
      <c r="J25" s="318">
        <v>19695</v>
      </c>
      <c r="K25" s="318"/>
      <c r="L25" s="318">
        <v>19695</v>
      </c>
      <c r="M25" s="318"/>
    </row>
    <row r="26" spans="1:13" s="122" customFormat="1" ht="30" customHeight="1" thickBot="1">
      <c r="A26" s="51" t="s">
        <v>38</v>
      </c>
      <c r="B26" s="224" t="s">
        <v>437</v>
      </c>
      <c r="C26" s="330">
        <f>SUM(C22:C24)</f>
        <v>0</v>
      </c>
      <c r="D26" s="309">
        <f>SUM(D22:D24)</f>
        <v>0</v>
      </c>
      <c r="E26" s="309">
        <f>SUM(E22:E24)</f>
        <v>0</v>
      </c>
      <c r="F26" s="316">
        <f>SUM(F22:F24)</f>
        <v>0</v>
      </c>
      <c r="G26" s="316">
        <f>SUM(G22:G24)</f>
        <v>19695</v>
      </c>
      <c r="H26" s="316">
        <f aca="true" t="shared" si="1" ref="H26:M26">SUM(H22:H24)</f>
        <v>0</v>
      </c>
      <c r="I26" s="316">
        <f t="shared" si="1"/>
        <v>0</v>
      </c>
      <c r="J26" s="316">
        <f t="shared" si="1"/>
        <v>19695</v>
      </c>
      <c r="K26" s="316">
        <f t="shared" si="1"/>
        <v>0</v>
      </c>
      <c r="L26" s="316">
        <f t="shared" si="1"/>
        <v>19695</v>
      </c>
      <c r="M26" s="316">
        <f t="shared" si="1"/>
        <v>0</v>
      </c>
    </row>
    <row r="27" spans="1:13" s="91" customFormat="1" ht="15" customHeight="1" thickBot="1">
      <c r="A27" s="51" t="s">
        <v>53</v>
      </c>
      <c r="B27" s="169" t="s">
        <v>294</v>
      </c>
      <c r="C27" s="380"/>
      <c r="D27" s="381"/>
      <c r="E27" s="381"/>
      <c r="F27" s="382"/>
      <c r="G27" s="382"/>
      <c r="H27" s="382"/>
      <c r="I27" s="382"/>
      <c r="J27" s="382"/>
      <c r="K27" s="382"/>
      <c r="L27" s="382"/>
      <c r="M27" s="382"/>
    </row>
    <row r="28" spans="1:13" ht="15" customHeight="1" thickBot="1">
      <c r="A28" s="101"/>
      <c r="B28" s="169" t="s">
        <v>40</v>
      </c>
      <c r="C28" s="376"/>
      <c r="D28" s="377"/>
      <c r="E28" s="377"/>
      <c r="F28" s="378"/>
      <c r="G28" s="378"/>
      <c r="H28" s="378"/>
      <c r="I28" s="378"/>
      <c r="J28" s="378"/>
      <c r="K28" s="378"/>
      <c r="L28" s="378"/>
      <c r="M28" s="378"/>
    </row>
    <row r="29" spans="1:13" s="91" customFormat="1" ht="15" customHeight="1">
      <c r="A29" s="121" t="s">
        <v>56</v>
      </c>
      <c r="B29" s="179" t="s">
        <v>434</v>
      </c>
      <c r="C29" s="331"/>
      <c r="D29" s="308"/>
      <c r="E29" s="308"/>
      <c r="F29" s="317"/>
      <c r="G29" s="317"/>
      <c r="H29" s="317"/>
      <c r="I29" s="317"/>
      <c r="J29" s="317"/>
      <c r="K29" s="317"/>
      <c r="L29" s="317"/>
      <c r="M29" s="317"/>
    </row>
    <row r="30" spans="1:13" s="91" customFormat="1" ht="15" customHeight="1">
      <c r="A30" s="121" t="s">
        <v>64</v>
      </c>
      <c r="B30" s="180" t="s">
        <v>438</v>
      </c>
      <c r="C30" s="329"/>
      <c r="D30" s="311"/>
      <c r="E30" s="311"/>
      <c r="F30" s="321"/>
      <c r="G30" s="321"/>
      <c r="H30" s="321"/>
      <c r="I30" s="321"/>
      <c r="J30" s="321"/>
      <c r="K30" s="321"/>
      <c r="L30" s="321"/>
      <c r="M30" s="321"/>
    </row>
    <row r="31" spans="1:13" s="91" customFormat="1" ht="15" customHeight="1" thickBot="1">
      <c r="A31" s="123" t="s">
        <v>66</v>
      </c>
      <c r="B31" s="227" t="s">
        <v>460</v>
      </c>
      <c r="C31" s="383"/>
      <c r="D31" s="384"/>
      <c r="E31" s="384"/>
      <c r="F31" s="385"/>
      <c r="G31" s="385"/>
      <c r="H31" s="385"/>
      <c r="I31" s="385"/>
      <c r="J31" s="385"/>
      <c r="K31" s="385"/>
      <c r="L31" s="385"/>
      <c r="M31" s="385"/>
    </row>
    <row r="32" spans="1:13" s="91" customFormat="1" ht="33" customHeight="1" thickBot="1">
      <c r="A32" s="51" t="s">
        <v>70</v>
      </c>
      <c r="B32" s="169" t="s">
        <v>461</v>
      </c>
      <c r="C32" s="330">
        <f>+C29+C30</f>
        <v>0</v>
      </c>
      <c r="D32" s="309">
        <f>+D29+D30</f>
        <v>0</v>
      </c>
      <c r="E32" s="309">
        <f>+E29+E30</f>
        <v>0</v>
      </c>
      <c r="F32" s="316">
        <f>+F29+F30</f>
        <v>0</v>
      </c>
      <c r="G32" s="316">
        <f>+G29+G30</f>
        <v>0</v>
      </c>
      <c r="H32" s="316">
        <f aca="true" t="shared" si="2" ref="H32:M32">+H29+H30</f>
        <v>0</v>
      </c>
      <c r="I32" s="316">
        <f t="shared" si="2"/>
        <v>0</v>
      </c>
      <c r="J32" s="316">
        <f t="shared" si="2"/>
        <v>0</v>
      </c>
      <c r="K32" s="316">
        <f t="shared" si="2"/>
        <v>0</v>
      </c>
      <c r="L32" s="316">
        <f t="shared" si="2"/>
        <v>0</v>
      </c>
      <c r="M32" s="316">
        <f t="shared" si="2"/>
        <v>0</v>
      </c>
    </row>
    <row r="33" spans="1:13" ht="15" customHeight="1" thickBot="1">
      <c r="A33" s="101"/>
      <c r="B33" s="169" t="s">
        <v>97</v>
      </c>
      <c r="C33" s="376"/>
      <c r="D33" s="377"/>
      <c r="E33" s="377"/>
      <c r="F33" s="378"/>
      <c r="G33" s="378"/>
      <c r="H33" s="378"/>
      <c r="I33" s="378"/>
      <c r="J33" s="378"/>
      <c r="K33" s="378"/>
      <c r="L33" s="378"/>
      <c r="M33" s="378"/>
    </row>
    <row r="34" spans="1:13" s="91" customFormat="1" ht="15" customHeight="1">
      <c r="A34" s="121" t="s">
        <v>73</v>
      </c>
      <c r="B34" s="179" t="s">
        <v>99</v>
      </c>
      <c r="C34" s="331"/>
      <c r="D34" s="308"/>
      <c r="E34" s="308"/>
      <c r="F34" s="317"/>
      <c r="G34" s="317"/>
      <c r="H34" s="317"/>
      <c r="I34" s="317"/>
      <c r="J34" s="317"/>
      <c r="K34" s="317"/>
      <c r="L34" s="317"/>
      <c r="M34" s="317"/>
    </row>
    <row r="35" spans="1:13" s="91" customFormat="1" ht="15" customHeight="1">
      <c r="A35" s="121" t="s">
        <v>75</v>
      </c>
      <c r="B35" s="180" t="s">
        <v>101</v>
      </c>
      <c r="C35" s="329"/>
      <c r="D35" s="311"/>
      <c r="E35" s="311"/>
      <c r="F35" s="321"/>
      <c r="G35" s="321"/>
      <c r="H35" s="321"/>
      <c r="I35" s="321"/>
      <c r="J35" s="321"/>
      <c r="K35" s="321"/>
      <c r="L35" s="321"/>
      <c r="M35" s="321"/>
    </row>
    <row r="36" spans="1:13" s="91" customFormat="1" ht="15" customHeight="1" thickBot="1">
      <c r="A36" s="123" t="s">
        <v>77</v>
      </c>
      <c r="B36" s="227" t="s">
        <v>103</v>
      </c>
      <c r="C36" s="383"/>
      <c r="D36" s="384"/>
      <c r="E36" s="384"/>
      <c r="F36" s="385"/>
      <c r="G36" s="385"/>
      <c r="H36" s="385"/>
      <c r="I36" s="385"/>
      <c r="J36" s="385"/>
      <c r="K36" s="385"/>
      <c r="L36" s="385"/>
      <c r="M36" s="385"/>
    </row>
    <row r="37" spans="1:13" s="91" customFormat="1" ht="15" customHeight="1" thickBot="1">
      <c r="A37" s="51" t="s">
        <v>95</v>
      </c>
      <c r="B37" s="169" t="s">
        <v>466</v>
      </c>
      <c r="C37" s="330">
        <f>+C34+C35+C36</f>
        <v>0</v>
      </c>
      <c r="D37" s="309">
        <f>+D34+D35+D36</f>
        <v>0</v>
      </c>
      <c r="E37" s="309">
        <f>+E34+E35+E36</f>
        <v>0</v>
      </c>
      <c r="F37" s="316">
        <f>+F34+F35+F36</f>
        <v>0</v>
      </c>
      <c r="G37" s="316">
        <f>+G34+G35+G36</f>
        <v>0</v>
      </c>
      <c r="H37" s="316">
        <f aca="true" t="shared" si="3" ref="H37:M37">+H34+H35+H36</f>
        <v>0</v>
      </c>
      <c r="I37" s="316">
        <f t="shared" si="3"/>
        <v>0</v>
      </c>
      <c r="J37" s="316">
        <f t="shared" si="3"/>
        <v>0</v>
      </c>
      <c r="K37" s="316">
        <f t="shared" si="3"/>
        <v>0</v>
      </c>
      <c r="L37" s="316">
        <f t="shared" si="3"/>
        <v>0</v>
      </c>
      <c r="M37" s="316">
        <f t="shared" si="3"/>
        <v>0</v>
      </c>
    </row>
    <row r="38" spans="1:13" s="122" customFormat="1" ht="15" customHeight="1" thickBot="1">
      <c r="A38" s="51" t="s">
        <v>108</v>
      </c>
      <c r="B38" s="169" t="s">
        <v>296</v>
      </c>
      <c r="C38" s="380"/>
      <c r="D38" s="381"/>
      <c r="E38" s="381"/>
      <c r="F38" s="382"/>
      <c r="G38" s="382"/>
      <c r="H38" s="382"/>
      <c r="I38" s="382"/>
      <c r="J38" s="382"/>
      <c r="K38" s="382"/>
      <c r="L38" s="382"/>
      <c r="M38" s="382"/>
    </row>
    <row r="39" spans="1:13" s="122" customFormat="1" ht="15" customHeight="1" thickBot="1">
      <c r="A39" s="51" t="s">
        <v>119</v>
      </c>
      <c r="B39" s="169" t="s">
        <v>442</v>
      </c>
      <c r="C39" s="380"/>
      <c r="D39" s="381"/>
      <c r="E39" s="381"/>
      <c r="F39" s="382"/>
      <c r="G39" s="382"/>
      <c r="H39" s="382"/>
      <c r="I39" s="382"/>
      <c r="J39" s="382"/>
      <c r="K39" s="382"/>
      <c r="L39" s="382"/>
      <c r="M39" s="382"/>
    </row>
    <row r="40" spans="1:13" s="122" customFormat="1" ht="18.75" customHeight="1" thickBot="1">
      <c r="A40" s="51" t="s">
        <v>130</v>
      </c>
      <c r="B40" s="169" t="s">
        <v>462</v>
      </c>
      <c r="C40" s="330">
        <f>+C20+C26+C27+C32+C37+C38+C39</f>
        <v>0</v>
      </c>
      <c r="D40" s="309">
        <f>+D20+D26+D27+D32+D37+D38+D39</f>
        <v>0</v>
      </c>
      <c r="E40" s="309">
        <f>+E20+E26+E27+E32+E37+E38+E39</f>
        <v>0</v>
      </c>
      <c r="F40" s="316">
        <f>+F20+F26+F27+F32+F37+F38+F39</f>
        <v>0</v>
      </c>
      <c r="G40" s="316">
        <f>+G20+G26+G27+G32+G37+G38+G39</f>
        <v>19695</v>
      </c>
      <c r="H40" s="316">
        <f aca="true" t="shared" si="4" ref="H40:M40">+H20+H26+H27+H32+H37+H38+H39</f>
        <v>0</v>
      </c>
      <c r="I40" s="316">
        <f t="shared" si="4"/>
        <v>0</v>
      </c>
      <c r="J40" s="316">
        <f t="shared" si="4"/>
        <v>19695</v>
      </c>
      <c r="K40" s="316">
        <f t="shared" si="4"/>
        <v>0</v>
      </c>
      <c r="L40" s="316">
        <f t="shared" si="4"/>
        <v>19695</v>
      </c>
      <c r="M40" s="316">
        <f t="shared" si="4"/>
        <v>0</v>
      </c>
    </row>
    <row r="41" spans="1:13" ht="15" customHeight="1" thickBot="1">
      <c r="A41" s="101"/>
      <c r="B41" s="169" t="s">
        <v>444</v>
      </c>
      <c r="C41" s="376"/>
      <c r="D41" s="377"/>
      <c r="E41" s="377"/>
      <c r="F41" s="378"/>
      <c r="G41" s="378"/>
      <c r="H41" s="378"/>
      <c r="I41" s="378"/>
      <c r="J41" s="378"/>
      <c r="K41" s="378"/>
      <c r="L41" s="378"/>
      <c r="M41" s="378"/>
    </row>
    <row r="42" spans="1:13" s="122" customFormat="1" ht="17.25" customHeight="1">
      <c r="A42" s="121" t="s">
        <v>445</v>
      </c>
      <c r="B42" s="179" t="s">
        <v>350</v>
      </c>
      <c r="C42" s="331"/>
      <c r="D42" s="308"/>
      <c r="E42" s="308"/>
      <c r="F42" s="317"/>
      <c r="G42" s="317"/>
      <c r="H42" s="317"/>
      <c r="I42" s="317"/>
      <c r="J42" s="317"/>
      <c r="K42" s="317"/>
      <c r="L42" s="317"/>
      <c r="M42" s="317"/>
    </row>
    <row r="43" spans="1:13" s="122" customFormat="1" ht="15" customHeight="1">
      <c r="A43" s="121" t="s">
        <v>446</v>
      </c>
      <c r="B43" s="180" t="s">
        <v>447</v>
      </c>
      <c r="C43" s="329"/>
      <c r="D43" s="311"/>
      <c r="E43" s="311"/>
      <c r="F43" s="321"/>
      <c r="G43" s="321"/>
      <c r="H43" s="321"/>
      <c r="I43" s="321"/>
      <c r="J43" s="321"/>
      <c r="K43" s="321"/>
      <c r="L43" s="321"/>
      <c r="M43" s="321"/>
    </row>
    <row r="44" spans="1:13" s="91" customFormat="1" ht="17.25" customHeight="1" thickBot="1">
      <c r="A44" s="123" t="s">
        <v>448</v>
      </c>
      <c r="B44" s="227" t="s">
        <v>449</v>
      </c>
      <c r="C44" s="383"/>
      <c r="D44" s="384"/>
      <c r="E44" s="384"/>
      <c r="F44" s="385"/>
      <c r="G44" s="385"/>
      <c r="H44" s="385"/>
      <c r="I44" s="385"/>
      <c r="J44" s="385"/>
      <c r="K44" s="385"/>
      <c r="L44" s="385"/>
      <c r="M44" s="385"/>
    </row>
    <row r="45" spans="1:13" s="122" customFormat="1" ht="18.75" customHeight="1" thickBot="1">
      <c r="A45" s="108" t="s">
        <v>277</v>
      </c>
      <c r="B45" s="169" t="s">
        <v>450</v>
      </c>
      <c r="C45" s="330">
        <f>+C42+C43+C44</f>
        <v>0</v>
      </c>
      <c r="D45" s="309">
        <f>+D42+D43+D44</f>
        <v>0</v>
      </c>
      <c r="E45" s="309">
        <f>+E42+E43+E44</f>
        <v>0</v>
      </c>
      <c r="F45" s="316">
        <f>+F42+F43+F44</f>
        <v>0</v>
      </c>
      <c r="G45" s="316">
        <f>+G42+G43+G44</f>
        <v>0</v>
      </c>
      <c r="H45" s="316">
        <f aca="true" t="shared" si="5" ref="H45:M45">+H42+H43+H44</f>
        <v>0</v>
      </c>
      <c r="I45" s="316">
        <f t="shared" si="5"/>
        <v>0</v>
      </c>
      <c r="J45" s="316">
        <f t="shared" si="5"/>
        <v>0</v>
      </c>
      <c r="K45" s="316">
        <f t="shared" si="5"/>
        <v>0</v>
      </c>
      <c r="L45" s="316">
        <f t="shared" si="5"/>
        <v>0</v>
      </c>
      <c r="M45" s="316">
        <f t="shared" si="5"/>
        <v>0</v>
      </c>
    </row>
    <row r="46" spans="1:13" s="91" customFormat="1" ht="17.25" customHeight="1" thickBot="1">
      <c r="A46" s="108" t="s">
        <v>141</v>
      </c>
      <c r="B46" s="228" t="s">
        <v>451</v>
      </c>
      <c r="C46" s="330">
        <f>+C40+C45</f>
        <v>0</v>
      </c>
      <c r="D46" s="309">
        <f>+D40+D45</f>
        <v>0</v>
      </c>
      <c r="E46" s="309">
        <f>+E40+E45</f>
        <v>0</v>
      </c>
      <c r="F46" s="316">
        <f>+F40+F45</f>
        <v>0</v>
      </c>
      <c r="G46" s="316">
        <f>+G40+G45</f>
        <v>19695</v>
      </c>
      <c r="H46" s="316">
        <f aca="true" t="shared" si="6" ref="H46:M46">+H40+H45</f>
        <v>0</v>
      </c>
      <c r="I46" s="316">
        <f t="shared" si="6"/>
        <v>0</v>
      </c>
      <c r="J46" s="316">
        <f t="shared" si="6"/>
        <v>19695</v>
      </c>
      <c r="K46" s="316">
        <f t="shared" si="6"/>
        <v>0</v>
      </c>
      <c r="L46" s="316">
        <f t="shared" si="6"/>
        <v>19695</v>
      </c>
      <c r="M46" s="316">
        <f t="shared" si="6"/>
        <v>0</v>
      </c>
    </row>
    <row r="47" spans="1:6" s="91" customFormat="1" ht="15" customHeight="1">
      <c r="A47" s="124"/>
      <c r="B47" s="229"/>
      <c r="C47" s="474"/>
      <c r="D47" s="125"/>
      <c r="E47" s="125"/>
      <c r="F47" s="125"/>
    </row>
    <row r="48" spans="1:6" s="91" customFormat="1" ht="15" customHeight="1">
      <c r="A48" s="124"/>
      <c r="B48" s="229"/>
      <c r="C48" s="474"/>
      <c r="D48" s="125"/>
      <c r="E48" s="125"/>
      <c r="F48" s="125"/>
    </row>
    <row r="49" spans="1:6" s="91" customFormat="1" ht="15" customHeight="1" thickBot="1">
      <c r="A49" s="124"/>
      <c r="B49" s="229"/>
      <c r="C49" s="474"/>
      <c r="D49" s="125"/>
      <c r="E49" s="125"/>
      <c r="F49" s="125"/>
    </row>
    <row r="50" spans="1:13" s="97" customFormat="1" ht="40.5" customHeight="1" thickBot="1">
      <c r="A50" s="528" t="s">
        <v>394</v>
      </c>
      <c r="B50" s="1105" t="s">
        <v>559</v>
      </c>
      <c r="C50" s="1106"/>
      <c r="D50" s="1106"/>
      <c r="E50" s="1106"/>
      <c r="F50" s="1106"/>
      <c r="G50" s="1106"/>
      <c r="H50" s="1106"/>
      <c r="I50" s="1106"/>
      <c r="J50" s="1106"/>
      <c r="K50" s="1106"/>
      <c r="L50" s="1106"/>
      <c r="M50" s="1107"/>
    </row>
    <row r="51" spans="1:13" s="97" customFormat="1" ht="54" customHeight="1" thickBot="1">
      <c r="A51" s="528" t="s">
        <v>395</v>
      </c>
      <c r="B51" s="1105" t="s">
        <v>396</v>
      </c>
      <c r="C51" s="1106"/>
      <c r="D51" s="1106"/>
      <c r="E51" s="1106"/>
      <c r="F51" s="1106"/>
      <c r="G51" s="1106"/>
      <c r="H51" s="1106"/>
      <c r="I51" s="1106"/>
      <c r="J51" s="1106"/>
      <c r="K51" s="1106"/>
      <c r="L51" s="1106"/>
      <c r="M51" s="1107"/>
    </row>
    <row r="52" spans="1:13" s="97" customFormat="1" ht="18.75" customHeight="1" thickBot="1">
      <c r="A52" s="1086" t="s">
        <v>1</v>
      </c>
      <c r="B52" s="1154" t="s">
        <v>397</v>
      </c>
      <c r="C52" s="1132" t="s">
        <v>542</v>
      </c>
      <c r="D52" s="1137" t="s">
        <v>544</v>
      </c>
      <c r="E52" s="1138"/>
      <c r="F52" s="1153"/>
      <c r="G52" s="1087" t="s">
        <v>570</v>
      </c>
      <c r="H52" s="1108" t="s">
        <v>571</v>
      </c>
      <c r="I52" s="1074"/>
      <c r="J52" s="1090" t="s">
        <v>557</v>
      </c>
      <c r="K52" s="1137" t="s">
        <v>533</v>
      </c>
      <c r="L52" s="1138"/>
      <c r="M52" s="1139"/>
    </row>
    <row r="53" spans="1:13" s="194" customFormat="1" ht="48" thickBot="1">
      <c r="A53" s="1087"/>
      <c r="B53" s="1087"/>
      <c r="C53" s="1123"/>
      <c r="D53" s="193" t="s">
        <v>3</v>
      </c>
      <c r="E53" s="163" t="s">
        <v>4</v>
      </c>
      <c r="F53" s="163" t="s">
        <v>488</v>
      </c>
      <c r="G53" s="1075"/>
      <c r="H53" s="493" t="s">
        <v>534</v>
      </c>
      <c r="I53" s="493" t="s">
        <v>334</v>
      </c>
      <c r="J53" s="1155"/>
      <c r="K53" s="524" t="s">
        <v>3</v>
      </c>
      <c r="L53" s="523" t="s">
        <v>4</v>
      </c>
      <c r="M53" s="525" t="s">
        <v>488</v>
      </c>
    </row>
    <row r="54" spans="1:13" s="11" customFormat="1" ht="13.5" customHeight="1" thickBot="1">
      <c r="A54" s="98" t="s">
        <v>5</v>
      </c>
      <c r="B54" s="164" t="s">
        <v>6</v>
      </c>
      <c r="C54" s="462" t="s">
        <v>7</v>
      </c>
      <c r="D54" s="143" t="s">
        <v>8</v>
      </c>
      <c r="E54" s="143" t="s">
        <v>9</v>
      </c>
      <c r="F54" s="8" t="s">
        <v>10</v>
      </c>
      <c r="G54" s="8" t="s">
        <v>536</v>
      </c>
      <c r="H54" s="8" t="s">
        <v>376</v>
      </c>
      <c r="I54" s="8" t="s">
        <v>535</v>
      </c>
      <c r="J54" s="8" t="s">
        <v>536</v>
      </c>
      <c r="K54" s="8" t="s">
        <v>537</v>
      </c>
      <c r="L54" s="8" t="s">
        <v>540</v>
      </c>
      <c r="M54" s="8" t="s">
        <v>538</v>
      </c>
    </row>
    <row r="55" spans="1:13" s="11" customFormat="1" ht="16.5" customHeight="1" thickBot="1">
      <c r="A55" s="128"/>
      <c r="B55" s="218" t="s">
        <v>289</v>
      </c>
      <c r="C55" s="265"/>
      <c r="D55" s="249"/>
      <c r="E55" s="249"/>
      <c r="F55" s="246"/>
      <c r="G55" s="246"/>
      <c r="H55" s="246"/>
      <c r="I55" s="246"/>
      <c r="J55" s="246"/>
      <c r="K55" s="246"/>
      <c r="L55" s="246"/>
      <c r="M55" s="246"/>
    </row>
    <row r="56" spans="1:13" ht="15" customHeight="1" thickBot="1">
      <c r="A56" s="101"/>
      <c r="B56" s="169" t="s">
        <v>464</v>
      </c>
      <c r="C56" s="376"/>
      <c r="D56" s="377"/>
      <c r="E56" s="377"/>
      <c r="F56" s="378"/>
      <c r="G56" s="378"/>
      <c r="H56" s="378"/>
      <c r="I56" s="378"/>
      <c r="J56" s="378"/>
      <c r="K56" s="378"/>
      <c r="L56" s="378"/>
      <c r="M56" s="378"/>
    </row>
    <row r="57" spans="1:13" ht="17.25" customHeight="1">
      <c r="A57" s="121" t="s">
        <v>13</v>
      </c>
      <c r="B57" s="179" t="s">
        <v>191</v>
      </c>
      <c r="C57" s="331"/>
      <c r="D57" s="331"/>
      <c r="E57" s="308"/>
      <c r="F57" s="317"/>
      <c r="G57" s="317"/>
      <c r="H57" s="317"/>
      <c r="I57" s="317"/>
      <c r="J57" s="317"/>
      <c r="K57" s="317"/>
      <c r="L57" s="317"/>
      <c r="M57" s="317"/>
    </row>
    <row r="58" spans="1:13" ht="17.25" customHeight="1">
      <c r="A58" s="123" t="s">
        <v>15</v>
      </c>
      <c r="B58" s="180" t="s">
        <v>192</v>
      </c>
      <c r="C58" s="328"/>
      <c r="D58" s="328"/>
      <c r="E58" s="304"/>
      <c r="F58" s="318"/>
      <c r="G58" s="318"/>
      <c r="H58" s="318"/>
      <c r="I58" s="318"/>
      <c r="J58" s="318"/>
      <c r="K58" s="318"/>
      <c r="L58" s="318"/>
      <c r="M58" s="318"/>
    </row>
    <row r="59" spans="1:13" ht="18" customHeight="1">
      <c r="A59" s="123" t="s">
        <v>17</v>
      </c>
      <c r="B59" s="180" t="s">
        <v>193</v>
      </c>
      <c r="C59" s="328"/>
      <c r="D59" s="328"/>
      <c r="E59" s="304"/>
      <c r="F59" s="318"/>
      <c r="G59" s="318">
        <v>19695</v>
      </c>
      <c r="H59" s="318"/>
      <c r="I59" s="318"/>
      <c r="J59" s="318">
        <v>19695</v>
      </c>
      <c r="K59" s="318"/>
      <c r="L59" s="318">
        <v>19695</v>
      </c>
      <c r="M59" s="318"/>
    </row>
    <row r="60" spans="1:13" ht="15" customHeight="1">
      <c r="A60" s="123" t="s">
        <v>19</v>
      </c>
      <c r="B60" s="180" t="s">
        <v>194</v>
      </c>
      <c r="C60" s="328"/>
      <c r="D60" s="328"/>
      <c r="E60" s="304"/>
      <c r="F60" s="318"/>
      <c r="G60" s="318"/>
      <c r="H60" s="318"/>
      <c r="I60" s="318"/>
      <c r="J60" s="318"/>
      <c r="K60" s="318"/>
      <c r="L60" s="318"/>
      <c r="M60" s="318"/>
    </row>
    <row r="61" spans="1:13" ht="15" customHeight="1" thickBot="1">
      <c r="A61" s="123" t="s">
        <v>21</v>
      </c>
      <c r="B61" s="180" t="s">
        <v>196</v>
      </c>
      <c r="C61" s="328"/>
      <c r="D61" s="328"/>
      <c r="E61" s="304"/>
      <c r="F61" s="318"/>
      <c r="G61" s="318"/>
      <c r="H61" s="318"/>
      <c r="I61" s="318"/>
      <c r="J61" s="318"/>
      <c r="K61" s="318"/>
      <c r="L61" s="318"/>
      <c r="M61" s="318"/>
    </row>
    <row r="62" spans="1:13" s="126" customFormat="1" ht="18.75" customHeight="1" thickBot="1">
      <c r="A62" s="129" t="s">
        <v>23</v>
      </c>
      <c r="B62" s="192" t="s">
        <v>453</v>
      </c>
      <c r="C62" s="386">
        <f>SUM(C57:C61)</f>
        <v>0</v>
      </c>
      <c r="D62" s="386">
        <f>SUM(D57:D61)</f>
        <v>0</v>
      </c>
      <c r="E62" s="387">
        <f>SUM(E57:E61)</f>
        <v>0</v>
      </c>
      <c r="F62" s="388">
        <f>SUM(F57:F61)</f>
        <v>0</v>
      </c>
      <c r="G62" s="388">
        <f>SUM(G57:G61)</f>
        <v>19695</v>
      </c>
      <c r="H62" s="388">
        <f aca="true" t="shared" si="7" ref="H62:M62">SUM(H57:H61)</f>
        <v>0</v>
      </c>
      <c r="I62" s="388">
        <f t="shared" si="7"/>
        <v>0</v>
      </c>
      <c r="J62" s="388">
        <f t="shared" si="7"/>
        <v>19695</v>
      </c>
      <c r="K62" s="388">
        <f t="shared" si="7"/>
        <v>0</v>
      </c>
      <c r="L62" s="388">
        <f t="shared" si="7"/>
        <v>19695</v>
      </c>
      <c r="M62" s="388">
        <f t="shared" si="7"/>
        <v>0</v>
      </c>
    </row>
    <row r="63" spans="1:13" ht="15" customHeight="1" thickBot="1">
      <c r="A63" s="130"/>
      <c r="B63" s="235" t="s">
        <v>454</v>
      </c>
      <c r="C63" s="376"/>
      <c r="D63" s="376"/>
      <c r="E63" s="377"/>
      <c r="F63" s="378"/>
      <c r="G63" s="378"/>
      <c r="H63" s="378"/>
      <c r="I63" s="378"/>
      <c r="J63" s="378"/>
      <c r="K63" s="378"/>
      <c r="L63" s="378"/>
      <c r="M63" s="378"/>
    </row>
    <row r="64" spans="1:13" s="126" customFormat="1" ht="18.75" customHeight="1">
      <c r="A64" s="123" t="s">
        <v>26</v>
      </c>
      <c r="B64" s="231" t="s">
        <v>229</v>
      </c>
      <c r="C64" s="331"/>
      <c r="D64" s="331"/>
      <c r="E64" s="308"/>
      <c r="F64" s="317"/>
      <c r="G64" s="317"/>
      <c r="H64" s="317"/>
      <c r="I64" s="317"/>
      <c r="J64" s="317"/>
      <c r="K64" s="317"/>
      <c r="L64" s="317"/>
      <c r="M64" s="317"/>
    </row>
    <row r="65" spans="1:13" ht="15" customHeight="1">
      <c r="A65" s="123" t="s">
        <v>28</v>
      </c>
      <c r="B65" s="232" t="s">
        <v>486</v>
      </c>
      <c r="C65" s="328"/>
      <c r="D65" s="328"/>
      <c r="E65" s="304"/>
      <c r="F65" s="318"/>
      <c r="G65" s="318"/>
      <c r="H65" s="318"/>
      <c r="I65" s="318"/>
      <c r="J65" s="318"/>
      <c r="K65" s="318"/>
      <c r="L65" s="318"/>
      <c r="M65" s="318"/>
    </row>
    <row r="66" spans="1:13" ht="15" customHeight="1">
      <c r="A66" s="123" t="s">
        <v>30</v>
      </c>
      <c r="B66" s="232" t="s">
        <v>455</v>
      </c>
      <c r="C66" s="328"/>
      <c r="D66" s="328"/>
      <c r="E66" s="304"/>
      <c r="F66" s="318"/>
      <c r="G66" s="318"/>
      <c r="H66" s="318"/>
      <c r="I66" s="318"/>
      <c r="J66" s="318"/>
      <c r="K66" s="318"/>
      <c r="L66" s="318"/>
      <c r="M66" s="318"/>
    </row>
    <row r="67" spans="1:13" ht="15" customHeight="1">
      <c r="A67" s="123" t="s">
        <v>32</v>
      </c>
      <c r="B67" s="232" t="s">
        <v>231</v>
      </c>
      <c r="C67" s="328"/>
      <c r="D67" s="328"/>
      <c r="E67" s="304"/>
      <c r="F67" s="318"/>
      <c r="G67" s="318"/>
      <c r="H67" s="318"/>
      <c r="I67" s="318"/>
      <c r="J67" s="318"/>
      <c r="K67" s="318"/>
      <c r="L67" s="318"/>
      <c r="M67" s="318"/>
    </row>
    <row r="68" spans="1:13" ht="16.5" customHeight="1" thickBot="1">
      <c r="A68" s="127" t="s">
        <v>34</v>
      </c>
      <c r="B68" s="233" t="s">
        <v>456</v>
      </c>
      <c r="C68" s="329"/>
      <c r="D68" s="329"/>
      <c r="E68" s="311"/>
      <c r="F68" s="321"/>
      <c r="G68" s="321"/>
      <c r="H68" s="321"/>
      <c r="I68" s="321"/>
      <c r="J68" s="321"/>
      <c r="K68" s="321"/>
      <c r="L68" s="321"/>
      <c r="M68" s="321"/>
    </row>
    <row r="69" spans="1:13" ht="18.75" customHeight="1" thickBot="1">
      <c r="A69" s="51" t="s">
        <v>38</v>
      </c>
      <c r="B69" s="230" t="s">
        <v>487</v>
      </c>
      <c r="C69" s="330">
        <f>C64+C66+C67+C68</f>
        <v>0</v>
      </c>
      <c r="D69" s="330">
        <f>D64+D66+D67+D68</f>
        <v>0</v>
      </c>
      <c r="E69" s="309">
        <f>E64+E66+E67+E68</f>
        <v>0</v>
      </c>
      <c r="F69" s="309">
        <f>F64+F66+F67+F68</f>
        <v>0</v>
      </c>
      <c r="G69" s="309">
        <f>G64+G66+G67+G68</f>
        <v>0</v>
      </c>
      <c r="H69" s="309">
        <f aca="true" t="shared" si="8" ref="H69:M69">H64+H66+H67+H68</f>
        <v>0</v>
      </c>
      <c r="I69" s="309">
        <f t="shared" si="8"/>
        <v>0</v>
      </c>
      <c r="J69" s="309">
        <f t="shared" si="8"/>
        <v>0</v>
      </c>
      <c r="K69" s="309">
        <f t="shared" si="8"/>
        <v>0</v>
      </c>
      <c r="L69" s="309">
        <f t="shared" si="8"/>
        <v>0</v>
      </c>
      <c r="M69" s="309">
        <f t="shared" si="8"/>
        <v>0</v>
      </c>
    </row>
    <row r="70" spans="1:13" ht="15" customHeight="1" thickBot="1">
      <c r="A70" s="51" t="s">
        <v>53</v>
      </c>
      <c r="B70" s="169" t="s">
        <v>457</v>
      </c>
      <c r="C70" s="380"/>
      <c r="D70" s="380"/>
      <c r="E70" s="381"/>
      <c r="F70" s="382"/>
      <c r="G70" s="382"/>
      <c r="H70" s="382"/>
      <c r="I70" s="382"/>
      <c r="J70" s="382"/>
      <c r="K70" s="382"/>
      <c r="L70" s="382"/>
      <c r="M70" s="382"/>
    </row>
    <row r="71" spans="1:13" ht="18" customHeight="1" thickBot="1">
      <c r="A71" s="51" t="s">
        <v>70</v>
      </c>
      <c r="B71" s="224" t="s">
        <v>458</v>
      </c>
      <c r="C71" s="330">
        <f>+C62+C69+C70</f>
        <v>0</v>
      </c>
      <c r="D71" s="330">
        <f>+D62+D69+D70</f>
        <v>0</v>
      </c>
      <c r="E71" s="309">
        <f>+E62+E69+E70</f>
        <v>0</v>
      </c>
      <c r="F71" s="316">
        <f>+F62+F69+F70</f>
        <v>0</v>
      </c>
      <c r="G71" s="316">
        <f>+G62+G69+G70</f>
        <v>19695</v>
      </c>
      <c r="H71" s="316">
        <f aca="true" t="shared" si="9" ref="H71:M71">+H62+H69+H70</f>
        <v>0</v>
      </c>
      <c r="I71" s="316">
        <f t="shared" si="9"/>
        <v>0</v>
      </c>
      <c r="J71" s="316">
        <f t="shared" si="9"/>
        <v>19695</v>
      </c>
      <c r="K71" s="316">
        <f t="shared" si="9"/>
        <v>0</v>
      </c>
      <c r="L71" s="316">
        <f t="shared" si="9"/>
        <v>19695</v>
      </c>
      <c r="M71" s="316">
        <f t="shared" si="9"/>
        <v>0</v>
      </c>
    </row>
    <row r="72" spans="3:13" ht="15" customHeight="1" thickBot="1">
      <c r="C72" s="266"/>
      <c r="D72" s="245"/>
      <c r="E72" s="245"/>
      <c r="F72" s="245"/>
      <c r="G72" s="245"/>
      <c r="H72" s="245"/>
      <c r="I72" s="245"/>
      <c r="J72" s="245"/>
      <c r="K72" s="245"/>
      <c r="L72" s="245"/>
      <c r="M72" s="245"/>
    </row>
    <row r="73" spans="1:13" ht="16.5" customHeight="1" thickBot="1">
      <c r="A73" s="118" t="s">
        <v>429</v>
      </c>
      <c r="B73" s="222"/>
      <c r="C73" s="373"/>
      <c r="D73" s="389"/>
      <c r="E73" s="374"/>
      <c r="F73" s="375"/>
      <c r="G73" s="375"/>
      <c r="H73" s="375"/>
      <c r="I73" s="375"/>
      <c r="J73" s="375"/>
      <c r="K73" s="375"/>
      <c r="L73" s="375"/>
      <c r="M73" s="375"/>
    </row>
    <row r="74" spans="1:13" ht="15" customHeight="1" thickBot="1">
      <c r="A74" s="118" t="s">
        <v>430</v>
      </c>
      <c r="B74" s="222"/>
      <c r="C74" s="373"/>
      <c r="D74" s="374"/>
      <c r="E74" s="374"/>
      <c r="F74" s="375"/>
      <c r="G74" s="375"/>
      <c r="H74" s="375"/>
      <c r="I74" s="375"/>
      <c r="J74" s="375"/>
      <c r="K74" s="375"/>
      <c r="L74" s="375"/>
      <c r="M74" s="375"/>
    </row>
  </sheetData>
  <sheetProtection/>
  <mergeCells count="20">
    <mergeCell ref="B2:M2"/>
    <mergeCell ref="B3:M3"/>
    <mergeCell ref="A4:A5"/>
    <mergeCell ref="B4:B5"/>
    <mergeCell ref="C4:C5"/>
    <mergeCell ref="D4:F4"/>
    <mergeCell ref="G4:G5"/>
    <mergeCell ref="H4:I4"/>
    <mergeCell ref="J4:J5"/>
    <mergeCell ref="K4:M4"/>
    <mergeCell ref="B50:M50"/>
    <mergeCell ref="B51:M51"/>
    <mergeCell ref="A52:A53"/>
    <mergeCell ref="B52:B53"/>
    <mergeCell ref="C52:C53"/>
    <mergeCell ref="D52:F52"/>
    <mergeCell ref="G52:G53"/>
    <mergeCell ref="H52:I52"/>
    <mergeCell ref="J52:J53"/>
    <mergeCell ref="K52:M52"/>
  </mergeCells>
  <printOptions horizontalCentered="1"/>
  <pageMargins left="0.3937007874015748" right="0.2755905511811024" top="0.4330708661417323" bottom="0.5118110236220472" header="0.5118110236220472" footer="0.511811023622047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M69"/>
  <sheetViews>
    <sheetView zoomScalePageLayoutView="0" workbookViewId="0" topLeftCell="A16">
      <selection activeCell="A21" sqref="A21"/>
    </sheetView>
  </sheetViews>
  <sheetFormatPr defaultColWidth="9.00390625" defaultRowHeight="12.75"/>
  <cols>
    <col min="1" max="1" width="6.875" style="45" customWidth="1"/>
    <col min="2" max="2" width="57.50390625" style="198" customWidth="1"/>
    <col min="3" max="3" width="16.875" style="263" customWidth="1"/>
    <col min="4" max="7" width="16.875" style="45" customWidth="1"/>
    <col min="8" max="8" width="16.875" style="120" customWidth="1"/>
    <col min="9" max="11" width="16.875" style="45" customWidth="1"/>
    <col min="12" max="12" width="16.875" style="263" customWidth="1"/>
    <col min="13" max="13" width="16.875" style="45" customWidth="1"/>
    <col min="14" max="16384" width="9.375" style="46" customWidth="1"/>
  </cols>
  <sheetData>
    <row r="1" spans="8:12" ht="25.5" customHeight="1">
      <c r="H1" s="1113" t="str">
        <f>+CONCATENATE("2.1. melléklet a .../",2018,". (…...) önkormányzati rendelethez")</f>
        <v>2.1. melléklet a .../2018. (…...) önkormányzati rendelethez</v>
      </c>
      <c r="I1" s="1113"/>
      <c r="J1" s="1113"/>
      <c r="K1" s="1113"/>
      <c r="L1" s="1113"/>
    </row>
    <row r="2" spans="2:13" ht="39.75" customHeight="1">
      <c r="B2" s="1114" t="s">
        <v>286</v>
      </c>
      <c r="C2" s="1114"/>
      <c r="D2" s="1114"/>
      <c r="E2" s="1114"/>
      <c r="F2" s="1114"/>
      <c r="G2" s="1114"/>
      <c r="H2" s="1114"/>
      <c r="I2" s="1114"/>
      <c r="J2" s="1114"/>
      <c r="K2" s="1114"/>
      <c r="L2" s="1114"/>
      <c r="M2" s="46"/>
    </row>
    <row r="3" ht="16.5" customHeight="1" thickBot="1"/>
    <row r="4" spans="1:13" s="120" customFormat="1" ht="18" customHeight="1" thickBot="1">
      <c r="A4" s="1072" t="s">
        <v>287</v>
      </c>
      <c r="B4" s="1102" t="s">
        <v>288</v>
      </c>
      <c r="C4" s="1103"/>
      <c r="D4" s="1103"/>
      <c r="E4" s="1103"/>
      <c r="F4" s="1103"/>
      <c r="G4" s="1103"/>
      <c r="H4" s="1103"/>
      <c r="I4" s="1103"/>
      <c r="J4" s="1103"/>
      <c r="K4" s="1103"/>
      <c r="L4" s="1103"/>
      <c r="M4" s="1104"/>
    </row>
    <row r="5" spans="1:13" s="197" customFormat="1" ht="24.75" customHeight="1" thickBot="1">
      <c r="A5" s="1073"/>
      <c r="B5" s="1069" t="s">
        <v>2</v>
      </c>
      <c r="C5" s="1066" t="s">
        <v>542</v>
      </c>
      <c r="D5" s="1118" t="s">
        <v>544</v>
      </c>
      <c r="E5" s="1119"/>
      <c r="F5" s="1120"/>
      <c r="G5" s="1087" t="s">
        <v>570</v>
      </c>
      <c r="H5" s="1108" t="s">
        <v>571</v>
      </c>
      <c r="I5" s="1074"/>
      <c r="J5" s="1087" t="s">
        <v>557</v>
      </c>
      <c r="K5" s="1115" t="s">
        <v>533</v>
      </c>
      <c r="L5" s="1116"/>
      <c r="M5" s="1117"/>
    </row>
    <row r="6" spans="1:13" s="197" customFormat="1" ht="50.25" customHeight="1" thickBot="1">
      <c r="A6" s="765"/>
      <c r="B6" s="1109"/>
      <c r="C6" s="1067"/>
      <c r="D6" s="766" t="s">
        <v>3</v>
      </c>
      <c r="E6" s="767" t="s">
        <v>4</v>
      </c>
      <c r="F6" s="767" t="s">
        <v>488</v>
      </c>
      <c r="G6" s="1075"/>
      <c r="H6" s="493" t="s">
        <v>534</v>
      </c>
      <c r="I6" s="493" t="s">
        <v>334</v>
      </c>
      <c r="J6" s="1075"/>
      <c r="K6" s="524" t="s">
        <v>3</v>
      </c>
      <c r="L6" s="523" t="s">
        <v>4</v>
      </c>
      <c r="M6" s="768" t="s">
        <v>488</v>
      </c>
    </row>
    <row r="7" spans="1:13" s="52" customFormat="1" ht="16.5" customHeight="1" thickBot="1">
      <c r="A7" s="503" t="s">
        <v>5</v>
      </c>
      <c r="B7" s="493" t="s">
        <v>6</v>
      </c>
      <c r="C7" s="969" t="s">
        <v>7</v>
      </c>
      <c r="D7" s="503" t="s">
        <v>8</v>
      </c>
      <c r="E7" s="503" t="s">
        <v>9</v>
      </c>
      <c r="F7" s="503" t="s">
        <v>10</v>
      </c>
      <c r="G7" s="831" t="s">
        <v>376</v>
      </c>
      <c r="H7" s="968" t="s">
        <v>535</v>
      </c>
      <c r="I7" s="968" t="s">
        <v>536</v>
      </c>
      <c r="J7" s="968" t="s">
        <v>537</v>
      </c>
      <c r="K7" s="968" t="s">
        <v>540</v>
      </c>
      <c r="L7" s="968" t="s">
        <v>538</v>
      </c>
      <c r="M7" s="503" t="s">
        <v>539</v>
      </c>
    </row>
    <row r="8" spans="1:13" ht="15.75" customHeight="1">
      <c r="A8" s="53" t="s">
        <v>23</v>
      </c>
      <c r="B8" s="747" t="s">
        <v>290</v>
      </c>
      <c r="C8" s="754">
        <v>436963</v>
      </c>
      <c r="D8" s="308">
        <v>436963</v>
      </c>
      <c r="E8" s="303"/>
      <c r="F8" s="755">
        <v>33052</v>
      </c>
      <c r="G8" s="888">
        <v>481978</v>
      </c>
      <c r="H8" s="886">
        <v>5199</v>
      </c>
      <c r="I8" s="892">
        <v>1451</v>
      </c>
      <c r="J8" s="898">
        <v>485726</v>
      </c>
      <c r="K8" s="866">
        <v>485726</v>
      </c>
      <c r="L8" s="866"/>
      <c r="M8" s="874">
        <v>33052</v>
      </c>
    </row>
    <row r="9" spans="1:13" ht="16.5" customHeight="1">
      <c r="A9" s="54" t="s">
        <v>38</v>
      </c>
      <c r="B9" s="202" t="s">
        <v>25</v>
      </c>
      <c r="C9" s="749">
        <v>193319</v>
      </c>
      <c r="D9" s="304">
        <v>41966</v>
      </c>
      <c r="E9" s="305">
        <v>151353</v>
      </c>
      <c r="F9" s="814"/>
      <c r="G9" s="889">
        <v>325427</v>
      </c>
      <c r="H9" s="867">
        <v>3472</v>
      </c>
      <c r="I9" s="893"/>
      <c r="J9" s="899">
        <v>328899</v>
      </c>
      <c r="K9" s="867">
        <v>53672</v>
      </c>
      <c r="L9" s="867">
        <v>275227</v>
      </c>
      <c r="M9" s="875"/>
    </row>
    <row r="10" spans="1:13" ht="17.25" customHeight="1">
      <c r="A10" s="54" t="s">
        <v>53</v>
      </c>
      <c r="B10" s="202" t="s">
        <v>292</v>
      </c>
      <c r="C10" s="749"/>
      <c r="D10" s="304"/>
      <c r="E10" s="305"/>
      <c r="F10" s="814"/>
      <c r="G10" s="889">
        <v>125727</v>
      </c>
      <c r="H10" s="867"/>
      <c r="I10" s="893"/>
      <c r="J10" s="899">
        <v>125727</v>
      </c>
      <c r="K10" s="867"/>
      <c r="L10" s="867">
        <v>125727</v>
      </c>
      <c r="M10" s="875"/>
    </row>
    <row r="11" spans="1:13" ht="16.5" customHeight="1">
      <c r="A11" s="54" t="s">
        <v>70</v>
      </c>
      <c r="B11" s="202" t="s">
        <v>294</v>
      </c>
      <c r="C11" s="749">
        <v>487700</v>
      </c>
      <c r="D11" s="304">
        <v>322200</v>
      </c>
      <c r="E11" s="305">
        <v>165500</v>
      </c>
      <c r="F11" s="814"/>
      <c r="G11" s="889">
        <v>503700</v>
      </c>
      <c r="H11" s="867">
        <v>14052</v>
      </c>
      <c r="I11" s="893"/>
      <c r="J11" s="899">
        <v>517752</v>
      </c>
      <c r="K11" s="867">
        <v>307567</v>
      </c>
      <c r="L11" s="867">
        <v>210185</v>
      </c>
      <c r="M11" s="875"/>
    </row>
    <row r="12" spans="1:13" ht="17.25" customHeight="1">
      <c r="A12" s="54" t="s">
        <v>95</v>
      </c>
      <c r="B12" s="201" t="s">
        <v>295</v>
      </c>
      <c r="C12" s="749">
        <v>167956</v>
      </c>
      <c r="D12" s="306">
        <v>101080</v>
      </c>
      <c r="E12" s="307">
        <v>66876</v>
      </c>
      <c r="F12" s="815">
        <v>600</v>
      </c>
      <c r="G12" s="889">
        <v>184357</v>
      </c>
      <c r="H12" s="868"/>
      <c r="I12" s="894"/>
      <c r="J12" s="899">
        <v>184357</v>
      </c>
      <c r="K12" s="868">
        <v>117481</v>
      </c>
      <c r="L12" s="868">
        <v>66876</v>
      </c>
      <c r="M12" s="876">
        <v>600</v>
      </c>
    </row>
    <row r="13" spans="1:13" ht="16.5" customHeight="1">
      <c r="A13" s="54" t="s">
        <v>108</v>
      </c>
      <c r="B13" s="202" t="s">
        <v>296</v>
      </c>
      <c r="C13" s="749">
        <v>15000</v>
      </c>
      <c r="D13" s="304"/>
      <c r="E13" s="305">
        <v>15000</v>
      </c>
      <c r="F13" s="814"/>
      <c r="G13" s="889">
        <v>17296</v>
      </c>
      <c r="H13" s="867"/>
      <c r="I13" s="893"/>
      <c r="J13" s="899">
        <v>17296</v>
      </c>
      <c r="K13" s="867"/>
      <c r="L13" s="867">
        <v>17296</v>
      </c>
      <c r="M13" s="875"/>
    </row>
    <row r="14" spans="1:13" ht="16.5" customHeight="1">
      <c r="A14" s="54" t="s">
        <v>119</v>
      </c>
      <c r="B14" s="202" t="s">
        <v>297</v>
      </c>
      <c r="C14" s="749"/>
      <c r="D14" s="304"/>
      <c r="E14" s="305"/>
      <c r="F14" s="814"/>
      <c r="G14" s="889">
        <v>1000</v>
      </c>
      <c r="H14" s="867"/>
      <c r="I14" s="893"/>
      <c r="J14" s="899">
        <v>1000</v>
      </c>
      <c r="K14" s="867"/>
      <c r="L14" s="867">
        <v>1000</v>
      </c>
      <c r="M14" s="875"/>
    </row>
    <row r="15" spans="1:13" ht="15" customHeight="1">
      <c r="A15" s="54" t="s">
        <v>130</v>
      </c>
      <c r="B15" s="203"/>
      <c r="C15" s="749"/>
      <c r="D15" s="304"/>
      <c r="E15" s="305"/>
      <c r="F15" s="814"/>
      <c r="G15" s="889"/>
      <c r="H15" s="867"/>
      <c r="I15" s="893"/>
      <c r="J15" s="899"/>
      <c r="K15" s="867"/>
      <c r="L15" s="867"/>
      <c r="M15" s="875"/>
    </row>
    <row r="16" spans="1:13" ht="15" customHeight="1">
      <c r="A16" s="54" t="s">
        <v>277</v>
      </c>
      <c r="B16" s="204"/>
      <c r="C16" s="749"/>
      <c r="D16" s="304"/>
      <c r="E16" s="305"/>
      <c r="F16" s="814"/>
      <c r="G16" s="889"/>
      <c r="H16" s="867"/>
      <c r="I16" s="893"/>
      <c r="J16" s="899"/>
      <c r="K16" s="867"/>
      <c r="L16" s="867"/>
      <c r="M16" s="875"/>
    </row>
    <row r="17" spans="1:13" ht="15" customHeight="1">
      <c r="A17" s="54" t="s">
        <v>141</v>
      </c>
      <c r="B17" s="203"/>
      <c r="C17" s="749"/>
      <c r="D17" s="308"/>
      <c r="E17" s="303"/>
      <c r="F17" s="755"/>
      <c r="G17" s="889"/>
      <c r="H17" s="869"/>
      <c r="I17" s="892"/>
      <c r="J17" s="899"/>
      <c r="K17" s="869"/>
      <c r="L17" s="869"/>
      <c r="M17" s="877"/>
    </row>
    <row r="18" spans="1:13" ht="15" customHeight="1">
      <c r="A18" s="54" t="s">
        <v>280</v>
      </c>
      <c r="B18" s="203"/>
      <c r="C18" s="749"/>
      <c r="D18" s="304"/>
      <c r="E18" s="305"/>
      <c r="F18" s="814"/>
      <c r="G18" s="889"/>
      <c r="H18" s="867"/>
      <c r="I18" s="893"/>
      <c r="J18" s="899"/>
      <c r="K18" s="867"/>
      <c r="L18" s="867"/>
      <c r="M18" s="875"/>
    </row>
    <row r="19" spans="1:13" ht="15" customHeight="1" thickBot="1">
      <c r="A19" s="54" t="s">
        <v>298</v>
      </c>
      <c r="B19" s="748"/>
      <c r="C19" s="751"/>
      <c r="D19" s="306"/>
      <c r="E19" s="307"/>
      <c r="F19" s="815"/>
      <c r="G19" s="889"/>
      <c r="H19" s="868"/>
      <c r="I19" s="894"/>
      <c r="J19" s="899"/>
      <c r="K19" s="868"/>
      <c r="L19" s="868"/>
      <c r="M19" s="876"/>
    </row>
    <row r="20" spans="1:13" ht="30.75" customHeight="1" thickBot="1">
      <c r="A20" s="750" t="s">
        <v>299</v>
      </c>
      <c r="B20" s="752" t="s">
        <v>300</v>
      </c>
      <c r="C20" s="753">
        <f>C8+C9+C11+C12+C13</f>
        <v>1300938</v>
      </c>
      <c r="D20" s="753">
        <f aca="true" t="shared" si="0" ref="D20:M20">D8+D9+D11+D12+D13</f>
        <v>902209</v>
      </c>
      <c r="E20" s="753">
        <f t="shared" si="0"/>
        <v>398729</v>
      </c>
      <c r="F20" s="880">
        <f t="shared" si="0"/>
        <v>33652</v>
      </c>
      <c r="G20" s="834">
        <f t="shared" si="0"/>
        <v>1512758</v>
      </c>
      <c r="H20" s="771">
        <f t="shared" si="0"/>
        <v>22723</v>
      </c>
      <c r="I20" s="880">
        <f t="shared" si="0"/>
        <v>1451</v>
      </c>
      <c r="J20" s="834">
        <f t="shared" si="0"/>
        <v>1534030</v>
      </c>
      <c r="K20" s="1012">
        <f t="shared" si="0"/>
        <v>964446</v>
      </c>
      <c r="L20" s="753">
        <f t="shared" si="0"/>
        <v>569584</v>
      </c>
      <c r="M20" s="1027">
        <f t="shared" si="0"/>
        <v>33652</v>
      </c>
    </row>
    <row r="21" spans="1:13" ht="30.75" customHeight="1">
      <c r="A21" s="56" t="s">
        <v>302</v>
      </c>
      <c r="B21" s="207" t="s">
        <v>303</v>
      </c>
      <c r="C21" s="1048">
        <f>C22+C23+C24+C25</f>
        <v>539622</v>
      </c>
      <c r="D21" s="1049">
        <f>D22+D23+D24+D25</f>
        <v>6032</v>
      </c>
      <c r="E21" s="1049">
        <f>E22+E23+E24+E25</f>
        <v>533590</v>
      </c>
      <c r="F21" s="1050"/>
      <c r="G21" s="1046">
        <f>SUM(G22:G25)</f>
        <v>461064</v>
      </c>
      <c r="H21" s="1051">
        <v>13415</v>
      </c>
      <c r="I21" s="1047">
        <f>SUM(I22:I25)</f>
        <v>0</v>
      </c>
      <c r="J21" s="1046">
        <f>SUM(J22:J25)</f>
        <v>474479</v>
      </c>
      <c r="K21" s="1052">
        <f>K22+K23+K24+K25</f>
        <v>110175</v>
      </c>
      <c r="L21" s="1053">
        <f>L22+L23+L24+L25</f>
        <v>364304</v>
      </c>
      <c r="M21" s="980">
        <f>M22+M23+M24+M25</f>
        <v>0</v>
      </c>
    </row>
    <row r="22" spans="1:13" ht="17.25" customHeight="1">
      <c r="A22" s="54" t="s">
        <v>305</v>
      </c>
      <c r="B22" s="200" t="s">
        <v>306</v>
      </c>
      <c r="C22" s="328">
        <v>539622</v>
      </c>
      <c r="D22" s="304">
        <v>6032</v>
      </c>
      <c r="E22" s="305">
        <v>533590</v>
      </c>
      <c r="F22" s="814"/>
      <c r="G22" s="889">
        <v>461064</v>
      </c>
      <c r="H22" s="1054">
        <v>13415</v>
      </c>
      <c r="I22" s="893"/>
      <c r="J22" s="889">
        <v>474479</v>
      </c>
      <c r="K22" s="1055">
        <v>110175</v>
      </c>
      <c r="L22" s="867">
        <v>364304</v>
      </c>
      <c r="M22" s="875"/>
    </row>
    <row r="23" spans="1:13" ht="15" customHeight="1">
      <c r="A23" s="54" t="s">
        <v>308</v>
      </c>
      <c r="B23" s="200" t="s">
        <v>309</v>
      </c>
      <c r="C23" s="328"/>
      <c r="D23" s="304"/>
      <c r="E23" s="305"/>
      <c r="F23" s="814"/>
      <c r="G23" s="889"/>
      <c r="H23" s="867"/>
      <c r="I23" s="893"/>
      <c r="J23" s="899"/>
      <c r="K23" s="981"/>
      <c r="L23" s="867"/>
      <c r="M23" s="875"/>
    </row>
    <row r="24" spans="1:13" ht="15" customHeight="1">
      <c r="A24" s="54" t="s">
        <v>311</v>
      </c>
      <c r="B24" s="200" t="s">
        <v>312</v>
      </c>
      <c r="C24" s="328"/>
      <c r="D24" s="306"/>
      <c r="E24" s="307"/>
      <c r="F24" s="815"/>
      <c r="G24" s="890"/>
      <c r="H24" s="868"/>
      <c r="I24" s="894"/>
      <c r="J24" s="900"/>
      <c r="K24" s="982"/>
      <c r="L24" s="868"/>
      <c r="M24" s="876"/>
    </row>
    <row r="25" spans="1:13" ht="15" customHeight="1">
      <c r="A25" s="54" t="s">
        <v>314</v>
      </c>
      <c r="B25" s="200" t="s">
        <v>315</v>
      </c>
      <c r="C25" s="328"/>
      <c r="D25" s="777"/>
      <c r="E25" s="777"/>
      <c r="F25" s="881"/>
      <c r="G25" s="891"/>
      <c r="H25" s="887"/>
      <c r="I25" s="895"/>
      <c r="J25" s="901"/>
      <c r="K25" s="983"/>
      <c r="L25" s="870"/>
      <c r="M25" s="878"/>
    </row>
    <row r="26" spans="1:13" ht="15" customHeight="1">
      <c r="A26" s="54" t="s">
        <v>317</v>
      </c>
      <c r="B26" s="200" t="s">
        <v>556</v>
      </c>
      <c r="C26" s="328"/>
      <c r="D26" s="777"/>
      <c r="E26" s="777"/>
      <c r="F26" s="881"/>
      <c r="G26" s="891">
        <v>500</v>
      </c>
      <c r="H26" s="887"/>
      <c r="I26" s="895"/>
      <c r="J26" s="901">
        <v>500</v>
      </c>
      <c r="K26" s="983">
        <v>500</v>
      </c>
      <c r="L26" s="870"/>
      <c r="M26" s="878"/>
    </row>
    <row r="27" spans="1:13" ht="19.5" customHeight="1">
      <c r="A27" s="54" t="s">
        <v>319</v>
      </c>
      <c r="B27" s="200" t="s">
        <v>555</v>
      </c>
      <c r="C27" s="1056">
        <f>C28+C29</f>
        <v>41283</v>
      </c>
      <c r="D27" s="1056">
        <f>D28+D29</f>
        <v>41283</v>
      </c>
      <c r="E27" s="1057">
        <f>+E28+E29</f>
        <v>0</v>
      </c>
      <c r="F27" s="1058"/>
      <c r="G27" s="889">
        <f>SUM(G28:G29)</f>
        <v>110000</v>
      </c>
      <c r="H27" s="871"/>
      <c r="I27" s="896"/>
      <c r="J27" s="889">
        <f>SUM(J28:J29)</f>
        <v>110000</v>
      </c>
      <c r="K27" s="1059">
        <f>K28+K29</f>
        <v>110000</v>
      </c>
      <c r="L27" s="468">
        <f>L28+L29</f>
        <v>0</v>
      </c>
      <c r="M27" s="984">
        <f>M28+M29</f>
        <v>0</v>
      </c>
    </row>
    <row r="28" spans="1:13" ht="17.25" customHeight="1">
      <c r="A28" s="56" t="s">
        <v>321</v>
      </c>
      <c r="B28" s="207" t="s">
        <v>320</v>
      </c>
      <c r="C28" s="329">
        <v>41283</v>
      </c>
      <c r="D28" s="311">
        <v>41283</v>
      </c>
      <c r="E28" s="312"/>
      <c r="F28" s="819"/>
      <c r="G28" s="889">
        <v>110000</v>
      </c>
      <c r="H28" s="872"/>
      <c r="I28" s="897"/>
      <c r="J28" s="899">
        <v>110000</v>
      </c>
      <c r="K28" s="985">
        <v>110000</v>
      </c>
      <c r="L28" s="872"/>
      <c r="M28" s="879"/>
    </row>
    <row r="29" spans="1:13" ht="15" customHeight="1">
      <c r="A29" s="54" t="s">
        <v>323</v>
      </c>
      <c r="B29" s="200" t="s">
        <v>322</v>
      </c>
      <c r="C29" s="328"/>
      <c r="D29" s="304"/>
      <c r="E29" s="305"/>
      <c r="F29" s="814"/>
      <c r="G29" s="889"/>
      <c r="H29" s="867"/>
      <c r="I29" s="893"/>
      <c r="J29" s="899"/>
      <c r="K29" s="981"/>
      <c r="L29" s="867"/>
      <c r="M29" s="875"/>
    </row>
    <row r="30" spans="1:13" ht="33.75" customHeight="1">
      <c r="A30" s="54" t="s">
        <v>324</v>
      </c>
      <c r="B30" s="200" t="s">
        <v>182</v>
      </c>
      <c r="C30" s="328"/>
      <c r="D30" s="304"/>
      <c r="E30" s="305"/>
      <c r="F30" s="814"/>
      <c r="G30" s="889"/>
      <c r="H30" s="867"/>
      <c r="I30" s="893"/>
      <c r="J30" s="899"/>
      <c r="K30" s="981"/>
      <c r="L30" s="867"/>
      <c r="M30" s="875"/>
    </row>
    <row r="31" spans="1:13" ht="33.75" customHeight="1" thickBot="1">
      <c r="A31" s="56" t="s">
        <v>325</v>
      </c>
      <c r="B31" s="207" t="s">
        <v>184</v>
      </c>
      <c r="C31" s="329"/>
      <c r="D31" s="311"/>
      <c r="E31" s="312"/>
      <c r="F31" s="819"/>
      <c r="G31" s="889"/>
      <c r="H31" s="872"/>
      <c r="I31" s="897"/>
      <c r="J31" s="970"/>
      <c r="K31" s="985"/>
      <c r="L31" s="872"/>
      <c r="M31" s="879"/>
    </row>
    <row r="32" spans="1:13" ht="31.5" customHeight="1" thickBot="1">
      <c r="A32" s="750" t="s">
        <v>328</v>
      </c>
      <c r="B32" s="971" t="s">
        <v>326</v>
      </c>
      <c r="C32" s="972">
        <f>+C21+C27+C30+C31+C26</f>
        <v>580905</v>
      </c>
      <c r="D32" s="758">
        <f aca="true" t="shared" si="1" ref="D32:M32">+D21+D27+D30+D31+D26</f>
        <v>47315</v>
      </c>
      <c r="E32" s="758">
        <f t="shared" si="1"/>
        <v>533590</v>
      </c>
      <c r="F32" s="883">
        <f t="shared" si="1"/>
        <v>0</v>
      </c>
      <c r="G32" s="834">
        <f t="shared" si="1"/>
        <v>571564</v>
      </c>
      <c r="H32" s="758">
        <f t="shared" si="1"/>
        <v>13415</v>
      </c>
      <c r="I32" s="883">
        <f t="shared" si="1"/>
        <v>0</v>
      </c>
      <c r="J32" s="834">
        <f t="shared" si="1"/>
        <v>584979</v>
      </c>
      <c r="K32" s="972">
        <f t="shared" si="1"/>
        <v>220675</v>
      </c>
      <c r="L32" s="758">
        <f t="shared" si="1"/>
        <v>364304</v>
      </c>
      <c r="M32" s="759">
        <f t="shared" si="1"/>
        <v>0</v>
      </c>
    </row>
    <row r="33" spans="1:13" ht="20.25" thickBot="1">
      <c r="A33" s="760" t="s">
        <v>331</v>
      </c>
      <c r="B33" s="973" t="s">
        <v>329</v>
      </c>
      <c r="C33" s="974">
        <f>+C20+C32</f>
        <v>1881843</v>
      </c>
      <c r="D33" s="757">
        <f aca="true" t="shared" si="2" ref="D33:M33">+D20+D32</f>
        <v>949524</v>
      </c>
      <c r="E33" s="757">
        <f t="shared" si="2"/>
        <v>932319</v>
      </c>
      <c r="F33" s="976">
        <f t="shared" si="2"/>
        <v>33652</v>
      </c>
      <c r="G33" s="977">
        <f t="shared" si="2"/>
        <v>2084322</v>
      </c>
      <c r="H33" s="757">
        <f t="shared" si="2"/>
        <v>36138</v>
      </c>
      <c r="I33" s="976">
        <f t="shared" si="2"/>
        <v>1451</v>
      </c>
      <c r="J33" s="977">
        <f t="shared" si="2"/>
        <v>2119009</v>
      </c>
      <c r="K33" s="974">
        <f t="shared" si="2"/>
        <v>1185121</v>
      </c>
      <c r="L33" s="757">
        <f t="shared" si="2"/>
        <v>933888</v>
      </c>
      <c r="M33" s="975">
        <f t="shared" si="2"/>
        <v>33652</v>
      </c>
    </row>
    <row r="34" spans="1:13" ht="20.25" thickBot="1">
      <c r="A34" s="761" t="s">
        <v>335</v>
      </c>
      <c r="B34" s="763" t="s">
        <v>332</v>
      </c>
      <c r="C34" s="512"/>
      <c r="D34" s="513"/>
      <c r="E34" s="516"/>
      <c r="F34" s="884"/>
      <c r="G34" s="978"/>
      <c r="H34" s="513"/>
      <c r="I34" s="884"/>
      <c r="J34" s="978"/>
      <c r="K34" s="986"/>
      <c r="L34" s="516"/>
      <c r="M34" s="514"/>
    </row>
    <row r="35" spans="1:13" ht="20.25" thickBot="1">
      <c r="A35" s="762" t="s">
        <v>368</v>
      </c>
      <c r="B35" s="764" t="s">
        <v>336</v>
      </c>
      <c r="C35" s="907" t="str">
        <f>IF(C20+C32-C67&lt;0,C67-(C20+C32),"-")</f>
        <v>-</v>
      </c>
      <c r="D35" s="515"/>
      <c r="E35" s="414"/>
      <c r="F35" s="885"/>
      <c r="G35" s="979"/>
      <c r="H35" s="515"/>
      <c r="I35" s="885"/>
      <c r="J35" s="979"/>
      <c r="K35" s="987"/>
      <c r="L35" s="414"/>
      <c r="M35" s="415"/>
    </row>
    <row r="36" spans="2:13" ht="12.75" customHeight="1">
      <c r="B36" s="1112"/>
      <c r="C36" s="1112"/>
      <c r="D36" s="1112"/>
      <c r="E36" s="1112"/>
      <c r="F36" s="1112"/>
      <c r="G36" s="1112"/>
      <c r="H36" s="1112"/>
      <c r="I36" s="145"/>
      <c r="J36" s="145"/>
      <c r="K36" s="145"/>
      <c r="M36" s="46"/>
    </row>
    <row r="38" ht="16.5" thickBot="1"/>
    <row r="39" spans="1:13" s="120" customFormat="1" ht="18" customHeight="1" thickBot="1">
      <c r="A39" s="1110" t="s">
        <v>287</v>
      </c>
      <c r="B39" s="1102" t="s">
        <v>552</v>
      </c>
      <c r="C39" s="1103"/>
      <c r="D39" s="1103"/>
      <c r="E39" s="1103"/>
      <c r="F39" s="1103"/>
      <c r="G39" s="1103"/>
      <c r="H39" s="1103"/>
      <c r="I39" s="1103"/>
      <c r="J39" s="1103"/>
      <c r="K39" s="1103"/>
      <c r="L39" s="1103"/>
      <c r="M39" s="1104"/>
    </row>
    <row r="40" spans="1:13" s="197" customFormat="1" ht="24.75" customHeight="1" thickBot="1">
      <c r="A40" s="1111"/>
      <c r="B40" s="1069" t="s">
        <v>2</v>
      </c>
      <c r="C40" s="1066" t="s">
        <v>542</v>
      </c>
      <c r="D40" s="1076" t="s">
        <v>544</v>
      </c>
      <c r="E40" s="1070"/>
      <c r="F40" s="1071"/>
      <c r="G40" s="1087" t="s">
        <v>570</v>
      </c>
      <c r="H40" s="1108" t="s">
        <v>571</v>
      </c>
      <c r="I40" s="1074"/>
      <c r="J40" s="1101" t="s">
        <v>557</v>
      </c>
      <c r="K40" s="1105" t="s">
        <v>533</v>
      </c>
      <c r="L40" s="1106"/>
      <c r="M40" s="1107"/>
    </row>
    <row r="41" spans="1:13" s="197" customFormat="1" ht="50.25" customHeight="1" thickBot="1">
      <c r="A41" s="511"/>
      <c r="B41" s="1069"/>
      <c r="C41" s="1068"/>
      <c r="D41" s="756" t="s">
        <v>3</v>
      </c>
      <c r="E41" s="677" t="s">
        <v>4</v>
      </c>
      <c r="F41" s="677" t="s">
        <v>488</v>
      </c>
      <c r="G41" s="1075"/>
      <c r="H41" s="493" t="s">
        <v>534</v>
      </c>
      <c r="I41" s="493" t="s">
        <v>334</v>
      </c>
      <c r="J41" s="1086"/>
      <c r="K41" s="676" t="s">
        <v>3</v>
      </c>
      <c r="L41" s="677" t="s">
        <v>4</v>
      </c>
      <c r="M41" s="677" t="s">
        <v>488</v>
      </c>
    </row>
    <row r="42" spans="1:13" s="52" customFormat="1" ht="16.5" customHeight="1" thickBot="1">
      <c r="A42" s="501" t="s">
        <v>5</v>
      </c>
      <c r="B42" s="626" t="s">
        <v>6</v>
      </c>
      <c r="C42" s="517" t="s">
        <v>7</v>
      </c>
      <c r="D42" s="518" t="s">
        <v>8</v>
      </c>
      <c r="E42" s="518" t="s">
        <v>9</v>
      </c>
      <c r="F42" s="518" t="s">
        <v>10</v>
      </c>
      <c r="G42" s="520" t="s">
        <v>536</v>
      </c>
      <c r="H42" s="520" t="s">
        <v>376</v>
      </c>
      <c r="I42" s="520" t="s">
        <v>535</v>
      </c>
      <c r="J42" s="520" t="s">
        <v>536</v>
      </c>
      <c r="K42" s="520" t="s">
        <v>537</v>
      </c>
      <c r="L42" s="831" t="s">
        <v>540</v>
      </c>
      <c r="M42" s="832" t="s">
        <v>10</v>
      </c>
    </row>
    <row r="43" spans="1:13" ht="19.5">
      <c r="A43" s="53" t="s">
        <v>23</v>
      </c>
      <c r="B43" s="199" t="s">
        <v>291</v>
      </c>
      <c r="C43" s="331">
        <v>625030</v>
      </c>
      <c r="D43" s="308">
        <v>447682</v>
      </c>
      <c r="E43" s="755">
        <v>177348</v>
      </c>
      <c r="F43" s="824">
        <v>23982</v>
      </c>
      <c r="G43" s="835">
        <v>701585</v>
      </c>
      <c r="H43" s="836">
        <v>8588</v>
      </c>
      <c r="I43" s="837"/>
      <c r="J43" s="838">
        <v>710173</v>
      </c>
      <c r="K43" s="836">
        <v>483105</v>
      </c>
      <c r="L43" s="839">
        <v>227068</v>
      </c>
      <c r="M43" s="840">
        <v>23982</v>
      </c>
    </row>
    <row r="44" spans="1:13" ht="31.5">
      <c r="A44" s="54" t="s">
        <v>38</v>
      </c>
      <c r="B44" s="200" t="s">
        <v>192</v>
      </c>
      <c r="C44" s="328">
        <v>124420</v>
      </c>
      <c r="D44" s="304">
        <v>96287</v>
      </c>
      <c r="E44" s="814">
        <v>28133</v>
      </c>
      <c r="F44" s="825">
        <v>4670</v>
      </c>
      <c r="G44" s="835">
        <v>140218</v>
      </c>
      <c r="H44" s="841">
        <v>1651</v>
      </c>
      <c r="I44" s="842"/>
      <c r="J44" s="843">
        <v>141869</v>
      </c>
      <c r="K44" s="841">
        <v>103239</v>
      </c>
      <c r="L44" s="844">
        <v>38630</v>
      </c>
      <c r="M44" s="845">
        <v>4670</v>
      </c>
    </row>
    <row r="45" spans="1:13" ht="19.5">
      <c r="A45" s="54" t="s">
        <v>53</v>
      </c>
      <c r="B45" s="200" t="s">
        <v>293</v>
      </c>
      <c r="C45" s="328">
        <v>904462</v>
      </c>
      <c r="D45" s="304">
        <v>294586</v>
      </c>
      <c r="E45" s="814">
        <v>609876</v>
      </c>
      <c r="F45" s="825">
        <v>5000</v>
      </c>
      <c r="G45" s="835">
        <v>999003</v>
      </c>
      <c r="H45" s="841">
        <v>11135</v>
      </c>
      <c r="I45" s="842"/>
      <c r="J45" s="843">
        <v>1010138</v>
      </c>
      <c r="K45" s="841">
        <v>308283</v>
      </c>
      <c r="L45" s="844">
        <v>701855</v>
      </c>
      <c r="M45" s="845">
        <v>5000</v>
      </c>
    </row>
    <row r="46" spans="1:13" ht="19.5">
      <c r="A46" s="54" t="s">
        <v>70</v>
      </c>
      <c r="B46" s="200" t="s">
        <v>194</v>
      </c>
      <c r="C46" s="328">
        <v>29750</v>
      </c>
      <c r="D46" s="304">
        <v>29750</v>
      </c>
      <c r="E46" s="814"/>
      <c r="F46" s="825"/>
      <c r="G46" s="835">
        <v>31913</v>
      </c>
      <c r="H46" s="841">
        <v>2059</v>
      </c>
      <c r="I46" s="842"/>
      <c r="J46" s="843">
        <v>33972</v>
      </c>
      <c r="K46" s="841">
        <v>33972</v>
      </c>
      <c r="L46" s="844"/>
      <c r="M46" s="845"/>
    </row>
    <row r="47" spans="1:13" ht="19.5">
      <c r="A47" s="54" t="s">
        <v>95</v>
      </c>
      <c r="B47" s="200" t="s">
        <v>196</v>
      </c>
      <c r="C47" s="328">
        <v>63424</v>
      </c>
      <c r="D47" s="306">
        <v>1994</v>
      </c>
      <c r="E47" s="815">
        <v>61430</v>
      </c>
      <c r="F47" s="826"/>
      <c r="G47" s="835">
        <v>86346</v>
      </c>
      <c r="H47" s="846">
        <v>11254</v>
      </c>
      <c r="I47" s="847"/>
      <c r="J47" s="843">
        <v>97600</v>
      </c>
      <c r="K47" s="846">
        <v>22431</v>
      </c>
      <c r="L47" s="848">
        <v>75169</v>
      </c>
      <c r="M47" s="849"/>
    </row>
    <row r="48" spans="1:13" ht="19.5">
      <c r="A48" s="54" t="s">
        <v>108</v>
      </c>
      <c r="B48" s="200" t="s">
        <v>222</v>
      </c>
      <c r="C48" s="328">
        <v>10000</v>
      </c>
      <c r="D48" s="304">
        <v>10000</v>
      </c>
      <c r="E48" s="814"/>
      <c r="F48" s="825"/>
      <c r="G48" s="835"/>
      <c r="H48" s="841"/>
      <c r="I48" s="842"/>
      <c r="J48" s="843"/>
      <c r="K48" s="841"/>
      <c r="L48" s="844"/>
      <c r="M48" s="845"/>
    </row>
    <row r="49" spans="1:13" ht="19.5">
      <c r="A49" s="54" t="s">
        <v>119</v>
      </c>
      <c r="B49" s="205"/>
      <c r="C49" s="328"/>
      <c r="D49" s="304"/>
      <c r="E49" s="814"/>
      <c r="F49" s="825"/>
      <c r="G49" s="835"/>
      <c r="H49" s="841"/>
      <c r="I49" s="842"/>
      <c r="J49" s="843"/>
      <c r="K49" s="841"/>
      <c r="L49" s="844"/>
      <c r="M49" s="845"/>
    </row>
    <row r="50" spans="1:13" ht="19.5">
      <c r="A50" s="54" t="s">
        <v>130</v>
      </c>
      <c r="B50" s="205"/>
      <c r="C50" s="328"/>
      <c r="D50" s="304"/>
      <c r="E50" s="814"/>
      <c r="F50" s="825"/>
      <c r="G50" s="835"/>
      <c r="H50" s="841"/>
      <c r="I50" s="842"/>
      <c r="J50" s="843"/>
      <c r="K50" s="841"/>
      <c r="L50" s="844"/>
      <c r="M50" s="845"/>
    </row>
    <row r="51" spans="1:13" ht="19.5">
      <c r="A51" s="54" t="s">
        <v>277</v>
      </c>
      <c r="B51" s="205"/>
      <c r="C51" s="328"/>
      <c r="D51" s="304"/>
      <c r="E51" s="814"/>
      <c r="F51" s="825"/>
      <c r="G51" s="835"/>
      <c r="H51" s="841"/>
      <c r="I51" s="842"/>
      <c r="J51" s="843"/>
      <c r="K51" s="841"/>
      <c r="L51" s="844"/>
      <c r="M51" s="845"/>
    </row>
    <row r="52" spans="1:13" ht="19.5">
      <c r="A52" s="54" t="s">
        <v>141</v>
      </c>
      <c r="B52" s="205"/>
      <c r="C52" s="328"/>
      <c r="D52" s="304"/>
      <c r="E52" s="814"/>
      <c r="F52" s="825"/>
      <c r="G52" s="835"/>
      <c r="H52" s="841"/>
      <c r="I52" s="842"/>
      <c r="J52" s="843"/>
      <c r="K52" s="841"/>
      <c r="L52" s="844"/>
      <c r="M52" s="845"/>
    </row>
    <row r="53" spans="1:13" ht="19.5">
      <c r="A53" s="54" t="s">
        <v>280</v>
      </c>
      <c r="B53" s="205"/>
      <c r="C53" s="328"/>
      <c r="D53" s="308"/>
      <c r="E53" s="755"/>
      <c r="F53" s="824"/>
      <c r="G53" s="835"/>
      <c r="H53" s="836"/>
      <c r="I53" s="850"/>
      <c r="J53" s="843"/>
      <c r="K53" s="836"/>
      <c r="L53" s="851"/>
      <c r="M53" s="840"/>
    </row>
    <row r="54" spans="1:13" ht="20.25" thickBot="1">
      <c r="A54" s="54" t="s">
        <v>298</v>
      </c>
      <c r="B54" s="205"/>
      <c r="C54" s="379"/>
      <c r="D54" s="306"/>
      <c r="E54" s="815"/>
      <c r="F54" s="826"/>
      <c r="G54" s="991"/>
      <c r="H54" s="846"/>
      <c r="I54" s="852"/>
      <c r="J54" s="853"/>
      <c r="K54" s="846"/>
      <c r="L54" s="848"/>
      <c r="M54" s="849"/>
    </row>
    <row r="55" spans="1:13" ht="20.25" thickBot="1">
      <c r="A55" s="55" t="s">
        <v>299</v>
      </c>
      <c r="B55" s="990" t="s">
        <v>301</v>
      </c>
      <c r="C55" s="974">
        <f>SUM(C43:C54)</f>
        <v>1757086</v>
      </c>
      <c r="D55" s="757">
        <f aca="true" t="shared" si="3" ref="D55:M55">SUM(D43:D54)</f>
        <v>880299</v>
      </c>
      <c r="E55" s="757">
        <f t="shared" si="3"/>
        <v>876787</v>
      </c>
      <c r="F55" s="975">
        <f t="shared" si="3"/>
        <v>33652</v>
      </c>
      <c r="G55" s="977">
        <f t="shared" si="3"/>
        <v>1959065</v>
      </c>
      <c r="H55" s="330">
        <f t="shared" si="3"/>
        <v>34687</v>
      </c>
      <c r="I55" s="988">
        <f t="shared" si="3"/>
        <v>0</v>
      </c>
      <c r="J55" s="977">
        <f t="shared" si="3"/>
        <v>1993752</v>
      </c>
      <c r="K55" s="974">
        <f t="shared" si="3"/>
        <v>951030</v>
      </c>
      <c r="L55" s="757">
        <f t="shared" si="3"/>
        <v>1042722</v>
      </c>
      <c r="M55" s="975">
        <f t="shared" si="3"/>
        <v>33652</v>
      </c>
    </row>
    <row r="56" spans="1:13" ht="19.5">
      <c r="A56" s="56" t="s">
        <v>302</v>
      </c>
      <c r="B56" s="200" t="s">
        <v>304</v>
      </c>
      <c r="C56" s="329"/>
      <c r="D56" s="320"/>
      <c r="E56" s="818"/>
      <c r="F56" s="827"/>
      <c r="G56" s="835"/>
      <c r="H56" s="854"/>
      <c r="I56" s="855"/>
      <c r="J56" s="838"/>
      <c r="K56" s="854"/>
      <c r="L56" s="989"/>
      <c r="M56" s="856"/>
    </row>
    <row r="57" spans="1:13" ht="19.5">
      <c r="A57" s="54" t="s">
        <v>305</v>
      </c>
      <c r="B57" s="200" t="s">
        <v>307</v>
      </c>
      <c r="C57" s="328">
        <v>110000</v>
      </c>
      <c r="D57" s="304">
        <v>110000</v>
      </c>
      <c r="E57" s="814"/>
      <c r="F57" s="825"/>
      <c r="G57" s="835">
        <v>110000</v>
      </c>
      <c r="H57" s="841"/>
      <c r="I57" s="842"/>
      <c r="J57" s="843">
        <v>110000</v>
      </c>
      <c r="K57" s="841">
        <v>110000</v>
      </c>
      <c r="L57" s="844"/>
      <c r="M57" s="845"/>
    </row>
    <row r="58" spans="1:13" ht="19.5">
      <c r="A58" s="54" t="s">
        <v>308</v>
      </c>
      <c r="B58" s="200" t="s">
        <v>310</v>
      </c>
      <c r="C58" s="328"/>
      <c r="D58" s="304"/>
      <c r="E58" s="814"/>
      <c r="F58" s="825"/>
      <c r="G58" s="835"/>
      <c r="H58" s="841"/>
      <c r="I58" s="842"/>
      <c r="J58" s="843"/>
      <c r="K58" s="841"/>
      <c r="L58" s="844"/>
      <c r="M58" s="845"/>
    </row>
    <row r="59" spans="1:13" ht="19.5">
      <c r="A59" s="54" t="s">
        <v>311</v>
      </c>
      <c r="B59" s="200" t="s">
        <v>313</v>
      </c>
      <c r="C59" s="328"/>
      <c r="D59" s="304"/>
      <c r="E59" s="814"/>
      <c r="F59" s="825"/>
      <c r="G59" s="835"/>
      <c r="H59" s="841"/>
      <c r="I59" s="842"/>
      <c r="J59" s="843"/>
      <c r="K59" s="841"/>
      <c r="L59" s="844"/>
      <c r="M59" s="845"/>
    </row>
    <row r="60" spans="1:13" ht="19.5">
      <c r="A60" s="54" t="s">
        <v>314</v>
      </c>
      <c r="B60" s="207" t="s">
        <v>316</v>
      </c>
      <c r="C60" s="328"/>
      <c r="D60" s="311"/>
      <c r="E60" s="819"/>
      <c r="F60" s="828"/>
      <c r="G60" s="835"/>
      <c r="H60" s="857"/>
      <c r="I60" s="858"/>
      <c r="J60" s="843"/>
      <c r="K60" s="857"/>
      <c r="L60" s="859"/>
      <c r="M60" s="860"/>
    </row>
    <row r="61" spans="1:13" ht="31.5">
      <c r="A61" s="54" t="s">
        <v>317</v>
      </c>
      <c r="B61" s="200" t="s">
        <v>318</v>
      </c>
      <c r="C61" s="328"/>
      <c r="D61" s="314"/>
      <c r="E61" s="820"/>
      <c r="F61" s="829"/>
      <c r="G61" s="835"/>
      <c r="H61" s="861"/>
      <c r="I61" s="862"/>
      <c r="J61" s="843"/>
      <c r="K61" s="861"/>
      <c r="L61" s="863"/>
      <c r="M61" s="864"/>
    </row>
    <row r="62" spans="1:13" ht="19.5">
      <c r="A62" s="56" t="s">
        <v>319</v>
      </c>
      <c r="B62" s="199" t="s">
        <v>265</v>
      </c>
      <c r="C62" s="329"/>
      <c r="D62" s="311"/>
      <c r="E62" s="819"/>
      <c r="F62" s="828"/>
      <c r="G62" s="835"/>
      <c r="H62" s="857"/>
      <c r="I62" s="858"/>
      <c r="J62" s="843"/>
      <c r="K62" s="857"/>
      <c r="L62" s="859"/>
      <c r="M62" s="860"/>
    </row>
    <row r="63" spans="1:13" ht="19.5">
      <c r="A63" s="54" t="s">
        <v>321</v>
      </c>
      <c r="B63" s="200" t="s">
        <v>276</v>
      </c>
      <c r="C63" s="328"/>
      <c r="D63" s="304"/>
      <c r="E63" s="814"/>
      <c r="F63" s="825"/>
      <c r="G63" s="835"/>
      <c r="H63" s="841"/>
      <c r="I63" s="842"/>
      <c r="J63" s="843"/>
      <c r="K63" s="841"/>
      <c r="L63" s="844"/>
      <c r="M63" s="845"/>
    </row>
    <row r="64" spans="1:13" ht="19.5">
      <c r="A64" s="54" t="s">
        <v>323</v>
      </c>
      <c r="B64" s="200" t="s">
        <v>492</v>
      </c>
      <c r="C64" s="328">
        <v>14757</v>
      </c>
      <c r="D64" s="304">
        <v>14757</v>
      </c>
      <c r="E64" s="814"/>
      <c r="F64" s="825"/>
      <c r="G64" s="835">
        <v>15257</v>
      </c>
      <c r="H64" s="841"/>
      <c r="I64" s="842"/>
      <c r="J64" s="843">
        <v>15257</v>
      </c>
      <c r="K64" s="841">
        <v>15257</v>
      </c>
      <c r="L64" s="844"/>
      <c r="M64" s="845"/>
    </row>
    <row r="65" spans="1:13" ht="20.25" thickBot="1">
      <c r="A65" s="56" t="s">
        <v>324</v>
      </c>
      <c r="B65" s="208"/>
      <c r="C65" s="329"/>
      <c r="D65" s="311"/>
      <c r="E65" s="819"/>
      <c r="F65" s="830"/>
      <c r="G65" s="991"/>
      <c r="H65" s="857"/>
      <c r="I65" s="865"/>
      <c r="J65" s="853"/>
      <c r="K65" s="857"/>
      <c r="L65" s="859"/>
      <c r="M65" s="860"/>
    </row>
    <row r="66" spans="1:13" ht="32.25" thickBot="1">
      <c r="A66" s="55" t="s">
        <v>325</v>
      </c>
      <c r="B66" s="206" t="s">
        <v>327</v>
      </c>
      <c r="C66" s="330">
        <f>SUM(C56:C65)</f>
        <v>124757</v>
      </c>
      <c r="D66" s="330">
        <f aca="true" t="shared" si="4" ref="D66:M66">SUM(D56:D65)</f>
        <v>124757</v>
      </c>
      <c r="E66" s="330">
        <f t="shared" si="4"/>
        <v>0</v>
      </c>
      <c r="F66" s="988">
        <f t="shared" si="4"/>
        <v>0</v>
      </c>
      <c r="G66" s="977">
        <f t="shared" si="4"/>
        <v>125257</v>
      </c>
      <c r="H66" s="330">
        <f t="shared" si="4"/>
        <v>0</v>
      </c>
      <c r="I66" s="988">
        <f t="shared" si="4"/>
        <v>0</v>
      </c>
      <c r="J66" s="977">
        <f t="shared" si="4"/>
        <v>125257</v>
      </c>
      <c r="K66" s="974">
        <f t="shared" si="4"/>
        <v>125257</v>
      </c>
      <c r="L66" s="757">
        <f t="shared" si="4"/>
        <v>0</v>
      </c>
      <c r="M66" s="975">
        <f t="shared" si="4"/>
        <v>0</v>
      </c>
    </row>
    <row r="67" spans="1:13" ht="20.25" thickBot="1">
      <c r="A67" s="55" t="s">
        <v>328</v>
      </c>
      <c r="B67" s="902" t="s">
        <v>330</v>
      </c>
      <c r="C67" s="903">
        <f>+C55+C66</f>
        <v>1881843</v>
      </c>
      <c r="D67" s="903">
        <f aca="true" t="shared" si="5" ref="D67:M67">+D55+D66</f>
        <v>1005056</v>
      </c>
      <c r="E67" s="903">
        <f t="shared" si="5"/>
        <v>876787</v>
      </c>
      <c r="F67" s="903">
        <f t="shared" si="5"/>
        <v>33652</v>
      </c>
      <c r="G67" s="903">
        <f t="shared" si="5"/>
        <v>2084322</v>
      </c>
      <c r="H67" s="903">
        <f t="shared" si="5"/>
        <v>34687</v>
      </c>
      <c r="I67" s="903">
        <f t="shared" si="5"/>
        <v>0</v>
      </c>
      <c r="J67" s="903">
        <f t="shared" si="5"/>
        <v>2119009</v>
      </c>
      <c r="K67" s="903">
        <f t="shared" si="5"/>
        <v>1076287</v>
      </c>
      <c r="L67" s="903">
        <f t="shared" si="5"/>
        <v>1042722</v>
      </c>
      <c r="M67" s="903">
        <f t="shared" si="5"/>
        <v>33652</v>
      </c>
    </row>
    <row r="68" spans="1:13" ht="20.25" thickBot="1">
      <c r="A68" s="55" t="s">
        <v>331</v>
      </c>
      <c r="B68" s="902" t="s">
        <v>333</v>
      </c>
      <c r="C68" s="905" t="s">
        <v>334</v>
      </c>
      <c r="D68" s="906"/>
      <c r="E68" s="906"/>
      <c r="F68" s="906"/>
      <c r="G68" s="906"/>
      <c r="H68" s="906"/>
      <c r="I68" s="906"/>
      <c r="J68" s="906"/>
      <c r="K68" s="906"/>
      <c r="L68" s="906"/>
      <c r="M68" s="873"/>
    </row>
    <row r="69" spans="1:13" ht="20.25" thickBot="1">
      <c r="A69" s="55" t="s">
        <v>335</v>
      </c>
      <c r="B69" s="902" t="s">
        <v>337</v>
      </c>
      <c r="C69" s="905" t="str">
        <f>IF(C20+C32-C67&gt;0,C20+C32-C67,"-")</f>
        <v>-</v>
      </c>
      <c r="D69" s="906"/>
      <c r="E69" s="906"/>
      <c r="F69" s="906"/>
      <c r="G69" s="906"/>
      <c r="H69" s="906"/>
      <c r="I69" s="906"/>
      <c r="J69" s="906"/>
      <c r="K69" s="906"/>
      <c r="L69" s="906"/>
      <c r="M69" s="873"/>
    </row>
  </sheetData>
  <sheetProtection selectLockedCells="1" selectUnlockedCells="1"/>
  <mergeCells count="21">
    <mergeCell ref="H1:L1"/>
    <mergeCell ref="B2:L2"/>
    <mergeCell ref="K5:M5"/>
    <mergeCell ref="H5:I5"/>
    <mergeCell ref="J5:J6"/>
    <mergeCell ref="D5:F5"/>
    <mergeCell ref="B4:M4"/>
    <mergeCell ref="G5:G6"/>
    <mergeCell ref="A4:A5"/>
    <mergeCell ref="C5:C6"/>
    <mergeCell ref="C40:C41"/>
    <mergeCell ref="B40:B41"/>
    <mergeCell ref="B5:B6"/>
    <mergeCell ref="A39:A40"/>
    <mergeCell ref="B36:H36"/>
    <mergeCell ref="J40:J41"/>
    <mergeCell ref="B39:M39"/>
    <mergeCell ref="K40:M40"/>
    <mergeCell ref="H40:I40"/>
    <mergeCell ref="G40:G41"/>
    <mergeCell ref="D40:F40"/>
  </mergeCells>
  <printOptions horizontalCentered="1"/>
  <pageMargins left="0.2362204724409449" right="0.1968503937007874" top="0.6299212598425197" bottom="0.2362204724409449" header="0.3937007874015748" footer="0.5118110236220472"/>
  <pageSetup horizontalDpi="600" verticalDpi="600" orientation="landscape" paperSize="9" scale="61" r:id="rId1"/>
  <headerFooter alignWithMargins="0">
    <oddHeader xml:space="preserve">&amp;R&amp;"Times New Roman CE,Félkövér dőlt"&amp;11 </oddHeader>
  </headerFooter>
  <rowBreaks count="1" manualBreakCount="1">
    <brk id="3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M68"/>
  <sheetViews>
    <sheetView view="pageBreakPreview" zoomScale="90" zoomScaleSheetLayoutView="90" zoomScalePageLayoutView="0" workbookViewId="0" topLeftCell="A1">
      <pane xSplit="2" ySplit="7" topLeftCell="E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47" sqref="M47"/>
    </sheetView>
  </sheetViews>
  <sheetFormatPr defaultColWidth="9.00390625" defaultRowHeight="12.75"/>
  <cols>
    <col min="1" max="1" width="10.375" style="90" customWidth="1"/>
    <col min="2" max="2" width="78.375" style="194" customWidth="1"/>
    <col min="3" max="3" width="15.875" style="267" customWidth="1"/>
    <col min="4" max="6" width="15.875" style="91" customWidth="1"/>
    <col min="7" max="13" width="15.875" style="9" customWidth="1"/>
    <col min="14" max="16384" width="9.375" style="9" customWidth="1"/>
  </cols>
  <sheetData>
    <row r="1" spans="1:13" s="120" customFormat="1" ht="21" customHeight="1" thickBot="1">
      <c r="A1" s="94"/>
      <c r="C1" s="473" t="str">
        <f>+CONCATENATE("9.2. melléklet a .../",2018,". (…...) önkormányzati rendelethez")</f>
        <v>9.2. melléklet a .../2018. (…...) önkormányzati rendelethez</v>
      </c>
      <c r="D1" s="119"/>
      <c r="E1" s="119"/>
      <c r="M1" s="48" t="s">
        <v>499</v>
      </c>
    </row>
    <row r="2" spans="1:13" s="97" customFormat="1" ht="40.5" customHeight="1" thickBot="1">
      <c r="A2" s="528" t="s">
        <v>394</v>
      </c>
      <c r="B2" s="1105" t="s">
        <v>521</v>
      </c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7"/>
    </row>
    <row r="3" spans="1:13" s="97" customFormat="1" ht="42" customHeight="1" thickBot="1">
      <c r="A3" s="528" t="s">
        <v>395</v>
      </c>
      <c r="B3" s="1105" t="s">
        <v>396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7"/>
    </row>
    <row r="4" spans="1:13" s="97" customFormat="1" ht="18.75" customHeight="1" thickBot="1">
      <c r="A4" s="1096" t="s">
        <v>1</v>
      </c>
      <c r="B4" s="1087" t="s">
        <v>397</v>
      </c>
      <c r="C4" s="1123" t="s">
        <v>542</v>
      </c>
      <c r="D4" s="1147" t="s">
        <v>544</v>
      </c>
      <c r="E4" s="1147"/>
      <c r="F4" s="1147"/>
      <c r="G4" s="1087" t="s">
        <v>570</v>
      </c>
      <c r="H4" s="1108" t="s">
        <v>571</v>
      </c>
      <c r="I4" s="1074"/>
      <c r="J4" s="1087" t="s">
        <v>557</v>
      </c>
      <c r="K4" s="1121" t="s">
        <v>533</v>
      </c>
      <c r="L4" s="1121"/>
      <c r="M4" s="1122"/>
    </row>
    <row r="5" spans="1:13" s="194" customFormat="1" ht="48" thickBot="1">
      <c r="A5" s="1096"/>
      <c r="B5" s="1096"/>
      <c r="C5" s="1097"/>
      <c r="D5" s="193" t="s">
        <v>3</v>
      </c>
      <c r="E5" s="163" t="s">
        <v>4</v>
      </c>
      <c r="F5" s="163" t="s">
        <v>488</v>
      </c>
      <c r="G5" s="1075"/>
      <c r="H5" s="493" t="s">
        <v>534</v>
      </c>
      <c r="I5" s="493" t="s">
        <v>334</v>
      </c>
      <c r="J5" s="1075"/>
      <c r="K5" s="524" t="s">
        <v>3</v>
      </c>
      <c r="L5" s="523" t="s">
        <v>4</v>
      </c>
      <c r="M5" s="525" t="s">
        <v>488</v>
      </c>
    </row>
    <row r="6" spans="1:13" s="11" customFormat="1" ht="13.5" customHeight="1" thickBot="1">
      <c r="A6" s="98" t="s">
        <v>5</v>
      </c>
      <c r="B6" s="164" t="s">
        <v>6</v>
      </c>
      <c r="C6" s="462" t="s">
        <v>7</v>
      </c>
      <c r="D6" s="143" t="s">
        <v>8</v>
      </c>
      <c r="E6" s="143" t="s">
        <v>9</v>
      </c>
      <c r="F6" s="8" t="s">
        <v>10</v>
      </c>
      <c r="G6" s="8" t="s">
        <v>536</v>
      </c>
      <c r="H6" s="8" t="s">
        <v>376</v>
      </c>
      <c r="I6" s="8" t="s">
        <v>535</v>
      </c>
      <c r="J6" s="8" t="s">
        <v>536</v>
      </c>
      <c r="K6" s="8" t="s">
        <v>537</v>
      </c>
      <c r="L6" s="8" t="s">
        <v>540</v>
      </c>
      <c r="M6" s="8" t="s">
        <v>538</v>
      </c>
    </row>
    <row r="7" spans="1:13" s="11" customFormat="1" ht="15.75" customHeight="1" thickBot="1">
      <c r="A7" s="99"/>
      <c r="B7" s="218" t="s">
        <v>288</v>
      </c>
      <c r="C7" s="479"/>
      <c r="D7" s="247"/>
      <c r="E7" s="247"/>
      <c r="F7" s="248"/>
      <c r="G7" s="248"/>
      <c r="H7" s="248"/>
      <c r="I7" s="248"/>
      <c r="J7" s="248"/>
      <c r="K7" s="248"/>
      <c r="L7" s="248"/>
      <c r="M7" s="248"/>
    </row>
    <row r="8" spans="1:13" ht="15" customHeight="1" thickBot="1">
      <c r="A8" s="101"/>
      <c r="B8" s="224" t="s">
        <v>72</v>
      </c>
      <c r="C8" s="394"/>
      <c r="D8" s="377"/>
      <c r="E8" s="377"/>
      <c r="F8" s="378"/>
      <c r="G8" s="378"/>
      <c r="H8" s="378"/>
      <c r="I8" s="378"/>
      <c r="J8" s="378"/>
      <c r="K8" s="378"/>
      <c r="L8" s="378"/>
      <c r="M8" s="378"/>
    </row>
    <row r="9" spans="1:13" s="122" customFormat="1" ht="15" customHeight="1">
      <c r="A9" s="121" t="s">
        <v>13</v>
      </c>
      <c r="B9" s="179" t="s">
        <v>74</v>
      </c>
      <c r="C9" s="395"/>
      <c r="D9" s="308"/>
      <c r="E9" s="308"/>
      <c r="F9" s="317"/>
      <c r="G9" s="317"/>
      <c r="H9" s="317"/>
      <c r="I9" s="317"/>
      <c r="J9" s="317"/>
      <c r="K9" s="317"/>
      <c r="L9" s="317"/>
      <c r="M9" s="317"/>
    </row>
    <row r="10" spans="1:13" s="122" customFormat="1" ht="18" customHeight="1">
      <c r="A10" s="123" t="s">
        <v>15</v>
      </c>
      <c r="B10" s="180" t="s">
        <v>76</v>
      </c>
      <c r="C10" s="390">
        <v>2000</v>
      </c>
      <c r="D10" s="390">
        <v>2000</v>
      </c>
      <c r="E10" s="304"/>
      <c r="F10" s="318">
        <v>600</v>
      </c>
      <c r="G10" s="318">
        <v>2000</v>
      </c>
      <c r="H10" s="318"/>
      <c r="I10" s="318"/>
      <c r="J10" s="318">
        <v>2000</v>
      </c>
      <c r="K10" s="318">
        <v>2000</v>
      </c>
      <c r="L10" s="318"/>
      <c r="M10" s="318">
        <v>600</v>
      </c>
    </row>
    <row r="11" spans="1:13" s="122" customFormat="1" ht="16.5" customHeight="1">
      <c r="A11" s="123" t="s">
        <v>17</v>
      </c>
      <c r="B11" s="180" t="s">
        <v>78</v>
      </c>
      <c r="C11" s="390"/>
      <c r="D11" s="390"/>
      <c r="E11" s="304"/>
      <c r="F11" s="318"/>
      <c r="G11" s="318"/>
      <c r="H11" s="318"/>
      <c r="I11" s="318"/>
      <c r="J11" s="318"/>
      <c r="K11" s="318"/>
      <c r="L11" s="318"/>
      <c r="M11" s="318"/>
    </row>
    <row r="12" spans="1:13" s="122" customFormat="1" ht="16.5" customHeight="1">
      <c r="A12" s="123" t="s">
        <v>19</v>
      </c>
      <c r="B12" s="180" t="s">
        <v>485</v>
      </c>
      <c r="C12" s="390"/>
      <c r="D12" s="390"/>
      <c r="E12" s="304"/>
      <c r="F12" s="318"/>
      <c r="G12" s="318"/>
      <c r="H12" s="318"/>
      <c r="I12" s="318"/>
      <c r="J12" s="318"/>
      <c r="K12" s="318"/>
      <c r="L12" s="318"/>
      <c r="M12" s="318"/>
    </row>
    <row r="13" spans="1:13" s="122" customFormat="1" ht="15" customHeight="1">
      <c r="A13" s="123" t="s">
        <v>21</v>
      </c>
      <c r="B13" s="180" t="s">
        <v>82</v>
      </c>
      <c r="C13" s="390"/>
      <c r="D13" s="390"/>
      <c r="E13" s="304"/>
      <c r="F13" s="318"/>
      <c r="G13" s="318"/>
      <c r="H13" s="318"/>
      <c r="I13" s="318"/>
      <c r="J13" s="318"/>
      <c r="K13" s="318"/>
      <c r="L13" s="318"/>
      <c r="M13" s="318"/>
    </row>
    <row r="14" spans="1:13" s="122" customFormat="1" ht="16.5" customHeight="1">
      <c r="A14" s="123" t="s">
        <v>197</v>
      </c>
      <c r="B14" s="225" t="s">
        <v>431</v>
      </c>
      <c r="C14" s="390">
        <v>500</v>
      </c>
      <c r="D14" s="390">
        <v>500</v>
      </c>
      <c r="E14" s="304"/>
      <c r="F14" s="318"/>
      <c r="G14" s="318">
        <v>500</v>
      </c>
      <c r="H14" s="318"/>
      <c r="I14" s="318"/>
      <c r="J14" s="318">
        <v>500</v>
      </c>
      <c r="K14" s="318">
        <v>500</v>
      </c>
      <c r="L14" s="318"/>
      <c r="M14" s="318"/>
    </row>
    <row r="15" spans="1:13" s="122" customFormat="1" ht="15" customHeight="1">
      <c r="A15" s="123" t="s">
        <v>199</v>
      </c>
      <c r="B15" s="226" t="s">
        <v>432</v>
      </c>
      <c r="C15" s="390"/>
      <c r="D15" s="390"/>
      <c r="E15" s="304"/>
      <c r="F15" s="318"/>
      <c r="G15" s="318"/>
      <c r="H15" s="318"/>
      <c r="I15" s="318"/>
      <c r="J15" s="318"/>
      <c r="K15" s="318"/>
      <c r="L15" s="318"/>
      <c r="M15" s="318"/>
    </row>
    <row r="16" spans="1:13" s="122" customFormat="1" ht="15" customHeight="1">
      <c r="A16" s="123" t="s">
        <v>201</v>
      </c>
      <c r="B16" s="225" t="s">
        <v>88</v>
      </c>
      <c r="C16" s="391"/>
      <c r="D16" s="391"/>
      <c r="E16" s="311"/>
      <c r="F16" s="321"/>
      <c r="G16" s="321"/>
      <c r="H16" s="321"/>
      <c r="I16" s="321"/>
      <c r="J16" s="321"/>
      <c r="K16" s="321"/>
      <c r="L16" s="321"/>
      <c r="M16" s="321"/>
    </row>
    <row r="17" spans="1:13" s="91" customFormat="1" ht="15" customHeight="1">
      <c r="A17" s="123" t="s">
        <v>203</v>
      </c>
      <c r="B17" s="225" t="s">
        <v>90</v>
      </c>
      <c r="C17" s="390"/>
      <c r="D17" s="390"/>
      <c r="E17" s="304"/>
      <c r="F17" s="318"/>
      <c r="G17" s="318"/>
      <c r="H17" s="318"/>
      <c r="I17" s="318"/>
      <c r="J17" s="318"/>
      <c r="K17" s="318"/>
      <c r="L17" s="318"/>
      <c r="M17" s="318"/>
    </row>
    <row r="18" spans="1:13" s="91" customFormat="1" ht="15" customHeight="1">
      <c r="A18" s="123" t="s">
        <v>205</v>
      </c>
      <c r="B18" s="225" t="s">
        <v>92</v>
      </c>
      <c r="C18" s="392"/>
      <c r="D18" s="392"/>
      <c r="E18" s="306"/>
      <c r="F18" s="319"/>
      <c r="G18" s="319"/>
      <c r="H18" s="319"/>
      <c r="I18" s="319"/>
      <c r="J18" s="319"/>
      <c r="K18" s="319"/>
      <c r="L18" s="319"/>
      <c r="M18" s="319"/>
    </row>
    <row r="19" spans="1:13" s="91" customFormat="1" ht="17.25" customHeight="1" thickBot="1">
      <c r="A19" s="123" t="s">
        <v>207</v>
      </c>
      <c r="B19" s="190" t="s">
        <v>94</v>
      </c>
      <c r="C19" s="392">
        <v>100</v>
      </c>
      <c r="D19" s="392">
        <v>100</v>
      </c>
      <c r="E19" s="306"/>
      <c r="F19" s="319"/>
      <c r="G19" s="319">
        <v>100</v>
      </c>
      <c r="H19" s="319"/>
      <c r="I19" s="319"/>
      <c r="J19" s="319">
        <v>100</v>
      </c>
      <c r="K19" s="319">
        <v>100</v>
      </c>
      <c r="L19" s="319"/>
      <c r="M19" s="319"/>
    </row>
    <row r="20" spans="1:13" s="122" customFormat="1" ht="17.25" customHeight="1" thickBot="1">
      <c r="A20" s="51" t="s">
        <v>23</v>
      </c>
      <c r="B20" s="224" t="s">
        <v>433</v>
      </c>
      <c r="C20" s="393">
        <f>SUM(C9:C19)</f>
        <v>2600</v>
      </c>
      <c r="D20" s="393">
        <f>SUM(D9:D19)</f>
        <v>2600</v>
      </c>
      <c r="E20" s="309">
        <f>SUM(E9:E19)</f>
        <v>0</v>
      </c>
      <c r="F20" s="316">
        <f>SUM(F9:F19)</f>
        <v>600</v>
      </c>
      <c r="G20" s="316">
        <f>SUM(G9:G19)</f>
        <v>2600</v>
      </c>
      <c r="H20" s="316">
        <f aca="true" t="shared" si="0" ref="H20:M20">SUM(H9:H19)</f>
        <v>0</v>
      </c>
      <c r="I20" s="316">
        <f t="shared" si="0"/>
        <v>0</v>
      </c>
      <c r="J20" s="316">
        <f t="shared" si="0"/>
        <v>2600</v>
      </c>
      <c r="K20" s="316">
        <f t="shared" si="0"/>
        <v>2600</v>
      </c>
      <c r="L20" s="316">
        <f t="shared" si="0"/>
        <v>0</v>
      </c>
      <c r="M20" s="316">
        <f t="shared" si="0"/>
        <v>600</v>
      </c>
    </row>
    <row r="21" spans="1:13" ht="15" customHeight="1" thickBot="1">
      <c r="A21" s="101"/>
      <c r="B21" s="224" t="s">
        <v>25</v>
      </c>
      <c r="C21" s="394"/>
      <c r="D21" s="394"/>
      <c r="E21" s="377"/>
      <c r="F21" s="378"/>
      <c r="G21" s="378"/>
      <c r="H21" s="378"/>
      <c r="I21" s="378"/>
      <c r="J21" s="378"/>
      <c r="K21" s="378"/>
      <c r="L21" s="378"/>
      <c r="M21" s="378"/>
    </row>
    <row r="22" spans="1:13" s="91" customFormat="1" ht="15" customHeight="1">
      <c r="A22" s="121" t="s">
        <v>26</v>
      </c>
      <c r="B22" s="179" t="s">
        <v>27</v>
      </c>
      <c r="C22" s="395"/>
      <c r="D22" s="395"/>
      <c r="E22" s="308"/>
      <c r="F22" s="317"/>
      <c r="G22" s="317"/>
      <c r="H22" s="317"/>
      <c r="I22" s="317"/>
      <c r="J22" s="317"/>
      <c r="K22" s="317"/>
      <c r="L22" s="317"/>
      <c r="M22" s="317"/>
    </row>
    <row r="23" spans="1:13" s="91" customFormat="1" ht="15" customHeight="1">
      <c r="A23" s="123" t="s">
        <v>28</v>
      </c>
      <c r="B23" s="180" t="s">
        <v>434</v>
      </c>
      <c r="C23" s="390"/>
      <c r="D23" s="390"/>
      <c r="E23" s="304"/>
      <c r="F23" s="318"/>
      <c r="G23" s="318"/>
      <c r="H23" s="318"/>
      <c r="I23" s="318"/>
      <c r="J23" s="318"/>
      <c r="K23" s="318"/>
      <c r="L23" s="318"/>
      <c r="M23" s="318"/>
    </row>
    <row r="24" spans="1:13" s="91" customFormat="1" ht="17.25" customHeight="1">
      <c r="A24" s="123" t="s">
        <v>30</v>
      </c>
      <c r="B24" s="180" t="s">
        <v>435</v>
      </c>
      <c r="C24" s="390">
        <v>2173</v>
      </c>
      <c r="D24" s="390">
        <v>2173</v>
      </c>
      <c r="E24" s="304"/>
      <c r="F24" s="318"/>
      <c r="G24" s="318">
        <v>7868</v>
      </c>
      <c r="H24" s="318">
        <v>2059</v>
      </c>
      <c r="I24" s="318"/>
      <c r="J24" s="318">
        <v>9927</v>
      </c>
      <c r="K24" s="318">
        <v>9927</v>
      </c>
      <c r="L24" s="318"/>
      <c r="M24" s="318"/>
    </row>
    <row r="25" spans="1:13" s="91" customFormat="1" ht="15" customHeight="1" thickBot="1">
      <c r="A25" s="123" t="s">
        <v>32</v>
      </c>
      <c r="B25" s="180" t="s">
        <v>436</v>
      </c>
      <c r="C25" s="390"/>
      <c r="D25" s="390"/>
      <c r="E25" s="304"/>
      <c r="F25" s="318"/>
      <c r="G25" s="318"/>
      <c r="H25" s="318"/>
      <c r="I25" s="318"/>
      <c r="J25" s="318"/>
      <c r="K25" s="318"/>
      <c r="L25" s="318"/>
      <c r="M25" s="318"/>
    </row>
    <row r="26" spans="1:13" s="122" customFormat="1" ht="29.25" customHeight="1" thickBot="1">
      <c r="A26" s="51" t="s">
        <v>38</v>
      </c>
      <c r="B26" s="224" t="s">
        <v>437</v>
      </c>
      <c r="C26" s="393">
        <f>SUM(C22:C24)</f>
        <v>2173</v>
      </c>
      <c r="D26" s="393">
        <f>SUM(D22:D24)</f>
        <v>2173</v>
      </c>
      <c r="E26" s="309">
        <f>SUM(E22:E24)</f>
        <v>0</v>
      </c>
      <c r="F26" s="316">
        <f>SUM(F22:F24)</f>
        <v>0</v>
      </c>
      <c r="G26" s="316">
        <f>SUM(G22:G24)</f>
        <v>7868</v>
      </c>
      <c r="H26" s="316">
        <f aca="true" t="shared" si="1" ref="H26:M26">SUM(H22:H24)</f>
        <v>2059</v>
      </c>
      <c r="I26" s="316">
        <f t="shared" si="1"/>
        <v>0</v>
      </c>
      <c r="J26" s="316">
        <f t="shared" si="1"/>
        <v>9927</v>
      </c>
      <c r="K26" s="316">
        <f t="shared" si="1"/>
        <v>9927</v>
      </c>
      <c r="L26" s="316">
        <f t="shared" si="1"/>
        <v>0</v>
      </c>
      <c r="M26" s="316">
        <f t="shared" si="1"/>
        <v>0</v>
      </c>
    </row>
    <row r="27" spans="1:13" s="91" customFormat="1" ht="15" customHeight="1" thickBot="1">
      <c r="A27" s="51" t="s">
        <v>53</v>
      </c>
      <c r="B27" s="169" t="s">
        <v>294</v>
      </c>
      <c r="C27" s="396"/>
      <c r="D27" s="381"/>
      <c r="E27" s="381"/>
      <c r="F27" s="382"/>
      <c r="G27" s="382"/>
      <c r="H27" s="382"/>
      <c r="I27" s="382"/>
      <c r="J27" s="382"/>
      <c r="K27" s="382"/>
      <c r="L27" s="382"/>
      <c r="M27" s="382"/>
    </row>
    <row r="28" spans="1:13" ht="15" customHeight="1" thickBot="1">
      <c r="A28" s="101"/>
      <c r="B28" s="169" t="s">
        <v>40</v>
      </c>
      <c r="C28" s="394"/>
      <c r="D28" s="377"/>
      <c r="E28" s="377"/>
      <c r="F28" s="378"/>
      <c r="G28" s="378"/>
      <c r="H28" s="378"/>
      <c r="I28" s="378"/>
      <c r="J28" s="378"/>
      <c r="K28" s="378"/>
      <c r="L28" s="378"/>
      <c r="M28" s="378"/>
    </row>
    <row r="29" spans="1:13" s="91" customFormat="1" ht="15" customHeight="1">
      <c r="A29" s="121" t="s">
        <v>56</v>
      </c>
      <c r="B29" s="179" t="s">
        <v>42</v>
      </c>
      <c r="C29" s="395"/>
      <c r="D29" s="308"/>
      <c r="E29" s="308"/>
      <c r="F29" s="317"/>
      <c r="G29" s="317"/>
      <c r="H29" s="317"/>
      <c r="I29" s="317"/>
      <c r="J29" s="317"/>
      <c r="K29" s="317"/>
      <c r="L29" s="317"/>
      <c r="M29" s="317"/>
    </row>
    <row r="30" spans="1:13" s="91" customFormat="1" ht="15" customHeight="1">
      <c r="A30" s="121" t="s">
        <v>64</v>
      </c>
      <c r="B30" s="179" t="s">
        <v>434</v>
      </c>
      <c r="C30" s="390"/>
      <c r="D30" s="304"/>
      <c r="E30" s="304"/>
      <c r="F30" s="318"/>
      <c r="G30" s="318"/>
      <c r="H30" s="318"/>
      <c r="I30" s="318"/>
      <c r="J30" s="318"/>
      <c r="K30" s="318"/>
      <c r="L30" s="318"/>
      <c r="M30" s="318"/>
    </row>
    <row r="31" spans="1:13" s="91" customFormat="1" ht="15" customHeight="1">
      <c r="A31" s="121" t="s">
        <v>66</v>
      </c>
      <c r="B31" s="180" t="s">
        <v>438</v>
      </c>
      <c r="C31" s="390"/>
      <c r="D31" s="304"/>
      <c r="E31" s="304"/>
      <c r="F31" s="318"/>
      <c r="G31" s="318"/>
      <c r="H31" s="318"/>
      <c r="I31" s="318"/>
      <c r="J31" s="318"/>
      <c r="K31" s="318"/>
      <c r="L31" s="318"/>
      <c r="M31" s="318"/>
    </row>
    <row r="32" spans="1:13" s="91" customFormat="1" ht="15" customHeight="1" thickBot="1">
      <c r="A32" s="123" t="s">
        <v>68</v>
      </c>
      <c r="B32" s="227" t="s">
        <v>439</v>
      </c>
      <c r="C32" s="397"/>
      <c r="D32" s="384"/>
      <c r="E32" s="384"/>
      <c r="F32" s="385"/>
      <c r="G32" s="385"/>
      <c r="H32" s="385"/>
      <c r="I32" s="385"/>
      <c r="J32" s="385"/>
      <c r="K32" s="385"/>
      <c r="L32" s="385"/>
      <c r="M32" s="385"/>
    </row>
    <row r="33" spans="1:13" s="91" customFormat="1" ht="31.5" customHeight="1" thickBot="1">
      <c r="A33" s="51" t="s">
        <v>70</v>
      </c>
      <c r="B33" s="169" t="s">
        <v>440</v>
      </c>
      <c r="C33" s="393">
        <f>+C29+C30+C31</f>
        <v>0</v>
      </c>
      <c r="D33" s="309">
        <f>+D29+D30+D31</f>
        <v>0</v>
      </c>
      <c r="E33" s="309">
        <f>+E29+E30+E31</f>
        <v>0</v>
      </c>
      <c r="F33" s="316">
        <f>+F29+F30+F31</f>
        <v>0</v>
      </c>
      <c r="G33" s="316">
        <f>+G29+G30+G31</f>
        <v>0</v>
      </c>
      <c r="H33" s="316">
        <f aca="true" t="shared" si="2" ref="H33:M33">+H29+H30+H31</f>
        <v>0</v>
      </c>
      <c r="I33" s="316">
        <f t="shared" si="2"/>
        <v>0</v>
      </c>
      <c r="J33" s="316">
        <f t="shared" si="2"/>
        <v>0</v>
      </c>
      <c r="K33" s="316">
        <f t="shared" si="2"/>
        <v>0</v>
      </c>
      <c r="L33" s="316">
        <f t="shared" si="2"/>
        <v>0</v>
      </c>
      <c r="M33" s="316">
        <f t="shared" si="2"/>
        <v>0</v>
      </c>
    </row>
    <row r="34" spans="1:13" ht="15" customHeight="1" thickBot="1">
      <c r="A34" s="101"/>
      <c r="B34" s="169" t="s">
        <v>97</v>
      </c>
      <c r="C34" s="394"/>
      <c r="D34" s="377"/>
      <c r="E34" s="377"/>
      <c r="F34" s="378"/>
      <c r="G34" s="378"/>
      <c r="H34" s="378"/>
      <c r="I34" s="378"/>
      <c r="J34" s="378"/>
      <c r="K34" s="378"/>
      <c r="L34" s="378"/>
      <c r="M34" s="378"/>
    </row>
    <row r="35" spans="1:13" s="91" customFormat="1" ht="15" customHeight="1">
      <c r="A35" s="121" t="s">
        <v>73</v>
      </c>
      <c r="B35" s="179" t="s">
        <v>99</v>
      </c>
      <c r="C35" s="395"/>
      <c r="D35" s="308"/>
      <c r="E35" s="308"/>
      <c r="F35" s="317"/>
      <c r="G35" s="317"/>
      <c r="H35" s="317"/>
      <c r="I35" s="317"/>
      <c r="J35" s="317"/>
      <c r="K35" s="317"/>
      <c r="L35" s="317"/>
      <c r="M35" s="317"/>
    </row>
    <row r="36" spans="1:13" s="91" customFormat="1" ht="15" customHeight="1">
      <c r="A36" s="121" t="s">
        <v>75</v>
      </c>
      <c r="B36" s="225" t="s">
        <v>101</v>
      </c>
      <c r="C36" s="391"/>
      <c r="D36" s="311"/>
      <c r="E36" s="311"/>
      <c r="F36" s="321"/>
      <c r="G36" s="321"/>
      <c r="H36" s="321"/>
      <c r="I36" s="321"/>
      <c r="J36" s="321"/>
      <c r="K36" s="321"/>
      <c r="L36" s="321"/>
      <c r="M36" s="321"/>
    </row>
    <row r="37" spans="1:13" s="91" customFormat="1" ht="15" customHeight="1" thickBot="1">
      <c r="A37" s="123" t="s">
        <v>77</v>
      </c>
      <c r="B37" s="227" t="s">
        <v>103</v>
      </c>
      <c r="C37" s="397"/>
      <c r="D37" s="384"/>
      <c r="E37" s="384"/>
      <c r="F37" s="385"/>
      <c r="G37" s="385"/>
      <c r="H37" s="385"/>
      <c r="I37" s="385"/>
      <c r="J37" s="385"/>
      <c r="K37" s="385"/>
      <c r="L37" s="385"/>
      <c r="M37" s="385"/>
    </row>
    <row r="38" spans="1:13" s="91" customFormat="1" ht="15" customHeight="1" thickBot="1">
      <c r="A38" s="51" t="s">
        <v>95</v>
      </c>
      <c r="B38" s="169" t="s">
        <v>441</v>
      </c>
      <c r="C38" s="393">
        <f>+C35+C36+C37</f>
        <v>0</v>
      </c>
      <c r="D38" s="309">
        <f>+D35+D36+D37</f>
        <v>0</v>
      </c>
      <c r="E38" s="309">
        <f>+E35+E36+E37</f>
        <v>0</v>
      </c>
      <c r="F38" s="316">
        <f>+F35+F36+F37</f>
        <v>0</v>
      </c>
      <c r="G38" s="316">
        <f>+G35+G36+G37</f>
        <v>0</v>
      </c>
      <c r="H38" s="316">
        <f aca="true" t="shared" si="3" ref="H38:M38">+H35+H36+H37</f>
        <v>0</v>
      </c>
      <c r="I38" s="316">
        <f t="shared" si="3"/>
        <v>0</v>
      </c>
      <c r="J38" s="316">
        <f t="shared" si="3"/>
        <v>0</v>
      </c>
      <c r="K38" s="316">
        <f t="shared" si="3"/>
        <v>0</v>
      </c>
      <c r="L38" s="316">
        <f t="shared" si="3"/>
        <v>0</v>
      </c>
      <c r="M38" s="316">
        <f t="shared" si="3"/>
        <v>0</v>
      </c>
    </row>
    <row r="39" spans="1:13" s="122" customFormat="1" ht="15" customHeight="1" thickBot="1">
      <c r="A39" s="51" t="s">
        <v>108</v>
      </c>
      <c r="B39" s="169" t="s">
        <v>296</v>
      </c>
      <c r="C39" s="396"/>
      <c r="D39" s="381"/>
      <c r="E39" s="381"/>
      <c r="F39" s="382"/>
      <c r="G39" s="382"/>
      <c r="H39" s="382"/>
      <c r="I39" s="382"/>
      <c r="J39" s="382"/>
      <c r="K39" s="382"/>
      <c r="L39" s="382"/>
      <c r="M39" s="382"/>
    </row>
    <row r="40" spans="1:13" s="122" customFormat="1" ht="15" customHeight="1" thickBot="1">
      <c r="A40" s="51" t="s">
        <v>119</v>
      </c>
      <c r="B40" s="169" t="s">
        <v>442</v>
      </c>
      <c r="C40" s="396"/>
      <c r="D40" s="381"/>
      <c r="E40" s="381"/>
      <c r="F40" s="382"/>
      <c r="G40" s="382"/>
      <c r="H40" s="382"/>
      <c r="I40" s="382"/>
      <c r="J40" s="382"/>
      <c r="K40" s="382"/>
      <c r="L40" s="382"/>
      <c r="M40" s="382"/>
    </row>
    <row r="41" spans="1:13" s="122" customFormat="1" ht="17.25" customHeight="1" thickBot="1">
      <c r="A41" s="51" t="s">
        <v>130</v>
      </c>
      <c r="B41" s="169" t="s">
        <v>443</v>
      </c>
      <c r="C41" s="393">
        <f>+C20+C26+C27+C33+C38+C39+C40</f>
        <v>4773</v>
      </c>
      <c r="D41" s="309">
        <f>+D20+D26+D27+D33+D38+D39+D40</f>
        <v>4773</v>
      </c>
      <c r="E41" s="309">
        <f>+E20+E26+E27+E33+E38+E39+E40</f>
        <v>0</v>
      </c>
      <c r="F41" s="316">
        <f>+F20+F26+F27+F33+F38+F39+F40</f>
        <v>600</v>
      </c>
      <c r="G41" s="316">
        <f>+G20+G26+G27+G33+G38+G39+G40</f>
        <v>10468</v>
      </c>
      <c r="H41" s="316">
        <f aca="true" t="shared" si="4" ref="H41:M41">+H20+H26+H27+H33+H38+H39+H40</f>
        <v>2059</v>
      </c>
      <c r="I41" s="316">
        <f t="shared" si="4"/>
        <v>0</v>
      </c>
      <c r="J41" s="316">
        <f t="shared" si="4"/>
        <v>12527</v>
      </c>
      <c r="K41" s="316">
        <f t="shared" si="4"/>
        <v>12527</v>
      </c>
      <c r="L41" s="316">
        <f t="shared" si="4"/>
        <v>0</v>
      </c>
      <c r="M41" s="316">
        <f t="shared" si="4"/>
        <v>600</v>
      </c>
    </row>
    <row r="42" spans="1:13" ht="15" customHeight="1" thickBot="1">
      <c r="A42" s="101"/>
      <c r="B42" s="169" t="s">
        <v>444</v>
      </c>
      <c r="C42" s="394"/>
      <c r="D42" s="377"/>
      <c r="E42" s="377"/>
      <c r="F42" s="378"/>
      <c r="G42" s="378"/>
      <c r="H42" s="378"/>
      <c r="I42" s="378"/>
      <c r="J42" s="378"/>
      <c r="K42" s="378"/>
      <c r="L42" s="378"/>
      <c r="M42" s="378"/>
    </row>
    <row r="43" spans="1:13" s="122" customFormat="1" ht="17.25" customHeight="1">
      <c r="A43" s="121" t="s">
        <v>445</v>
      </c>
      <c r="B43" s="179" t="s">
        <v>350</v>
      </c>
      <c r="C43" s="395">
        <v>37183</v>
      </c>
      <c r="D43" s="308"/>
      <c r="E43" s="308">
        <v>37183</v>
      </c>
      <c r="F43" s="317"/>
      <c r="G43" s="317">
        <v>40829</v>
      </c>
      <c r="H43" s="317"/>
      <c r="I43" s="317"/>
      <c r="J43" s="317">
        <v>40829</v>
      </c>
      <c r="K43" s="317">
        <v>3646</v>
      </c>
      <c r="L43" s="317">
        <v>37183</v>
      </c>
      <c r="M43" s="317"/>
    </row>
    <row r="44" spans="1:13" s="122" customFormat="1" ht="15" customHeight="1">
      <c r="A44" s="121" t="s">
        <v>446</v>
      </c>
      <c r="B44" s="225" t="s">
        <v>447</v>
      </c>
      <c r="C44" s="391"/>
      <c r="D44" s="311"/>
      <c r="E44" s="311"/>
      <c r="F44" s="321"/>
      <c r="G44" s="321"/>
      <c r="H44" s="321"/>
      <c r="I44" s="321"/>
      <c r="J44" s="321"/>
      <c r="K44" s="321"/>
      <c r="L44" s="321"/>
      <c r="M44" s="321"/>
    </row>
    <row r="45" spans="1:13" s="91" customFormat="1" ht="18.75" customHeight="1" thickBot="1">
      <c r="A45" s="123" t="s">
        <v>448</v>
      </c>
      <c r="B45" s="227" t="s">
        <v>449</v>
      </c>
      <c r="C45" s="397">
        <v>231762</v>
      </c>
      <c r="D45" s="384">
        <v>230262</v>
      </c>
      <c r="E45" s="384">
        <v>1500</v>
      </c>
      <c r="F45" s="385">
        <v>33052</v>
      </c>
      <c r="G45" s="385">
        <v>242208</v>
      </c>
      <c r="H45" s="385">
        <v>27</v>
      </c>
      <c r="I45" s="385"/>
      <c r="J45" s="385">
        <v>242235</v>
      </c>
      <c r="K45" s="385">
        <v>240735</v>
      </c>
      <c r="L45" s="385">
        <v>1500</v>
      </c>
      <c r="M45" s="385"/>
    </row>
    <row r="46" spans="1:13" s="122" customFormat="1" ht="18" customHeight="1" thickBot="1">
      <c r="A46" s="108" t="s">
        <v>277</v>
      </c>
      <c r="B46" s="169" t="s">
        <v>450</v>
      </c>
      <c r="C46" s="393">
        <f aca="true" t="shared" si="5" ref="C46:L46">+C43+C44+C45</f>
        <v>268945</v>
      </c>
      <c r="D46" s="309">
        <f t="shared" si="5"/>
        <v>230262</v>
      </c>
      <c r="E46" s="309">
        <f t="shared" si="5"/>
        <v>38683</v>
      </c>
      <c r="F46" s="316">
        <f t="shared" si="5"/>
        <v>33052</v>
      </c>
      <c r="G46" s="316">
        <f t="shared" si="5"/>
        <v>283037</v>
      </c>
      <c r="H46" s="316">
        <f t="shared" si="5"/>
        <v>27</v>
      </c>
      <c r="I46" s="316">
        <f t="shared" si="5"/>
        <v>0</v>
      </c>
      <c r="J46" s="316">
        <f t="shared" si="5"/>
        <v>283064</v>
      </c>
      <c r="K46" s="316">
        <f t="shared" si="5"/>
        <v>244381</v>
      </c>
      <c r="L46" s="316">
        <f t="shared" si="5"/>
        <v>38683</v>
      </c>
      <c r="M46" s="316">
        <v>33052</v>
      </c>
    </row>
    <row r="47" spans="1:13" s="91" customFormat="1" ht="18.75" customHeight="1" thickBot="1">
      <c r="A47" s="108" t="s">
        <v>141</v>
      </c>
      <c r="B47" s="228" t="s">
        <v>451</v>
      </c>
      <c r="C47" s="393">
        <f>+C41+C46</f>
        <v>273718</v>
      </c>
      <c r="D47" s="309">
        <f>+D41+D46</f>
        <v>235035</v>
      </c>
      <c r="E47" s="309">
        <f>+E41+E46</f>
        <v>38683</v>
      </c>
      <c r="F47" s="316">
        <f>+F41+F46</f>
        <v>33652</v>
      </c>
      <c r="G47" s="316">
        <f>+G41+G46</f>
        <v>293505</v>
      </c>
      <c r="H47" s="316">
        <f aca="true" t="shared" si="6" ref="H47:M47">+H41+H46</f>
        <v>2086</v>
      </c>
      <c r="I47" s="316">
        <f t="shared" si="6"/>
        <v>0</v>
      </c>
      <c r="J47" s="316">
        <f t="shared" si="6"/>
        <v>295591</v>
      </c>
      <c r="K47" s="316">
        <f t="shared" si="6"/>
        <v>256908</v>
      </c>
      <c r="L47" s="316">
        <f t="shared" si="6"/>
        <v>38683</v>
      </c>
      <c r="M47" s="316">
        <f t="shared" si="6"/>
        <v>33652</v>
      </c>
    </row>
    <row r="48" spans="1:6" s="91" customFormat="1" ht="11.25" customHeight="1" thickBot="1">
      <c r="A48" s="124"/>
      <c r="B48" s="229"/>
      <c r="C48" s="474"/>
      <c r="D48" s="125"/>
      <c r="E48" s="125"/>
      <c r="F48" s="125"/>
    </row>
    <row r="49" spans="1:13" s="11" customFormat="1" ht="16.5" customHeight="1" thickBot="1">
      <c r="A49" s="240"/>
      <c r="B49" s="251" t="s">
        <v>289</v>
      </c>
      <c r="C49" s="270"/>
      <c r="D49" s="271"/>
      <c r="E49" s="271"/>
      <c r="F49" s="272"/>
      <c r="G49" s="272"/>
      <c r="H49" s="272"/>
      <c r="I49" s="272"/>
      <c r="J49" s="272"/>
      <c r="K49" s="272"/>
      <c r="L49" s="272"/>
      <c r="M49" s="272"/>
    </row>
    <row r="50" spans="1:13" ht="15" customHeight="1" thickBot="1">
      <c r="A50" s="151"/>
      <c r="B50" s="230" t="s">
        <v>452</v>
      </c>
      <c r="C50" s="376"/>
      <c r="D50" s="398"/>
      <c r="E50" s="398"/>
      <c r="F50" s="399"/>
      <c r="G50" s="399"/>
      <c r="H50" s="399"/>
      <c r="I50" s="399"/>
      <c r="J50" s="399"/>
      <c r="K50" s="399"/>
      <c r="L50" s="399"/>
      <c r="M50" s="399"/>
    </row>
    <row r="51" spans="1:13" ht="18" customHeight="1">
      <c r="A51" s="273" t="s">
        <v>13</v>
      </c>
      <c r="B51" s="231" t="s">
        <v>191</v>
      </c>
      <c r="C51" s="331">
        <v>184644</v>
      </c>
      <c r="D51" s="331">
        <v>172277</v>
      </c>
      <c r="E51" s="400">
        <v>12367</v>
      </c>
      <c r="F51" s="401">
        <v>23982</v>
      </c>
      <c r="G51" s="401">
        <v>197524</v>
      </c>
      <c r="H51" s="401">
        <v>4223</v>
      </c>
      <c r="I51" s="401"/>
      <c r="J51" s="401">
        <v>201747</v>
      </c>
      <c r="K51" s="401">
        <v>189380</v>
      </c>
      <c r="L51" s="401">
        <v>12367</v>
      </c>
      <c r="M51" s="401">
        <v>23982</v>
      </c>
    </row>
    <row r="52" spans="1:13" ht="17.25" customHeight="1">
      <c r="A52" s="273" t="s">
        <v>15</v>
      </c>
      <c r="B52" s="232" t="s">
        <v>192</v>
      </c>
      <c r="C52" s="328">
        <v>41592</v>
      </c>
      <c r="D52" s="328">
        <v>38872</v>
      </c>
      <c r="E52" s="323">
        <v>2720</v>
      </c>
      <c r="F52" s="402">
        <v>4670</v>
      </c>
      <c r="G52" s="402">
        <v>44173</v>
      </c>
      <c r="H52" s="402">
        <v>804</v>
      </c>
      <c r="I52" s="402"/>
      <c r="J52" s="402">
        <v>44977</v>
      </c>
      <c r="K52" s="402">
        <v>42257</v>
      </c>
      <c r="L52" s="402">
        <v>2720</v>
      </c>
      <c r="M52" s="402">
        <v>4670</v>
      </c>
    </row>
    <row r="53" spans="1:13" ht="15.75" customHeight="1">
      <c r="A53" s="273" t="s">
        <v>17</v>
      </c>
      <c r="B53" s="232" t="s">
        <v>193</v>
      </c>
      <c r="C53" s="328">
        <v>41283</v>
      </c>
      <c r="D53" s="328">
        <v>21787</v>
      </c>
      <c r="E53" s="323">
        <v>19496</v>
      </c>
      <c r="F53" s="402">
        <v>5000</v>
      </c>
      <c r="G53" s="402">
        <v>43376</v>
      </c>
      <c r="H53" s="402"/>
      <c r="I53" s="402">
        <v>5037</v>
      </c>
      <c r="J53" s="402">
        <v>38339</v>
      </c>
      <c r="K53" s="402">
        <v>18843</v>
      </c>
      <c r="L53" s="402">
        <v>19496</v>
      </c>
      <c r="M53" s="402">
        <v>5000</v>
      </c>
    </row>
    <row r="54" spans="1:13" ht="15" customHeight="1">
      <c r="A54" s="273" t="s">
        <v>19</v>
      </c>
      <c r="B54" s="232" t="s">
        <v>194</v>
      </c>
      <c r="C54" s="328"/>
      <c r="D54" s="328"/>
      <c r="E54" s="323"/>
      <c r="F54" s="402"/>
      <c r="G54" s="402">
        <v>2163</v>
      </c>
      <c r="H54" s="402">
        <v>2059</v>
      </c>
      <c r="I54" s="402"/>
      <c r="J54" s="402">
        <v>4222</v>
      </c>
      <c r="K54" s="402">
        <v>4222</v>
      </c>
      <c r="L54" s="402"/>
      <c r="M54" s="402"/>
    </row>
    <row r="55" spans="1:13" ht="15" customHeight="1" thickBot="1">
      <c r="A55" s="273" t="s">
        <v>21</v>
      </c>
      <c r="B55" s="232" t="s">
        <v>196</v>
      </c>
      <c r="C55" s="328"/>
      <c r="D55" s="328"/>
      <c r="E55" s="323"/>
      <c r="F55" s="402"/>
      <c r="G55" s="402">
        <v>70</v>
      </c>
      <c r="H55" s="402">
        <v>37</v>
      </c>
      <c r="I55" s="402"/>
      <c r="J55" s="402">
        <v>107</v>
      </c>
      <c r="K55" s="402">
        <v>107</v>
      </c>
      <c r="L55" s="402"/>
      <c r="M55" s="402"/>
    </row>
    <row r="56" spans="1:13" s="126" customFormat="1" ht="17.25" customHeight="1" thickBot="1">
      <c r="A56" s="274" t="s">
        <v>23</v>
      </c>
      <c r="B56" s="230" t="s">
        <v>453</v>
      </c>
      <c r="C56" s="330">
        <f>SUM(C51:C55)</f>
        <v>267519</v>
      </c>
      <c r="D56" s="330">
        <f>SUM(D51:D55)</f>
        <v>232936</v>
      </c>
      <c r="E56" s="403">
        <f>SUM(E51:E55)</f>
        <v>34583</v>
      </c>
      <c r="F56" s="404">
        <f>SUM(F51:F55)</f>
        <v>33652</v>
      </c>
      <c r="G56" s="404">
        <f>SUM(G51:G55)</f>
        <v>287306</v>
      </c>
      <c r="H56" s="404">
        <f aca="true" t="shared" si="7" ref="H56:M56">SUM(H51:H55)</f>
        <v>7123</v>
      </c>
      <c r="I56" s="404">
        <f t="shared" si="7"/>
        <v>5037</v>
      </c>
      <c r="J56" s="404">
        <f t="shared" si="7"/>
        <v>289392</v>
      </c>
      <c r="K56" s="404">
        <f t="shared" si="7"/>
        <v>254809</v>
      </c>
      <c r="L56" s="404">
        <f t="shared" si="7"/>
        <v>34583</v>
      </c>
      <c r="M56" s="404">
        <f t="shared" si="7"/>
        <v>33652</v>
      </c>
    </row>
    <row r="57" spans="1:13" ht="15" customHeight="1" thickBot="1">
      <c r="A57" s="151"/>
      <c r="B57" s="230" t="s">
        <v>454</v>
      </c>
      <c r="C57" s="376"/>
      <c r="D57" s="376"/>
      <c r="E57" s="398"/>
      <c r="F57" s="399"/>
      <c r="G57" s="399"/>
      <c r="H57" s="399"/>
      <c r="I57" s="399"/>
      <c r="J57" s="399"/>
      <c r="K57" s="399"/>
      <c r="L57" s="399"/>
      <c r="M57" s="399"/>
    </row>
    <row r="58" spans="1:13" s="126" customFormat="1" ht="17.25" customHeight="1">
      <c r="A58" s="273" t="s">
        <v>26</v>
      </c>
      <c r="B58" s="231" t="s">
        <v>229</v>
      </c>
      <c r="C58" s="331">
        <v>4800</v>
      </c>
      <c r="D58" s="331">
        <v>1653</v>
      </c>
      <c r="E58" s="400">
        <v>3147</v>
      </c>
      <c r="F58" s="401"/>
      <c r="G58" s="401">
        <v>4900</v>
      </c>
      <c r="H58" s="401"/>
      <c r="I58" s="401"/>
      <c r="J58" s="401">
        <v>4900</v>
      </c>
      <c r="K58" s="401">
        <v>1653</v>
      </c>
      <c r="L58" s="401">
        <v>3247</v>
      </c>
      <c r="M58" s="401"/>
    </row>
    <row r="59" spans="1:13" ht="17.25" customHeight="1">
      <c r="A59" s="273" t="s">
        <v>28</v>
      </c>
      <c r="B59" s="232" t="s">
        <v>486</v>
      </c>
      <c r="C59" s="328">
        <v>2800</v>
      </c>
      <c r="D59" s="328">
        <v>1100</v>
      </c>
      <c r="E59" s="323">
        <v>1700</v>
      </c>
      <c r="F59" s="402"/>
      <c r="G59" s="402">
        <v>2800</v>
      </c>
      <c r="H59" s="402"/>
      <c r="I59" s="402"/>
      <c r="J59" s="402">
        <v>2800</v>
      </c>
      <c r="K59" s="402">
        <v>1100</v>
      </c>
      <c r="L59" s="402">
        <v>1700</v>
      </c>
      <c r="M59" s="402"/>
    </row>
    <row r="60" spans="1:13" ht="15" customHeight="1">
      <c r="A60" s="273" t="s">
        <v>30</v>
      </c>
      <c r="B60" s="232" t="s">
        <v>231</v>
      </c>
      <c r="C60" s="328"/>
      <c r="D60" s="328"/>
      <c r="E60" s="323"/>
      <c r="F60" s="402"/>
      <c r="G60" s="402"/>
      <c r="H60" s="402"/>
      <c r="I60" s="402"/>
      <c r="J60" s="402"/>
      <c r="K60" s="402"/>
      <c r="L60" s="402"/>
      <c r="M60" s="402"/>
    </row>
    <row r="61" spans="1:13" ht="17.25" customHeight="1">
      <c r="A61" s="275" t="s">
        <v>32</v>
      </c>
      <c r="B61" s="269" t="s">
        <v>456</v>
      </c>
      <c r="C61" s="405">
        <v>1399</v>
      </c>
      <c r="D61" s="405">
        <v>446</v>
      </c>
      <c r="E61" s="406">
        <v>953</v>
      </c>
      <c r="F61" s="407"/>
      <c r="G61" s="407">
        <v>1299</v>
      </c>
      <c r="H61" s="407"/>
      <c r="I61" s="407"/>
      <c r="J61" s="407">
        <v>1299</v>
      </c>
      <c r="K61" s="407">
        <v>446</v>
      </c>
      <c r="L61" s="407">
        <v>853</v>
      </c>
      <c r="M61" s="407"/>
    </row>
    <row r="62" spans="1:13" ht="17.25" customHeight="1" thickBot="1">
      <c r="A62" s="276" t="s">
        <v>34</v>
      </c>
      <c r="B62" s="233" t="s">
        <v>502</v>
      </c>
      <c r="C62" s="329"/>
      <c r="D62" s="329"/>
      <c r="E62" s="408"/>
      <c r="F62" s="409"/>
      <c r="G62" s="409"/>
      <c r="H62" s="409"/>
      <c r="I62" s="409"/>
      <c r="J62" s="409"/>
      <c r="K62" s="409"/>
      <c r="L62" s="409"/>
      <c r="M62" s="409"/>
    </row>
    <row r="63" spans="1:13" ht="18.75" customHeight="1" thickBot="1">
      <c r="A63" s="274" t="s">
        <v>38</v>
      </c>
      <c r="B63" s="230" t="s">
        <v>487</v>
      </c>
      <c r="C63" s="330">
        <f>C58+C60+C61</f>
        <v>6199</v>
      </c>
      <c r="D63" s="330">
        <f>D58+D60+D61</f>
        <v>2099</v>
      </c>
      <c r="E63" s="330">
        <f>E58+E60+E61</f>
        <v>4100</v>
      </c>
      <c r="F63" s="410">
        <f>F58+F60+F61</f>
        <v>0</v>
      </c>
      <c r="G63" s="410">
        <f>G58+G60+G61</f>
        <v>6199</v>
      </c>
      <c r="H63" s="410">
        <f aca="true" t="shared" si="8" ref="H63:M63">H58+H60+H61</f>
        <v>0</v>
      </c>
      <c r="I63" s="410">
        <f t="shared" si="8"/>
        <v>0</v>
      </c>
      <c r="J63" s="410">
        <f t="shared" si="8"/>
        <v>6199</v>
      </c>
      <c r="K63" s="410">
        <f t="shared" si="8"/>
        <v>2099</v>
      </c>
      <c r="L63" s="410">
        <f t="shared" si="8"/>
        <v>4100</v>
      </c>
      <c r="M63" s="410">
        <f t="shared" si="8"/>
        <v>0</v>
      </c>
    </row>
    <row r="64" spans="1:13" ht="15" customHeight="1" thickBot="1">
      <c r="A64" s="274" t="s">
        <v>53</v>
      </c>
      <c r="B64" s="230" t="s">
        <v>457</v>
      </c>
      <c r="C64" s="380"/>
      <c r="D64" s="380"/>
      <c r="E64" s="411"/>
      <c r="F64" s="412"/>
      <c r="G64" s="412"/>
      <c r="H64" s="412"/>
      <c r="I64" s="412"/>
      <c r="J64" s="412"/>
      <c r="K64" s="412"/>
      <c r="L64" s="412"/>
      <c r="M64" s="412"/>
    </row>
    <row r="65" spans="1:13" ht="18" customHeight="1" thickBot="1">
      <c r="A65" s="277" t="s">
        <v>70</v>
      </c>
      <c r="B65" s="278" t="s">
        <v>458</v>
      </c>
      <c r="C65" s="413">
        <f>+C56+C63+C64</f>
        <v>273718</v>
      </c>
      <c r="D65" s="413">
        <f>+D56+D63+D64</f>
        <v>235035</v>
      </c>
      <c r="E65" s="414">
        <f>+E56+E63+E64</f>
        <v>38683</v>
      </c>
      <c r="F65" s="415">
        <f>+F56+F63+F64</f>
        <v>33652</v>
      </c>
      <c r="G65" s="415">
        <f>+G56+G63+G64</f>
        <v>293505</v>
      </c>
      <c r="H65" s="415">
        <f aca="true" t="shared" si="9" ref="H65:M65">+H56+H63+H64</f>
        <v>7123</v>
      </c>
      <c r="I65" s="415">
        <f t="shared" si="9"/>
        <v>5037</v>
      </c>
      <c r="J65" s="415">
        <f t="shared" si="9"/>
        <v>295591</v>
      </c>
      <c r="K65" s="415">
        <f t="shared" si="9"/>
        <v>256908</v>
      </c>
      <c r="L65" s="415">
        <f t="shared" si="9"/>
        <v>38683</v>
      </c>
      <c r="M65" s="415">
        <f t="shared" si="9"/>
        <v>33652</v>
      </c>
    </row>
    <row r="66" spans="3:13" ht="15" customHeight="1" thickBot="1">
      <c r="C66" s="266"/>
      <c r="D66" s="245"/>
      <c r="E66" s="245"/>
      <c r="F66" s="245"/>
      <c r="G66" s="245"/>
      <c r="H66" s="245"/>
      <c r="I66" s="245"/>
      <c r="J66" s="245"/>
      <c r="K66" s="245"/>
      <c r="L66" s="245"/>
      <c r="M66" s="245"/>
    </row>
    <row r="67" spans="1:13" ht="17.25" customHeight="1" thickBot="1">
      <c r="A67" s="118" t="s">
        <v>429</v>
      </c>
      <c r="B67" s="222"/>
      <c r="C67" s="373">
        <v>41</v>
      </c>
      <c r="D67" s="374">
        <v>41</v>
      </c>
      <c r="E67" s="374"/>
      <c r="F67" s="375">
        <v>6</v>
      </c>
      <c r="G67" s="375">
        <v>44</v>
      </c>
      <c r="H67" s="375"/>
      <c r="I67" s="375"/>
      <c r="J67" s="375">
        <v>44</v>
      </c>
      <c r="K67" s="375">
        <v>44</v>
      </c>
      <c r="L67" s="375"/>
      <c r="M67" s="375">
        <v>6</v>
      </c>
    </row>
    <row r="68" spans="1:13" ht="15" customHeight="1" thickBot="1">
      <c r="A68" s="118" t="s">
        <v>430</v>
      </c>
      <c r="B68" s="222"/>
      <c r="C68" s="373"/>
      <c r="D68" s="374"/>
      <c r="E68" s="374"/>
      <c r="F68" s="375"/>
      <c r="G68" s="375"/>
      <c r="H68" s="375"/>
      <c r="I68" s="375"/>
      <c r="J68" s="375"/>
      <c r="K68" s="375"/>
      <c r="L68" s="375"/>
      <c r="M68" s="375"/>
    </row>
  </sheetData>
  <sheetProtection selectLockedCells="1" selectUnlockedCells="1"/>
  <mergeCells count="10">
    <mergeCell ref="K4:M4"/>
    <mergeCell ref="B2:M2"/>
    <mergeCell ref="B3:M3"/>
    <mergeCell ref="A4:A5"/>
    <mergeCell ref="B4:B5"/>
    <mergeCell ref="C4:C5"/>
    <mergeCell ref="D4:F4"/>
    <mergeCell ref="H4:I4"/>
    <mergeCell ref="J4:J5"/>
    <mergeCell ref="G4:G5"/>
  </mergeCells>
  <printOptions horizontalCentered="1"/>
  <pageMargins left="0.3937007874015748" right="0.2755905511811024" top="0.4330708661417323" bottom="0.5118110236220472" header="0.5118110236220472" footer="0.5118110236220472"/>
  <pageSetup horizontalDpi="300" verticalDpi="300" orientation="landscape" paperSize="9" scale="59" r:id="rId1"/>
  <rowBreaks count="1" manualBreakCount="1">
    <brk id="4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M76"/>
  <sheetViews>
    <sheetView zoomScalePageLayoutView="0" workbookViewId="0" topLeftCell="A1">
      <pane xSplit="2" ySplit="7" topLeftCell="F6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69" sqref="M69"/>
    </sheetView>
  </sheetViews>
  <sheetFormatPr defaultColWidth="9.00390625" defaultRowHeight="12.75"/>
  <cols>
    <col min="1" max="1" width="10.625" style="90" customWidth="1"/>
    <col min="2" max="2" width="78.375" style="194" customWidth="1"/>
    <col min="3" max="3" width="15.875" style="267" customWidth="1"/>
    <col min="4" max="6" width="15.875" style="91" customWidth="1"/>
    <col min="7" max="13" width="15.875" style="9" customWidth="1"/>
    <col min="14" max="16384" width="9.375" style="9" customWidth="1"/>
  </cols>
  <sheetData>
    <row r="1" spans="1:13" s="120" customFormat="1" ht="21" customHeight="1" thickBot="1">
      <c r="A1" s="94"/>
      <c r="C1" s="473" t="str">
        <f>+CONCATENATE("9.2.1. melléklet a .../",2018,". (......) önkormányzati rendelethez")</f>
        <v>9.2.1. melléklet a .../2018. (......) önkormányzati rendelethez</v>
      </c>
      <c r="D1" s="119"/>
      <c r="E1" s="45"/>
      <c r="M1" s="6" t="s">
        <v>0</v>
      </c>
    </row>
    <row r="2" spans="1:13" s="97" customFormat="1" ht="40.5" customHeight="1" thickBot="1">
      <c r="A2" s="528" t="s">
        <v>394</v>
      </c>
      <c r="B2" s="1105" t="s">
        <v>522</v>
      </c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7"/>
    </row>
    <row r="3" spans="1:13" s="97" customFormat="1" ht="54" customHeight="1" thickBot="1">
      <c r="A3" s="528" t="s">
        <v>395</v>
      </c>
      <c r="B3" s="1105" t="s">
        <v>396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7"/>
    </row>
    <row r="4" spans="1:13" s="97" customFormat="1" ht="18.75" customHeight="1" thickBot="1">
      <c r="A4" s="1096" t="s">
        <v>1</v>
      </c>
      <c r="B4" s="1087" t="s">
        <v>397</v>
      </c>
      <c r="C4" s="1123" t="s">
        <v>542</v>
      </c>
      <c r="D4" s="1147" t="s">
        <v>544</v>
      </c>
      <c r="E4" s="1147"/>
      <c r="F4" s="1147"/>
      <c r="G4" s="1087" t="s">
        <v>570</v>
      </c>
      <c r="H4" s="1108" t="s">
        <v>571</v>
      </c>
      <c r="I4" s="1074"/>
      <c r="J4" s="1087" t="s">
        <v>557</v>
      </c>
      <c r="K4" s="1121" t="s">
        <v>533</v>
      </c>
      <c r="L4" s="1121"/>
      <c r="M4" s="1122"/>
    </row>
    <row r="5" spans="1:13" s="194" customFormat="1" ht="48" thickBot="1">
      <c r="A5" s="1096"/>
      <c r="B5" s="1096"/>
      <c r="C5" s="1097"/>
      <c r="D5" s="193" t="s">
        <v>3</v>
      </c>
      <c r="E5" s="163" t="s">
        <v>4</v>
      </c>
      <c r="F5" s="163" t="s">
        <v>488</v>
      </c>
      <c r="G5" s="1075"/>
      <c r="H5" s="493" t="s">
        <v>534</v>
      </c>
      <c r="I5" s="493" t="s">
        <v>334</v>
      </c>
      <c r="J5" s="1075"/>
      <c r="K5" s="524" t="s">
        <v>3</v>
      </c>
      <c r="L5" s="523" t="s">
        <v>4</v>
      </c>
      <c r="M5" s="525" t="s">
        <v>488</v>
      </c>
    </row>
    <row r="6" spans="1:13" s="11" customFormat="1" ht="13.5" customHeight="1" thickBot="1">
      <c r="A6" s="98" t="s">
        <v>5</v>
      </c>
      <c r="B6" s="164" t="s">
        <v>6</v>
      </c>
      <c r="C6" s="462" t="s">
        <v>7</v>
      </c>
      <c r="D6" s="143" t="s">
        <v>8</v>
      </c>
      <c r="E6" s="143" t="s">
        <v>9</v>
      </c>
      <c r="F6" s="8" t="s">
        <v>10</v>
      </c>
      <c r="G6" s="8" t="s">
        <v>536</v>
      </c>
      <c r="H6" s="8" t="s">
        <v>376</v>
      </c>
      <c r="I6" s="8" t="s">
        <v>535</v>
      </c>
      <c r="J6" s="8" t="s">
        <v>536</v>
      </c>
      <c r="K6" s="8" t="s">
        <v>537</v>
      </c>
      <c r="L6" s="8" t="s">
        <v>540</v>
      </c>
      <c r="M6" s="8" t="s">
        <v>538</v>
      </c>
    </row>
    <row r="7" spans="1:13" s="11" customFormat="1" ht="15.75" customHeight="1" thickBot="1">
      <c r="A7" s="99"/>
      <c r="B7" s="234" t="s">
        <v>288</v>
      </c>
      <c r="C7" s="264"/>
      <c r="D7" s="247"/>
      <c r="E7" s="247"/>
      <c r="F7" s="248"/>
      <c r="G7" s="248"/>
      <c r="H7" s="248"/>
      <c r="I7" s="248"/>
      <c r="J7" s="248"/>
      <c r="K7" s="248"/>
      <c r="L7" s="248"/>
      <c r="M7" s="248"/>
    </row>
    <row r="8" spans="1:13" ht="15" customHeight="1" thickBot="1">
      <c r="A8" s="101"/>
      <c r="B8" s="224" t="s">
        <v>295</v>
      </c>
      <c r="C8" s="376"/>
      <c r="D8" s="377"/>
      <c r="E8" s="377"/>
      <c r="F8" s="378"/>
      <c r="G8" s="378"/>
      <c r="H8" s="378"/>
      <c r="I8" s="378"/>
      <c r="J8" s="378"/>
      <c r="K8" s="378"/>
      <c r="L8" s="378"/>
      <c r="M8" s="378"/>
    </row>
    <row r="9" spans="1:13" s="122" customFormat="1" ht="16.5" customHeight="1">
      <c r="A9" s="121" t="s">
        <v>13</v>
      </c>
      <c r="B9" s="179" t="s">
        <v>74</v>
      </c>
      <c r="C9" s="331"/>
      <c r="D9" s="308"/>
      <c r="E9" s="308"/>
      <c r="F9" s="317"/>
      <c r="G9" s="317"/>
      <c r="H9" s="317"/>
      <c r="I9" s="317"/>
      <c r="J9" s="317"/>
      <c r="K9" s="317"/>
      <c r="L9" s="317"/>
      <c r="M9" s="317"/>
    </row>
    <row r="10" spans="1:13" s="122" customFormat="1" ht="17.25" customHeight="1">
      <c r="A10" s="123" t="s">
        <v>15</v>
      </c>
      <c r="B10" s="180" t="s">
        <v>76</v>
      </c>
      <c r="C10" s="328">
        <v>2000</v>
      </c>
      <c r="D10" s="304">
        <v>2000</v>
      </c>
      <c r="E10" s="304"/>
      <c r="F10" s="318">
        <v>600</v>
      </c>
      <c r="G10" s="318">
        <v>2000</v>
      </c>
      <c r="H10" s="318"/>
      <c r="I10" s="318"/>
      <c r="J10" s="318">
        <v>2000</v>
      </c>
      <c r="K10" s="318">
        <v>2000</v>
      </c>
      <c r="L10" s="318"/>
      <c r="M10" s="318">
        <v>600</v>
      </c>
    </row>
    <row r="11" spans="1:13" s="122" customFormat="1" ht="15" customHeight="1">
      <c r="A11" s="123" t="s">
        <v>17</v>
      </c>
      <c r="B11" s="180" t="s">
        <v>78</v>
      </c>
      <c r="C11" s="328"/>
      <c r="D11" s="304"/>
      <c r="E11" s="304"/>
      <c r="F11" s="318"/>
      <c r="G11" s="318"/>
      <c r="H11" s="318"/>
      <c r="I11" s="318"/>
      <c r="J11" s="318"/>
      <c r="K11" s="318"/>
      <c r="L11" s="318"/>
      <c r="M11" s="318"/>
    </row>
    <row r="12" spans="1:13" s="122" customFormat="1" ht="15" customHeight="1">
      <c r="A12" s="123" t="s">
        <v>19</v>
      </c>
      <c r="B12" s="180" t="s">
        <v>485</v>
      </c>
      <c r="C12" s="328"/>
      <c r="D12" s="304"/>
      <c r="E12" s="304"/>
      <c r="F12" s="318"/>
      <c r="G12" s="318"/>
      <c r="H12" s="318"/>
      <c r="I12" s="318"/>
      <c r="J12" s="318"/>
      <c r="K12" s="318"/>
      <c r="L12" s="318"/>
      <c r="M12" s="318"/>
    </row>
    <row r="13" spans="1:13" s="122" customFormat="1" ht="17.25" customHeight="1">
      <c r="A13" s="123" t="s">
        <v>21</v>
      </c>
      <c r="B13" s="180" t="s">
        <v>82</v>
      </c>
      <c r="C13" s="328"/>
      <c r="D13" s="304"/>
      <c r="E13" s="304"/>
      <c r="F13" s="318"/>
      <c r="G13" s="318"/>
      <c r="H13" s="318"/>
      <c r="I13" s="318"/>
      <c r="J13" s="318"/>
      <c r="K13" s="318"/>
      <c r="L13" s="318"/>
      <c r="M13" s="318"/>
    </row>
    <row r="14" spans="1:13" s="122" customFormat="1" ht="17.25" customHeight="1">
      <c r="A14" s="123" t="s">
        <v>197</v>
      </c>
      <c r="B14" s="180" t="s">
        <v>431</v>
      </c>
      <c r="C14" s="328">
        <v>500</v>
      </c>
      <c r="D14" s="304">
        <v>500</v>
      </c>
      <c r="E14" s="304"/>
      <c r="F14" s="318"/>
      <c r="G14" s="318">
        <v>500</v>
      </c>
      <c r="H14" s="318"/>
      <c r="I14" s="318"/>
      <c r="J14" s="318">
        <v>500</v>
      </c>
      <c r="K14" s="318">
        <v>500</v>
      </c>
      <c r="L14" s="318"/>
      <c r="M14" s="318"/>
    </row>
    <row r="15" spans="1:13" s="122" customFormat="1" ht="17.25" customHeight="1">
      <c r="A15" s="123" t="s">
        <v>199</v>
      </c>
      <c r="B15" s="190" t="s">
        <v>432</v>
      </c>
      <c r="C15" s="328"/>
      <c r="D15" s="304"/>
      <c r="E15" s="304"/>
      <c r="F15" s="318"/>
      <c r="G15" s="318"/>
      <c r="H15" s="318"/>
      <c r="I15" s="318"/>
      <c r="J15" s="318"/>
      <c r="K15" s="318"/>
      <c r="L15" s="318"/>
      <c r="M15" s="318"/>
    </row>
    <row r="16" spans="1:13" s="122" customFormat="1" ht="15" customHeight="1">
      <c r="A16" s="123" t="s">
        <v>201</v>
      </c>
      <c r="B16" s="180" t="s">
        <v>88</v>
      </c>
      <c r="C16" s="329"/>
      <c r="D16" s="311"/>
      <c r="E16" s="311"/>
      <c r="F16" s="321"/>
      <c r="G16" s="321"/>
      <c r="H16" s="321"/>
      <c r="I16" s="321"/>
      <c r="J16" s="321"/>
      <c r="K16" s="321"/>
      <c r="L16" s="321"/>
      <c r="M16" s="321"/>
    </row>
    <row r="17" spans="1:13" s="91" customFormat="1" ht="15" customHeight="1">
      <c r="A17" s="123" t="s">
        <v>203</v>
      </c>
      <c r="B17" s="180" t="s">
        <v>90</v>
      </c>
      <c r="C17" s="328"/>
      <c r="D17" s="304"/>
      <c r="E17" s="304"/>
      <c r="F17" s="318"/>
      <c r="G17" s="318"/>
      <c r="H17" s="318"/>
      <c r="I17" s="318"/>
      <c r="J17" s="318"/>
      <c r="K17" s="318"/>
      <c r="L17" s="318"/>
      <c r="M17" s="318"/>
    </row>
    <row r="18" spans="1:13" s="91" customFormat="1" ht="15" customHeight="1">
      <c r="A18" s="123" t="s">
        <v>205</v>
      </c>
      <c r="B18" s="180" t="s">
        <v>92</v>
      </c>
      <c r="C18" s="379"/>
      <c r="D18" s="306"/>
      <c r="E18" s="306"/>
      <c r="F18" s="319"/>
      <c r="G18" s="319"/>
      <c r="H18" s="319"/>
      <c r="I18" s="319"/>
      <c r="J18" s="319"/>
      <c r="K18" s="319"/>
      <c r="L18" s="319"/>
      <c r="M18" s="319"/>
    </row>
    <row r="19" spans="1:13" s="91" customFormat="1" ht="17.25" customHeight="1" thickBot="1">
      <c r="A19" s="123" t="s">
        <v>207</v>
      </c>
      <c r="B19" s="190" t="s">
        <v>94</v>
      </c>
      <c r="C19" s="379">
        <v>100</v>
      </c>
      <c r="D19" s="306">
        <v>100</v>
      </c>
      <c r="E19" s="306"/>
      <c r="F19" s="319"/>
      <c r="G19" s="319">
        <v>100</v>
      </c>
      <c r="H19" s="319"/>
      <c r="I19" s="319"/>
      <c r="J19" s="319">
        <v>100</v>
      </c>
      <c r="K19" s="319">
        <v>100</v>
      </c>
      <c r="L19" s="319"/>
      <c r="M19" s="319"/>
    </row>
    <row r="20" spans="1:13" s="122" customFormat="1" ht="17.25" customHeight="1" thickBot="1">
      <c r="A20" s="51" t="s">
        <v>23</v>
      </c>
      <c r="B20" s="224" t="s">
        <v>433</v>
      </c>
      <c r="C20" s="330">
        <f>SUM(C9:C19)</f>
        <v>2600</v>
      </c>
      <c r="D20" s="309">
        <f>SUM(D9:D19)</f>
        <v>2600</v>
      </c>
      <c r="E20" s="309">
        <f>SUM(E9:E19)</f>
        <v>0</v>
      </c>
      <c r="F20" s="316">
        <f>SUM(F9:F19)</f>
        <v>600</v>
      </c>
      <c r="G20" s="316">
        <f>SUM(G9:G19)</f>
        <v>2600</v>
      </c>
      <c r="H20" s="316">
        <f aca="true" t="shared" si="0" ref="H20:M20">SUM(H9:H19)</f>
        <v>0</v>
      </c>
      <c r="I20" s="316">
        <f t="shared" si="0"/>
        <v>0</v>
      </c>
      <c r="J20" s="316">
        <f t="shared" si="0"/>
        <v>2600</v>
      </c>
      <c r="K20" s="316">
        <f t="shared" si="0"/>
        <v>2600</v>
      </c>
      <c r="L20" s="316">
        <f t="shared" si="0"/>
        <v>0</v>
      </c>
      <c r="M20" s="316">
        <f t="shared" si="0"/>
        <v>600</v>
      </c>
    </row>
    <row r="21" spans="1:13" ht="15" customHeight="1" thickBot="1">
      <c r="A21" s="101"/>
      <c r="B21" s="224" t="s">
        <v>25</v>
      </c>
      <c r="C21" s="376"/>
      <c r="D21" s="377"/>
      <c r="E21" s="377"/>
      <c r="F21" s="378"/>
      <c r="G21" s="378"/>
      <c r="H21" s="378"/>
      <c r="I21" s="378"/>
      <c r="J21" s="378"/>
      <c r="K21" s="378"/>
      <c r="L21" s="378"/>
      <c r="M21" s="378"/>
    </row>
    <row r="22" spans="1:13" s="91" customFormat="1" ht="15" customHeight="1">
      <c r="A22" s="121" t="s">
        <v>26</v>
      </c>
      <c r="B22" s="179" t="s">
        <v>27</v>
      </c>
      <c r="C22" s="331"/>
      <c r="D22" s="308"/>
      <c r="E22" s="308"/>
      <c r="F22" s="317"/>
      <c r="G22" s="317"/>
      <c r="H22" s="317"/>
      <c r="I22" s="317"/>
      <c r="J22" s="317"/>
      <c r="K22" s="317"/>
      <c r="L22" s="317"/>
      <c r="M22" s="317"/>
    </row>
    <row r="23" spans="1:13" s="91" customFormat="1" ht="15" customHeight="1">
      <c r="A23" s="123" t="s">
        <v>28</v>
      </c>
      <c r="B23" s="180" t="s">
        <v>434</v>
      </c>
      <c r="C23" s="328"/>
      <c r="D23" s="304"/>
      <c r="E23" s="304"/>
      <c r="F23" s="318"/>
      <c r="G23" s="318"/>
      <c r="H23" s="318"/>
      <c r="I23" s="318"/>
      <c r="J23" s="318"/>
      <c r="K23" s="318"/>
      <c r="L23" s="318"/>
      <c r="M23" s="318"/>
    </row>
    <row r="24" spans="1:13" s="91" customFormat="1" ht="17.25" customHeight="1">
      <c r="A24" s="123" t="s">
        <v>30</v>
      </c>
      <c r="B24" s="180" t="s">
        <v>435</v>
      </c>
      <c r="C24" s="328">
        <v>2173</v>
      </c>
      <c r="D24" s="304">
        <v>2173</v>
      </c>
      <c r="E24" s="304"/>
      <c r="F24" s="318"/>
      <c r="G24" s="318">
        <v>7868</v>
      </c>
      <c r="H24" s="318">
        <v>2059</v>
      </c>
      <c r="I24" s="318"/>
      <c r="J24" s="318">
        <v>9927</v>
      </c>
      <c r="K24" s="318">
        <v>9927</v>
      </c>
      <c r="L24" s="318"/>
      <c r="M24" s="318"/>
    </row>
    <row r="25" spans="1:13" s="91" customFormat="1" ht="15" customHeight="1" thickBot="1">
      <c r="A25" s="123" t="s">
        <v>32</v>
      </c>
      <c r="B25" s="180" t="s">
        <v>459</v>
      </c>
      <c r="C25" s="328"/>
      <c r="D25" s="304"/>
      <c r="E25" s="304"/>
      <c r="F25" s="318"/>
      <c r="G25" s="318"/>
      <c r="H25" s="318"/>
      <c r="I25" s="318"/>
      <c r="J25" s="318"/>
      <c r="K25" s="318"/>
      <c r="L25" s="318"/>
      <c r="M25" s="318"/>
    </row>
    <row r="26" spans="1:13" s="122" customFormat="1" ht="30" customHeight="1" thickBot="1">
      <c r="A26" s="51" t="s">
        <v>38</v>
      </c>
      <c r="B26" s="224" t="s">
        <v>437</v>
      </c>
      <c r="C26" s="330">
        <f>SUM(C22:C24)</f>
        <v>2173</v>
      </c>
      <c r="D26" s="309">
        <f>SUM(D22:D24)</f>
        <v>2173</v>
      </c>
      <c r="E26" s="309">
        <f>SUM(E22:E24)</f>
        <v>0</v>
      </c>
      <c r="F26" s="316">
        <f>SUM(F22:F24)</f>
        <v>0</v>
      </c>
      <c r="G26" s="316">
        <f>SUM(G22:G24)</f>
        <v>7868</v>
      </c>
      <c r="H26" s="316">
        <f aca="true" t="shared" si="1" ref="H26:M26">SUM(H22:H24)</f>
        <v>2059</v>
      </c>
      <c r="I26" s="316">
        <f t="shared" si="1"/>
        <v>0</v>
      </c>
      <c r="J26" s="316">
        <f t="shared" si="1"/>
        <v>9927</v>
      </c>
      <c r="K26" s="316">
        <f t="shared" si="1"/>
        <v>9927</v>
      </c>
      <c r="L26" s="316">
        <f t="shared" si="1"/>
        <v>0</v>
      </c>
      <c r="M26" s="316">
        <f t="shared" si="1"/>
        <v>0</v>
      </c>
    </row>
    <row r="27" spans="1:13" s="91" customFormat="1" ht="15" customHeight="1" thickBot="1">
      <c r="A27" s="51" t="s">
        <v>53</v>
      </c>
      <c r="B27" s="169" t="s">
        <v>294</v>
      </c>
      <c r="C27" s="380"/>
      <c r="D27" s="381"/>
      <c r="E27" s="381"/>
      <c r="F27" s="382"/>
      <c r="G27" s="382"/>
      <c r="H27" s="382"/>
      <c r="I27" s="382"/>
      <c r="J27" s="382"/>
      <c r="K27" s="382"/>
      <c r="L27" s="382"/>
      <c r="M27" s="382"/>
    </row>
    <row r="28" spans="1:13" ht="15" customHeight="1" thickBot="1">
      <c r="A28" s="101"/>
      <c r="B28" s="169" t="s">
        <v>40</v>
      </c>
      <c r="C28" s="376"/>
      <c r="D28" s="377"/>
      <c r="E28" s="377"/>
      <c r="F28" s="378"/>
      <c r="G28" s="378"/>
      <c r="H28" s="378"/>
      <c r="I28" s="378"/>
      <c r="J28" s="378"/>
      <c r="K28" s="378"/>
      <c r="L28" s="378"/>
      <c r="M28" s="378"/>
    </row>
    <row r="29" spans="1:13" s="91" customFormat="1" ht="15" customHeight="1">
      <c r="A29" s="121" t="s">
        <v>56</v>
      </c>
      <c r="B29" s="179" t="s">
        <v>434</v>
      </c>
      <c r="C29" s="331"/>
      <c r="D29" s="308"/>
      <c r="E29" s="308"/>
      <c r="F29" s="317"/>
      <c r="G29" s="317"/>
      <c r="H29" s="317"/>
      <c r="I29" s="317"/>
      <c r="J29" s="317"/>
      <c r="K29" s="317"/>
      <c r="L29" s="317"/>
      <c r="M29" s="317"/>
    </row>
    <row r="30" spans="1:13" s="91" customFormat="1" ht="15" customHeight="1">
      <c r="A30" s="121" t="s">
        <v>64</v>
      </c>
      <c r="B30" s="180" t="s">
        <v>438</v>
      </c>
      <c r="C30" s="329"/>
      <c r="D30" s="311"/>
      <c r="E30" s="311"/>
      <c r="F30" s="321"/>
      <c r="G30" s="321"/>
      <c r="H30" s="321"/>
      <c r="I30" s="321"/>
      <c r="J30" s="321"/>
      <c r="K30" s="321"/>
      <c r="L30" s="321"/>
      <c r="M30" s="321"/>
    </row>
    <row r="31" spans="1:13" s="91" customFormat="1" ht="15" customHeight="1" thickBot="1">
      <c r="A31" s="123" t="s">
        <v>66</v>
      </c>
      <c r="B31" s="227" t="s">
        <v>460</v>
      </c>
      <c r="C31" s="383"/>
      <c r="D31" s="384"/>
      <c r="E31" s="384"/>
      <c r="F31" s="385"/>
      <c r="G31" s="385"/>
      <c r="H31" s="385"/>
      <c r="I31" s="385"/>
      <c r="J31" s="385"/>
      <c r="K31" s="385"/>
      <c r="L31" s="385"/>
      <c r="M31" s="385"/>
    </row>
    <row r="32" spans="1:13" s="91" customFormat="1" ht="33" customHeight="1" thickBot="1">
      <c r="A32" s="51" t="s">
        <v>70</v>
      </c>
      <c r="B32" s="169" t="s">
        <v>461</v>
      </c>
      <c r="C32" s="330">
        <f>+C29+C30</f>
        <v>0</v>
      </c>
      <c r="D32" s="309">
        <f>+D29+D30</f>
        <v>0</v>
      </c>
      <c r="E32" s="309">
        <f>+E29+E30</f>
        <v>0</v>
      </c>
      <c r="F32" s="316">
        <f>+F29+F30</f>
        <v>0</v>
      </c>
      <c r="G32" s="316">
        <f>+G29+G30</f>
        <v>0</v>
      </c>
      <c r="H32" s="316">
        <f aca="true" t="shared" si="2" ref="H32:M32">+H29+H30</f>
        <v>0</v>
      </c>
      <c r="I32" s="316">
        <f t="shared" si="2"/>
        <v>0</v>
      </c>
      <c r="J32" s="316">
        <f t="shared" si="2"/>
        <v>0</v>
      </c>
      <c r="K32" s="316">
        <f t="shared" si="2"/>
        <v>0</v>
      </c>
      <c r="L32" s="316">
        <f t="shared" si="2"/>
        <v>0</v>
      </c>
      <c r="M32" s="316">
        <f t="shared" si="2"/>
        <v>0</v>
      </c>
    </row>
    <row r="33" spans="1:13" ht="15" customHeight="1" thickBot="1">
      <c r="A33" s="101"/>
      <c r="B33" s="169" t="s">
        <v>97</v>
      </c>
      <c r="C33" s="376"/>
      <c r="D33" s="377"/>
      <c r="E33" s="377"/>
      <c r="F33" s="378"/>
      <c r="G33" s="378"/>
      <c r="H33" s="378"/>
      <c r="I33" s="378"/>
      <c r="J33" s="378"/>
      <c r="K33" s="378"/>
      <c r="L33" s="378"/>
      <c r="M33" s="378"/>
    </row>
    <row r="34" spans="1:13" s="91" customFormat="1" ht="15" customHeight="1">
      <c r="A34" s="121" t="s">
        <v>73</v>
      </c>
      <c r="B34" s="179" t="s">
        <v>99</v>
      </c>
      <c r="C34" s="331"/>
      <c r="D34" s="308"/>
      <c r="E34" s="308"/>
      <c r="F34" s="317"/>
      <c r="G34" s="317"/>
      <c r="H34" s="317"/>
      <c r="I34" s="317"/>
      <c r="J34" s="317"/>
      <c r="K34" s="317"/>
      <c r="L34" s="317"/>
      <c r="M34" s="317"/>
    </row>
    <row r="35" spans="1:13" s="91" customFormat="1" ht="15" customHeight="1">
      <c r="A35" s="121" t="s">
        <v>75</v>
      </c>
      <c r="B35" s="180" t="s">
        <v>101</v>
      </c>
      <c r="C35" s="329"/>
      <c r="D35" s="311"/>
      <c r="E35" s="311"/>
      <c r="F35" s="321"/>
      <c r="G35" s="321"/>
      <c r="H35" s="321"/>
      <c r="I35" s="321"/>
      <c r="J35" s="321"/>
      <c r="K35" s="321"/>
      <c r="L35" s="321"/>
      <c r="M35" s="321"/>
    </row>
    <row r="36" spans="1:13" s="91" customFormat="1" ht="15" customHeight="1" thickBot="1">
      <c r="A36" s="123" t="s">
        <v>77</v>
      </c>
      <c r="B36" s="227" t="s">
        <v>103</v>
      </c>
      <c r="C36" s="383"/>
      <c r="D36" s="384"/>
      <c r="E36" s="384"/>
      <c r="F36" s="385"/>
      <c r="G36" s="385"/>
      <c r="H36" s="385"/>
      <c r="I36" s="385"/>
      <c r="J36" s="385"/>
      <c r="K36" s="385"/>
      <c r="L36" s="385"/>
      <c r="M36" s="385"/>
    </row>
    <row r="37" spans="1:13" s="91" customFormat="1" ht="15" customHeight="1" thickBot="1">
      <c r="A37" s="51" t="s">
        <v>95</v>
      </c>
      <c r="B37" s="169" t="s">
        <v>466</v>
      </c>
      <c r="C37" s="330">
        <f>+C34+C35+C36</f>
        <v>0</v>
      </c>
      <c r="D37" s="309">
        <f>+D34+D35+D36</f>
        <v>0</v>
      </c>
      <c r="E37" s="309">
        <f>+E34+E35+E36</f>
        <v>0</v>
      </c>
      <c r="F37" s="316">
        <f>+F34+F35+F36</f>
        <v>0</v>
      </c>
      <c r="G37" s="316">
        <f>+G34+G35+G36</f>
        <v>0</v>
      </c>
      <c r="H37" s="316">
        <f aca="true" t="shared" si="3" ref="H37:M37">+H34+H35+H36</f>
        <v>0</v>
      </c>
      <c r="I37" s="316">
        <f t="shared" si="3"/>
        <v>0</v>
      </c>
      <c r="J37" s="316">
        <f t="shared" si="3"/>
        <v>0</v>
      </c>
      <c r="K37" s="316">
        <f t="shared" si="3"/>
        <v>0</v>
      </c>
      <c r="L37" s="316">
        <f t="shared" si="3"/>
        <v>0</v>
      </c>
      <c r="M37" s="316">
        <f t="shared" si="3"/>
        <v>0</v>
      </c>
    </row>
    <row r="38" spans="1:13" s="122" customFormat="1" ht="15" customHeight="1" thickBot="1">
      <c r="A38" s="51" t="s">
        <v>108</v>
      </c>
      <c r="B38" s="169" t="s">
        <v>296</v>
      </c>
      <c r="C38" s="380"/>
      <c r="D38" s="381"/>
      <c r="E38" s="381"/>
      <c r="F38" s="382"/>
      <c r="G38" s="382"/>
      <c r="H38" s="382"/>
      <c r="I38" s="382"/>
      <c r="J38" s="382"/>
      <c r="K38" s="382"/>
      <c r="L38" s="382"/>
      <c r="M38" s="382"/>
    </row>
    <row r="39" spans="1:13" s="122" customFormat="1" ht="15" customHeight="1" thickBot="1">
      <c r="A39" s="51" t="s">
        <v>119</v>
      </c>
      <c r="B39" s="169" t="s">
        <v>442</v>
      </c>
      <c r="C39" s="380"/>
      <c r="D39" s="381"/>
      <c r="E39" s="381"/>
      <c r="F39" s="382"/>
      <c r="G39" s="382"/>
      <c r="H39" s="382"/>
      <c r="I39" s="382"/>
      <c r="J39" s="382"/>
      <c r="K39" s="382"/>
      <c r="L39" s="382"/>
      <c r="M39" s="382"/>
    </row>
    <row r="40" spans="1:13" s="122" customFormat="1" ht="18.75" customHeight="1" thickBot="1">
      <c r="A40" s="51" t="s">
        <v>130</v>
      </c>
      <c r="B40" s="169" t="s">
        <v>462</v>
      </c>
      <c r="C40" s="330">
        <f>+C20+C26+C27+C32+C37+C38+C39</f>
        <v>4773</v>
      </c>
      <c r="D40" s="309">
        <f>+D20+D26+D27+D32+D37+D38+D39</f>
        <v>4773</v>
      </c>
      <c r="E40" s="309">
        <f>+E20+E26+E27+E32+E37+E38+E39</f>
        <v>0</v>
      </c>
      <c r="F40" s="316">
        <f>+F20+F26+F27+F32+F37+F38+F39</f>
        <v>600</v>
      </c>
      <c r="G40" s="316">
        <f>+G20+G26+G27+G32+G37+G38+G39</f>
        <v>10468</v>
      </c>
      <c r="H40" s="316">
        <f aca="true" t="shared" si="4" ref="H40:M40">+H20+H26+H27+H32+H37+H38+H39</f>
        <v>2059</v>
      </c>
      <c r="I40" s="316">
        <f t="shared" si="4"/>
        <v>0</v>
      </c>
      <c r="J40" s="316">
        <f t="shared" si="4"/>
        <v>12527</v>
      </c>
      <c r="K40" s="316">
        <f t="shared" si="4"/>
        <v>12527</v>
      </c>
      <c r="L40" s="316">
        <f t="shared" si="4"/>
        <v>0</v>
      </c>
      <c r="M40" s="316">
        <f t="shared" si="4"/>
        <v>600</v>
      </c>
    </row>
    <row r="41" spans="1:13" ht="15" customHeight="1" thickBot="1">
      <c r="A41" s="101"/>
      <c r="B41" s="169" t="s">
        <v>444</v>
      </c>
      <c r="C41" s="376"/>
      <c r="D41" s="377"/>
      <c r="E41" s="377"/>
      <c r="F41" s="378"/>
      <c r="G41" s="378"/>
      <c r="H41" s="378"/>
      <c r="I41" s="378"/>
      <c r="J41" s="378"/>
      <c r="K41" s="378"/>
      <c r="L41" s="378"/>
      <c r="M41" s="378"/>
    </row>
    <row r="42" spans="1:13" s="122" customFormat="1" ht="15" customHeight="1">
      <c r="A42" s="121" t="s">
        <v>445</v>
      </c>
      <c r="B42" s="179" t="s">
        <v>350</v>
      </c>
      <c r="C42" s="331"/>
      <c r="D42" s="308"/>
      <c r="E42" s="308"/>
      <c r="F42" s="317"/>
      <c r="G42" s="317">
        <v>3646</v>
      </c>
      <c r="H42" s="317"/>
      <c r="I42" s="317"/>
      <c r="J42" s="317">
        <v>3646</v>
      </c>
      <c r="K42" s="317">
        <v>3646</v>
      </c>
      <c r="L42" s="317"/>
      <c r="M42" s="317"/>
    </row>
    <row r="43" spans="1:13" s="122" customFormat="1" ht="15" customHeight="1">
      <c r="A43" s="121" t="s">
        <v>446</v>
      </c>
      <c r="B43" s="180" t="s">
        <v>447</v>
      </c>
      <c r="C43" s="329"/>
      <c r="D43" s="311"/>
      <c r="E43" s="311"/>
      <c r="F43" s="321"/>
      <c r="G43" s="321"/>
      <c r="H43" s="321"/>
      <c r="I43" s="321"/>
      <c r="J43" s="321"/>
      <c r="K43" s="321"/>
      <c r="L43" s="321"/>
      <c r="M43" s="321"/>
    </row>
    <row r="44" spans="1:13" s="91" customFormat="1" ht="17.25" customHeight="1" thickBot="1">
      <c r="A44" s="123" t="s">
        <v>448</v>
      </c>
      <c r="B44" s="227" t="s">
        <v>449</v>
      </c>
      <c r="C44" s="383">
        <v>231762</v>
      </c>
      <c r="D44" s="384">
        <v>230262</v>
      </c>
      <c r="E44" s="384">
        <v>1500</v>
      </c>
      <c r="F44" s="385">
        <v>33052</v>
      </c>
      <c r="G44" s="385">
        <v>242208</v>
      </c>
      <c r="H44" s="385">
        <v>27</v>
      </c>
      <c r="I44" s="385"/>
      <c r="J44" s="385">
        <v>242235</v>
      </c>
      <c r="K44" s="385">
        <v>240735</v>
      </c>
      <c r="L44" s="385">
        <v>1500</v>
      </c>
      <c r="M44" s="385">
        <v>33052</v>
      </c>
    </row>
    <row r="45" spans="1:13" s="122" customFormat="1" ht="18.75" customHeight="1" thickBot="1">
      <c r="A45" s="108" t="s">
        <v>277</v>
      </c>
      <c r="B45" s="169" t="s">
        <v>450</v>
      </c>
      <c r="C45" s="330">
        <f>+C42+C43+C44</f>
        <v>231762</v>
      </c>
      <c r="D45" s="309">
        <f>+D42+D43+D44</f>
        <v>230262</v>
      </c>
      <c r="E45" s="309">
        <f>+E42+E43+E44</f>
        <v>1500</v>
      </c>
      <c r="F45" s="316">
        <f>+F42+F43+F44</f>
        <v>33052</v>
      </c>
      <c r="G45" s="316">
        <f>+G42+G43+G44</f>
        <v>245854</v>
      </c>
      <c r="H45" s="316">
        <f aca="true" t="shared" si="5" ref="H45:M45">+H42+H43+H44</f>
        <v>27</v>
      </c>
      <c r="I45" s="316">
        <f t="shared" si="5"/>
        <v>0</v>
      </c>
      <c r="J45" s="316">
        <f t="shared" si="5"/>
        <v>245881</v>
      </c>
      <c r="K45" s="316">
        <f t="shared" si="5"/>
        <v>244381</v>
      </c>
      <c r="L45" s="316">
        <f t="shared" si="5"/>
        <v>1500</v>
      </c>
      <c r="M45" s="316">
        <f t="shared" si="5"/>
        <v>33052</v>
      </c>
    </row>
    <row r="46" spans="1:13" s="91" customFormat="1" ht="17.25" customHeight="1" thickBot="1">
      <c r="A46" s="108" t="s">
        <v>141</v>
      </c>
      <c r="B46" s="228" t="s">
        <v>451</v>
      </c>
      <c r="C46" s="330">
        <f>+C40+C45</f>
        <v>236535</v>
      </c>
      <c r="D46" s="309">
        <f>+D40+D45</f>
        <v>235035</v>
      </c>
      <c r="E46" s="309">
        <f>+E40+E45</f>
        <v>1500</v>
      </c>
      <c r="F46" s="316">
        <f>+F40+F45</f>
        <v>33652</v>
      </c>
      <c r="G46" s="316">
        <f>+G40+G45</f>
        <v>256322</v>
      </c>
      <c r="H46" s="316">
        <f aca="true" t="shared" si="6" ref="H46:M46">+H40+H45</f>
        <v>2086</v>
      </c>
      <c r="I46" s="316">
        <f t="shared" si="6"/>
        <v>0</v>
      </c>
      <c r="J46" s="316">
        <f t="shared" si="6"/>
        <v>258408</v>
      </c>
      <c r="K46" s="316">
        <f t="shared" si="6"/>
        <v>256908</v>
      </c>
      <c r="L46" s="316">
        <f t="shared" si="6"/>
        <v>1500</v>
      </c>
      <c r="M46" s="316">
        <f t="shared" si="6"/>
        <v>33652</v>
      </c>
    </row>
    <row r="47" spans="1:13" s="91" customFormat="1" ht="17.25" customHeight="1">
      <c r="A47" s="124"/>
      <c r="B47" s="229"/>
      <c r="C47" s="958"/>
      <c r="D47" s="959"/>
      <c r="E47" s="959"/>
      <c r="F47" s="959"/>
      <c r="G47" s="959"/>
      <c r="H47" s="959"/>
      <c r="I47" s="959"/>
      <c r="J47" s="959"/>
      <c r="K47" s="959"/>
      <c r="L47" s="959"/>
      <c r="M47" s="959"/>
    </row>
    <row r="48" spans="1:13" s="91" customFormat="1" ht="17.25" customHeight="1">
      <c r="A48" s="124"/>
      <c r="B48" s="229"/>
      <c r="C48" s="958"/>
      <c r="D48" s="959"/>
      <c r="E48" s="959"/>
      <c r="F48" s="959"/>
      <c r="G48" s="959"/>
      <c r="H48" s="959"/>
      <c r="I48" s="959"/>
      <c r="J48" s="959"/>
      <c r="K48" s="959"/>
      <c r="L48" s="959"/>
      <c r="M48" s="959"/>
    </row>
    <row r="49" spans="1:13" s="91" customFormat="1" ht="17.25" customHeight="1">
      <c r="A49" s="124"/>
      <c r="B49" s="229"/>
      <c r="C49" s="958"/>
      <c r="D49" s="959"/>
      <c r="E49" s="959"/>
      <c r="F49" s="959"/>
      <c r="G49" s="959"/>
      <c r="H49" s="959"/>
      <c r="I49" s="959"/>
      <c r="J49" s="959"/>
      <c r="K49" s="959"/>
      <c r="L49" s="959"/>
      <c r="M49" s="959"/>
    </row>
    <row r="50" spans="1:13" s="91" customFormat="1" ht="17.25" customHeight="1">
      <c r="A50" s="124"/>
      <c r="B50" s="229"/>
      <c r="C50" s="958"/>
      <c r="D50" s="959"/>
      <c r="E50" s="959"/>
      <c r="F50" s="959"/>
      <c r="G50" s="959"/>
      <c r="H50" s="959"/>
      <c r="I50" s="959"/>
      <c r="J50" s="959"/>
      <c r="K50" s="959"/>
      <c r="L50" s="959"/>
      <c r="M50" s="959"/>
    </row>
    <row r="51" spans="1:13" s="120" customFormat="1" ht="21" customHeight="1" thickBot="1">
      <c r="A51" s="94"/>
      <c r="C51" s="473" t="str">
        <f>+CONCATENATE("9.2.1. melléklet a .../",2018,". (......) önkormányzati rendelethez")</f>
        <v>9.2.1. melléklet a .../2018. (......) önkormányzati rendelethez</v>
      </c>
      <c r="D51" s="119"/>
      <c r="E51" s="45"/>
      <c r="M51" s="6" t="s">
        <v>0</v>
      </c>
    </row>
    <row r="52" spans="1:13" s="97" customFormat="1" ht="40.5" customHeight="1" thickBot="1">
      <c r="A52" s="528" t="s">
        <v>394</v>
      </c>
      <c r="B52" s="1105" t="s">
        <v>522</v>
      </c>
      <c r="C52" s="1106"/>
      <c r="D52" s="1106"/>
      <c r="E52" s="1106"/>
      <c r="F52" s="1106"/>
      <c r="G52" s="1106"/>
      <c r="H52" s="1106"/>
      <c r="I52" s="1106"/>
      <c r="J52" s="1106"/>
      <c r="K52" s="1106"/>
      <c r="L52" s="1106"/>
      <c r="M52" s="1107"/>
    </row>
    <row r="53" spans="1:13" s="97" customFormat="1" ht="54" customHeight="1" thickBot="1">
      <c r="A53" s="528" t="s">
        <v>395</v>
      </c>
      <c r="B53" s="1105" t="s">
        <v>396</v>
      </c>
      <c r="C53" s="1106"/>
      <c r="D53" s="1106"/>
      <c r="E53" s="1106"/>
      <c r="F53" s="1106"/>
      <c r="G53" s="1106"/>
      <c r="H53" s="1106"/>
      <c r="I53" s="1106"/>
      <c r="J53" s="1106"/>
      <c r="K53" s="1106"/>
      <c r="L53" s="1106"/>
      <c r="M53" s="1107"/>
    </row>
    <row r="54" spans="1:13" s="97" customFormat="1" ht="18.75" customHeight="1" thickBot="1">
      <c r="A54" s="1096" t="s">
        <v>1</v>
      </c>
      <c r="B54" s="1087" t="s">
        <v>397</v>
      </c>
      <c r="C54" s="1123" t="s">
        <v>542</v>
      </c>
      <c r="D54" s="1147" t="s">
        <v>544</v>
      </c>
      <c r="E54" s="1147"/>
      <c r="F54" s="1147"/>
      <c r="G54" s="1087" t="s">
        <v>570</v>
      </c>
      <c r="H54" s="1108" t="s">
        <v>571</v>
      </c>
      <c r="I54" s="1074"/>
      <c r="J54" s="1087" t="s">
        <v>557</v>
      </c>
      <c r="K54" s="1121" t="s">
        <v>533</v>
      </c>
      <c r="L54" s="1121"/>
      <c r="M54" s="1122"/>
    </row>
    <row r="55" spans="1:13" s="194" customFormat="1" ht="48" thickBot="1">
      <c r="A55" s="1096"/>
      <c r="B55" s="1096"/>
      <c r="C55" s="1097"/>
      <c r="D55" s="193" t="s">
        <v>3</v>
      </c>
      <c r="E55" s="163" t="s">
        <v>4</v>
      </c>
      <c r="F55" s="163" t="s">
        <v>488</v>
      </c>
      <c r="G55" s="1075"/>
      <c r="H55" s="493" t="s">
        <v>534</v>
      </c>
      <c r="I55" s="493" t="s">
        <v>334</v>
      </c>
      <c r="J55" s="1075"/>
      <c r="K55" s="524" t="s">
        <v>3</v>
      </c>
      <c r="L55" s="523" t="s">
        <v>4</v>
      </c>
      <c r="M55" s="525" t="s">
        <v>488</v>
      </c>
    </row>
    <row r="56" spans="1:13" s="11" customFormat="1" ht="13.5" customHeight="1" thickBot="1">
      <c r="A56" s="98" t="s">
        <v>5</v>
      </c>
      <c r="B56" s="164" t="s">
        <v>6</v>
      </c>
      <c r="C56" s="462" t="s">
        <v>7</v>
      </c>
      <c r="D56" s="143" t="s">
        <v>8</v>
      </c>
      <c r="E56" s="143" t="s">
        <v>9</v>
      </c>
      <c r="F56" s="8" t="s">
        <v>10</v>
      </c>
      <c r="G56" s="8" t="s">
        <v>536</v>
      </c>
      <c r="H56" s="8" t="s">
        <v>376</v>
      </c>
      <c r="I56" s="8" t="s">
        <v>535</v>
      </c>
      <c r="J56" s="8" t="s">
        <v>536</v>
      </c>
      <c r="K56" s="8" t="s">
        <v>537</v>
      </c>
      <c r="L56" s="8" t="s">
        <v>540</v>
      </c>
      <c r="M56" s="8" t="s">
        <v>538</v>
      </c>
    </row>
    <row r="57" spans="1:13" s="11" customFormat="1" ht="16.5" customHeight="1" thickBot="1">
      <c r="A57" s="128"/>
      <c r="B57" s="218" t="s">
        <v>289</v>
      </c>
      <c r="C57" s="265"/>
      <c r="D57" s="249"/>
      <c r="E57" s="249"/>
      <c r="F57" s="246"/>
      <c r="G57" s="246"/>
      <c r="H57" s="246"/>
      <c r="I57" s="246"/>
      <c r="J57" s="246"/>
      <c r="K57" s="246"/>
      <c r="L57" s="246"/>
      <c r="M57" s="246"/>
    </row>
    <row r="58" spans="1:13" ht="15" customHeight="1" thickBot="1">
      <c r="A58" s="101"/>
      <c r="B58" s="169" t="s">
        <v>464</v>
      </c>
      <c r="C58" s="376"/>
      <c r="D58" s="377"/>
      <c r="E58" s="377"/>
      <c r="F58" s="378"/>
      <c r="G58" s="378"/>
      <c r="H58" s="378"/>
      <c r="I58" s="378"/>
      <c r="J58" s="378"/>
      <c r="K58" s="378"/>
      <c r="L58" s="378"/>
      <c r="M58" s="378"/>
    </row>
    <row r="59" spans="1:13" ht="15.75" customHeight="1">
      <c r="A59" s="121" t="s">
        <v>13</v>
      </c>
      <c r="B59" s="179" t="s">
        <v>191</v>
      </c>
      <c r="C59" s="331">
        <v>172277</v>
      </c>
      <c r="D59" s="308">
        <v>172277</v>
      </c>
      <c r="E59" s="308"/>
      <c r="F59" s="317">
        <v>23982</v>
      </c>
      <c r="G59" s="317">
        <v>185157</v>
      </c>
      <c r="H59" s="317">
        <v>4223</v>
      </c>
      <c r="I59" s="317"/>
      <c r="J59" s="317">
        <v>189380</v>
      </c>
      <c r="K59" s="317">
        <v>189380</v>
      </c>
      <c r="L59" s="317"/>
      <c r="M59" s="317">
        <v>23982</v>
      </c>
    </row>
    <row r="60" spans="1:13" ht="17.25" customHeight="1">
      <c r="A60" s="123" t="s">
        <v>15</v>
      </c>
      <c r="B60" s="180" t="s">
        <v>192</v>
      </c>
      <c r="C60" s="328">
        <v>38872</v>
      </c>
      <c r="D60" s="304">
        <v>38872</v>
      </c>
      <c r="E60" s="304"/>
      <c r="F60" s="318">
        <v>4670</v>
      </c>
      <c r="G60" s="318">
        <v>41453</v>
      </c>
      <c r="H60" s="318">
        <v>804</v>
      </c>
      <c r="I60" s="318"/>
      <c r="J60" s="318">
        <v>42257</v>
      </c>
      <c r="K60" s="318">
        <v>42257</v>
      </c>
      <c r="L60" s="318"/>
      <c r="M60" s="318">
        <v>4670</v>
      </c>
    </row>
    <row r="61" spans="1:13" ht="18" customHeight="1">
      <c r="A61" s="123" t="s">
        <v>17</v>
      </c>
      <c r="B61" s="180" t="s">
        <v>193</v>
      </c>
      <c r="C61" s="328">
        <v>21787</v>
      </c>
      <c r="D61" s="304">
        <v>21787</v>
      </c>
      <c r="E61" s="304"/>
      <c r="F61" s="318">
        <v>5000</v>
      </c>
      <c r="G61" s="318">
        <v>23880</v>
      </c>
      <c r="H61" s="318"/>
      <c r="I61" s="318">
        <v>5037</v>
      </c>
      <c r="J61" s="318">
        <v>18843</v>
      </c>
      <c r="K61" s="318">
        <v>18843</v>
      </c>
      <c r="L61" s="318"/>
      <c r="M61" s="318">
        <v>5000</v>
      </c>
    </row>
    <row r="62" spans="1:13" ht="15" customHeight="1">
      <c r="A62" s="123" t="s">
        <v>19</v>
      </c>
      <c r="B62" s="180" t="s">
        <v>194</v>
      </c>
      <c r="C62" s="328"/>
      <c r="D62" s="304"/>
      <c r="E62" s="304"/>
      <c r="F62" s="318"/>
      <c r="G62" s="318">
        <v>2163</v>
      </c>
      <c r="H62" s="318">
        <v>2059</v>
      </c>
      <c r="I62" s="318"/>
      <c r="J62" s="318">
        <v>4222</v>
      </c>
      <c r="K62" s="318">
        <v>4222</v>
      </c>
      <c r="L62" s="318"/>
      <c r="M62" s="318"/>
    </row>
    <row r="63" spans="1:13" ht="15" customHeight="1" thickBot="1">
      <c r="A63" s="123" t="s">
        <v>21</v>
      </c>
      <c r="B63" s="180" t="s">
        <v>196</v>
      </c>
      <c r="C63" s="328"/>
      <c r="D63" s="304"/>
      <c r="E63" s="304"/>
      <c r="F63" s="318"/>
      <c r="G63" s="318">
        <v>70</v>
      </c>
      <c r="H63" s="318">
        <v>37</v>
      </c>
      <c r="I63" s="318"/>
      <c r="J63" s="318">
        <v>107</v>
      </c>
      <c r="K63" s="318">
        <v>107</v>
      </c>
      <c r="L63" s="318"/>
      <c r="M63" s="318"/>
    </row>
    <row r="64" spans="1:13" s="126" customFormat="1" ht="16.5" customHeight="1" thickBot="1">
      <c r="A64" s="129" t="s">
        <v>23</v>
      </c>
      <c r="B64" s="192" t="s">
        <v>453</v>
      </c>
      <c r="C64" s="386">
        <f>SUM(C59:C63)</f>
        <v>232936</v>
      </c>
      <c r="D64" s="387">
        <f>SUM(D59:D63)</f>
        <v>232936</v>
      </c>
      <c r="E64" s="387">
        <f>SUM(E59:E63)</f>
        <v>0</v>
      </c>
      <c r="F64" s="388">
        <f>SUM(F59:F63)</f>
        <v>33652</v>
      </c>
      <c r="G64" s="388">
        <f>SUM(G59:G63)</f>
        <v>252723</v>
      </c>
      <c r="H64" s="388">
        <f aca="true" t="shared" si="7" ref="H64:M64">SUM(H59:H63)</f>
        <v>7123</v>
      </c>
      <c r="I64" s="388">
        <f t="shared" si="7"/>
        <v>5037</v>
      </c>
      <c r="J64" s="388">
        <f t="shared" si="7"/>
        <v>254809</v>
      </c>
      <c r="K64" s="388">
        <f t="shared" si="7"/>
        <v>254809</v>
      </c>
      <c r="L64" s="388">
        <f t="shared" si="7"/>
        <v>0</v>
      </c>
      <c r="M64" s="388">
        <f t="shared" si="7"/>
        <v>33652</v>
      </c>
    </row>
    <row r="65" spans="1:13" ht="15" customHeight="1" thickBot="1">
      <c r="A65" s="130"/>
      <c r="B65" s="235" t="s">
        <v>454</v>
      </c>
      <c r="C65" s="376"/>
      <c r="D65" s="377"/>
      <c r="E65" s="377"/>
      <c r="F65" s="378"/>
      <c r="G65" s="378"/>
      <c r="H65" s="378"/>
      <c r="I65" s="378"/>
      <c r="J65" s="378"/>
      <c r="K65" s="378"/>
      <c r="L65" s="378"/>
      <c r="M65" s="378"/>
    </row>
    <row r="66" spans="1:13" s="126" customFormat="1" ht="15.75" customHeight="1">
      <c r="A66" s="123" t="s">
        <v>26</v>
      </c>
      <c r="B66" s="231" t="s">
        <v>229</v>
      </c>
      <c r="C66" s="331">
        <v>3153</v>
      </c>
      <c r="D66" s="308">
        <v>1653</v>
      </c>
      <c r="E66" s="308">
        <v>1500</v>
      </c>
      <c r="F66" s="317"/>
      <c r="G66" s="317">
        <v>2800</v>
      </c>
      <c r="H66" s="317"/>
      <c r="I66" s="317"/>
      <c r="J66" s="317">
        <v>2800</v>
      </c>
      <c r="K66" s="317">
        <v>1653</v>
      </c>
      <c r="L66" s="317">
        <v>1147</v>
      </c>
      <c r="M66" s="317"/>
    </row>
    <row r="67" spans="1:13" ht="15" customHeight="1">
      <c r="A67" s="123" t="s">
        <v>28</v>
      </c>
      <c r="B67" s="232" t="s">
        <v>486</v>
      </c>
      <c r="C67" s="328">
        <v>1100</v>
      </c>
      <c r="D67" s="304">
        <v>1100</v>
      </c>
      <c r="E67" s="304"/>
      <c r="F67" s="318"/>
      <c r="G67" s="318">
        <v>1100</v>
      </c>
      <c r="H67" s="318"/>
      <c r="I67" s="318"/>
      <c r="J67" s="318">
        <v>1800</v>
      </c>
      <c r="K67" s="318">
        <v>1100</v>
      </c>
      <c r="L67" s="318">
        <v>700</v>
      </c>
      <c r="M67" s="318"/>
    </row>
    <row r="68" spans="1:13" ht="15" customHeight="1">
      <c r="A68" s="123" t="s">
        <v>30</v>
      </c>
      <c r="B68" s="232" t="s">
        <v>455</v>
      </c>
      <c r="C68" s="328"/>
      <c r="D68" s="304"/>
      <c r="E68" s="304"/>
      <c r="F68" s="318"/>
      <c r="G68" s="318"/>
      <c r="H68" s="318"/>
      <c r="I68" s="318"/>
      <c r="J68" s="318"/>
      <c r="K68" s="318"/>
      <c r="L68" s="318"/>
      <c r="M68" s="318"/>
    </row>
    <row r="69" spans="1:13" ht="15" customHeight="1">
      <c r="A69" s="123" t="s">
        <v>32</v>
      </c>
      <c r="B69" s="232" t="s">
        <v>231</v>
      </c>
      <c r="C69" s="328"/>
      <c r="D69" s="304"/>
      <c r="E69" s="304"/>
      <c r="F69" s="318"/>
      <c r="G69" s="318"/>
      <c r="H69" s="318"/>
      <c r="I69" s="318"/>
      <c r="J69" s="318"/>
      <c r="K69" s="318"/>
      <c r="L69" s="318"/>
      <c r="M69" s="318"/>
    </row>
    <row r="70" spans="1:13" ht="16.5" customHeight="1" thickBot="1">
      <c r="A70" s="127" t="s">
        <v>34</v>
      </c>
      <c r="B70" s="233" t="s">
        <v>456</v>
      </c>
      <c r="C70" s="329">
        <v>446</v>
      </c>
      <c r="D70" s="311">
        <v>446</v>
      </c>
      <c r="E70" s="311"/>
      <c r="F70" s="321"/>
      <c r="G70" s="321">
        <v>799</v>
      </c>
      <c r="H70" s="321"/>
      <c r="I70" s="321"/>
      <c r="J70" s="321">
        <v>799</v>
      </c>
      <c r="K70" s="321">
        <v>446</v>
      </c>
      <c r="L70" s="321">
        <v>353</v>
      </c>
      <c r="M70" s="321"/>
    </row>
    <row r="71" spans="1:13" ht="16.5" customHeight="1" thickBot="1">
      <c r="A71" s="51" t="s">
        <v>38</v>
      </c>
      <c r="B71" s="230" t="s">
        <v>487</v>
      </c>
      <c r="C71" s="330">
        <f>C66+C68+C69+C70</f>
        <v>3599</v>
      </c>
      <c r="D71" s="309">
        <f>D66+D68+D69+D70</f>
        <v>2099</v>
      </c>
      <c r="E71" s="309">
        <f>E66+E68+E69+E70</f>
        <v>1500</v>
      </c>
      <c r="F71" s="309">
        <f>F66+F68+F69+F70</f>
        <v>0</v>
      </c>
      <c r="G71" s="309">
        <f>G66+G68+G69+G70</f>
        <v>3599</v>
      </c>
      <c r="H71" s="309">
        <f aca="true" t="shared" si="8" ref="H71:M71">H66+H68+H69+H70</f>
        <v>0</v>
      </c>
      <c r="I71" s="309">
        <f t="shared" si="8"/>
        <v>0</v>
      </c>
      <c r="J71" s="309">
        <f t="shared" si="8"/>
        <v>3599</v>
      </c>
      <c r="K71" s="309">
        <f t="shared" si="8"/>
        <v>2099</v>
      </c>
      <c r="L71" s="309">
        <f t="shared" si="8"/>
        <v>1500</v>
      </c>
      <c r="M71" s="309">
        <f t="shared" si="8"/>
        <v>0</v>
      </c>
    </row>
    <row r="72" spans="1:13" ht="15" customHeight="1" thickBot="1">
      <c r="A72" s="51" t="s">
        <v>53</v>
      </c>
      <c r="B72" s="169" t="s">
        <v>457</v>
      </c>
      <c r="C72" s="380"/>
      <c r="D72" s="381"/>
      <c r="E72" s="381"/>
      <c r="F72" s="382"/>
      <c r="G72" s="382"/>
      <c r="H72" s="382"/>
      <c r="I72" s="382"/>
      <c r="J72" s="382"/>
      <c r="K72" s="382"/>
      <c r="L72" s="382"/>
      <c r="M72" s="382"/>
    </row>
    <row r="73" spans="1:13" ht="16.5" customHeight="1" thickBot="1">
      <c r="A73" s="51" t="s">
        <v>70</v>
      </c>
      <c r="B73" s="224" t="s">
        <v>458</v>
      </c>
      <c r="C73" s="330">
        <f>+C64+C71+C72</f>
        <v>236535</v>
      </c>
      <c r="D73" s="309">
        <f>+D64+D71+D72</f>
        <v>235035</v>
      </c>
      <c r="E73" s="309">
        <f>+E64+E71+E72</f>
        <v>1500</v>
      </c>
      <c r="F73" s="316">
        <f>+F64+F71+F72</f>
        <v>33652</v>
      </c>
      <c r="G73" s="316">
        <f>+G64+G71+G72</f>
        <v>256322</v>
      </c>
      <c r="H73" s="316">
        <f aca="true" t="shared" si="9" ref="H73:M73">+H64+H71+H72</f>
        <v>7123</v>
      </c>
      <c r="I73" s="316">
        <f t="shared" si="9"/>
        <v>5037</v>
      </c>
      <c r="J73" s="316">
        <f t="shared" si="9"/>
        <v>258408</v>
      </c>
      <c r="K73" s="316">
        <f t="shared" si="9"/>
        <v>256908</v>
      </c>
      <c r="L73" s="316">
        <f t="shared" si="9"/>
        <v>1500</v>
      </c>
      <c r="M73" s="316">
        <f t="shared" si="9"/>
        <v>33652</v>
      </c>
    </row>
    <row r="74" spans="3:13" ht="15" customHeight="1" thickBot="1">
      <c r="C74" s="266"/>
      <c r="D74" s="245"/>
      <c r="E74" s="245"/>
      <c r="F74" s="245"/>
      <c r="G74" s="245"/>
      <c r="H74" s="245"/>
      <c r="I74" s="245"/>
      <c r="J74" s="245"/>
      <c r="K74" s="245"/>
      <c r="L74" s="245"/>
      <c r="M74" s="245"/>
    </row>
    <row r="75" spans="1:13" ht="16.5" customHeight="1" thickBot="1">
      <c r="A75" s="118" t="s">
        <v>429</v>
      </c>
      <c r="B75" s="222"/>
      <c r="C75" s="373">
        <v>41</v>
      </c>
      <c r="D75" s="389">
        <v>41</v>
      </c>
      <c r="E75" s="374"/>
      <c r="F75" s="375">
        <v>6</v>
      </c>
      <c r="G75" s="375">
        <v>44</v>
      </c>
      <c r="H75" s="375"/>
      <c r="I75" s="375"/>
      <c r="J75" s="375">
        <v>44</v>
      </c>
      <c r="K75" s="375">
        <v>44</v>
      </c>
      <c r="L75" s="375"/>
      <c r="M75" s="375">
        <v>6</v>
      </c>
    </row>
    <row r="76" spans="1:13" ht="15" customHeight="1" thickBot="1">
      <c r="A76" s="118" t="s">
        <v>430</v>
      </c>
      <c r="B76" s="222"/>
      <c r="C76" s="373"/>
      <c r="D76" s="374"/>
      <c r="E76" s="374"/>
      <c r="F76" s="375"/>
      <c r="G76" s="375"/>
      <c r="H76" s="375"/>
      <c r="I76" s="375"/>
      <c r="J76" s="375"/>
      <c r="K76" s="375"/>
      <c r="L76" s="375"/>
      <c r="M76" s="375"/>
    </row>
  </sheetData>
  <sheetProtection selectLockedCells="1" selectUnlockedCells="1"/>
  <mergeCells count="20">
    <mergeCell ref="A54:A55"/>
    <mergeCell ref="B54:B55"/>
    <mergeCell ref="C54:C55"/>
    <mergeCell ref="D54:F54"/>
    <mergeCell ref="A4:A5"/>
    <mergeCell ref="B4:B5"/>
    <mergeCell ref="C4:C5"/>
    <mergeCell ref="D4:F4"/>
    <mergeCell ref="K54:M54"/>
    <mergeCell ref="B2:M2"/>
    <mergeCell ref="B3:M3"/>
    <mergeCell ref="B52:M52"/>
    <mergeCell ref="B53:M53"/>
    <mergeCell ref="K4:M4"/>
    <mergeCell ref="H4:I4"/>
    <mergeCell ref="J4:J5"/>
    <mergeCell ref="G4:G5"/>
    <mergeCell ref="G54:G55"/>
    <mergeCell ref="H54:I54"/>
    <mergeCell ref="J54:J55"/>
  </mergeCells>
  <printOptions horizontalCentered="1"/>
  <pageMargins left="0.3937007874015748" right="0.2755905511811024" top="0.4330708661417323" bottom="0.5118110236220472" header="0.5118110236220472" footer="0.5118110236220472"/>
  <pageSetup horizontalDpi="300" verticalDpi="300" orientation="landscape" paperSize="9" scale="56" r:id="rId1"/>
  <rowBreaks count="1" manualBreakCount="1">
    <brk id="49" max="1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M72"/>
  <sheetViews>
    <sheetView zoomScalePageLayoutView="0" workbookViewId="0" topLeftCell="A1">
      <pane xSplit="2" ySplit="7" topLeftCell="E5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67" sqref="L67"/>
    </sheetView>
  </sheetViews>
  <sheetFormatPr defaultColWidth="9.00390625" defaultRowHeight="12.75"/>
  <cols>
    <col min="1" max="1" width="10.625" style="90" customWidth="1"/>
    <col min="2" max="2" width="78.375" style="194" customWidth="1"/>
    <col min="3" max="3" width="15.875" style="267" customWidth="1"/>
    <col min="4" max="6" width="15.875" style="91" customWidth="1"/>
    <col min="7" max="13" width="15.875" style="9" customWidth="1"/>
    <col min="14" max="16384" width="9.375" style="9" customWidth="1"/>
  </cols>
  <sheetData>
    <row r="1" spans="1:13" s="120" customFormat="1" ht="21" customHeight="1" thickBot="1">
      <c r="A1" s="94"/>
      <c r="C1" s="473" t="str">
        <f>+CONCATENATE("9.2.2. melléklet a .../",2018,". (......) önkormányzati rendelethez")</f>
        <v>9.2.2. melléklet a .../2018. (......) önkormányzati rendelethez</v>
      </c>
      <c r="D1" s="119"/>
      <c r="E1" s="45"/>
      <c r="M1" s="6" t="s">
        <v>0</v>
      </c>
    </row>
    <row r="2" spans="1:13" s="97" customFormat="1" ht="40.5" customHeight="1" thickBot="1">
      <c r="A2" s="528" t="s">
        <v>394</v>
      </c>
      <c r="B2" s="1105" t="s">
        <v>511</v>
      </c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7"/>
    </row>
    <row r="3" spans="1:13" s="97" customFormat="1" ht="54" customHeight="1" thickBot="1">
      <c r="A3" s="528" t="s">
        <v>395</v>
      </c>
      <c r="B3" s="1105" t="s">
        <v>396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7"/>
    </row>
    <row r="4" spans="1:13" s="97" customFormat="1" ht="18.75" customHeight="1" thickBot="1">
      <c r="A4" s="1096" t="s">
        <v>1</v>
      </c>
      <c r="B4" s="1087" t="s">
        <v>397</v>
      </c>
      <c r="C4" s="1123" t="s">
        <v>542</v>
      </c>
      <c r="D4" s="1147" t="s">
        <v>544</v>
      </c>
      <c r="E4" s="1147"/>
      <c r="F4" s="1147"/>
      <c r="G4" s="1087" t="s">
        <v>570</v>
      </c>
      <c r="H4" s="1108" t="s">
        <v>571</v>
      </c>
      <c r="I4" s="1074"/>
      <c r="J4" s="1087" t="s">
        <v>557</v>
      </c>
      <c r="K4" s="1121" t="s">
        <v>533</v>
      </c>
      <c r="L4" s="1121"/>
      <c r="M4" s="1122"/>
    </row>
    <row r="5" spans="1:13" s="194" customFormat="1" ht="48" thickBot="1">
      <c r="A5" s="1096"/>
      <c r="B5" s="1096"/>
      <c r="C5" s="1097"/>
      <c r="D5" s="193" t="s">
        <v>3</v>
      </c>
      <c r="E5" s="163" t="s">
        <v>4</v>
      </c>
      <c r="F5" s="163" t="s">
        <v>488</v>
      </c>
      <c r="G5" s="1075"/>
      <c r="H5" s="493" t="s">
        <v>534</v>
      </c>
      <c r="I5" s="493" t="s">
        <v>334</v>
      </c>
      <c r="J5" s="1075"/>
      <c r="K5" s="524" t="s">
        <v>3</v>
      </c>
      <c r="L5" s="523" t="s">
        <v>4</v>
      </c>
      <c r="M5" s="525" t="s">
        <v>488</v>
      </c>
    </row>
    <row r="6" spans="1:13" s="11" customFormat="1" ht="13.5" customHeight="1" thickBot="1">
      <c r="A6" s="98" t="s">
        <v>5</v>
      </c>
      <c r="B6" s="164" t="s">
        <v>6</v>
      </c>
      <c r="C6" s="462" t="s">
        <v>7</v>
      </c>
      <c r="D6" s="143" t="s">
        <v>8</v>
      </c>
      <c r="E6" s="143" t="s">
        <v>9</v>
      </c>
      <c r="F6" s="8" t="s">
        <v>10</v>
      </c>
      <c r="G6" s="8" t="s">
        <v>536</v>
      </c>
      <c r="H6" s="8" t="s">
        <v>376</v>
      </c>
      <c r="I6" s="8" t="s">
        <v>535</v>
      </c>
      <c r="J6" s="8" t="s">
        <v>536</v>
      </c>
      <c r="K6" s="8" t="s">
        <v>537</v>
      </c>
      <c r="L6" s="8" t="s">
        <v>540</v>
      </c>
      <c r="M6" s="8" t="s">
        <v>538</v>
      </c>
    </row>
    <row r="7" spans="1:13" s="11" customFormat="1" ht="15.75" customHeight="1" thickBot="1">
      <c r="A7" s="99"/>
      <c r="B7" s="234" t="s">
        <v>288</v>
      </c>
      <c r="C7" s="264"/>
      <c r="D7" s="247"/>
      <c r="E7" s="247"/>
      <c r="F7" s="248"/>
      <c r="G7" s="248"/>
      <c r="H7" s="248"/>
      <c r="I7" s="248"/>
      <c r="J7" s="248"/>
      <c r="K7" s="248"/>
      <c r="L7" s="248"/>
      <c r="M7" s="248"/>
    </row>
    <row r="8" spans="1:13" ht="15" customHeight="1" thickBot="1">
      <c r="A8" s="101"/>
      <c r="B8" s="224" t="s">
        <v>295</v>
      </c>
      <c r="C8" s="376"/>
      <c r="D8" s="377"/>
      <c r="E8" s="377"/>
      <c r="F8" s="378"/>
      <c r="G8" s="378"/>
      <c r="H8" s="378"/>
      <c r="I8" s="378"/>
      <c r="J8" s="378"/>
      <c r="K8" s="378"/>
      <c r="L8" s="378"/>
      <c r="M8" s="378"/>
    </row>
    <row r="9" spans="1:13" s="122" customFormat="1" ht="16.5" customHeight="1">
      <c r="A9" s="121" t="s">
        <v>13</v>
      </c>
      <c r="B9" s="179" t="s">
        <v>74</v>
      </c>
      <c r="C9" s="331"/>
      <c r="D9" s="308"/>
      <c r="E9" s="308"/>
      <c r="F9" s="317"/>
      <c r="G9" s="317"/>
      <c r="H9" s="317"/>
      <c r="I9" s="317"/>
      <c r="J9" s="317"/>
      <c r="K9" s="317"/>
      <c r="L9" s="317"/>
      <c r="M9" s="317"/>
    </row>
    <row r="10" spans="1:13" s="122" customFormat="1" ht="17.25" customHeight="1">
      <c r="A10" s="123" t="s">
        <v>15</v>
      </c>
      <c r="B10" s="180" t="s">
        <v>76</v>
      </c>
      <c r="C10" s="328"/>
      <c r="D10" s="304"/>
      <c r="E10" s="304"/>
      <c r="F10" s="318"/>
      <c r="G10" s="318"/>
      <c r="H10" s="318"/>
      <c r="I10" s="318"/>
      <c r="J10" s="318"/>
      <c r="K10" s="318"/>
      <c r="L10" s="318"/>
      <c r="M10" s="318"/>
    </row>
    <row r="11" spans="1:13" s="122" customFormat="1" ht="15" customHeight="1">
      <c r="A11" s="123" t="s">
        <v>17</v>
      </c>
      <c r="B11" s="180" t="s">
        <v>78</v>
      </c>
      <c r="C11" s="328"/>
      <c r="D11" s="304"/>
      <c r="E11" s="304"/>
      <c r="F11" s="318"/>
      <c r="G11" s="318"/>
      <c r="H11" s="318"/>
      <c r="I11" s="318"/>
      <c r="J11" s="318"/>
      <c r="K11" s="318"/>
      <c r="L11" s="318"/>
      <c r="M11" s="318"/>
    </row>
    <row r="12" spans="1:13" s="122" customFormat="1" ht="15" customHeight="1">
      <c r="A12" s="123" t="s">
        <v>19</v>
      </c>
      <c r="B12" s="180" t="s">
        <v>485</v>
      </c>
      <c r="C12" s="328"/>
      <c r="D12" s="304"/>
      <c r="E12" s="304"/>
      <c r="F12" s="318"/>
      <c r="G12" s="318"/>
      <c r="H12" s="318"/>
      <c r="I12" s="318"/>
      <c r="J12" s="318"/>
      <c r="K12" s="318"/>
      <c r="L12" s="318"/>
      <c r="M12" s="318"/>
    </row>
    <row r="13" spans="1:13" s="122" customFormat="1" ht="17.25" customHeight="1">
      <c r="A13" s="123" t="s">
        <v>21</v>
      </c>
      <c r="B13" s="180" t="s">
        <v>82</v>
      </c>
      <c r="C13" s="328"/>
      <c r="D13" s="304"/>
      <c r="E13" s="304"/>
      <c r="F13" s="318"/>
      <c r="G13" s="318"/>
      <c r="H13" s="318"/>
      <c r="I13" s="318"/>
      <c r="J13" s="318"/>
      <c r="K13" s="318"/>
      <c r="L13" s="318"/>
      <c r="M13" s="318"/>
    </row>
    <row r="14" spans="1:13" s="122" customFormat="1" ht="17.25" customHeight="1">
      <c r="A14" s="123" t="s">
        <v>197</v>
      </c>
      <c r="B14" s="180" t="s">
        <v>431</v>
      </c>
      <c r="C14" s="328"/>
      <c r="D14" s="304"/>
      <c r="E14" s="304"/>
      <c r="F14" s="318"/>
      <c r="G14" s="318"/>
      <c r="H14" s="318"/>
      <c r="I14" s="318"/>
      <c r="J14" s="318"/>
      <c r="K14" s="318"/>
      <c r="L14" s="318"/>
      <c r="M14" s="318"/>
    </row>
    <row r="15" spans="1:13" s="122" customFormat="1" ht="17.25" customHeight="1">
      <c r="A15" s="123" t="s">
        <v>199</v>
      </c>
      <c r="B15" s="190" t="s">
        <v>432</v>
      </c>
      <c r="C15" s="328"/>
      <c r="D15" s="304"/>
      <c r="E15" s="304"/>
      <c r="F15" s="318"/>
      <c r="G15" s="318"/>
      <c r="H15" s="318"/>
      <c r="I15" s="318"/>
      <c r="J15" s="318"/>
      <c r="K15" s="318"/>
      <c r="L15" s="318"/>
      <c r="M15" s="318"/>
    </row>
    <row r="16" spans="1:13" s="122" customFormat="1" ht="15" customHeight="1">
      <c r="A16" s="123" t="s">
        <v>201</v>
      </c>
      <c r="B16" s="180" t="s">
        <v>88</v>
      </c>
      <c r="C16" s="329"/>
      <c r="D16" s="311"/>
      <c r="E16" s="311"/>
      <c r="F16" s="321"/>
      <c r="G16" s="321"/>
      <c r="H16" s="321"/>
      <c r="I16" s="321"/>
      <c r="J16" s="321"/>
      <c r="K16" s="321"/>
      <c r="L16" s="321"/>
      <c r="M16" s="321"/>
    </row>
    <row r="17" spans="1:13" s="91" customFormat="1" ht="15" customHeight="1">
      <c r="A17" s="123" t="s">
        <v>203</v>
      </c>
      <c r="B17" s="180" t="s">
        <v>90</v>
      </c>
      <c r="C17" s="328"/>
      <c r="D17" s="304"/>
      <c r="E17" s="304"/>
      <c r="F17" s="318"/>
      <c r="G17" s="318"/>
      <c r="H17" s="318"/>
      <c r="I17" s="318"/>
      <c r="J17" s="318"/>
      <c r="K17" s="318"/>
      <c r="L17" s="318"/>
      <c r="M17" s="318"/>
    </row>
    <row r="18" spans="1:13" s="91" customFormat="1" ht="15" customHeight="1">
      <c r="A18" s="123" t="s">
        <v>205</v>
      </c>
      <c r="B18" s="180" t="s">
        <v>92</v>
      </c>
      <c r="C18" s="379"/>
      <c r="D18" s="306"/>
      <c r="E18" s="306"/>
      <c r="F18" s="319"/>
      <c r="G18" s="319"/>
      <c r="H18" s="319"/>
      <c r="I18" s="319"/>
      <c r="J18" s="319"/>
      <c r="K18" s="319"/>
      <c r="L18" s="319"/>
      <c r="M18" s="319"/>
    </row>
    <row r="19" spans="1:13" s="91" customFormat="1" ht="15" customHeight="1" thickBot="1">
      <c r="A19" s="123" t="s">
        <v>207</v>
      </c>
      <c r="B19" s="190" t="s">
        <v>94</v>
      </c>
      <c r="C19" s="379"/>
      <c r="D19" s="306"/>
      <c r="E19" s="306"/>
      <c r="F19" s="319"/>
      <c r="G19" s="319"/>
      <c r="H19" s="319"/>
      <c r="I19" s="319"/>
      <c r="J19" s="319"/>
      <c r="K19" s="319"/>
      <c r="L19" s="319"/>
      <c r="M19" s="319"/>
    </row>
    <row r="20" spans="1:13" s="122" customFormat="1" ht="17.25" customHeight="1" thickBot="1">
      <c r="A20" s="51" t="s">
        <v>23</v>
      </c>
      <c r="B20" s="224" t="s">
        <v>433</v>
      </c>
      <c r="C20" s="330">
        <f>SUM(C9:C19)</f>
        <v>0</v>
      </c>
      <c r="D20" s="309">
        <f>SUM(D9:D19)</f>
        <v>0</v>
      </c>
      <c r="E20" s="309">
        <f>SUM(E9:E19)</f>
        <v>0</v>
      </c>
      <c r="F20" s="316">
        <f>SUM(F9:F19)</f>
        <v>0</v>
      </c>
      <c r="G20" s="316">
        <f>SUM(G9:G19)</f>
        <v>0</v>
      </c>
      <c r="H20" s="316">
        <f aca="true" t="shared" si="0" ref="H20:M20">SUM(H9:H19)</f>
        <v>0</v>
      </c>
      <c r="I20" s="316">
        <f t="shared" si="0"/>
        <v>0</v>
      </c>
      <c r="J20" s="316">
        <f t="shared" si="0"/>
        <v>0</v>
      </c>
      <c r="K20" s="316">
        <f t="shared" si="0"/>
        <v>0</v>
      </c>
      <c r="L20" s="316">
        <f t="shared" si="0"/>
        <v>0</v>
      </c>
      <c r="M20" s="316">
        <f t="shared" si="0"/>
        <v>0</v>
      </c>
    </row>
    <row r="21" spans="1:13" ht="15" customHeight="1" thickBot="1">
      <c r="A21" s="101"/>
      <c r="B21" s="224" t="s">
        <v>25</v>
      </c>
      <c r="C21" s="376"/>
      <c r="D21" s="377"/>
      <c r="E21" s="377"/>
      <c r="F21" s="378"/>
      <c r="G21" s="378"/>
      <c r="H21" s="378"/>
      <c r="I21" s="378"/>
      <c r="J21" s="378"/>
      <c r="K21" s="378"/>
      <c r="L21" s="378"/>
      <c r="M21" s="378"/>
    </row>
    <row r="22" spans="1:13" s="91" customFormat="1" ht="15" customHeight="1">
      <c r="A22" s="121" t="s">
        <v>26</v>
      </c>
      <c r="B22" s="179" t="s">
        <v>27</v>
      </c>
      <c r="C22" s="331"/>
      <c r="D22" s="308"/>
      <c r="E22" s="308"/>
      <c r="F22" s="317"/>
      <c r="G22" s="317"/>
      <c r="H22" s="317"/>
      <c r="I22" s="317"/>
      <c r="J22" s="317"/>
      <c r="K22" s="317"/>
      <c r="L22" s="317"/>
      <c r="M22" s="317"/>
    </row>
    <row r="23" spans="1:13" s="91" customFormat="1" ht="15" customHeight="1">
      <c r="A23" s="123" t="s">
        <v>28</v>
      </c>
      <c r="B23" s="180" t="s">
        <v>434</v>
      </c>
      <c r="C23" s="328"/>
      <c r="D23" s="304"/>
      <c r="E23" s="304"/>
      <c r="F23" s="318"/>
      <c r="G23" s="318"/>
      <c r="H23" s="318"/>
      <c r="I23" s="318"/>
      <c r="J23" s="318"/>
      <c r="K23" s="318"/>
      <c r="L23" s="318"/>
      <c r="M23" s="318"/>
    </row>
    <row r="24" spans="1:13" s="91" customFormat="1" ht="15" customHeight="1">
      <c r="A24" s="123" t="s">
        <v>30</v>
      </c>
      <c r="B24" s="180" t="s">
        <v>435</v>
      </c>
      <c r="C24" s="328"/>
      <c r="D24" s="304"/>
      <c r="E24" s="304"/>
      <c r="F24" s="318"/>
      <c r="G24" s="318"/>
      <c r="H24" s="318"/>
      <c r="I24" s="318"/>
      <c r="J24" s="318"/>
      <c r="K24" s="318"/>
      <c r="L24" s="318"/>
      <c r="M24" s="318"/>
    </row>
    <row r="25" spans="1:13" s="91" customFormat="1" ht="15" customHeight="1" thickBot="1">
      <c r="A25" s="123" t="s">
        <v>32</v>
      </c>
      <c r="B25" s="180" t="s">
        <v>459</v>
      </c>
      <c r="C25" s="328"/>
      <c r="D25" s="304"/>
      <c r="E25" s="304"/>
      <c r="F25" s="318"/>
      <c r="G25" s="318"/>
      <c r="H25" s="318"/>
      <c r="I25" s="318"/>
      <c r="J25" s="318"/>
      <c r="K25" s="318"/>
      <c r="L25" s="318"/>
      <c r="M25" s="318"/>
    </row>
    <row r="26" spans="1:13" s="122" customFormat="1" ht="30" customHeight="1" thickBot="1">
      <c r="A26" s="51" t="s">
        <v>38</v>
      </c>
      <c r="B26" s="224" t="s">
        <v>437</v>
      </c>
      <c r="C26" s="330">
        <f>SUM(C22:C24)</f>
        <v>0</v>
      </c>
      <c r="D26" s="309">
        <f>SUM(D22:D24)</f>
        <v>0</v>
      </c>
      <c r="E26" s="309">
        <f>SUM(E22:E24)</f>
        <v>0</v>
      </c>
      <c r="F26" s="316">
        <f>SUM(F22:F24)</f>
        <v>0</v>
      </c>
      <c r="G26" s="316">
        <f>SUM(G22:G24)</f>
        <v>0</v>
      </c>
      <c r="H26" s="316">
        <f aca="true" t="shared" si="1" ref="H26:M26">SUM(H22:H24)</f>
        <v>0</v>
      </c>
      <c r="I26" s="316">
        <f t="shared" si="1"/>
        <v>0</v>
      </c>
      <c r="J26" s="316">
        <f t="shared" si="1"/>
        <v>0</v>
      </c>
      <c r="K26" s="316">
        <f t="shared" si="1"/>
        <v>0</v>
      </c>
      <c r="L26" s="316">
        <f t="shared" si="1"/>
        <v>0</v>
      </c>
      <c r="M26" s="316">
        <f t="shared" si="1"/>
        <v>0</v>
      </c>
    </row>
    <row r="27" spans="1:13" s="91" customFormat="1" ht="15" customHeight="1" thickBot="1">
      <c r="A27" s="51" t="s">
        <v>53</v>
      </c>
      <c r="B27" s="169" t="s">
        <v>294</v>
      </c>
      <c r="C27" s="380"/>
      <c r="D27" s="381"/>
      <c r="E27" s="381"/>
      <c r="F27" s="382"/>
      <c r="G27" s="382"/>
      <c r="H27" s="382"/>
      <c r="I27" s="382"/>
      <c r="J27" s="382"/>
      <c r="K27" s="382"/>
      <c r="L27" s="382"/>
      <c r="M27" s="382"/>
    </row>
    <row r="28" spans="1:13" ht="15" customHeight="1" thickBot="1">
      <c r="A28" s="101"/>
      <c r="B28" s="169" t="s">
        <v>40</v>
      </c>
      <c r="C28" s="376"/>
      <c r="D28" s="377"/>
      <c r="E28" s="377"/>
      <c r="F28" s="378"/>
      <c r="G28" s="378"/>
      <c r="H28" s="378"/>
      <c r="I28" s="378"/>
      <c r="J28" s="378"/>
      <c r="K28" s="378"/>
      <c r="L28" s="378"/>
      <c r="M28" s="378"/>
    </row>
    <row r="29" spans="1:13" s="91" customFormat="1" ht="15" customHeight="1">
      <c r="A29" s="121" t="s">
        <v>56</v>
      </c>
      <c r="B29" s="179" t="s">
        <v>434</v>
      </c>
      <c r="C29" s="331"/>
      <c r="D29" s="308"/>
      <c r="E29" s="308"/>
      <c r="F29" s="317"/>
      <c r="G29" s="317"/>
      <c r="H29" s="317"/>
      <c r="I29" s="317"/>
      <c r="J29" s="317"/>
      <c r="K29" s="317"/>
      <c r="L29" s="317"/>
      <c r="M29" s="317"/>
    </row>
    <row r="30" spans="1:13" s="91" customFormat="1" ht="15" customHeight="1">
      <c r="A30" s="121" t="s">
        <v>64</v>
      </c>
      <c r="B30" s="180" t="s">
        <v>438</v>
      </c>
      <c r="C30" s="329"/>
      <c r="D30" s="311"/>
      <c r="E30" s="311"/>
      <c r="F30" s="321"/>
      <c r="G30" s="321"/>
      <c r="H30" s="321"/>
      <c r="I30" s="321"/>
      <c r="J30" s="321"/>
      <c r="K30" s="321"/>
      <c r="L30" s="321"/>
      <c r="M30" s="321"/>
    </row>
    <row r="31" spans="1:13" s="91" customFormat="1" ht="15" customHeight="1" thickBot="1">
      <c r="A31" s="123" t="s">
        <v>66</v>
      </c>
      <c r="B31" s="227" t="s">
        <v>460</v>
      </c>
      <c r="C31" s="383"/>
      <c r="D31" s="384"/>
      <c r="E31" s="384"/>
      <c r="F31" s="385"/>
      <c r="G31" s="385"/>
      <c r="H31" s="385"/>
      <c r="I31" s="385"/>
      <c r="J31" s="385"/>
      <c r="K31" s="385"/>
      <c r="L31" s="385"/>
      <c r="M31" s="385"/>
    </row>
    <row r="32" spans="1:13" s="91" customFormat="1" ht="33" customHeight="1" thickBot="1">
      <c r="A32" s="51" t="s">
        <v>70</v>
      </c>
      <c r="B32" s="169" t="s">
        <v>461</v>
      </c>
      <c r="C32" s="330">
        <f>+C29+C30</f>
        <v>0</v>
      </c>
      <c r="D32" s="309">
        <f>+D29+D30</f>
        <v>0</v>
      </c>
      <c r="E32" s="309">
        <f>+E29+E30</f>
        <v>0</v>
      </c>
      <c r="F32" s="316">
        <f>+F29+F30</f>
        <v>0</v>
      </c>
      <c r="G32" s="316">
        <f>+G29+G30</f>
        <v>0</v>
      </c>
      <c r="H32" s="316">
        <f aca="true" t="shared" si="2" ref="H32:M32">+H29+H30</f>
        <v>0</v>
      </c>
      <c r="I32" s="316">
        <f t="shared" si="2"/>
        <v>0</v>
      </c>
      <c r="J32" s="316">
        <f t="shared" si="2"/>
        <v>0</v>
      </c>
      <c r="K32" s="316">
        <f t="shared" si="2"/>
        <v>0</v>
      </c>
      <c r="L32" s="316">
        <f t="shared" si="2"/>
        <v>0</v>
      </c>
      <c r="M32" s="316">
        <f t="shared" si="2"/>
        <v>0</v>
      </c>
    </row>
    <row r="33" spans="1:13" ht="15" customHeight="1" thickBot="1">
      <c r="A33" s="101"/>
      <c r="B33" s="169" t="s">
        <v>97</v>
      </c>
      <c r="C33" s="376"/>
      <c r="D33" s="377"/>
      <c r="E33" s="377"/>
      <c r="F33" s="378"/>
      <c r="G33" s="378"/>
      <c r="H33" s="378"/>
      <c r="I33" s="378"/>
      <c r="J33" s="378"/>
      <c r="K33" s="378"/>
      <c r="L33" s="378"/>
      <c r="M33" s="378"/>
    </row>
    <row r="34" spans="1:13" s="91" customFormat="1" ht="15" customHeight="1">
      <c r="A34" s="121" t="s">
        <v>73</v>
      </c>
      <c r="B34" s="179" t="s">
        <v>99</v>
      </c>
      <c r="C34" s="331"/>
      <c r="D34" s="308"/>
      <c r="E34" s="308"/>
      <c r="F34" s="317"/>
      <c r="G34" s="317"/>
      <c r="H34" s="317"/>
      <c r="I34" s="317"/>
      <c r="J34" s="317"/>
      <c r="K34" s="317"/>
      <c r="L34" s="317"/>
      <c r="M34" s="317"/>
    </row>
    <row r="35" spans="1:13" s="91" customFormat="1" ht="15" customHeight="1">
      <c r="A35" s="121" t="s">
        <v>75</v>
      </c>
      <c r="B35" s="180" t="s">
        <v>101</v>
      </c>
      <c r="C35" s="329"/>
      <c r="D35" s="311"/>
      <c r="E35" s="311"/>
      <c r="F35" s="321"/>
      <c r="G35" s="321"/>
      <c r="H35" s="321"/>
      <c r="I35" s="321"/>
      <c r="J35" s="321"/>
      <c r="K35" s="321"/>
      <c r="L35" s="321"/>
      <c r="M35" s="321"/>
    </row>
    <row r="36" spans="1:13" s="91" customFormat="1" ht="15" customHeight="1" thickBot="1">
      <c r="A36" s="123" t="s">
        <v>77</v>
      </c>
      <c r="B36" s="227" t="s">
        <v>103</v>
      </c>
      <c r="C36" s="383"/>
      <c r="D36" s="384"/>
      <c r="E36" s="384"/>
      <c r="F36" s="385"/>
      <c r="G36" s="385"/>
      <c r="H36" s="385"/>
      <c r="I36" s="385"/>
      <c r="J36" s="385"/>
      <c r="K36" s="385"/>
      <c r="L36" s="385"/>
      <c r="M36" s="385"/>
    </row>
    <row r="37" spans="1:13" s="91" customFormat="1" ht="15" customHeight="1" thickBot="1">
      <c r="A37" s="51" t="s">
        <v>95</v>
      </c>
      <c r="B37" s="169" t="s">
        <v>466</v>
      </c>
      <c r="C37" s="330">
        <f>+C34+C35+C36</f>
        <v>0</v>
      </c>
      <c r="D37" s="309">
        <f>+D34+D35+D36</f>
        <v>0</v>
      </c>
      <c r="E37" s="309">
        <f>+E34+E35+E36</f>
        <v>0</v>
      </c>
      <c r="F37" s="316">
        <f>+F34+F35+F36</f>
        <v>0</v>
      </c>
      <c r="G37" s="316">
        <f>+G34+G35+G36</f>
        <v>0</v>
      </c>
      <c r="H37" s="316">
        <f aca="true" t="shared" si="3" ref="H37:M37">+H34+H35+H36</f>
        <v>0</v>
      </c>
      <c r="I37" s="316">
        <f t="shared" si="3"/>
        <v>0</v>
      </c>
      <c r="J37" s="316">
        <f t="shared" si="3"/>
        <v>0</v>
      </c>
      <c r="K37" s="316">
        <f t="shared" si="3"/>
        <v>0</v>
      </c>
      <c r="L37" s="316">
        <f t="shared" si="3"/>
        <v>0</v>
      </c>
      <c r="M37" s="316">
        <f t="shared" si="3"/>
        <v>0</v>
      </c>
    </row>
    <row r="38" spans="1:13" s="122" customFormat="1" ht="15" customHeight="1" thickBot="1">
      <c r="A38" s="51" t="s">
        <v>108</v>
      </c>
      <c r="B38" s="169" t="s">
        <v>296</v>
      </c>
      <c r="C38" s="380"/>
      <c r="D38" s="381"/>
      <c r="E38" s="381"/>
      <c r="F38" s="382"/>
      <c r="G38" s="382"/>
      <c r="H38" s="382"/>
      <c r="I38" s="382"/>
      <c r="J38" s="382"/>
      <c r="K38" s="382"/>
      <c r="L38" s="382"/>
      <c r="M38" s="382"/>
    </row>
    <row r="39" spans="1:13" s="122" customFormat="1" ht="15" customHeight="1" thickBot="1">
      <c r="A39" s="51" t="s">
        <v>119</v>
      </c>
      <c r="B39" s="169" t="s">
        <v>442</v>
      </c>
      <c r="C39" s="380"/>
      <c r="D39" s="381"/>
      <c r="E39" s="381"/>
      <c r="F39" s="382"/>
      <c r="G39" s="382"/>
      <c r="H39" s="382"/>
      <c r="I39" s="382"/>
      <c r="J39" s="382"/>
      <c r="K39" s="382"/>
      <c r="L39" s="382"/>
      <c r="M39" s="382"/>
    </row>
    <row r="40" spans="1:13" s="122" customFormat="1" ht="18.75" customHeight="1" thickBot="1">
      <c r="A40" s="51" t="s">
        <v>130</v>
      </c>
      <c r="B40" s="169" t="s">
        <v>462</v>
      </c>
      <c r="C40" s="330">
        <f>+C20+C26+C27+C32+C37+C38+C39</f>
        <v>0</v>
      </c>
      <c r="D40" s="309">
        <f>+D20+D26+D27+D32+D37+D38+D39</f>
        <v>0</v>
      </c>
      <c r="E40" s="309">
        <f>+E20+E26+E27+E32+E37+E38+E39</f>
        <v>0</v>
      </c>
      <c r="F40" s="316">
        <f>+F20+F26+F27+F32+F37+F38+F39</f>
        <v>0</v>
      </c>
      <c r="G40" s="316">
        <f>+G20+G26+G27+G32+G37+G38+G39</f>
        <v>0</v>
      </c>
      <c r="H40" s="316">
        <f aca="true" t="shared" si="4" ref="H40:M40">+H20+H26+H27+H32+H37+H38+H39</f>
        <v>0</v>
      </c>
      <c r="I40" s="316">
        <f t="shared" si="4"/>
        <v>0</v>
      </c>
      <c r="J40" s="316">
        <f t="shared" si="4"/>
        <v>0</v>
      </c>
      <c r="K40" s="316">
        <f t="shared" si="4"/>
        <v>0</v>
      </c>
      <c r="L40" s="316">
        <f t="shared" si="4"/>
        <v>0</v>
      </c>
      <c r="M40" s="316">
        <f t="shared" si="4"/>
        <v>0</v>
      </c>
    </row>
    <row r="41" spans="1:13" ht="15" customHeight="1" thickBot="1">
      <c r="A41" s="101"/>
      <c r="B41" s="169" t="s">
        <v>444</v>
      </c>
      <c r="C41" s="376"/>
      <c r="D41" s="377"/>
      <c r="E41" s="377"/>
      <c r="F41" s="378"/>
      <c r="G41" s="378"/>
      <c r="H41" s="378"/>
      <c r="I41" s="378"/>
      <c r="J41" s="378"/>
      <c r="K41" s="378"/>
      <c r="L41" s="378"/>
      <c r="M41" s="378"/>
    </row>
    <row r="42" spans="1:13" s="122" customFormat="1" ht="17.25" customHeight="1">
      <c r="A42" s="121" t="s">
        <v>445</v>
      </c>
      <c r="B42" s="179" t="s">
        <v>350</v>
      </c>
      <c r="C42" s="331">
        <v>37183</v>
      </c>
      <c r="D42" s="308"/>
      <c r="E42" s="308">
        <v>37183</v>
      </c>
      <c r="F42" s="317"/>
      <c r="G42" s="317">
        <v>37183</v>
      </c>
      <c r="H42" s="317"/>
      <c r="I42" s="317"/>
      <c r="J42" s="317">
        <v>37183</v>
      </c>
      <c r="K42" s="317"/>
      <c r="L42" s="317">
        <v>37183</v>
      </c>
      <c r="M42" s="317"/>
    </row>
    <row r="43" spans="1:13" s="122" customFormat="1" ht="15" customHeight="1">
      <c r="A43" s="121" t="s">
        <v>446</v>
      </c>
      <c r="B43" s="180" t="s">
        <v>447</v>
      </c>
      <c r="C43" s="329"/>
      <c r="D43" s="311"/>
      <c r="E43" s="311"/>
      <c r="F43" s="321"/>
      <c r="G43" s="321"/>
      <c r="H43" s="321"/>
      <c r="I43" s="321"/>
      <c r="J43" s="321"/>
      <c r="K43" s="321"/>
      <c r="L43" s="321"/>
      <c r="M43" s="321"/>
    </row>
    <row r="44" spans="1:13" s="91" customFormat="1" ht="17.25" customHeight="1" thickBot="1">
      <c r="A44" s="123" t="s">
        <v>448</v>
      </c>
      <c r="B44" s="227" t="s">
        <v>449</v>
      </c>
      <c r="C44" s="383"/>
      <c r="D44" s="384"/>
      <c r="E44" s="384"/>
      <c r="F44" s="385"/>
      <c r="G44" s="385"/>
      <c r="H44" s="385"/>
      <c r="I44" s="385"/>
      <c r="J44" s="385"/>
      <c r="K44" s="385"/>
      <c r="L44" s="385"/>
      <c r="M44" s="385"/>
    </row>
    <row r="45" spans="1:13" s="122" customFormat="1" ht="18.75" customHeight="1" thickBot="1">
      <c r="A45" s="108" t="s">
        <v>277</v>
      </c>
      <c r="B45" s="169" t="s">
        <v>450</v>
      </c>
      <c r="C45" s="330">
        <f>+C42+C43+C44</f>
        <v>37183</v>
      </c>
      <c r="D45" s="309">
        <f>+D42+D43+D44</f>
        <v>0</v>
      </c>
      <c r="E45" s="309">
        <f>+E42+E43+E44</f>
        <v>37183</v>
      </c>
      <c r="F45" s="316">
        <f>+F42+F43+F44</f>
        <v>0</v>
      </c>
      <c r="G45" s="316">
        <f>+G42+G43+G44</f>
        <v>37183</v>
      </c>
      <c r="H45" s="316">
        <f aca="true" t="shared" si="5" ref="H45:M45">+H42+H43+H44</f>
        <v>0</v>
      </c>
      <c r="I45" s="316">
        <f t="shared" si="5"/>
        <v>0</v>
      </c>
      <c r="J45" s="316">
        <f t="shared" si="5"/>
        <v>37183</v>
      </c>
      <c r="K45" s="316">
        <f t="shared" si="5"/>
        <v>0</v>
      </c>
      <c r="L45" s="316">
        <f t="shared" si="5"/>
        <v>37183</v>
      </c>
      <c r="M45" s="316">
        <f t="shared" si="5"/>
        <v>0</v>
      </c>
    </row>
    <row r="46" spans="1:13" s="91" customFormat="1" ht="17.25" customHeight="1" thickBot="1">
      <c r="A46" s="108" t="s">
        <v>141</v>
      </c>
      <c r="B46" s="228" t="s">
        <v>451</v>
      </c>
      <c r="C46" s="330">
        <f>+C40+C45</f>
        <v>37183</v>
      </c>
      <c r="D46" s="309">
        <f>+D40+D45</f>
        <v>0</v>
      </c>
      <c r="E46" s="309">
        <f>+E40+E45</f>
        <v>37183</v>
      </c>
      <c r="F46" s="316">
        <f>+F40+F45</f>
        <v>0</v>
      </c>
      <c r="G46" s="316">
        <f>+G40+G45</f>
        <v>37183</v>
      </c>
      <c r="H46" s="316">
        <f aca="true" t="shared" si="6" ref="H46:M46">+H40+H45</f>
        <v>0</v>
      </c>
      <c r="I46" s="316">
        <f t="shared" si="6"/>
        <v>0</v>
      </c>
      <c r="J46" s="316">
        <f t="shared" si="6"/>
        <v>37183</v>
      </c>
      <c r="K46" s="316">
        <f t="shared" si="6"/>
        <v>0</v>
      </c>
      <c r="L46" s="316">
        <f t="shared" si="6"/>
        <v>37183</v>
      </c>
      <c r="M46" s="316">
        <f t="shared" si="6"/>
        <v>0</v>
      </c>
    </row>
    <row r="47" spans="1:6" s="91" customFormat="1" ht="15" customHeight="1" thickBot="1">
      <c r="A47" s="124"/>
      <c r="B47" s="229"/>
      <c r="C47" s="474"/>
      <c r="D47" s="125"/>
      <c r="E47" s="125"/>
      <c r="F47" s="125"/>
    </row>
    <row r="48" spans="1:13" s="91" customFormat="1" ht="55.5" customHeight="1" thickBot="1">
      <c r="A48" s="528" t="s">
        <v>394</v>
      </c>
      <c r="B48" s="1105" t="s">
        <v>511</v>
      </c>
      <c r="C48" s="1106"/>
      <c r="D48" s="1106"/>
      <c r="E48" s="1106"/>
      <c r="F48" s="1106"/>
      <c r="G48" s="1106"/>
      <c r="H48" s="1106"/>
      <c r="I48" s="1106"/>
      <c r="J48" s="1106"/>
      <c r="K48" s="1106"/>
      <c r="L48" s="1106"/>
      <c r="M48" s="1107"/>
    </row>
    <row r="49" spans="1:13" s="91" customFormat="1" ht="55.5" customHeight="1" thickBot="1">
      <c r="A49" s="528" t="s">
        <v>395</v>
      </c>
      <c r="B49" s="1105" t="s">
        <v>396</v>
      </c>
      <c r="C49" s="1106"/>
      <c r="D49" s="1106"/>
      <c r="E49" s="1106"/>
      <c r="F49" s="1106"/>
      <c r="G49" s="1106"/>
      <c r="H49" s="1106"/>
      <c r="I49" s="1106"/>
      <c r="J49" s="1106"/>
      <c r="K49" s="1106"/>
      <c r="L49" s="1106"/>
      <c r="M49" s="1107"/>
    </row>
    <row r="50" spans="1:13" s="97" customFormat="1" ht="18.75" customHeight="1" thickBot="1">
      <c r="A50" s="1096" t="s">
        <v>1</v>
      </c>
      <c r="B50" s="1087" t="s">
        <v>397</v>
      </c>
      <c r="C50" s="1123" t="s">
        <v>542</v>
      </c>
      <c r="D50" s="1147" t="s">
        <v>544</v>
      </c>
      <c r="E50" s="1147"/>
      <c r="F50" s="1147"/>
      <c r="G50" s="1087" t="s">
        <v>570</v>
      </c>
      <c r="H50" s="1108" t="s">
        <v>571</v>
      </c>
      <c r="I50" s="1074"/>
      <c r="J50" s="1087" t="s">
        <v>557</v>
      </c>
      <c r="K50" s="1121" t="s">
        <v>533</v>
      </c>
      <c r="L50" s="1121"/>
      <c r="M50" s="1122"/>
    </row>
    <row r="51" spans="1:13" s="194" customFormat="1" ht="48" thickBot="1">
      <c r="A51" s="1096"/>
      <c r="B51" s="1096"/>
      <c r="C51" s="1097"/>
      <c r="D51" s="193" t="s">
        <v>3</v>
      </c>
      <c r="E51" s="163" t="s">
        <v>4</v>
      </c>
      <c r="F51" s="163" t="s">
        <v>488</v>
      </c>
      <c r="G51" s="1075"/>
      <c r="H51" s="493" t="s">
        <v>534</v>
      </c>
      <c r="I51" s="493" t="s">
        <v>334</v>
      </c>
      <c r="J51" s="1075"/>
      <c r="K51" s="524" t="s">
        <v>3</v>
      </c>
      <c r="L51" s="523" t="s">
        <v>4</v>
      </c>
      <c r="M51" s="525" t="s">
        <v>488</v>
      </c>
    </row>
    <row r="52" spans="1:13" s="11" customFormat="1" ht="13.5" customHeight="1" thickBot="1">
      <c r="A52" s="98" t="s">
        <v>5</v>
      </c>
      <c r="B52" s="164" t="s">
        <v>6</v>
      </c>
      <c r="C52" s="462" t="s">
        <v>7</v>
      </c>
      <c r="D52" s="143" t="s">
        <v>8</v>
      </c>
      <c r="E52" s="143" t="s">
        <v>9</v>
      </c>
      <c r="F52" s="8" t="s">
        <v>10</v>
      </c>
      <c r="G52" s="8" t="s">
        <v>536</v>
      </c>
      <c r="H52" s="8" t="s">
        <v>376</v>
      </c>
      <c r="I52" s="8" t="s">
        <v>535</v>
      </c>
      <c r="J52" s="8" t="s">
        <v>536</v>
      </c>
      <c r="K52" s="8" t="s">
        <v>537</v>
      </c>
      <c r="L52" s="8" t="s">
        <v>540</v>
      </c>
      <c r="M52" s="8" t="s">
        <v>538</v>
      </c>
    </row>
    <row r="53" spans="1:13" s="11" customFormat="1" ht="16.5" customHeight="1" thickBot="1">
      <c r="A53" s="128"/>
      <c r="B53" s="218" t="s">
        <v>289</v>
      </c>
      <c r="C53" s="265"/>
      <c r="D53" s="249"/>
      <c r="E53" s="249"/>
      <c r="F53" s="246"/>
      <c r="G53" s="246"/>
      <c r="H53" s="246"/>
      <c r="I53" s="246"/>
      <c r="J53" s="246"/>
      <c r="K53" s="246"/>
      <c r="L53" s="246"/>
      <c r="M53" s="246"/>
    </row>
    <row r="54" spans="1:13" ht="15" customHeight="1" thickBot="1">
      <c r="A54" s="101"/>
      <c r="B54" s="169" t="s">
        <v>464</v>
      </c>
      <c r="C54" s="376"/>
      <c r="D54" s="377"/>
      <c r="E54" s="377"/>
      <c r="F54" s="378"/>
      <c r="G54" s="378"/>
      <c r="H54" s="378"/>
      <c r="I54" s="378"/>
      <c r="J54" s="378"/>
      <c r="K54" s="378"/>
      <c r="L54" s="378"/>
      <c r="M54" s="378"/>
    </row>
    <row r="55" spans="1:13" ht="15.75" customHeight="1">
      <c r="A55" s="121" t="s">
        <v>13</v>
      </c>
      <c r="B55" s="179" t="s">
        <v>191</v>
      </c>
      <c r="C55" s="331">
        <v>12367</v>
      </c>
      <c r="D55" s="308"/>
      <c r="E55" s="331">
        <v>12367</v>
      </c>
      <c r="F55" s="317"/>
      <c r="G55" s="317">
        <v>12367</v>
      </c>
      <c r="H55" s="317"/>
      <c r="I55" s="317"/>
      <c r="J55" s="317">
        <v>12367</v>
      </c>
      <c r="K55" s="317"/>
      <c r="L55" s="317">
        <v>12367</v>
      </c>
      <c r="M55" s="317"/>
    </row>
    <row r="56" spans="1:13" ht="17.25" customHeight="1">
      <c r="A56" s="123" t="s">
        <v>15</v>
      </c>
      <c r="B56" s="180" t="s">
        <v>192</v>
      </c>
      <c r="C56" s="328">
        <v>2720</v>
      </c>
      <c r="D56" s="304"/>
      <c r="E56" s="328">
        <v>2720</v>
      </c>
      <c r="F56" s="318"/>
      <c r="G56" s="318">
        <v>2720</v>
      </c>
      <c r="H56" s="318"/>
      <c r="I56" s="318"/>
      <c r="J56" s="318">
        <v>2720</v>
      </c>
      <c r="K56" s="318"/>
      <c r="L56" s="318">
        <v>2720</v>
      </c>
      <c r="M56" s="318"/>
    </row>
    <row r="57" spans="1:13" ht="18" customHeight="1">
      <c r="A57" s="123" t="s">
        <v>17</v>
      </c>
      <c r="B57" s="180" t="s">
        <v>193</v>
      </c>
      <c r="C57" s="328">
        <v>19496</v>
      </c>
      <c r="D57" s="304"/>
      <c r="E57" s="328">
        <v>19496</v>
      </c>
      <c r="F57" s="318"/>
      <c r="G57" s="318">
        <v>19496</v>
      </c>
      <c r="H57" s="318"/>
      <c r="I57" s="318"/>
      <c r="J57" s="318">
        <v>19496</v>
      </c>
      <c r="K57" s="318"/>
      <c r="L57" s="318">
        <v>19496</v>
      </c>
      <c r="M57" s="318"/>
    </row>
    <row r="58" spans="1:13" ht="15" customHeight="1">
      <c r="A58" s="123" t="s">
        <v>19</v>
      </c>
      <c r="B58" s="180" t="s">
        <v>194</v>
      </c>
      <c r="C58" s="328"/>
      <c r="D58" s="304"/>
      <c r="E58" s="328"/>
      <c r="F58" s="318"/>
      <c r="G58" s="318"/>
      <c r="H58" s="318"/>
      <c r="I58" s="318"/>
      <c r="J58" s="318"/>
      <c r="K58" s="318"/>
      <c r="L58" s="318"/>
      <c r="M58" s="318"/>
    </row>
    <row r="59" spans="1:13" ht="15" customHeight="1" thickBot="1">
      <c r="A59" s="123" t="s">
        <v>21</v>
      </c>
      <c r="B59" s="180" t="s">
        <v>196</v>
      </c>
      <c r="C59" s="328"/>
      <c r="D59" s="304"/>
      <c r="E59" s="328"/>
      <c r="F59" s="318"/>
      <c r="G59" s="318"/>
      <c r="H59" s="318"/>
      <c r="I59" s="318"/>
      <c r="J59" s="318"/>
      <c r="K59" s="318"/>
      <c r="L59" s="318"/>
      <c r="M59" s="318"/>
    </row>
    <row r="60" spans="1:13" s="126" customFormat="1" ht="16.5" customHeight="1" thickBot="1">
      <c r="A60" s="129" t="s">
        <v>23</v>
      </c>
      <c r="B60" s="192" t="s">
        <v>453</v>
      </c>
      <c r="C60" s="386">
        <f>SUM(C55:C59)</f>
        <v>34583</v>
      </c>
      <c r="D60" s="387">
        <f>SUM(D55:D59)</f>
        <v>0</v>
      </c>
      <c r="E60" s="386">
        <f>SUM(E55:E59)</f>
        <v>34583</v>
      </c>
      <c r="F60" s="388">
        <f>SUM(F55:F59)</f>
        <v>0</v>
      </c>
      <c r="G60" s="388">
        <f>SUM(G55:G59)</f>
        <v>34583</v>
      </c>
      <c r="H60" s="388">
        <f aca="true" t="shared" si="7" ref="H60:M60">SUM(H55:H59)</f>
        <v>0</v>
      </c>
      <c r="I60" s="388">
        <f t="shared" si="7"/>
        <v>0</v>
      </c>
      <c r="J60" s="388">
        <f t="shared" si="7"/>
        <v>34583</v>
      </c>
      <c r="K60" s="388">
        <f t="shared" si="7"/>
        <v>0</v>
      </c>
      <c r="L60" s="388">
        <f t="shared" si="7"/>
        <v>34583</v>
      </c>
      <c r="M60" s="388">
        <f t="shared" si="7"/>
        <v>0</v>
      </c>
    </row>
    <row r="61" spans="1:13" ht="15" customHeight="1" thickBot="1">
      <c r="A61" s="962"/>
      <c r="B61" s="963" t="s">
        <v>454</v>
      </c>
      <c r="C61" s="964"/>
      <c r="D61" s="965"/>
      <c r="E61" s="964"/>
      <c r="F61" s="966"/>
      <c r="G61" s="966"/>
      <c r="H61" s="966"/>
      <c r="I61" s="966"/>
      <c r="J61" s="966"/>
      <c r="K61" s="966"/>
      <c r="L61" s="966"/>
      <c r="M61" s="967"/>
    </row>
    <row r="62" spans="1:13" s="126" customFormat="1" ht="15.75" customHeight="1">
      <c r="A62" s="121" t="s">
        <v>26</v>
      </c>
      <c r="B62" s="231" t="s">
        <v>229</v>
      </c>
      <c r="C62" s="331">
        <v>2600</v>
      </c>
      <c r="D62" s="308"/>
      <c r="E62" s="331">
        <v>2600</v>
      </c>
      <c r="F62" s="317"/>
      <c r="G62" s="317">
        <v>2100</v>
      </c>
      <c r="H62" s="317"/>
      <c r="I62" s="317"/>
      <c r="J62" s="317">
        <v>2100</v>
      </c>
      <c r="K62" s="317"/>
      <c r="L62" s="317">
        <v>2100</v>
      </c>
      <c r="M62" s="317"/>
    </row>
    <row r="63" spans="1:13" ht="15" customHeight="1">
      <c r="A63" s="123" t="s">
        <v>28</v>
      </c>
      <c r="B63" s="232" t="s">
        <v>486</v>
      </c>
      <c r="C63" s="328"/>
      <c r="D63" s="304"/>
      <c r="E63" s="328"/>
      <c r="F63" s="318"/>
      <c r="G63" s="318">
        <v>1000</v>
      </c>
      <c r="H63" s="318"/>
      <c r="I63" s="318"/>
      <c r="J63" s="318">
        <v>1000</v>
      </c>
      <c r="K63" s="318"/>
      <c r="L63" s="318">
        <v>1000</v>
      </c>
      <c r="M63" s="318"/>
    </row>
    <row r="64" spans="1:13" ht="15" customHeight="1">
      <c r="A64" s="123" t="s">
        <v>30</v>
      </c>
      <c r="B64" s="232" t="s">
        <v>455</v>
      </c>
      <c r="C64" s="328"/>
      <c r="D64" s="304"/>
      <c r="E64" s="328"/>
      <c r="F64" s="318"/>
      <c r="G64" s="318"/>
      <c r="H64" s="318"/>
      <c r="I64" s="318"/>
      <c r="J64" s="318"/>
      <c r="K64" s="318"/>
      <c r="L64" s="318"/>
      <c r="M64" s="318"/>
    </row>
    <row r="65" spans="1:13" ht="15" customHeight="1">
      <c r="A65" s="123" t="s">
        <v>32</v>
      </c>
      <c r="B65" s="232" t="s">
        <v>231</v>
      </c>
      <c r="C65" s="328"/>
      <c r="D65" s="304"/>
      <c r="E65" s="328"/>
      <c r="F65" s="318"/>
      <c r="G65" s="318"/>
      <c r="H65" s="318"/>
      <c r="I65" s="318"/>
      <c r="J65" s="318"/>
      <c r="K65" s="318"/>
      <c r="L65" s="318"/>
      <c r="M65" s="318"/>
    </row>
    <row r="66" spans="1:13" ht="16.5" customHeight="1" thickBot="1">
      <c r="A66" s="127" t="s">
        <v>34</v>
      </c>
      <c r="B66" s="233" t="s">
        <v>456</v>
      </c>
      <c r="C66" s="329"/>
      <c r="D66" s="311"/>
      <c r="E66" s="329"/>
      <c r="F66" s="321"/>
      <c r="G66" s="321">
        <v>500</v>
      </c>
      <c r="H66" s="321"/>
      <c r="I66" s="321"/>
      <c r="J66" s="321">
        <v>500</v>
      </c>
      <c r="K66" s="321"/>
      <c r="L66" s="321">
        <v>500</v>
      </c>
      <c r="M66" s="321"/>
    </row>
    <row r="67" spans="1:13" ht="16.5" customHeight="1" thickBot="1">
      <c r="A67" s="51" t="s">
        <v>38</v>
      </c>
      <c r="B67" s="230" t="s">
        <v>487</v>
      </c>
      <c r="C67" s="330">
        <f>C62+C64+C65+C66</f>
        <v>2600</v>
      </c>
      <c r="D67" s="309">
        <f>D62+D64+D65+D66</f>
        <v>0</v>
      </c>
      <c r="E67" s="330">
        <f>E62+E64+E65+E66</f>
        <v>2600</v>
      </c>
      <c r="F67" s="309">
        <f>F62+F64+F65+F66</f>
        <v>0</v>
      </c>
      <c r="G67" s="309">
        <f>G62+G64+G65+G66</f>
        <v>2600</v>
      </c>
      <c r="H67" s="309">
        <f aca="true" t="shared" si="8" ref="H67:M67">H62+H64+H65+H66</f>
        <v>0</v>
      </c>
      <c r="I67" s="309">
        <f t="shared" si="8"/>
        <v>0</v>
      </c>
      <c r="J67" s="309">
        <f t="shared" si="8"/>
        <v>2600</v>
      </c>
      <c r="K67" s="309">
        <f t="shared" si="8"/>
        <v>0</v>
      </c>
      <c r="L67" s="309">
        <f t="shared" si="8"/>
        <v>2600</v>
      </c>
      <c r="M67" s="309">
        <f t="shared" si="8"/>
        <v>0</v>
      </c>
    </row>
    <row r="68" spans="1:13" ht="15" customHeight="1" thickBot="1">
      <c r="A68" s="51" t="s">
        <v>53</v>
      </c>
      <c r="B68" s="169" t="s">
        <v>457</v>
      </c>
      <c r="C68" s="380"/>
      <c r="D68" s="381"/>
      <c r="E68" s="380"/>
      <c r="F68" s="382"/>
      <c r="G68" s="382"/>
      <c r="H68" s="382"/>
      <c r="I68" s="382"/>
      <c r="J68" s="382"/>
      <c r="K68" s="382"/>
      <c r="L68" s="382"/>
      <c r="M68" s="382"/>
    </row>
    <row r="69" spans="1:13" ht="16.5" customHeight="1" thickBot="1">
      <c r="A69" s="51" t="s">
        <v>70</v>
      </c>
      <c r="B69" s="224" t="s">
        <v>458</v>
      </c>
      <c r="C69" s="330">
        <f>+C60+C67+C68</f>
        <v>37183</v>
      </c>
      <c r="D69" s="309">
        <f>+D60+D67+D68</f>
        <v>0</v>
      </c>
      <c r="E69" s="330">
        <f>+E60+E67+E68</f>
        <v>37183</v>
      </c>
      <c r="F69" s="316">
        <f>+F60+F67+F68</f>
        <v>0</v>
      </c>
      <c r="G69" s="316">
        <f>+G60+G67+G68</f>
        <v>37183</v>
      </c>
      <c r="H69" s="316">
        <f aca="true" t="shared" si="9" ref="H69:M69">+H60+H67+H68</f>
        <v>0</v>
      </c>
      <c r="I69" s="316">
        <f t="shared" si="9"/>
        <v>0</v>
      </c>
      <c r="J69" s="316">
        <f t="shared" si="9"/>
        <v>37183</v>
      </c>
      <c r="K69" s="316">
        <f t="shared" si="9"/>
        <v>0</v>
      </c>
      <c r="L69" s="316">
        <f t="shared" si="9"/>
        <v>37183</v>
      </c>
      <c r="M69" s="316">
        <f t="shared" si="9"/>
        <v>0</v>
      </c>
    </row>
    <row r="70" spans="3:13" ht="15" customHeight="1" thickBot="1">
      <c r="C70" s="266"/>
      <c r="D70" s="245"/>
      <c r="E70" s="245"/>
      <c r="F70" s="245"/>
      <c r="G70" s="245"/>
      <c r="H70" s="245"/>
      <c r="I70" s="245"/>
      <c r="J70" s="245"/>
      <c r="K70" s="245"/>
      <c r="L70" s="245"/>
      <c r="M70" s="245"/>
    </row>
    <row r="71" spans="1:13" ht="16.5" customHeight="1" thickBot="1">
      <c r="A71" s="118" t="s">
        <v>429</v>
      </c>
      <c r="B71" s="222"/>
      <c r="C71" s="373"/>
      <c r="D71" s="389"/>
      <c r="E71" s="374"/>
      <c r="F71" s="375"/>
      <c r="G71" s="375"/>
      <c r="H71" s="375"/>
      <c r="I71" s="375"/>
      <c r="J71" s="375"/>
      <c r="K71" s="375"/>
      <c r="L71" s="375"/>
      <c r="M71" s="375"/>
    </row>
    <row r="72" spans="1:13" ht="15" customHeight="1" thickBot="1">
      <c r="A72" s="118" t="s">
        <v>430</v>
      </c>
      <c r="B72" s="222"/>
      <c r="C72" s="373"/>
      <c r="D72" s="374"/>
      <c r="E72" s="374"/>
      <c r="F72" s="375"/>
      <c r="G72" s="375"/>
      <c r="H72" s="375"/>
      <c r="I72" s="375"/>
      <c r="J72" s="375"/>
      <c r="K72" s="375"/>
      <c r="L72" s="375"/>
      <c r="M72" s="375"/>
    </row>
  </sheetData>
  <sheetProtection selectLockedCells="1" selectUnlockedCells="1"/>
  <mergeCells count="20">
    <mergeCell ref="B48:M48"/>
    <mergeCell ref="B49:M49"/>
    <mergeCell ref="A50:A51"/>
    <mergeCell ref="B50:B51"/>
    <mergeCell ref="C50:C51"/>
    <mergeCell ref="D50:F50"/>
    <mergeCell ref="G50:G51"/>
    <mergeCell ref="H50:I50"/>
    <mergeCell ref="J50:J51"/>
    <mergeCell ref="K50:M50"/>
    <mergeCell ref="B2:M2"/>
    <mergeCell ref="B3:M3"/>
    <mergeCell ref="D4:F4"/>
    <mergeCell ref="G4:G5"/>
    <mergeCell ref="J4:J5"/>
    <mergeCell ref="K4:M4"/>
    <mergeCell ref="A4:A5"/>
    <mergeCell ref="B4:B5"/>
    <mergeCell ref="C4:C5"/>
    <mergeCell ref="H4:I4"/>
  </mergeCells>
  <printOptions horizontalCentered="1"/>
  <pageMargins left="0.3937007874015748" right="0.2755905511811024" top="0.4330708661417323" bottom="0.5118110236220472" header="0.5118110236220472" footer="0.5118110236220472"/>
  <pageSetup horizontalDpi="300" verticalDpi="300" orientation="landscape" paperSize="9" scale="58" r:id="rId1"/>
  <rowBreaks count="1" manualBreakCount="1">
    <brk id="4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M73"/>
  <sheetViews>
    <sheetView zoomScalePageLayoutView="0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1" sqref="I21"/>
    </sheetView>
  </sheetViews>
  <sheetFormatPr defaultColWidth="9.00390625" defaultRowHeight="12.75"/>
  <cols>
    <col min="1" max="1" width="10.625" style="90" customWidth="1"/>
    <col min="2" max="2" width="78.375" style="194" customWidth="1"/>
    <col min="3" max="3" width="15.875" style="267" customWidth="1"/>
    <col min="4" max="6" width="15.875" style="91" customWidth="1"/>
    <col min="7" max="13" width="15.875" style="9" customWidth="1"/>
    <col min="14" max="16384" width="9.375" style="9" customWidth="1"/>
  </cols>
  <sheetData>
    <row r="1" spans="1:13" s="120" customFormat="1" ht="21" customHeight="1" thickBot="1">
      <c r="A1" s="94"/>
      <c r="C1" s="473" t="str">
        <f>+CONCATENATE("9.3. melléklet a .../",2018,". (......) önkormányzati rendelethez")</f>
        <v>9.3. melléklet a .../2018. (......) önkormányzati rendelethez</v>
      </c>
      <c r="D1" s="119"/>
      <c r="E1" s="45"/>
      <c r="M1" s="6" t="s">
        <v>0</v>
      </c>
    </row>
    <row r="2" spans="1:13" s="97" customFormat="1" ht="40.5" customHeight="1" thickBot="1">
      <c r="A2" s="528" t="s">
        <v>394</v>
      </c>
      <c r="B2" s="1105" t="s">
        <v>560</v>
      </c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7"/>
    </row>
    <row r="3" spans="1:13" s="97" customFormat="1" ht="54" customHeight="1" thickBot="1">
      <c r="A3" s="528" t="s">
        <v>395</v>
      </c>
      <c r="B3" s="1105" t="s">
        <v>396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7"/>
    </row>
    <row r="4" spans="1:13" s="97" customFormat="1" ht="18.75" customHeight="1" thickBot="1">
      <c r="A4" s="1096" t="s">
        <v>1</v>
      </c>
      <c r="B4" s="1087" t="s">
        <v>397</v>
      </c>
      <c r="C4" s="1123" t="s">
        <v>542</v>
      </c>
      <c r="D4" s="1147" t="s">
        <v>544</v>
      </c>
      <c r="E4" s="1147"/>
      <c r="F4" s="1147"/>
      <c r="G4" s="1087" t="s">
        <v>570</v>
      </c>
      <c r="H4" s="1108" t="s">
        <v>571</v>
      </c>
      <c r="I4" s="1074"/>
      <c r="J4" s="1090" t="s">
        <v>557</v>
      </c>
      <c r="K4" s="1137" t="s">
        <v>533</v>
      </c>
      <c r="L4" s="1138"/>
      <c r="M4" s="1139"/>
    </row>
    <row r="5" spans="1:13" s="194" customFormat="1" ht="48" thickBot="1">
      <c r="A5" s="1096"/>
      <c r="B5" s="1096"/>
      <c r="C5" s="1097"/>
      <c r="D5" s="193" t="s">
        <v>3</v>
      </c>
      <c r="E5" s="163" t="s">
        <v>4</v>
      </c>
      <c r="F5" s="163" t="s">
        <v>488</v>
      </c>
      <c r="G5" s="1075"/>
      <c r="H5" s="493" t="s">
        <v>534</v>
      </c>
      <c r="I5" s="493" t="s">
        <v>334</v>
      </c>
      <c r="J5" s="1155"/>
      <c r="K5" s="524" t="s">
        <v>3</v>
      </c>
      <c r="L5" s="523" t="s">
        <v>4</v>
      </c>
      <c r="M5" s="525" t="s">
        <v>488</v>
      </c>
    </row>
    <row r="6" spans="1:13" s="11" customFormat="1" ht="13.5" customHeight="1" thickBot="1">
      <c r="A6" s="98" t="s">
        <v>5</v>
      </c>
      <c r="B6" s="164" t="s">
        <v>6</v>
      </c>
      <c r="C6" s="462" t="s">
        <v>7</v>
      </c>
      <c r="D6" s="143" t="s">
        <v>8</v>
      </c>
      <c r="E6" s="143" t="s">
        <v>9</v>
      </c>
      <c r="F6" s="8" t="s">
        <v>10</v>
      </c>
      <c r="G6" s="8" t="s">
        <v>536</v>
      </c>
      <c r="H6" s="8" t="s">
        <v>376</v>
      </c>
      <c r="I6" s="8" t="s">
        <v>535</v>
      </c>
      <c r="J6" s="8" t="s">
        <v>536</v>
      </c>
      <c r="K6" s="8" t="s">
        <v>537</v>
      </c>
      <c r="L6" s="8" t="s">
        <v>540</v>
      </c>
      <c r="M6" s="8" t="s">
        <v>538</v>
      </c>
    </row>
    <row r="7" spans="1:13" s="11" customFormat="1" ht="15.75" customHeight="1" thickBot="1">
      <c r="A7" s="99"/>
      <c r="B7" s="234" t="s">
        <v>288</v>
      </c>
      <c r="C7" s="264"/>
      <c r="D7" s="247"/>
      <c r="E7" s="247"/>
      <c r="F7" s="248"/>
      <c r="G7" s="248"/>
      <c r="H7" s="248"/>
      <c r="I7" s="248"/>
      <c r="J7" s="248"/>
      <c r="K7" s="248"/>
      <c r="L7" s="248"/>
      <c r="M7" s="248"/>
    </row>
    <row r="8" spans="1:13" ht="15" customHeight="1" thickBot="1">
      <c r="A8" s="101"/>
      <c r="B8" s="224" t="s">
        <v>295</v>
      </c>
      <c r="C8" s="376"/>
      <c r="D8" s="377"/>
      <c r="E8" s="377"/>
      <c r="F8" s="378"/>
      <c r="G8" s="378"/>
      <c r="H8" s="378"/>
      <c r="I8" s="378"/>
      <c r="J8" s="378"/>
      <c r="K8" s="378"/>
      <c r="L8" s="378"/>
      <c r="M8" s="378"/>
    </row>
    <row r="9" spans="1:13" s="122" customFormat="1" ht="16.5" customHeight="1">
      <c r="A9" s="121" t="s">
        <v>13</v>
      </c>
      <c r="B9" s="179" t="s">
        <v>510</v>
      </c>
      <c r="C9" s="331">
        <v>4932</v>
      </c>
      <c r="D9" s="331">
        <v>4932</v>
      </c>
      <c r="E9" s="308"/>
      <c r="F9" s="317"/>
      <c r="G9" s="317">
        <v>4932</v>
      </c>
      <c r="H9" s="317"/>
      <c r="I9" s="317"/>
      <c r="J9" s="317">
        <v>4932</v>
      </c>
      <c r="K9" s="317">
        <v>4932</v>
      </c>
      <c r="L9" s="317"/>
      <c r="M9" s="317"/>
    </row>
    <row r="10" spans="1:13" s="122" customFormat="1" ht="17.25" customHeight="1">
      <c r="A10" s="123" t="s">
        <v>15</v>
      </c>
      <c r="B10" s="180" t="s">
        <v>76</v>
      </c>
      <c r="C10" s="328">
        <v>486</v>
      </c>
      <c r="D10" s="328">
        <v>486</v>
      </c>
      <c r="E10" s="304"/>
      <c r="F10" s="318"/>
      <c r="G10" s="318">
        <v>486</v>
      </c>
      <c r="H10" s="318"/>
      <c r="I10" s="318"/>
      <c r="J10" s="318">
        <v>486</v>
      </c>
      <c r="K10" s="318">
        <v>486</v>
      </c>
      <c r="L10" s="318"/>
      <c r="M10" s="318"/>
    </row>
    <row r="11" spans="1:13" s="122" customFormat="1" ht="15" customHeight="1">
      <c r="A11" s="123" t="s">
        <v>17</v>
      </c>
      <c r="B11" s="180" t="s">
        <v>78</v>
      </c>
      <c r="C11" s="328"/>
      <c r="D11" s="328"/>
      <c r="E11" s="304"/>
      <c r="F11" s="318"/>
      <c r="G11" s="318"/>
      <c r="H11" s="318"/>
      <c r="I11" s="318"/>
      <c r="J11" s="318"/>
      <c r="K11" s="318"/>
      <c r="L11" s="318"/>
      <c r="M11" s="318"/>
    </row>
    <row r="12" spans="1:13" s="122" customFormat="1" ht="17.25" customHeight="1">
      <c r="A12" s="123" t="s">
        <v>19</v>
      </c>
      <c r="B12" s="180" t="s">
        <v>82</v>
      </c>
      <c r="C12" s="328">
        <v>1514</v>
      </c>
      <c r="D12" s="328">
        <v>1514</v>
      </c>
      <c r="E12" s="304"/>
      <c r="F12" s="318"/>
      <c r="G12" s="318">
        <v>1514</v>
      </c>
      <c r="H12" s="318"/>
      <c r="I12" s="318"/>
      <c r="J12" s="318">
        <v>1514</v>
      </c>
      <c r="K12" s="318">
        <v>1514</v>
      </c>
      <c r="L12" s="318"/>
      <c r="M12" s="318"/>
    </row>
    <row r="13" spans="1:13" s="122" customFormat="1" ht="17.25" customHeight="1">
      <c r="A13" s="123" t="s">
        <v>21</v>
      </c>
      <c r="B13" s="180" t="s">
        <v>431</v>
      </c>
      <c r="C13" s="328">
        <v>1812</v>
      </c>
      <c r="D13" s="328">
        <v>1812</v>
      </c>
      <c r="E13" s="304"/>
      <c r="F13" s="318"/>
      <c r="G13" s="318">
        <v>1812</v>
      </c>
      <c r="H13" s="318"/>
      <c r="I13" s="318"/>
      <c r="J13" s="318">
        <v>1812</v>
      </c>
      <c r="K13" s="318">
        <v>1812</v>
      </c>
      <c r="L13" s="318"/>
      <c r="M13" s="318"/>
    </row>
    <row r="14" spans="1:13" s="122" customFormat="1" ht="17.25" customHeight="1">
      <c r="A14" s="123" t="s">
        <v>197</v>
      </c>
      <c r="B14" s="190" t="s">
        <v>432</v>
      </c>
      <c r="C14" s="328">
        <v>2581</v>
      </c>
      <c r="D14" s="328">
        <v>2581</v>
      </c>
      <c r="E14" s="304"/>
      <c r="F14" s="318"/>
      <c r="G14" s="318">
        <v>2581</v>
      </c>
      <c r="H14" s="318"/>
      <c r="I14" s="318"/>
      <c r="J14" s="318">
        <v>2581</v>
      </c>
      <c r="K14" s="318">
        <v>2581</v>
      </c>
      <c r="L14" s="318"/>
      <c r="M14" s="318"/>
    </row>
    <row r="15" spans="1:13" s="122" customFormat="1" ht="15" customHeight="1">
      <c r="A15" s="123" t="s">
        <v>199</v>
      </c>
      <c r="B15" s="180" t="s">
        <v>88</v>
      </c>
      <c r="C15" s="329"/>
      <c r="D15" s="329"/>
      <c r="E15" s="311"/>
      <c r="F15" s="321"/>
      <c r="G15" s="321"/>
      <c r="H15" s="321"/>
      <c r="I15" s="321"/>
      <c r="J15" s="321"/>
      <c r="K15" s="321"/>
      <c r="L15" s="321"/>
      <c r="M15" s="321"/>
    </row>
    <row r="16" spans="1:13" s="91" customFormat="1" ht="15" customHeight="1">
      <c r="A16" s="123" t="s">
        <v>201</v>
      </c>
      <c r="B16" s="180" t="s">
        <v>90</v>
      </c>
      <c r="C16" s="328"/>
      <c r="D16" s="328"/>
      <c r="E16" s="304"/>
      <c r="F16" s="318"/>
      <c r="G16" s="318"/>
      <c r="H16" s="318"/>
      <c r="I16" s="318"/>
      <c r="J16" s="318"/>
      <c r="K16" s="318"/>
      <c r="L16" s="318"/>
      <c r="M16" s="318"/>
    </row>
    <row r="17" spans="1:13" s="91" customFormat="1" ht="15" customHeight="1">
      <c r="A17" s="123" t="s">
        <v>203</v>
      </c>
      <c r="B17" s="180" t="s">
        <v>92</v>
      </c>
      <c r="C17" s="379"/>
      <c r="D17" s="379"/>
      <c r="E17" s="306"/>
      <c r="F17" s="319"/>
      <c r="G17" s="319"/>
      <c r="H17" s="319"/>
      <c r="I17" s="319"/>
      <c r="J17" s="319"/>
      <c r="K17" s="319"/>
      <c r="L17" s="319"/>
      <c r="M17" s="319"/>
    </row>
    <row r="18" spans="1:13" s="91" customFormat="1" ht="15" customHeight="1" thickBot="1">
      <c r="A18" s="123" t="s">
        <v>205</v>
      </c>
      <c r="B18" s="190" t="s">
        <v>94</v>
      </c>
      <c r="C18" s="379"/>
      <c r="D18" s="379"/>
      <c r="E18" s="306"/>
      <c r="F18" s="319"/>
      <c r="G18" s="319"/>
      <c r="H18" s="319"/>
      <c r="I18" s="319"/>
      <c r="J18" s="319"/>
      <c r="K18" s="319"/>
      <c r="L18" s="319"/>
      <c r="M18" s="319"/>
    </row>
    <row r="19" spans="1:13" s="122" customFormat="1" ht="17.25" customHeight="1" thickBot="1">
      <c r="A19" s="51" t="s">
        <v>23</v>
      </c>
      <c r="B19" s="224" t="s">
        <v>433</v>
      </c>
      <c r="C19" s="330">
        <f>SUM(C9:C18)</f>
        <v>11325</v>
      </c>
      <c r="D19" s="330">
        <f>SUM(D9:D18)</f>
        <v>11325</v>
      </c>
      <c r="E19" s="309">
        <f>SUM(E9:E18)</f>
        <v>0</v>
      </c>
      <c r="F19" s="316">
        <f>SUM(F9:F18)</f>
        <v>0</v>
      </c>
      <c r="G19" s="316">
        <f>SUM(G9:G18)</f>
        <v>11325</v>
      </c>
      <c r="H19" s="316">
        <f aca="true" t="shared" si="0" ref="H19:M19">SUM(H9:H18)</f>
        <v>0</v>
      </c>
      <c r="I19" s="316">
        <f t="shared" si="0"/>
        <v>0</v>
      </c>
      <c r="J19" s="316">
        <f t="shared" si="0"/>
        <v>11325</v>
      </c>
      <c r="K19" s="316">
        <f t="shared" si="0"/>
        <v>11325</v>
      </c>
      <c r="L19" s="316">
        <f t="shared" si="0"/>
        <v>0</v>
      </c>
      <c r="M19" s="316">
        <f t="shared" si="0"/>
        <v>0</v>
      </c>
    </row>
    <row r="20" spans="1:13" ht="15" customHeight="1" thickBot="1">
      <c r="A20" s="101"/>
      <c r="B20" s="224" t="s">
        <v>25</v>
      </c>
      <c r="C20" s="376"/>
      <c r="D20" s="376"/>
      <c r="E20" s="377"/>
      <c r="F20" s="378"/>
      <c r="G20" s="378"/>
      <c r="H20" s="378"/>
      <c r="I20" s="378"/>
      <c r="J20" s="378"/>
      <c r="K20" s="378"/>
      <c r="L20" s="378"/>
      <c r="M20" s="378"/>
    </row>
    <row r="21" spans="1:13" s="91" customFormat="1" ht="15" customHeight="1">
      <c r="A21" s="121" t="s">
        <v>26</v>
      </c>
      <c r="B21" s="179" t="s">
        <v>27</v>
      </c>
      <c r="C21" s="331"/>
      <c r="D21" s="331"/>
      <c r="E21" s="308"/>
      <c r="F21" s="317"/>
      <c r="G21" s="317"/>
      <c r="H21" s="317"/>
      <c r="I21" s="317"/>
      <c r="J21" s="317"/>
      <c r="K21" s="317"/>
      <c r="L21" s="317"/>
      <c r="M21" s="317"/>
    </row>
    <row r="22" spans="1:13" s="91" customFormat="1" ht="15" customHeight="1">
      <c r="A22" s="123" t="s">
        <v>28</v>
      </c>
      <c r="B22" s="180" t="s">
        <v>434</v>
      </c>
      <c r="C22" s="328"/>
      <c r="D22" s="328"/>
      <c r="E22" s="304"/>
      <c r="F22" s="318"/>
      <c r="G22" s="318"/>
      <c r="H22" s="318"/>
      <c r="I22" s="318"/>
      <c r="J22" s="318"/>
      <c r="K22" s="318"/>
      <c r="L22" s="318"/>
      <c r="M22" s="318"/>
    </row>
    <row r="23" spans="1:13" s="91" customFormat="1" ht="15" customHeight="1">
      <c r="A23" s="123" t="s">
        <v>30</v>
      </c>
      <c r="B23" s="180" t="s">
        <v>435</v>
      </c>
      <c r="C23" s="328"/>
      <c r="D23" s="328"/>
      <c r="E23" s="304"/>
      <c r="F23" s="318"/>
      <c r="G23" s="318">
        <v>1878</v>
      </c>
      <c r="H23" s="318">
        <v>400</v>
      </c>
      <c r="I23" s="318"/>
      <c r="J23" s="318">
        <v>2278</v>
      </c>
      <c r="K23" s="318">
        <v>2278</v>
      </c>
      <c r="L23" s="318"/>
      <c r="M23" s="318"/>
    </row>
    <row r="24" spans="1:13" s="91" customFormat="1" ht="15" customHeight="1" thickBot="1">
      <c r="A24" s="123" t="s">
        <v>32</v>
      </c>
      <c r="B24" s="180" t="s">
        <v>459</v>
      </c>
      <c r="C24" s="328"/>
      <c r="D24" s="328"/>
      <c r="E24" s="304"/>
      <c r="F24" s="318"/>
      <c r="G24" s="318"/>
      <c r="H24" s="318"/>
      <c r="I24" s="318"/>
      <c r="J24" s="318"/>
      <c r="K24" s="318"/>
      <c r="L24" s="318"/>
      <c r="M24" s="318"/>
    </row>
    <row r="25" spans="1:13" s="122" customFormat="1" ht="30" customHeight="1" thickBot="1">
      <c r="A25" s="51" t="s">
        <v>38</v>
      </c>
      <c r="B25" s="224" t="s">
        <v>437</v>
      </c>
      <c r="C25" s="330">
        <f>SUM(C21:C23)</f>
        <v>0</v>
      </c>
      <c r="D25" s="330">
        <f>SUM(D21:D23)</f>
        <v>0</v>
      </c>
      <c r="E25" s="309">
        <f>SUM(E21:E23)</f>
        <v>0</v>
      </c>
      <c r="F25" s="316">
        <f>SUM(F21:F23)</f>
        <v>0</v>
      </c>
      <c r="G25" s="316">
        <f>SUM(G21:G23)</f>
        <v>1878</v>
      </c>
      <c r="H25" s="316">
        <f aca="true" t="shared" si="1" ref="H25:M25">SUM(H21:H23)</f>
        <v>400</v>
      </c>
      <c r="I25" s="316">
        <f t="shared" si="1"/>
        <v>0</v>
      </c>
      <c r="J25" s="316">
        <f t="shared" si="1"/>
        <v>2278</v>
      </c>
      <c r="K25" s="316">
        <f t="shared" si="1"/>
        <v>2278</v>
      </c>
      <c r="L25" s="316">
        <f t="shared" si="1"/>
        <v>0</v>
      </c>
      <c r="M25" s="316">
        <f t="shared" si="1"/>
        <v>0</v>
      </c>
    </row>
    <row r="26" spans="1:13" s="91" customFormat="1" ht="15" customHeight="1" thickBot="1">
      <c r="A26" s="51" t="s">
        <v>53</v>
      </c>
      <c r="B26" s="169" t="s">
        <v>294</v>
      </c>
      <c r="C26" s="380"/>
      <c r="D26" s="380"/>
      <c r="E26" s="381"/>
      <c r="F26" s="382"/>
      <c r="G26" s="382"/>
      <c r="H26" s="382"/>
      <c r="I26" s="382"/>
      <c r="J26" s="382"/>
      <c r="K26" s="382"/>
      <c r="L26" s="382"/>
      <c r="M26" s="382"/>
    </row>
    <row r="27" spans="1:13" ht="15" customHeight="1" thickBot="1">
      <c r="A27" s="101"/>
      <c r="B27" s="169" t="s">
        <v>40</v>
      </c>
      <c r="C27" s="376"/>
      <c r="D27" s="376"/>
      <c r="E27" s="377"/>
      <c r="F27" s="378"/>
      <c r="G27" s="378"/>
      <c r="H27" s="378"/>
      <c r="I27" s="378"/>
      <c r="J27" s="378"/>
      <c r="K27" s="378"/>
      <c r="L27" s="378"/>
      <c r="M27" s="378"/>
    </row>
    <row r="28" spans="1:13" s="91" customFormat="1" ht="15" customHeight="1">
      <c r="A28" s="121" t="s">
        <v>56</v>
      </c>
      <c r="B28" s="179" t="s">
        <v>434</v>
      </c>
      <c r="C28" s="331"/>
      <c r="D28" s="331"/>
      <c r="E28" s="308"/>
      <c r="F28" s="317"/>
      <c r="G28" s="317"/>
      <c r="H28" s="317"/>
      <c r="I28" s="317"/>
      <c r="J28" s="317"/>
      <c r="K28" s="317"/>
      <c r="L28" s="317"/>
      <c r="M28" s="317"/>
    </row>
    <row r="29" spans="1:13" s="91" customFormat="1" ht="15" customHeight="1">
      <c r="A29" s="121" t="s">
        <v>64</v>
      </c>
      <c r="B29" s="180" t="s">
        <v>438</v>
      </c>
      <c r="C29" s="329"/>
      <c r="D29" s="329"/>
      <c r="E29" s="311"/>
      <c r="F29" s="321"/>
      <c r="G29" s="321"/>
      <c r="H29" s="321"/>
      <c r="I29" s="321"/>
      <c r="J29" s="321"/>
      <c r="K29" s="321"/>
      <c r="L29" s="321"/>
      <c r="M29" s="321"/>
    </row>
    <row r="30" spans="1:13" s="91" customFormat="1" ht="15" customHeight="1" thickBot="1">
      <c r="A30" s="123" t="s">
        <v>66</v>
      </c>
      <c r="B30" s="227" t="s">
        <v>460</v>
      </c>
      <c r="C30" s="383"/>
      <c r="D30" s="383"/>
      <c r="E30" s="384"/>
      <c r="F30" s="385"/>
      <c r="G30" s="385"/>
      <c r="H30" s="385"/>
      <c r="I30" s="385"/>
      <c r="J30" s="385"/>
      <c r="K30" s="385"/>
      <c r="L30" s="385"/>
      <c r="M30" s="385"/>
    </row>
    <row r="31" spans="1:13" s="91" customFormat="1" ht="33" customHeight="1" thickBot="1">
      <c r="A31" s="51" t="s">
        <v>70</v>
      </c>
      <c r="B31" s="169" t="s">
        <v>461</v>
      </c>
      <c r="C31" s="330">
        <f>+C28+C29</f>
        <v>0</v>
      </c>
      <c r="D31" s="330">
        <f>+D28+D29</f>
        <v>0</v>
      </c>
      <c r="E31" s="309">
        <f>+E28+E29</f>
        <v>0</v>
      </c>
      <c r="F31" s="316">
        <f>+F28+F29</f>
        <v>0</v>
      </c>
      <c r="G31" s="316">
        <f>+G28+G29</f>
        <v>0</v>
      </c>
      <c r="H31" s="316">
        <f aca="true" t="shared" si="2" ref="H31:M31">+H28+H29</f>
        <v>0</v>
      </c>
      <c r="I31" s="316">
        <f t="shared" si="2"/>
        <v>0</v>
      </c>
      <c r="J31" s="316">
        <f t="shared" si="2"/>
        <v>0</v>
      </c>
      <c r="K31" s="316">
        <f t="shared" si="2"/>
        <v>0</v>
      </c>
      <c r="L31" s="316">
        <f t="shared" si="2"/>
        <v>0</v>
      </c>
      <c r="M31" s="316">
        <f t="shared" si="2"/>
        <v>0</v>
      </c>
    </row>
    <row r="32" spans="1:13" ht="15" customHeight="1" thickBot="1">
      <c r="A32" s="101"/>
      <c r="B32" s="169" t="s">
        <v>97</v>
      </c>
      <c r="C32" s="376"/>
      <c r="D32" s="376"/>
      <c r="E32" s="377"/>
      <c r="F32" s="378"/>
      <c r="G32" s="378"/>
      <c r="H32" s="378"/>
      <c r="I32" s="378"/>
      <c r="J32" s="378"/>
      <c r="K32" s="378"/>
      <c r="L32" s="378"/>
      <c r="M32" s="378"/>
    </row>
    <row r="33" spans="1:13" s="91" customFormat="1" ht="15" customHeight="1">
      <c r="A33" s="121" t="s">
        <v>73</v>
      </c>
      <c r="B33" s="179" t="s">
        <v>99</v>
      </c>
      <c r="C33" s="331"/>
      <c r="D33" s="331"/>
      <c r="E33" s="308"/>
      <c r="F33" s="317"/>
      <c r="G33" s="317"/>
      <c r="H33" s="317"/>
      <c r="I33" s="317"/>
      <c r="J33" s="317"/>
      <c r="K33" s="317"/>
      <c r="L33" s="317"/>
      <c r="M33" s="317"/>
    </row>
    <row r="34" spans="1:13" s="91" customFormat="1" ht="15" customHeight="1">
      <c r="A34" s="121" t="s">
        <v>75</v>
      </c>
      <c r="B34" s="180" t="s">
        <v>101</v>
      </c>
      <c r="C34" s="329"/>
      <c r="D34" s="329"/>
      <c r="E34" s="311"/>
      <c r="F34" s="321"/>
      <c r="G34" s="321"/>
      <c r="H34" s="321"/>
      <c r="I34" s="321"/>
      <c r="J34" s="321"/>
      <c r="K34" s="321"/>
      <c r="L34" s="321"/>
      <c r="M34" s="321"/>
    </row>
    <row r="35" spans="1:13" s="91" customFormat="1" ht="15" customHeight="1" thickBot="1">
      <c r="A35" s="123" t="s">
        <v>77</v>
      </c>
      <c r="B35" s="227" t="s">
        <v>103</v>
      </c>
      <c r="C35" s="383"/>
      <c r="D35" s="383"/>
      <c r="E35" s="384"/>
      <c r="F35" s="385"/>
      <c r="G35" s="385"/>
      <c r="H35" s="385"/>
      <c r="I35" s="385"/>
      <c r="J35" s="385"/>
      <c r="K35" s="385"/>
      <c r="L35" s="385"/>
      <c r="M35" s="385"/>
    </row>
    <row r="36" spans="1:13" s="91" customFormat="1" ht="15" customHeight="1" thickBot="1">
      <c r="A36" s="51" t="s">
        <v>95</v>
      </c>
      <c r="B36" s="169" t="s">
        <v>466</v>
      </c>
      <c r="C36" s="330">
        <f>+C33+C34+C35</f>
        <v>0</v>
      </c>
      <c r="D36" s="330">
        <f>+D33+D34+D35</f>
        <v>0</v>
      </c>
      <c r="E36" s="309">
        <f>+E33+E34+E35</f>
        <v>0</v>
      </c>
      <c r="F36" s="316">
        <f>+F33+F34+F35</f>
        <v>0</v>
      </c>
      <c r="G36" s="316">
        <f>+G33+G34+G35</f>
        <v>0</v>
      </c>
      <c r="H36" s="316">
        <f aca="true" t="shared" si="3" ref="H36:M36">+H33+H34+H35</f>
        <v>0</v>
      </c>
      <c r="I36" s="316">
        <f t="shared" si="3"/>
        <v>0</v>
      </c>
      <c r="J36" s="316">
        <f t="shared" si="3"/>
        <v>0</v>
      </c>
      <c r="K36" s="316">
        <f t="shared" si="3"/>
        <v>0</v>
      </c>
      <c r="L36" s="316">
        <f t="shared" si="3"/>
        <v>0</v>
      </c>
      <c r="M36" s="316">
        <f t="shared" si="3"/>
        <v>0</v>
      </c>
    </row>
    <row r="37" spans="1:13" s="122" customFormat="1" ht="15" customHeight="1" thickBot="1">
      <c r="A37" s="51" t="s">
        <v>108</v>
      </c>
      <c r="B37" s="169" t="s">
        <v>296</v>
      </c>
      <c r="C37" s="380"/>
      <c r="D37" s="380"/>
      <c r="E37" s="381"/>
      <c r="F37" s="382"/>
      <c r="G37" s="382"/>
      <c r="H37" s="382"/>
      <c r="I37" s="382"/>
      <c r="J37" s="382"/>
      <c r="K37" s="382"/>
      <c r="L37" s="382"/>
      <c r="M37" s="382"/>
    </row>
    <row r="38" spans="1:13" s="122" customFormat="1" ht="15" customHeight="1" thickBot="1">
      <c r="A38" s="51" t="s">
        <v>119</v>
      </c>
      <c r="B38" s="169" t="s">
        <v>442</v>
      </c>
      <c r="C38" s="380"/>
      <c r="D38" s="380"/>
      <c r="E38" s="381"/>
      <c r="F38" s="382"/>
      <c r="G38" s="382"/>
      <c r="H38" s="382"/>
      <c r="I38" s="382"/>
      <c r="J38" s="382"/>
      <c r="K38" s="382"/>
      <c r="L38" s="382"/>
      <c r="M38" s="382"/>
    </row>
    <row r="39" spans="1:13" s="122" customFormat="1" ht="18.75" customHeight="1" thickBot="1">
      <c r="A39" s="51" t="s">
        <v>130</v>
      </c>
      <c r="B39" s="169" t="s">
        <v>462</v>
      </c>
      <c r="C39" s="330">
        <f>+C19+C25+C26+C31+C36+C37+C38</f>
        <v>11325</v>
      </c>
      <c r="D39" s="330">
        <f>+D19+D25+D26+D31+D36+D37+D38</f>
        <v>11325</v>
      </c>
      <c r="E39" s="309">
        <f>+E19+E25+E26+E31+E36+E37+E38</f>
        <v>0</v>
      </c>
      <c r="F39" s="316">
        <f>+F19+F25+F26+F31+F36+F37+F38</f>
        <v>0</v>
      </c>
      <c r="G39" s="316">
        <f>+G19+G25+G26+G31+G36+G37+G38</f>
        <v>13203</v>
      </c>
      <c r="H39" s="316">
        <f aca="true" t="shared" si="4" ref="H39:M39">+H19+H25+H26+H31+H36+H37+H38</f>
        <v>400</v>
      </c>
      <c r="I39" s="316">
        <f t="shared" si="4"/>
        <v>0</v>
      </c>
      <c r="J39" s="316">
        <f t="shared" si="4"/>
        <v>13603</v>
      </c>
      <c r="K39" s="316">
        <f t="shared" si="4"/>
        <v>13603</v>
      </c>
      <c r="L39" s="316">
        <f t="shared" si="4"/>
        <v>0</v>
      </c>
      <c r="M39" s="316">
        <f t="shared" si="4"/>
        <v>0</v>
      </c>
    </row>
    <row r="40" spans="1:13" ht="15" customHeight="1" thickBot="1">
      <c r="A40" s="101"/>
      <c r="B40" s="169" t="s">
        <v>444</v>
      </c>
      <c r="C40" s="376"/>
      <c r="D40" s="376"/>
      <c r="E40" s="377"/>
      <c r="F40" s="378"/>
      <c r="G40" s="378"/>
      <c r="H40" s="378"/>
      <c r="I40" s="378"/>
      <c r="J40" s="378"/>
      <c r="K40" s="378"/>
      <c r="L40" s="378"/>
      <c r="M40" s="378"/>
    </row>
    <row r="41" spans="1:13" s="122" customFormat="1" ht="15" customHeight="1">
      <c r="A41" s="121" t="s">
        <v>445</v>
      </c>
      <c r="B41" s="179" t="s">
        <v>350</v>
      </c>
      <c r="C41" s="331"/>
      <c r="D41" s="331"/>
      <c r="E41" s="308"/>
      <c r="F41" s="317"/>
      <c r="G41" s="317">
        <v>579</v>
      </c>
      <c r="H41" s="317"/>
      <c r="I41" s="317"/>
      <c r="J41" s="317">
        <v>579</v>
      </c>
      <c r="K41" s="317">
        <v>579</v>
      </c>
      <c r="L41" s="317"/>
      <c r="M41" s="317"/>
    </row>
    <row r="42" spans="1:13" s="122" customFormat="1" ht="15" customHeight="1">
      <c r="A42" s="121" t="s">
        <v>446</v>
      </c>
      <c r="B42" s="180" t="s">
        <v>447</v>
      </c>
      <c r="C42" s="329"/>
      <c r="D42" s="329"/>
      <c r="E42" s="311"/>
      <c r="F42" s="321"/>
      <c r="G42" s="321"/>
      <c r="H42" s="321"/>
      <c r="I42" s="321"/>
      <c r="J42" s="321"/>
      <c r="K42" s="321"/>
      <c r="L42" s="321"/>
      <c r="M42" s="321"/>
    </row>
    <row r="43" spans="1:13" s="91" customFormat="1" ht="17.25" customHeight="1" thickBot="1">
      <c r="A43" s="123" t="s">
        <v>448</v>
      </c>
      <c r="B43" s="227" t="s">
        <v>449</v>
      </c>
      <c r="C43" s="383">
        <v>188259</v>
      </c>
      <c r="D43" s="383">
        <v>188259</v>
      </c>
      <c r="E43" s="384"/>
      <c r="F43" s="385"/>
      <c r="G43" s="385">
        <v>188470</v>
      </c>
      <c r="H43" s="385"/>
      <c r="I43" s="385">
        <v>1409</v>
      </c>
      <c r="J43" s="385">
        <v>187061</v>
      </c>
      <c r="K43" s="385">
        <v>187061</v>
      </c>
      <c r="L43" s="385"/>
      <c r="M43" s="385"/>
    </row>
    <row r="44" spans="1:13" s="122" customFormat="1" ht="18.75" customHeight="1" thickBot="1">
      <c r="A44" s="108" t="s">
        <v>277</v>
      </c>
      <c r="B44" s="169" t="s">
        <v>450</v>
      </c>
      <c r="C44" s="330">
        <f>+C41+C42+C43</f>
        <v>188259</v>
      </c>
      <c r="D44" s="330">
        <f>+D41+D42+D43</f>
        <v>188259</v>
      </c>
      <c r="E44" s="309">
        <f>+E41+E42+E43</f>
        <v>0</v>
      </c>
      <c r="F44" s="316">
        <f>+F41+F42+F43</f>
        <v>0</v>
      </c>
      <c r="G44" s="316">
        <f>+G41+G42+G43</f>
        <v>189049</v>
      </c>
      <c r="H44" s="316">
        <f aca="true" t="shared" si="5" ref="H44:M44">+H41+H42+H43</f>
        <v>0</v>
      </c>
      <c r="I44" s="316">
        <f t="shared" si="5"/>
        <v>1409</v>
      </c>
      <c r="J44" s="316">
        <f t="shared" si="5"/>
        <v>187640</v>
      </c>
      <c r="K44" s="316">
        <f t="shared" si="5"/>
        <v>187640</v>
      </c>
      <c r="L44" s="316">
        <f t="shared" si="5"/>
        <v>0</v>
      </c>
      <c r="M44" s="316">
        <f t="shared" si="5"/>
        <v>0</v>
      </c>
    </row>
    <row r="45" spans="1:13" s="91" customFormat="1" ht="17.25" customHeight="1" thickBot="1">
      <c r="A45" s="108" t="s">
        <v>141</v>
      </c>
      <c r="B45" s="228" t="s">
        <v>451</v>
      </c>
      <c r="C45" s="330">
        <f>+C39+C44</f>
        <v>199584</v>
      </c>
      <c r="D45" s="330">
        <f>+D39+D44</f>
        <v>199584</v>
      </c>
      <c r="E45" s="309">
        <f>+E39+E44</f>
        <v>0</v>
      </c>
      <c r="F45" s="316">
        <f>+F39+F44</f>
        <v>0</v>
      </c>
      <c r="G45" s="316">
        <f>+G39+G44</f>
        <v>202252</v>
      </c>
      <c r="H45" s="316">
        <f aca="true" t="shared" si="6" ref="H45:M45">+H39+H44</f>
        <v>400</v>
      </c>
      <c r="I45" s="316">
        <f t="shared" si="6"/>
        <v>1409</v>
      </c>
      <c r="J45" s="316">
        <f t="shared" si="6"/>
        <v>201243</v>
      </c>
      <c r="K45" s="316">
        <f t="shared" si="6"/>
        <v>201243</v>
      </c>
      <c r="L45" s="316">
        <f t="shared" si="6"/>
        <v>0</v>
      </c>
      <c r="M45" s="316">
        <f t="shared" si="6"/>
        <v>0</v>
      </c>
    </row>
    <row r="46" spans="1:6" s="91" customFormat="1" ht="15" customHeight="1">
      <c r="A46" s="124"/>
      <c r="B46" s="229"/>
      <c r="C46" s="474"/>
      <c r="D46" s="125"/>
      <c r="E46" s="125"/>
      <c r="F46" s="125"/>
    </row>
    <row r="47" spans="1:6" s="91" customFormat="1" ht="15" customHeight="1">
      <c r="A47" s="124"/>
      <c r="B47" s="229"/>
      <c r="C47" s="474"/>
      <c r="D47" s="125"/>
      <c r="E47" s="125"/>
      <c r="F47" s="125"/>
    </row>
    <row r="48" spans="1:13" s="120" customFormat="1" ht="21" customHeight="1" thickBot="1">
      <c r="A48" s="94"/>
      <c r="C48" s="473" t="str">
        <f>+CONCATENATE("9.3. melléklet a .../",2018,". (......) önkormányzati rendelethez")</f>
        <v>9.3. melléklet a .../2018. (......) önkormányzati rendelethez</v>
      </c>
      <c r="D48" s="119"/>
      <c r="E48" s="45"/>
      <c r="M48" s="6" t="s">
        <v>0</v>
      </c>
    </row>
    <row r="49" spans="1:13" s="97" customFormat="1" ht="40.5" customHeight="1" thickBot="1">
      <c r="A49" s="528" t="s">
        <v>394</v>
      </c>
      <c r="B49" s="1105" t="s">
        <v>560</v>
      </c>
      <c r="C49" s="1106"/>
      <c r="D49" s="1106"/>
      <c r="E49" s="1106"/>
      <c r="F49" s="1106"/>
      <c r="G49" s="1106"/>
      <c r="H49" s="1106"/>
      <c r="I49" s="1106"/>
      <c r="J49" s="1106"/>
      <c r="K49" s="1106"/>
      <c r="L49" s="1106"/>
      <c r="M49" s="1107"/>
    </row>
    <row r="50" spans="1:13" s="97" customFormat="1" ht="54" customHeight="1" thickBot="1">
      <c r="A50" s="528" t="s">
        <v>395</v>
      </c>
      <c r="B50" s="1105" t="s">
        <v>396</v>
      </c>
      <c r="C50" s="1106"/>
      <c r="D50" s="1106"/>
      <c r="E50" s="1106"/>
      <c r="F50" s="1106"/>
      <c r="G50" s="1106"/>
      <c r="H50" s="1106"/>
      <c r="I50" s="1106"/>
      <c r="J50" s="1106"/>
      <c r="K50" s="1106"/>
      <c r="L50" s="1106"/>
      <c r="M50" s="1107"/>
    </row>
    <row r="51" spans="1:13" s="97" customFormat="1" ht="18" customHeight="1" thickBot="1">
      <c r="A51" s="1096" t="s">
        <v>1</v>
      </c>
      <c r="B51" s="1087" t="s">
        <v>397</v>
      </c>
      <c r="C51" s="1123" t="s">
        <v>542</v>
      </c>
      <c r="D51" s="1147" t="s">
        <v>544</v>
      </c>
      <c r="E51" s="1147"/>
      <c r="F51" s="1147"/>
      <c r="G51" s="1087" t="s">
        <v>570</v>
      </c>
      <c r="H51" s="1108" t="s">
        <v>571</v>
      </c>
      <c r="I51" s="1074"/>
      <c r="J51" s="1090" t="s">
        <v>557</v>
      </c>
      <c r="K51" s="1137" t="s">
        <v>533</v>
      </c>
      <c r="L51" s="1138"/>
      <c r="M51" s="1139"/>
    </row>
    <row r="52" spans="1:13" s="194" customFormat="1" ht="48" thickBot="1">
      <c r="A52" s="1096"/>
      <c r="B52" s="1096"/>
      <c r="C52" s="1097"/>
      <c r="D52" s="193" t="s">
        <v>3</v>
      </c>
      <c r="E52" s="163" t="s">
        <v>4</v>
      </c>
      <c r="F52" s="163" t="s">
        <v>488</v>
      </c>
      <c r="G52" s="1075"/>
      <c r="H52" s="493" t="s">
        <v>534</v>
      </c>
      <c r="I52" s="493" t="s">
        <v>334</v>
      </c>
      <c r="J52" s="1155"/>
      <c r="K52" s="524" t="s">
        <v>3</v>
      </c>
      <c r="L52" s="523" t="s">
        <v>4</v>
      </c>
      <c r="M52" s="525" t="s">
        <v>488</v>
      </c>
    </row>
    <row r="53" spans="1:13" s="11" customFormat="1" ht="16.5" customHeight="1" thickBot="1">
      <c r="A53" s="236" t="s">
        <v>5</v>
      </c>
      <c r="B53" s="164" t="s">
        <v>6</v>
      </c>
      <c r="C53" s="475" t="s">
        <v>8</v>
      </c>
      <c r="D53" s="218" t="s">
        <v>9</v>
      </c>
      <c r="E53" s="218" t="s">
        <v>10</v>
      </c>
      <c r="F53" s="237" t="s">
        <v>376</v>
      </c>
      <c r="G53" s="8" t="s">
        <v>537</v>
      </c>
      <c r="H53" s="8" t="s">
        <v>535</v>
      </c>
      <c r="I53" s="8" t="s">
        <v>536</v>
      </c>
      <c r="J53" s="8" t="s">
        <v>537</v>
      </c>
      <c r="K53" s="8" t="s">
        <v>540</v>
      </c>
      <c r="L53" s="8" t="s">
        <v>538</v>
      </c>
      <c r="M53" s="8" t="s">
        <v>539</v>
      </c>
    </row>
    <row r="54" spans="1:13" s="11" customFormat="1" ht="16.5" customHeight="1" thickBot="1">
      <c r="A54" s="128"/>
      <c r="B54" s="218" t="s">
        <v>289</v>
      </c>
      <c r="C54" s="265"/>
      <c r="D54" s="249"/>
      <c r="E54" s="249"/>
      <c r="F54" s="246"/>
      <c r="G54" s="246"/>
      <c r="H54" s="246"/>
      <c r="I54" s="246"/>
      <c r="J54" s="246"/>
      <c r="K54" s="246"/>
      <c r="L54" s="246"/>
      <c r="M54" s="246"/>
    </row>
    <row r="55" spans="1:13" ht="15" customHeight="1" thickBot="1">
      <c r="A55" s="101"/>
      <c r="B55" s="169" t="s">
        <v>464</v>
      </c>
      <c r="C55" s="376"/>
      <c r="D55" s="377"/>
      <c r="E55" s="377"/>
      <c r="F55" s="378"/>
      <c r="G55" s="378"/>
      <c r="H55" s="378"/>
      <c r="I55" s="378"/>
      <c r="J55" s="378"/>
      <c r="K55" s="378"/>
      <c r="L55" s="378"/>
      <c r="M55" s="378"/>
    </row>
    <row r="56" spans="1:13" ht="15.75" customHeight="1">
      <c r="A56" s="121" t="s">
        <v>13</v>
      </c>
      <c r="B56" s="179" t="s">
        <v>191</v>
      </c>
      <c r="C56" s="331">
        <v>123739</v>
      </c>
      <c r="D56" s="331">
        <v>123739</v>
      </c>
      <c r="E56" s="308"/>
      <c r="F56" s="317"/>
      <c r="G56" s="317">
        <v>125488</v>
      </c>
      <c r="H56" s="317"/>
      <c r="I56" s="317">
        <v>840</v>
      </c>
      <c r="J56" s="317">
        <v>124648</v>
      </c>
      <c r="K56" s="317">
        <v>124648</v>
      </c>
      <c r="L56" s="317"/>
      <c r="M56" s="317"/>
    </row>
    <row r="57" spans="1:13" ht="17.25" customHeight="1">
      <c r="A57" s="123" t="s">
        <v>15</v>
      </c>
      <c r="B57" s="180" t="s">
        <v>192</v>
      </c>
      <c r="C57" s="328">
        <v>26712</v>
      </c>
      <c r="D57" s="328">
        <v>26712</v>
      </c>
      <c r="E57" s="304"/>
      <c r="F57" s="318"/>
      <c r="G57" s="318">
        <v>27052</v>
      </c>
      <c r="H57" s="318"/>
      <c r="I57" s="318">
        <v>169</v>
      </c>
      <c r="J57" s="317">
        <v>26883</v>
      </c>
      <c r="K57" s="318">
        <v>26883</v>
      </c>
      <c r="L57" s="318"/>
      <c r="M57" s="318"/>
    </row>
    <row r="58" spans="1:13" ht="18" customHeight="1">
      <c r="A58" s="123" t="s">
        <v>17</v>
      </c>
      <c r="B58" s="180" t="s">
        <v>193</v>
      </c>
      <c r="C58" s="328">
        <v>44815</v>
      </c>
      <c r="D58" s="328">
        <v>44815</v>
      </c>
      <c r="E58" s="304"/>
      <c r="F58" s="318"/>
      <c r="G58" s="318">
        <v>45394</v>
      </c>
      <c r="H58" s="318"/>
      <c r="I58" s="318"/>
      <c r="J58" s="317">
        <v>45394</v>
      </c>
      <c r="K58" s="318">
        <v>45394</v>
      </c>
      <c r="L58" s="318"/>
      <c r="M58" s="318"/>
    </row>
    <row r="59" spans="1:13" ht="15" customHeight="1">
      <c r="A59" s="123" t="s">
        <v>19</v>
      </c>
      <c r="B59" s="180" t="s">
        <v>194</v>
      </c>
      <c r="C59" s="328"/>
      <c r="D59" s="328"/>
      <c r="E59" s="304"/>
      <c r="F59" s="318"/>
      <c r="G59" s="318"/>
      <c r="H59" s="318"/>
      <c r="I59" s="318"/>
      <c r="J59" s="317">
        <f>G59+H59-I59</f>
        <v>0</v>
      </c>
      <c r="K59" s="318"/>
      <c r="L59" s="318"/>
      <c r="M59" s="318"/>
    </row>
    <row r="60" spans="1:13" ht="15" customHeight="1" thickBot="1">
      <c r="A60" s="123" t="s">
        <v>21</v>
      </c>
      <c r="B60" s="180" t="s">
        <v>196</v>
      </c>
      <c r="C60" s="328"/>
      <c r="D60" s="328"/>
      <c r="E60" s="304"/>
      <c r="F60" s="318"/>
      <c r="G60" s="318"/>
      <c r="H60" s="318"/>
      <c r="I60" s="318"/>
      <c r="J60" s="317">
        <f>G60+H60-I60</f>
        <v>0</v>
      </c>
      <c r="K60" s="318"/>
      <c r="L60" s="318"/>
      <c r="M60" s="318"/>
    </row>
    <row r="61" spans="1:13" s="126" customFormat="1" ht="16.5" customHeight="1" thickBot="1">
      <c r="A61" s="129" t="s">
        <v>23</v>
      </c>
      <c r="B61" s="192" t="s">
        <v>453</v>
      </c>
      <c r="C61" s="386">
        <f>SUM(C56:C60)</f>
        <v>195266</v>
      </c>
      <c r="D61" s="386">
        <f>SUM(D56:D60)</f>
        <v>195266</v>
      </c>
      <c r="E61" s="387">
        <f>SUM(E56:E60)</f>
        <v>0</v>
      </c>
      <c r="F61" s="388">
        <f>SUM(F56:F60)</f>
        <v>0</v>
      </c>
      <c r="G61" s="388">
        <f>SUM(G56:G60)</f>
        <v>197934</v>
      </c>
      <c r="H61" s="388">
        <f aca="true" t="shared" si="7" ref="H61:M61">SUM(H56:H60)</f>
        <v>0</v>
      </c>
      <c r="I61" s="388">
        <f t="shared" si="7"/>
        <v>1009</v>
      </c>
      <c r="J61" s="388">
        <f t="shared" si="7"/>
        <v>196925</v>
      </c>
      <c r="K61" s="388">
        <f t="shared" si="7"/>
        <v>196925</v>
      </c>
      <c r="L61" s="388">
        <f t="shared" si="7"/>
        <v>0</v>
      </c>
      <c r="M61" s="388">
        <f t="shared" si="7"/>
        <v>0</v>
      </c>
    </row>
    <row r="62" spans="1:13" ht="15" customHeight="1" thickBot="1">
      <c r="A62" s="130"/>
      <c r="B62" s="235" t="s">
        <v>454</v>
      </c>
      <c r="C62" s="376"/>
      <c r="D62" s="376"/>
      <c r="E62" s="377"/>
      <c r="F62" s="378"/>
      <c r="G62" s="378"/>
      <c r="H62" s="378"/>
      <c r="I62" s="378"/>
      <c r="J62" s="378"/>
      <c r="K62" s="378"/>
      <c r="L62" s="378"/>
      <c r="M62" s="378"/>
    </row>
    <row r="63" spans="1:13" s="126" customFormat="1" ht="17.25" customHeight="1">
      <c r="A63" s="123" t="s">
        <v>26</v>
      </c>
      <c r="B63" s="231" t="s">
        <v>229</v>
      </c>
      <c r="C63" s="331">
        <v>400</v>
      </c>
      <c r="D63" s="331">
        <v>400</v>
      </c>
      <c r="E63" s="308"/>
      <c r="F63" s="317"/>
      <c r="G63" s="317">
        <v>400</v>
      </c>
      <c r="H63" s="317"/>
      <c r="I63" s="317"/>
      <c r="J63" s="317">
        <v>400</v>
      </c>
      <c r="K63" s="317">
        <v>400</v>
      </c>
      <c r="L63" s="317"/>
      <c r="M63" s="317"/>
    </row>
    <row r="64" spans="1:13" ht="16.5" customHeight="1">
      <c r="A64" s="123" t="s">
        <v>28</v>
      </c>
      <c r="B64" s="232" t="s">
        <v>486</v>
      </c>
      <c r="C64" s="328">
        <v>400</v>
      </c>
      <c r="D64" s="328">
        <v>400</v>
      </c>
      <c r="E64" s="304"/>
      <c r="F64" s="318"/>
      <c r="G64" s="318">
        <v>400</v>
      </c>
      <c r="H64" s="318"/>
      <c r="I64" s="318"/>
      <c r="J64" s="317">
        <v>400</v>
      </c>
      <c r="K64" s="318">
        <v>400</v>
      </c>
      <c r="L64" s="318"/>
      <c r="M64" s="318"/>
    </row>
    <row r="65" spans="1:13" ht="18" customHeight="1">
      <c r="A65" s="123" t="s">
        <v>30</v>
      </c>
      <c r="B65" s="232" t="s">
        <v>231</v>
      </c>
      <c r="C65" s="328">
        <v>3000</v>
      </c>
      <c r="D65" s="328">
        <v>3000</v>
      </c>
      <c r="E65" s="304"/>
      <c r="F65" s="318"/>
      <c r="G65" s="318">
        <v>3000</v>
      </c>
      <c r="H65" s="318"/>
      <c r="I65" s="318"/>
      <c r="J65" s="317">
        <v>3000</v>
      </c>
      <c r="K65" s="318">
        <v>3000</v>
      </c>
      <c r="L65" s="318"/>
      <c r="M65" s="318"/>
    </row>
    <row r="66" spans="1:13" ht="16.5" customHeight="1">
      <c r="A66" s="268" t="s">
        <v>32</v>
      </c>
      <c r="B66" s="269" t="s">
        <v>456</v>
      </c>
      <c r="C66" s="405">
        <v>108</v>
      </c>
      <c r="D66" s="405">
        <v>108</v>
      </c>
      <c r="E66" s="416"/>
      <c r="F66" s="332"/>
      <c r="G66" s="332">
        <v>108</v>
      </c>
      <c r="H66" s="332"/>
      <c r="I66" s="332"/>
      <c r="J66" s="317">
        <v>108</v>
      </c>
      <c r="K66" s="332">
        <v>108</v>
      </c>
      <c r="L66" s="332"/>
      <c r="M66" s="332"/>
    </row>
    <row r="67" spans="1:13" ht="18" customHeight="1" thickBot="1">
      <c r="A67" s="127" t="s">
        <v>34</v>
      </c>
      <c r="B67" s="233" t="s">
        <v>502</v>
      </c>
      <c r="C67" s="329">
        <v>810</v>
      </c>
      <c r="D67" s="329">
        <v>810</v>
      </c>
      <c r="E67" s="311"/>
      <c r="F67" s="321"/>
      <c r="G67" s="321">
        <v>810</v>
      </c>
      <c r="H67" s="321"/>
      <c r="I67" s="321"/>
      <c r="J67" s="317">
        <v>810</v>
      </c>
      <c r="K67" s="321">
        <v>810</v>
      </c>
      <c r="L67" s="321"/>
      <c r="M67" s="321"/>
    </row>
    <row r="68" spans="1:13" ht="18" customHeight="1" thickBot="1">
      <c r="A68" s="51" t="s">
        <v>38</v>
      </c>
      <c r="B68" s="230" t="s">
        <v>487</v>
      </c>
      <c r="C68" s="330">
        <f>C63+C65+C66+C67</f>
        <v>4318</v>
      </c>
      <c r="D68" s="330">
        <f>D63+D65+D66+D67</f>
        <v>4318</v>
      </c>
      <c r="E68" s="330">
        <f>E63+E65+E66+E67</f>
        <v>0</v>
      </c>
      <c r="F68" s="330">
        <f>F63+F65+F66+F67</f>
        <v>0</v>
      </c>
      <c r="G68" s="330">
        <f>G63+G65+G66+G67</f>
        <v>4318</v>
      </c>
      <c r="H68" s="330">
        <f aca="true" t="shared" si="8" ref="H68:M68">H63+H65+H66+H67</f>
        <v>0</v>
      </c>
      <c r="I68" s="330">
        <f t="shared" si="8"/>
        <v>0</v>
      </c>
      <c r="J68" s="330">
        <f t="shared" si="8"/>
        <v>4318</v>
      </c>
      <c r="K68" s="330">
        <f t="shared" si="8"/>
        <v>4318</v>
      </c>
      <c r="L68" s="330">
        <f t="shared" si="8"/>
        <v>0</v>
      </c>
      <c r="M68" s="330">
        <f t="shared" si="8"/>
        <v>0</v>
      </c>
    </row>
    <row r="69" spans="1:13" ht="15" customHeight="1" thickBot="1">
      <c r="A69" s="51" t="s">
        <v>53</v>
      </c>
      <c r="B69" s="169" t="s">
        <v>457</v>
      </c>
      <c r="C69" s="380"/>
      <c r="D69" s="380"/>
      <c r="E69" s="381"/>
      <c r="F69" s="382"/>
      <c r="G69" s="382"/>
      <c r="H69" s="382"/>
      <c r="I69" s="382"/>
      <c r="J69" s="382"/>
      <c r="K69" s="382"/>
      <c r="L69" s="382"/>
      <c r="M69" s="382"/>
    </row>
    <row r="70" spans="1:13" ht="18" customHeight="1" thickBot="1">
      <c r="A70" s="51" t="s">
        <v>70</v>
      </c>
      <c r="B70" s="224" t="s">
        <v>458</v>
      </c>
      <c r="C70" s="330">
        <f>+C61+C68+C69</f>
        <v>199584</v>
      </c>
      <c r="D70" s="330">
        <f>+D61+D68+D69</f>
        <v>199584</v>
      </c>
      <c r="E70" s="309">
        <f>+E61+E68+E69</f>
        <v>0</v>
      </c>
      <c r="F70" s="316">
        <f>+F61+F68+F69</f>
        <v>0</v>
      </c>
      <c r="G70" s="316">
        <f>+G61+G68+G69</f>
        <v>202252</v>
      </c>
      <c r="H70" s="316">
        <f aca="true" t="shared" si="9" ref="H70:M70">+H61+H68+H69</f>
        <v>0</v>
      </c>
      <c r="I70" s="316">
        <f t="shared" si="9"/>
        <v>1009</v>
      </c>
      <c r="J70" s="316">
        <f t="shared" si="9"/>
        <v>201243</v>
      </c>
      <c r="K70" s="316">
        <f t="shared" si="9"/>
        <v>201243</v>
      </c>
      <c r="L70" s="316">
        <f t="shared" si="9"/>
        <v>0</v>
      </c>
      <c r="M70" s="316">
        <f t="shared" si="9"/>
        <v>0</v>
      </c>
    </row>
    <row r="71" spans="3:13" ht="15" customHeight="1" thickBot="1">
      <c r="C71" s="266"/>
      <c r="D71" s="245"/>
      <c r="E71" s="245"/>
      <c r="F71" s="245"/>
      <c r="G71" s="245"/>
      <c r="H71" s="245"/>
      <c r="I71" s="245"/>
      <c r="J71" s="245"/>
      <c r="K71" s="245"/>
      <c r="L71" s="245"/>
      <c r="M71" s="245"/>
    </row>
    <row r="72" spans="1:13" ht="16.5" customHeight="1" thickBot="1">
      <c r="A72" s="118" t="s">
        <v>429</v>
      </c>
      <c r="B72" s="222"/>
      <c r="C72" s="373">
        <v>40</v>
      </c>
      <c r="D72" s="389">
        <v>40</v>
      </c>
      <c r="E72" s="374"/>
      <c r="F72" s="375"/>
      <c r="G72" s="375">
        <v>42</v>
      </c>
      <c r="H72" s="375"/>
      <c r="I72" s="375"/>
      <c r="J72" s="375">
        <v>42</v>
      </c>
      <c r="K72" s="375">
        <v>42</v>
      </c>
      <c r="L72" s="375"/>
      <c r="M72" s="375"/>
    </row>
    <row r="73" spans="1:13" ht="15" customHeight="1" thickBot="1">
      <c r="A73" s="118" t="s">
        <v>430</v>
      </c>
      <c r="B73" s="222"/>
      <c r="C73" s="373"/>
      <c r="D73" s="374"/>
      <c r="E73" s="374"/>
      <c r="F73" s="375"/>
      <c r="G73" s="375"/>
      <c r="H73" s="375"/>
      <c r="I73" s="375"/>
      <c r="J73" s="375"/>
      <c r="K73" s="375"/>
      <c r="L73" s="375"/>
      <c r="M73" s="375"/>
    </row>
  </sheetData>
  <sheetProtection selectLockedCells="1" selectUnlockedCells="1"/>
  <mergeCells count="20">
    <mergeCell ref="A51:A52"/>
    <mergeCell ref="B50:M50"/>
    <mergeCell ref="D51:F51"/>
    <mergeCell ref="B51:B52"/>
    <mergeCell ref="J51:J52"/>
    <mergeCell ref="K51:M51"/>
    <mergeCell ref="C51:C52"/>
    <mergeCell ref="G51:G52"/>
    <mergeCell ref="H51:I51"/>
    <mergeCell ref="B49:M49"/>
    <mergeCell ref="B2:M2"/>
    <mergeCell ref="B3:M3"/>
    <mergeCell ref="G4:G5"/>
    <mergeCell ref="J4:J5"/>
    <mergeCell ref="K4:M4"/>
    <mergeCell ref="H4:I4"/>
    <mergeCell ref="A4:A5"/>
    <mergeCell ref="B4:B5"/>
    <mergeCell ref="C4:C5"/>
    <mergeCell ref="D4:F4"/>
  </mergeCells>
  <printOptions horizontalCentered="1"/>
  <pageMargins left="0.3937007874015748" right="0.2755905511811024" top="0.4330708661417323" bottom="0.5118110236220472" header="0.5118110236220472" footer="0.5118110236220472"/>
  <pageSetup horizontalDpi="300" verticalDpi="300" orientation="landscape" paperSize="9" scale="59" r:id="rId1"/>
  <rowBreaks count="1" manualBreakCount="1">
    <brk id="4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M73"/>
  <sheetViews>
    <sheetView zoomScalePageLayoutView="0" workbookViewId="0" topLeftCell="A1">
      <pane xSplit="2" ySplit="5" topLeftCell="E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8" sqref="L18"/>
    </sheetView>
  </sheetViews>
  <sheetFormatPr defaultColWidth="9.00390625" defaultRowHeight="12.75"/>
  <cols>
    <col min="1" max="1" width="10.875" style="90" customWidth="1"/>
    <col min="2" max="2" width="75.125" style="194" customWidth="1"/>
    <col min="3" max="3" width="15.875" style="267" customWidth="1"/>
    <col min="4" max="5" width="15.875" style="91" customWidth="1"/>
    <col min="6" max="6" width="12.875" style="91" customWidth="1"/>
    <col min="7" max="8" width="15.875" style="9" customWidth="1"/>
    <col min="9" max="9" width="14.625" style="9" customWidth="1"/>
    <col min="10" max="10" width="15.875" style="9" customWidth="1"/>
    <col min="11" max="11" width="14.875" style="9" customWidth="1"/>
    <col min="12" max="12" width="14.50390625" style="9" customWidth="1"/>
    <col min="13" max="13" width="14.375" style="9" customWidth="1"/>
    <col min="14" max="16384" width="9.375" style="9" customWidth="1"/>
  </cols>
  <sheetData>
    <row r="1" spans="1:13" s="120" customFormat="1" ht="21" customHeight="1" thickBot="1">
      <c r="A1" s="94"/>
      <c r="C1" s="473" t="str">
        <f>+CONCATENATE("9.4. melléklet a .../",2018,". (…...) önkormányzati rendelethez")</f>
        <v>9.4. melléklet a .../2018. (…...) önkormányzati rendelethez</v>
      </c>
      <c r="D1" s="119"/>
      <c r="E1" s="119"/>
      <c r="M1" s="6" t="s">
        <v>0</v>
      </c>
    </row>
    <row r="2" spans="1:13" s="97" customFormat="1" ht="40.5" customHeight="1" thickBot="1">
      <c r="A2" s="528" t="s">
        <v>394</v>
      </c>
      <c r="B2" s="1105" t="s">
        <v>467</v>
      </c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7"/>
    </row>
    <row r="3" spans="1:13" s="97" customFormat="1" ht="54" customHeight="1" thickBot="1">
      <c r="A3" s="528" t="s">
        <v>395</v>
      </c>
      <c r="B3" s="1105" t="s">
        <v>396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7"/>
    </row>
    <row r="4" spans="1:13" s="97" customFormat="1" ht="18.75" customHeight="1" thickBot="1">
      <c r="A4" s="1096" t="s">
        <v>1</v>
      </c>
      <c r="B4" s="1087" t="s">
        <v>397</v>
      </c>
      <c r="C4" s="1123" t="s">
        <v>542</v>
      </c>
      <c r="D4" s="1147" t="s">
        <v>544</v>
      </c>
      <c r="E4" s="1147"/>
      <c r="F4" s="1147"/>
      <c r="G4" s="1087" t="s">
        <v>570</v>
      </c>
      <c r="H4" s="1108" t="s">
        <v>571</v>
      </c>
      <c r="I4" s="1074"/>
      <c r="J4" s="1087" t="s">
        <v>557</v>
      </c>
      <c r="K4" s="1121" t="s">
        <v>533</v>
      </c>
      <c r="L4" s="1121"/>
      <c r="M4" s="1122"/>
    </row>
    <row r="5" spans="1:13" s="194" customFormat="1" ht="48" thickBot="1">
      <c r="A5" s="1096"/>
      <c r="B5" s="1096"/>
      <c r="C5" s="1097"/>
      <c r="D5" s="193" t="s">
        <v>3</v>
      </c>
      <c r="E5" s="163" t="s">
        <v>4</v>
      </c>
      <c r="F5" s="163" t="s">
        <v>488</v>
      </c>
      <c r="G5" s="1075"/>
      <c r="H5" s="493" t="s">
        <v>534</v>
      </c>
      <c r="I5" s="493" t="s">
        <v>334</v>
      </c>
      <c r="J5" s="1075"/>
      <c r="K5" s="524" t="s">
        <v>3</v>
      </c>
      <c r="L5" s="523" t="s">
        <v>4</v>
      </c>
      <c r="M5" s="525" t="s">
        <v>488</v>
      </c>
    </row>
    <row r="6" spans="1:13" s="11" customFormat="1" ht="13.5" customHeight="1" thickBot="1">
      <c r="A6" s="98" t="s">
        <v>5</v>
      </c>
      <c r="B6" s="164" t="s">
        <v>6</v>
      </c>
      <c r="C6" s="462" t="s">
        <v>7</v>
      </c>
      <c r="D6" s="143" t="s">
        <v>8</v>
      </c>
      <c r="E6" s="143" t="s">
        <v>9</v>
      </c>
      <c r="F6" s="8" t="s">
        <v>10</v>
      </c>
      <c r="G6" s="8" t="s">
        <v>536</v>
      </c>
      <c r="H6" s="8" t="s">
        <v>376</v>
      </c>
      <c r="I6" s="8" t="s">
        <v>535</v>
      </c>
      <c r="J6" s="8" t="s">
        <v>536</v>
      </c>
      <c r="K6" s="8" t="s">
        <v>537</v>
      </c>
      <c r="L6" s="8" t="s">
        <v>540</v>
      </c>
      <c r="M6" s="8" t="s">
        <v>538</v>
      </c>
    </row>
    <row r="7" spans="1:13" s="11" customFormat="1" ht="15.75" customHeight="1" thickBot="1">
      <c r="A7" s="99"/>
      <c r="B7" s="218" t="s">
        <v>288</v>
      </c>
      <c r="C7" s="264"/>
      <c r="D7" s="247"/>
      <c r="E7" s="247"/>
      <c r="F7" s="248"/>
      <c r="G7" s="248"/>
      <c r="H7" s="248"/>
      <c r="I7" s="248"/>
      <c r="J7" s="248"/>
      <c r="K7" s="248"/>
      <c r="L7" s="248"/>
      <c r="M7" s="248"/>
    </row>
    <row r="8" spans="1:13" ht="15" customHeight="1" thickBot="1">
      <c r="A8" s="101"/>
      <c r="B8" s="224" t="s">
        <v>295</v>
      </c>
      <c r="C8" s="376"/>
      <c r="D8" s="377"/>
      <c r="E8" s="377"/>
      <c r="F8" s="378"/>
      <c r="G8" s="378"/>
      <c r="H8" s="378"/>
      <c r="I8" s="378"/>
      <c r="J8" s="378"/>
      <c r="K8" s="378"/>
      <c r="L8" s="378"/>
      <c r="M8" s="378"/>
    </row>
    <row r="9" spans="1:13" s="122" customFormat="1" ht="15" customHeight="1">
      <c r="A9" s="121" t="s">
        <v>13</v>
      </c>
      <c r="B9" s="179" t="s">
        <v>74</v>
      </c>
      <c r="C9" s="331"/>
      <c r="D9" s="308"/>
      <c r="E9" s="308"/>
      <c r="F9" s="317"/>
      <c r="G9" s="317"/>
      <c r="H9" s="317"/>
      <c r="I9" s="317"/>
      <c r="J9" s="317"/>
      <c r="K9" s="317"/>
      <c r="L9" s="317"/>
      <c r="M9" s="317"/>
    </row>
    <row r="10" spans="1:13" s="122" customFormat="1" ht="16.5" customHeight="1">
      <c r="A10" s="123" t="s">
        <v>15</v>
      </c>
      <c r="B10" s="180" t="s">
        <v>76</v>
      </c>
      <c r="C10" s="328">
        <v>6000</v>
      </c>
      <c r="D10" s="328">
        <v>6000</v>
      </c>
      <c r="E10" s="304"/>
      <c r="F10" s="318"/>
      <c r="G10" s="318">
        <v>6000</v>
      </c>
      <c r="H10" s="318"/>
      <c r="I10" s="318"/>
      <c r="J10" s="318">
        <v>6000</v>
      </c>
      <c r="K10" s="318">
        <v>6000</v>
      </c>
      <c r="L10" s="318"/>
      <c r="M10" s="318"/>
    </row>
    <row r="11" spans="1:13" s="122" customFormat="1" ht="15" customHeight="1">
      <c r="A11" s="123" t="s">
        <v>17</v>
      </c>
      <c r="B11" s="180" t="s">
        <v>78</v>
      </c>
      <c r="C11" s="328"/>
      <c r="D11" s="328"/>
      <c r="E11" s="304"/>
      <c r="F11" s="318"/>
      <c r="G11" s="318"/>
      <c r="H11" s="318"/>
      <c r="I11" s="318"/>
      <c r="J11" s="318"/>
      <c r="K11" s="318"/>
      <c r="L11" s="318"/>
      <c r="M11" s="318"/>
    </row>
    <row r="12" spans="1:13" s="122" customFormat="1" ht="15" customHeight="1">
      <c r="A12" s="123" t="s">
        <v>19</v>
      </c>
      <c r="B12" s="180" t="s">
        <v>82</v>
      </c>
      <c r="C12" s="328"/>
      <c r="D12" s="328"/>
      <c r="E12" s="304"/>
      <c r="F12" s="318"/>
      <c r="G12" s="318"/>
      <c r="H12" s="318"/>
      <c r="I12" s="318"/>
      <c r="J12" s="318"/>
      <c r="K12" s="318"/>
      <c r="L12" s="318"/>
      <c r="M12" s="318"/>
    </row>
    <row r="13" spans="1:13" s="122" customFormat="1" ht="16.5" customHeight="1">
      <c r="A13" s="123" t="s">
        <v>21</v>
      </c>
      <c r="B13" s="180" t="s">
        <v>431</v>
      </c>
      <c r="C13" s="328">
        <v>500</v>
      </c>
      <c r="D13" s="328">
        <v>500</v>
      </c>
      <c r="E13" s="304"/>
      <c r="F13" s="318"/>
      <c r="G13" s="318">
        <v>500</v>
      </c>
      <c r="H13" s="318"/>
      <c r="I13" s="318"/>
      <c r="J13" s="318">
        <v>500</v>
      </c>
      <c r="K13" s="318">
        <v>500</v>
      </c>
      <c r="L13" s="318"/>
      <c r="M13" s="318"/>
    </row>
    <row r="14" spans="1:13" s="122" customFormat="1" ht="15" customHeight="1">
      <c r="A14" s="123" t="s">
        <v>197</v>
      </c>
      <c r="B14" s="190" t="s">
        <v>432</v>
      </c>
      <c r="C14" s="328"/>
      <c r="D14" s="328"/>
      <c r="E14" s="304"/>
      <c r="F14" s="318"/>
      <c r="G14" s="318"/>
      <c r="H14" s="318"/>
      <c r="I14" s="318"/>
      <c r="J14" s="318"/>
      <c r="K14" s="318"/>
      <c r="L14" s="318"/>
      <c r="M14" s="318"/>
    </row>
    <row r="15" spans="1:13" s="122" customFormat="1" ht="15" customHeight="1">
      <c r="A15" s="123" t="s">
        <v>199</v>
      </c>
      <c r="B15" s="180" t="s">
        <v>88</v>
      </c>
      <c r="C15" s="329"/>
      <c r="D15" s="329"/>
      <c r="E15" s="311"/>
      <c r="F15" s="321"/>
      <c r="G15" s="321"/>
      <c r="H15" s="321"/>
      <c r="I15" s="321"/>
      <c r="J15" s="321"/>
      <c r="K15" s="321"/>
      <c r="L15" s="321"/>
      <c r="M15" s="321"/>
    </row>
    <row r="16" spans="1:13" s="91" customFormat="1" ht="15" customHeight="1">
      <c r="A16" s="123" t="s">
        <v>201</v>
      </c>
      <c r="B16" s="180" t="s">
        <v>90</v>
      </c>
      <c r="C16" s="328"/>
      <c r="D16" s="328"/>
      <c r="E16" s="304"/>
      <c r="F16" s="318"/>
      <c r="G16" s="318"/>
      <c r="H16" s="318"/>
      <c r="I16" s="318"/>
      <c r="J16" s="318"/>
      <c r="K16" s="318"/>
      <c r="L16" s="318"/>
      <c r="M16" s="318"/>
    </row>
    <row r="17" spans="1:13" s="91" customFormat="1" ht="15" customHeight="1">
      <c r="A17" s="123" t="s">
        <v>203</v>
      </c>
      <c r="B17" s="180" t="s">
        <v>92</v>
      </c>
      <c r="C17" s="379"/>
      <c r="D17" s="379"/>
      <c r="E17" s="306"/>
      <c r="F17" s="319"/>
      <c r="G17" s="319"/>
      <c r="H17" s="319"/>
      <c r="I17" s="319"/>
      <c r="J17" s="319">
        <v>0</v>
      </c>
      <c r="K17" s="319"/>
      <c r="L17" s="319"/>
      <c r="M17" s="319"/>
    </row>
    <row r="18" spans="1:13" s="91" customFormat="1" ht="17.25" customHeight="1" thickBot="1">
      <c r="A18" s="123" t="s">
        <v>205</v>
      </c>
      <c r="B18" s="190" t="s">
        <v>94</v>
      </c>
      <c r="C18" s="379">
        <v>100</v>
      </c>
      <c r="D18" s="379">
        <v>100</v>
      </c>
      <c r="E18" s="306"/>
      <c r="F18" s="319"/>
      <c r="G18" s="319">
        <v>100</v>
      </c>
      <c r="H18" s="319"/>
      <c r="I18" s="319"/>
      <c r="J18" s="319">
        <v>100</v>
      </c>
      <c r="K18" s="319">
        <v>100</v>
      </c>
      <c r="L18" s="319"/>
      <c r="M18" s="319"/>
    </row>
    <row r="19" spans="1:13" s="122" customFormat="1" ht="17.25" customHeight="1" thickBot="1">
      <c r="A19" s="51" t="s">
        <v>23</v>
      </c>
      <c r="B19" s="224" t="s">
        <v>433</v>
      </c>
      <c r="C19" s="330">
        <f>SUM(C9:C18)</f>
        <v>6600</v>
      </c>
      <c r="D19" s="330">
        <f>SUM(D9:D18)</f>
        <v>6600</v>
      </c>
      <c r="E19" s="309">
        <f>SUM(E9:E18)</f>
        <v>0</v>
      </c>
      <c r="F19" s="316">
        <f>SUM(F9:F18)</f>
        <v>0</v>
      </c>
      <c r="G19" s="316">
        <f>SUM(G9:G18)</f>
        <v>6600</v>
      </c>
      <c r="H19" s="316">
        <f aca="true" t="shared" si="0" ref="H19:M19">SUM(H9:H18)</f>
        <v>0</v>
      </c>
      <c r="I19" s="316">
        <f t="shared" si="0"/>
        <v>0</v>
      </c>
      <c r="J19" s="316">
        <f t="shared" si="0"/>
        <v>6600</v>
      </c>
      <c r="K19" s="316">
        <f t="shared" si="0"/>
        <v>6600</v>
      </c>
      <c r="L19" s="316">
        <f t="shared" si="0"/>
        <v>0</v>
      </c>
      <c r="M19" s="316">
        <f t="shared" si="0"/>
        <v>0</v>
      </c>
    </row>
    <row r="20" spans="1:13" ht="15" customHeight="1" thickBot="1">
      <c r="A20" s="101"/>
      <c r="B20" s="224" t="s">
        <v>25</v>
      </c>
      <c r="C20" s="376"/>
      <c r="D20" s="376"/>
      <c r="E20" s="377"/>
      <c r="F20" s="378"/>
      <c r="G20" s="378"/>
      <c r="H20" s="378"/>
      <c r="I20" s="378"/>
      <c r="J20" s="378"/>
      <c r="K20" s="378"/>
      <c r="L20" s="378"/>
      <c r="M20" s="378"/>
    </row>
    <row r="21" spans="1:13" s="91" customFormat="1" ht="15" customHeight="1">
      <c r="A21" s="121" t="s">
        <v>26</v>
      </c>
      <c r="B21" s="179" t="s">
        <v>27</v>
      </c>
      <c r="C21" s="331"/>
      <c r="D21" s="331"/>
      <c r="E21" s="308"/>
      <c r="F21" s="317"/>
      <c r="G21" s="317"/>
      <c r="H21" s="317"/>
      <c r="I21" s="317"/>
      <c r="J21" s="317"/>
      <c r="K21" s="317"/>
      <c r="L21" s="317"/>
      <c r="M21" s="317"/>
    </row>
    <row r="22" spans="1:13" s="91" customFormat="1" ht="15" customHeight="1">
      <c r="A22" s="123" t="s">
        <v>28</v>
      </c>
      <c r="B22" s="180" t="s">
        <v>434</v>
      </c>
      <c r="C22" s="328"/>
      <c r="D22" s="328"/>
      <c r="E22" s="304"/>
      <c r="F22" s="318"/>
      <c r="G22" s="318"/>
      <c r="H22" s="318"/>
      <c r="I22" s="318"/>
      <c r="J22" s="318"/>
      <c r="K22" s="318"/>
      <c r="L22" s="318"/>
      <c r="M22" s="318"/>
    </row>
    <row r="23" spans="1:13" s="91" customFormat="1" ht="18" customHeight="1">
      <c r="A23" s="123" t="s">
        <v>30</v>
      </c>
      <c r="B23" s="180" t="s">
        <v>435</v>
      </c>
      <c r="C23" s="328">
        <v>2000</v>
      </c>
      <c r="D23" s="328">
        <v>2000</v>
      </c>
      <c r="E23" s="304"/>
      <c r="F23" s="318"/>
      <c r="G23" s="318">
        <v>32691</v>
      </c>
      <c r="H23" s="318"/>
      <c r="I23" s="318"/>
      <c r="J23" s="318">
        <v>32691</v>
      </c>
      <c r="K23" s="318">
        <v>2000</v>
      </c>
      <c r="L23" s="318">
        <v>30691</v>
      </c>
      <c r="M23" s="318"/>
    </row>
    <row r="24" spans="1:13" s="91" customFormat="1" ht="15" customHeight="1" thickBot="1">
      <c r="A24" s="123" t="s">
        <v>32</v>
      </c>
      <c r="B24" s="180" t="s">
        <v>459</v>
      </c>
      <c r="C24" s="328"/>
      <c r="D24" s="328"/>
      <c r="E24" s="304"/>
      <c r="F24" s="318"/>
      <c r="G24" s="318">
        <v>30691</v>
      </c>
      <c r="H24" s="318"/>
      <c r="I24" s="318"/>
      <c r="J24" s="318">
        <v>30691</v>
      </c>
      <c r="K24" s="318"/>
      <c r="L24" s="318">
        <v>30691</v>
      </c>
      <c r="M24" s="318"/>
    </row>
    <row r="25" spans="1:13" s="122" customFormat="1" ht="18" customHeight="1" thickBot="1">
      <c r="A25" s="51" t="s">
        <v>38</v>
      </c>
      <c r="B25" s="224" t="s">
        <v>437</v>
      </c>
      <c r="C25" s="330">
        <f>SUM(C21:C23)</f>
        <v>2000</v>
      </c>
      <c r="D25" s="330">
        <f>SUM(D21:D23)</f>
        <v>2000</v>
      </c>
      <c r="E25" s="309">
        <f>SUM(E21:E23)</f>
        <v>0</v>
      </c>
      <c r="F25" s="316">
        <f>SUM(F21:F23)</f>
        <v>0</v>
      </c>
      <c r="G25" s="316">
        <f>SUM(G21:G23)</f>
        <v>32691</v>
      </c>
      <c r="H25" s="316">
        <f aca="true" t="shared" si="1" ref="H25:M25">SUM(H21:H23)</f>
        <v>0</v>
      </c>
      <c r="I25" s="316">
        <f t="shared" si="1"/>
        <v>0</v>
      </c>
      <c r="J25" s="316">
        <f t="shared" si="1"/>
        <v>32691</v>
      </c>
      <c r="K25" s="316">
        <f t="shared" si="1"/>
        <v>2000</v>
      </c>
      <c r="L25" s="316">
        <f t="shared" si="1"/>
        <v>30691</v>
      </c>
      <c r="M25" s="316">
        <f t="shared" si="1"/>
        <v>0</v>
      </c>
    </row>
    <row r="26" spans="1:13" s="91" customFormat="1" ht="15" customHeight="1" thickBot="1">
      <c r="A26" s="51" t="s">
        <v>53</v>
      </c>
      <c r="B26" s="169" t="s">
        <v>294</v>
      </c>
      <c r="C26" s="380"/>
      <c r="D26" s="380"/>
      <c r="E26" s="381"/>
      <c r="F26" s="382"/>
      <c r="G26" s="382"/>
      <c r="H26" s="382"/>
      <c r="I26" s="382"/>
      <c r="J26" s="382"/>
      <c r="K26" s="382"/>
      <c r="L26" s="382"/>
      <c r="M26" s="382"/>
    </row>
    <row r="27" spans="1:13" ht="15" customHeight="1" thickBot="1">
      <c r="A27" s="101"/>
      <c r="B27" s="169" t="s">
        <v>339</v>
      </c>
      <c r="C27" s="376"/>
      <c r="D27" s="376"/>
      <c r="E27" s="377"/>
      <c r="F27" s="378"/>
      <c r="G27" s="378"/>
      <c r="H27" s="378"/>
      <c r="I27" s="378"/>
      <c r="J27" s="378"/>
      <c r="K27" s="378"/>
      <c r="L27" s="378"/>
      <c r="M27" s="378"/>
    </row>
    <row r="28" spans="1:13" s="91" customFormat="1" ht="15" customHeight="1">
      <c r="A28" s="121" t="s">
        <v>56</v>
      </c>
      <c r="B28" s="179" t="s">
        <v>434</v>
      </c>
      <c r="C28" s="331"/>
      <c r="D28" s="331"/>
      <c r="E28" s="308"/>
      <c r="F28" s="317"/>
      <c r="G28" s="317"/>
      <c r="H28" s="317"/>
      <c r="I28" s="317"/>
      <c r="J28" s="317"/>
      <c r="K28" s="317"/>
      <c r="L28" s="317"/>
      <c r="M28" s="317"/>
    </row>
    <row r="29" spans="1:13" s="91" customFormat="1" ht="15" customHeight="1">
      <c r="A29" s="121" t="s">
        <v>64</v>
      </c>
      <c r="B29" s="180" t="s">
        <v>438</v>
      </c>
      <c r="C29" s="329"/>
      <c r="D29" s="329"/>
      <c r="E29" s="311"/>
      <c r="F29" s="321"/>
      <c r="G29" s="321"/>
      <c r="H29" s="321"/>
      <c r="I29" s="321"/>
      <c r="J29" s="321"/>
      <c r="K29" s="321"/>
      <c r="L29" s="321"/>
      <c r="M29" s="321"/>
    </row>
    <row r="30" spans="1:13" s="91" customFormat="1" ht="15" customHeight="1" thickBot="1">
      <c r="A30" s="123" t="s">
        <v>66</v>
      </c>
      <c r="B30" s="227" t="s">
        <v>460</v>
      </c>
      <c r="C30" s="383"/>
      <c r="D30" s="383"/>
      <c r="E30" s="384"/>
      <c r="F30" s="385"/>
      <c r="G30" s="385"/>
      <c r="H30" s="385"/>
      <c r="I30" s="385"/>
      <c r="J30" s="385"/>
      <c r="K30" s="385"/>
      <c r="L30" s="385"/>
      <c r="M30" s="385"/>
    </row>
    <row r="31" spans="1:13" s="91" customFormat="1" ht="15" customHeight="1" thickBot="1">
      <c r="A31" s="51" t="s">
        <v>70</v>
      </c>
      <c r="B31" s="169" t="s">
        <v>461</v>
      </c>
      <c r="C31" s="330">
        <f>+C28+C29</f>
        <v>0</v>
      </c>
      <c r="D31" s="330">
        <f>+D28+D29</f>
        <v>0</v>
      </c>
      <c r="E31" s="309">
        <f>+E28+E29</f>
        <v>0</v>
      </c>
      <c r="F31" s="316">
        <f>+F28+F29</f>
        <v>0</v>
      </c>
      <c r="G31" s="316">
        <f>+G28+G29</f>
        <v>0</v>
      </c>
      <c r="H31" s="316">
        <f aca="true" t="shared" si="2" ref="H31:M31">+H28+H29</f>
        <v>0</v>
      </c>
      <c r="I31" s="316">
        <f t="shared" si="2"/>
        <v>0</v>
      </c>
      <c r="J31" s="316">
        <f t="shared" si="2"/>
        <v>0</v>
      </c>
      <c r="K31" s="316">
        <f t="shared" si="2"/>
        <v>0</v>
      </c>
      <c r="L31" s="316">
        <f t="shared" si="2"/>
        <v>0</v>
      </c>
      <c r="M31" s="316">
        <f t="shared" si="2"/>
        <v>0</v>
      </c>
    </row>
    <row r="32" spans="1:13" ht="15" customHeight="1" thickBot="1">
      <c r="A32" s="101"/>
      <c r="B32" s="169" t="s">
        <v>97</v>
      </c>
      <c r="C32" s="376"/>
      <c r="D32" s="376"/>
      <c r="E32" s="377"/>
      <c r="F32" s="378"/>
      <c r="G32" s="378"/>
      <c r="H32" s="378"/>
      <c r="I32" s="378"/>
      <c r="J32" s="378"/>
      <c r="K32" s="378"/>
      <c r="L32" s="378"/>
      <c r="M32" s="378"/>
    </row>
    <row r="33" spans="1:13" s="91" customFormat="1" ht="15" customHeight="1">
      <c r="A33" s="121" t="s">
        <v>73</v>
      </c>
      <c r="B33" s="179" t="s">
        <v>99</v>
      </c>
      <c r="C33" s="331"/>
      <c r="D33" s="331"/>
      <c r="E33" s="308"/>
      <c r="F33" s="317"/>
      <c r="G33" s="317"/>
      <c r="H33" s="317"/>
      <c r="I33" s="317"/>
      <c r="J33" s="317"/>
      <c r="K33" s="317"/>
      <c r="L33" s="317"/>
      <c r="M33" s="317"/>
    </row>
    <row r="34" spans="1:13" s="91" customFormat="1" ht="15" customHeight="1">
      <c r="A34" s="121" t="s">
        <v>75</v>
      </c>
      <c r="B34" s="180" t="s">
        <v>101</v>
      </c>
      <c r="C34" s="329"/>
      <c r="D34" s="329"/>
      <c r="E34" s="311"/>
      <c r="F34" s="321"/>
      <c r="G34" s="321"/>
      <c r="H34" s="321"/>
      <c r="I34" s="321"/>
      <c r="J34" s="321"/>
      <c r="K34" s="321"/>
      <c r="L34" s="321"/>
      <c r="M34" s="321"/>
    </row>
    <row r="35" spans="1:13" s="91" customFormat="1" ht="15" customHeight="1" thickBot="1">
      <c r="A35" s="123" t="s">
        <v>77</v>
      </c>
      <c r="B35" s="227" t="s">
        <v>103</v>
      </c>
      <c r="C35" s="383"/>
      <c r="D35" s="383"/>
      <c r="E35" s="384"/>
      <c r="F35" s="385"/>
      <c r="G35" s="385"/>
      <c r="H35" s="385"/>
      <c r="I35" s="385"/>
      <c r="J35" s="385"/>
      <c r="K35" s="385"/>
      <c r="L35" s="385"/>
      <c r="M35" s="385"/>
    </row>
    <row r="36" spans="1:13" s="91" customFormat="1" ht="15" customHeight="1" thickBot="1">
      <c r="A36" s="51" t="s">
        <v>95</v>
      </c>
      <c r="B36" s="169" t="s">
        <v>441</v>
      </c>
      <c r="C36" s="330">
        <f>+C33+C34+C35</f>
        <v>0</v>
      </c>
      <c r="D36" s="330">
        <f>+D33+D34+D35</f>
        <v>0</v>
      </c>
      <c r="E36" s="309">
        <f>+E33+E34+E35</f>
        <v>0</v>
      </c>
      <c r="F36" s="316">
        <f>+F33+F34+F35</f>
        <v>0</v>
      </c>
      <c r="G36" s="316">
        <f>+G33+G34+G35</f>
        <v>0</v>
      </c>
      <c r="H36" s="316">
        <f aca="true" t="shared" si="3" ref="H36:M36">+H33+H34+H35</f>
        <v>0</v>
      </c>
      <c r="I36" s="316">
        <f t="shared" si="3"/>
        <v>0</v>
      </c>
      <c r="J36" s="316">
        <f t="shared" si="3"/>
        <v>0</v>
      </c>
      <c r="K36" s="316">
        <f t="shared" si="3"/>
        <v>0</v>
      </c>
      <c r="L36" s="316">
        <f t="shared" si="3"/>
        <v>0</v>
      </c>
      <c r="M36" s="316">
        <f t="shared" si="3"/>
        <v>0</v>
      </c>
    </row>
    <row r="37" spans="1:13" s="122" customFormat="1" ht="15" customHeight="1" thickBot="1">
      <c r="A37" s="51" t="s">
        <v>108</v>
      </c>
      <c r="B37" s="169" t="s">
        <v>296</v>
      </c>
      <c r="C37" s="380"/>
      <c r="D37" s="380"/>
      <c r="E37" s="381"/>
      <c r="F37" s="382"/>
      <c r="G37" s="382"/>
      <c r="H37" s="382"/>
      <c r="I37" s="382"/>
      <c r="J37" s="382"/>
      <c r="K37" s="382"/>
      <c r="L37" s="382"/>
      <c r="M37" s="382"/>
    </row>
    <row r="38" spans="1:13" s="122" customFormat="1" ht="15" customHeight="1" thickBot="1">
      <c r="A38" s="51" t="s">
        <v>119</v>
      </c>
      <c r="B38" s="169" t="s">
        <v>442</v>
      </c>
      <c r="C38" s="380"/>
      <c r="D38" s="380"/>
      <c r="E38" s="381"/>
      <c r="F38" s="382"/>
      <c r="G38" s="382"/>
      <c r="H38" s="382"/>
      <c r="I38" s="382"/>
      <c r="J38" s="382"/>
      <c r="K38" s="382"/>
      <c r="L38" s="382"/>
      <c r="M38" s="382"/>
    </row>
    <row r="39" spans="1:13" s="122" customFormat="1" ht="17.25" customHeight="1" thickBot="1">
      <c r="A39" s="51" t="s">
        <v>130</v>
      </c>
      <c r="B39" s="169" t="s">
        <v>462</v>
      </c>
      <c r="C39" s="330">
        <f>+C19+C25+C26+C31+C36+C37+C38</f>
        <v>8600</v>
      </c>
      <c r="D39" s="330">
        <f>+D19+D25+D26+D31+D36+D37+D38</f>
        <v>8600</v>
      </c>
      <c r="E39" s="309">
        <f>+E19+E25+E26+E31+E36+E37+E38</f>
        <v>0</v>
      </c>
      <c r="F39" s="316">
        <f>+F19+F25+F26+F31+F36+F37+F38</f>
        <v>0</v>
      </c>
      <c r="G39" s="316">
        <f>+G19+G25+G26+G31+G36+G37+G38</f>
        <v>39291</v>
      </c>
      <c r="H39" s="316">
        <f aca="true" t="shared" si="4" ref="H39:M39">+H19+H25+H26+H31+H36+H37+H38</f>
        <v>0</v>
      </c>
      <c r="I39" s="316">
        <f t="shared" si="4"/>
        <v>0</v>
      </c>
      <c r="J39" s="316">
        <f t="shared" si="4"/>
        <v>39291</v>
      </c>
      <c r="K39" s="316">
        <f t="shared" si="4"/>
        <v>8600</v>
      </c>
      <c r="L39" s="316">
        <f t="shared" si="4"/>
        <v>30691</v>
      </c>
      <c r="M39" s="316">
        <f t="shared" si="4"/>
        <v>0</v>
      </c>
    </row>
    <row r="40" spans="1:13" ht="15" customHeight="1" thickBot="1">
      <c r="A40" s="101"/>
      <c r="B40" s="169" t="s">
        <v>463</v>
      </c>
      <c r="C40" s="376"/>
      <c r="D40" s="377"/>
      <c r="E40" s="377"/>
      <c r="F40" s="378"/>
      <c r="G40" s="378"/>
      <c r="H40" s="378"/>
      <c r="I40" s="378"/>
      <c r="J40" s="378"/>
      <c r="K40" s="378"/>
      <c r="L40" s="378"/>
      <c r="M40" s="378"/>
    </row>
    <row r="41" spans="1:13" s="122" customFormat="1" ht="15" customHeight="1">
      <c r="A41" s="121" t="s">
        <v>445</v>
      </c>
      <c r="B41" s="179" t="s">
        <v>350</v>
      </c>
      <c r="C41" s="331"/>
      <c r="D41" s="308"/>
      <c r="E41" s="308"/>
      <c r="F41" s="317"/>
      <c r="G41" s="317">
        <v>843</v>
      </c>
      <c r="H41" s="317"/>
      <c r="I41" s="317"/>
      <c r="J41" s="317">
        <v>843</v>
      </c>
      <c r="K41" s="317">
        <v>843</v>
      </c>
      <c r="L41" s="317"/>
      <c r="M41" s="317"/>
    </row>
    <row r="42" spans="1:13" s="122" customFormat="1" ht="15" customHeight="1">
      <c r="A42" s="121" t="s">
        <v>446</v>
      </c>
      <c r="B42" s="180" t="s">
        <v>447</v>
      </c>
      <c r="C42" s="329"/>
      <c r="D42" s="311"/>
      <c r="E42" s="311"/>
      <c r="F42" s="321"/>
      <c r="G42" s="321"/>
      <c r="H42" s="321"/>
      <c r="I42" s="321"/>
      <c r="J42" s="321"/>
      <c r="K42" s="321"/>
      <c r="L42" s="321"/>
      <c r="M42" s="321"/>
    </row>
    <row r="43" spans="1:13" s="91" customFormat="1" ht="17.25" customHeight="1" thickBot="1">
      <c r="A43" s="123" t="s">
        <v>448</v>
      </c>
      <c r="B43" s="227" t="s">
        <v>449</v>
      </c>
      <c r="C43" s="383">
        <v>62430</v>
      </c>
      <c r="D43" s="384">
        <v>42430</v>
      </c>
      <c r="E43" s="384">
        <v>20000</v>
      </c>
      <c r="F43" s="385"/>
      <c r="G43" s="385">
        <v>70851</v>
      </c>
      <c r="H43" s="385">
        <v>15640</v>
      </c>
      <c r="I43" s="385"/>
      <c r="J43" s="385">
        <v>86491</v>
      </c>
      <c r="K43" s="385">
        <v>49491</v>
      </c>
      <c r="L43" s="385">
        <v>37000</v>
      </c>
      <c r="M43" s="385"/>
    </row>
    <row r="44" spans="1:13" s="122" customFormat="1" ht="17.25" customHeight="1" thickBot="1">
      <c r="A44" s="108" t="s">
        <v>277</v>
      </c>
      <c r="B44" s="169" t="s">
        <v>450</v>
      </c>
      <c r="C44" s="330">
        <f>+C41+C42+C43</f>
        <v>62430</v>
      </c>
      <c r="D44" s="309">
        <f>+D41+D42+D43</f>
        <v>42430</v>
      </c>
      <c r="E44" s="309">
        <f>+E41+E42+E43</f>
        <v>20000</v>
      </c>
      <c r="F44" s="316">
        <f>+F41+F42+F43</f>
        <v>0</v>
      </c>
      <c r="G44" s="316">
        <f>+G41+G42+G43</f>
        <v>71694</v>
      </c>
      <c r="H44" s="316">
        <f aca="true" t="shared" si="5" ref="H44:M44">+H41+H42+H43</f>
        <v>15640</v>
      </c>
      <c r="I44" s="316">
        <f t="shared" si="5"/>
        <v>0</v>
      </c>
      <c r="J44" s="316">
        <f t="shared" si="5"/>
        <v>87334</v>
      </c>
      <c r="K44" s="316">
        <f t="shared" si="5"/>
        <v>50334</v>
      </c>
      <c r="L44" s="316">
        <f t="shared" si="5"/>
        <v>37000</v>
      </c>
      <c r="M44" s="316">
        <f t="shared" si="5"/>
        <v>0</v>
      </c>
    </row>
    <row r="45" spans="1:13" s="91" customFormat="1" ht="18" customHeight="1" thickBot="1">
      <c r="A45" s="108" t="s">
        <v>141</v>
      </c>
      <c r="B45" s="228" t="s">
        <v>451</v>
      </c>
      <c r="C45" s="330">
        <f>+C39+C44</f>
        <v>71030</v>
      </c>
      <c r="D45" s="309">
        <f>+D39+D44</f>
        <v>51030</v>
      </c>
      <c r="E45" s="309">
        <f>+E39+E44</f>
        <v>20000</v>
      </c>
      <c r="F45" s="316">
        <f>+F39+F44</f>
        <v>0</v>
      </c>
      <c r="G45" s="316">
        <f>+G39+G44</f>
        <v>110985</v>
      </c>
      <c r="H45" s="316">
        <f aca="true" t="shared" si="6" ref="H45:M45">+H39+H44</f>
        <v>15640</v>
      </c>
      <c r="I45" s="316">
        <f t="shared" si="6"/>
        <v>0</v>
      </c>
      <c r="J45" s="316">
        <f t="shared" si="6"/>
        <v>126625</v>
      </c>
      <c r="K45" s="316">
        <f t="shared" si="6"/>
        <v>58934</v>
      </c>
      <c r="L45" s="316">
        <f t="shared" si="6"/>
        <v>67691</v>
      </c>
      <c r="M45" s="316">
        <f t="shared" si="6"/>
        <v>0</v>
      </c>
    </row>
    <row r="46" spans="1:6" s="91" customFormat="1" ht="15" customHeight="1">
      <c r="A46" s="124"/>
      <c r="B46" s="229"/>
      <c r="C46" s="474"/>
      <c r="D46" s="125"/>
      <c r="E46" s="125"/>
      <c r="F46" s="125"/>
    </row>
    <row r="47" spans="1:6" s="91" customFormat="1" ht="15" customHeight="1">
      <c r="A47" s="124"/>
      <c r="B47" s="229"/>
      <c r="C47" s="474"/>
      <c r="D47" s="125"/>
      <c r="E47" s="125"/>
      <c r="F47" s="125"/>
    </row>
    <row r="48" spans="1:13" s="120" customFormat="1" ht="21" customHeight="1" thickBot="1">
      <c r="A48" s="94"/>
      <c r="C48" s="473" t="str">
        <f>+CONCATENATE("9.4. melléklet a .../",2018,". (…...) önkormányzati rendelethez")</f>
        <v>9.4. melléklet a .../2018. (…...) önkormányzati rendelethez</v>
      </c>
      <c r="D48" s="119"/>
      <c r="E48" s="119"/>
      <c r="M48" s="6" t="s">
        <v>0</v>
      </c>
    </row>
    <row r="49" spans="1:13" s="97" customFormat="1" ht="40.5" customHeight="1" thickBot="1">
      <c r="A49" s="528" t="s">
        <v>394</v>
      </c>
      <c r="B49" s="1105" t="s">
        <v>467</v>
      </c>
      <c r="C49" s="1106"/>
      <c r="D49" s="1106"/>
      <c r="E49" s="1106"/>
      <c r="F49" s="1106"/>
      <c r="G49" s="1106"/>
      <c r="H49" s="1106"/>
      <c r="I49" s="1106"/>
      <c r="J49" s="1106"/>
      <c r="K49" s="1106"/>
      <c r="L49" s="1106"/>
      <c r="M49" s="1107"/>
    </row>
    <row r="50" spans="1:13" s="97" customFormat="1" ht="47.25" customHeight="1" thickBot="1">
      <c r="A50" s="528" t="s">
        <v>395</v>
      </c>
      <c r="B50" s="1105" t="s">
        <v>396</v>
      </c>
      <c r="C50" s="1106"/>
      <c r="D50" s="1106"/>
      <c r="E50" s="1106"/>
      <c r="F50" s="1106"/>
      <c r="G50" s="1106"/>
      <c r="H50" s="1106"/>
      <c r="I50" s="1106"/>
      <c r="J50" s="1106"/>
      <c r="K50" s="1106"/>
      <c r="L50" s="1106"/>
      <c r="M50" s="1107"/>
    </row>
    <row r="51" spans="1:13" s="97" customFormat="1" ht="18.75" customHeight="1" thickBot="1">
      <c r="A51" s="1096" t="s">
        <v>1</v>
      </c>
      <c r="B51" s="1087" t="s">
        <v>397</v>
      </c>
      <c r="C51" s="1123" t="s">
        <v>542</v>
      </c>
      <c r="D51" s="1147" t="s">
        <v>544</v>
      </c>
      <c r="E51" s="1147"/>
      <c r="F51" s="1147"/>
      <c r="G51" s="1087" t="s">
        <v>570</v>
      </c>
      <c r="H51" s="1108" t="s">
        <v>571</v>
      </c>
      <c r="I51" s="1074"/>
      <c r="J51" s="1087" t="s">
        <v>557</v>
      </c>
      <c r="K51" s="1121" t="s">
        <v>533</v>
      </c>
      <c r="L51" s="1121"/>
      <c r="M51" s="1122"/>
    </row>
    <row r="52" spans="1:13" s="194" customFormat="1" ht="48" thickBot="1">
      <c r="A52" s="1096"/>
      <c r="B52" s="1096"/>
      <c r="C52" s="1097"/>
      <c r="D52" s="193" t="s">
        <v>3</v>
      </c>
      <c r="E52" s="163" t="s">
        <v>4</v>
      </c>
      <c r="F52" s="163" t="s">
        <v>488</v>
      </c>
      <c r="G52" s="1075"/>
      <c r="H52" s="493" t="s">
        <v>534</v>
      </c>
      <c r="I52" s="493" t="s">
        <v>334</v>
      </c>
      <c r="J52" s="1075"/>
      <c r="K52" s="524" t="s">
        <v>3</v>
      </c>
      <c r="L52" s="523" t="s">
        <v>4</v>
      </c>
      <c r="M52" s="525" t="s">
        <v>488</v>
      </c>
    </row>
    <row r="53" spans="1:13" s="11" customFormat="1" ht="13.5" customHeight="1" thickBot="1">
      <c r="A53" s="98" t="s">
        <v>5</v>
      </c>
      <c r="B53" s="164" t="s">
        <v>6</v>
      </c>
      <c r="C53" s="462" t="s">
        <v>7</v>
      </c>
      <c r="D53" s="143" t="s">
        <v>8</v>
      </c>
      <c r="E53" s="143" t="s">
        <v>9</v>
      </c>
      <c r="F53" s="8" t="s">
        <v>10</v>
      </c>
      <c r="G53" s="8" t="s">
        <v>536</v>
      </c>
      <c r="H53" s="8" t="s">
        <v>376</v>
      </c>
      <c r="I53" s="8" t="s">
        <v>535</v>
      </c>
      <c r="J53" s="8" t="s">
        <v>536</v>
      </c>
      <c r="K53" s="8" t="s">
        <v>537</v>
      </c>
      <c r="L53" s="8" t="s">
        <v>540</v>
      </c>
      <c r="M53" s="8" t="s">
        <v>538</v>
      </c>
    </row>
    <row r="54" spans="1:13" s="11" customFormat="1" ht="16.5" customHeight="1" thickBot="1">
      <c r="A54" s="128"/>
      <c r="B54" s="218" t="s">
        <v>289</v>
      </c>
      <c r="C54" s="265"/>
      <c r="D54" s="249"/>
      <c r="E54" s="249"/>
      <c r="F54" s="246"/>
      <c r="G54" s="246"/>
      <c r="H54" s="246"/>
      <c r="I54" s="246"/>
      <c r="J54" s="246"/>
      <c r="K54" s="246"/>
      <c r="L54" s="246"/>
      <c r="M54" s="246"/>
    </row>
    <row r="55" spans="1:13" ht="15" customHeight="1" thickBot="1">
      <c r="A55" s="101"/>
      <c r="B55" s="169" t="s">
        <v>464</v>
      </c>
      <c r="C55" s="376"/>
      <c r="D55" s="377"/>
      <c r="E55" s="377"/>
      <c r="F55" s="378"/>
      <c r="G55" s="378"/>
      <c r="H55" s="378"/>
      <c r="I55" s="378"/>
      <c r="J55" s="378"/>
      <c r="K55" s="378"/>
      <c r="L55" s="378"/>
      <c r="M55" s="378"/>
    </row>
    <row r="56" spans="1:13" ht="17.25" customHeight="1">
      <c r="A56" s="121" t="s">
        <v>13</v>
      </c>
      <c r="B56" s="179" t="s">
        <v>191</v>
      </c>
      <c r="C56" s="331">
        <v>27276</v>
      </c>
      <c r="D56" s="308">
        <v>27276</v>
      </c>
      <c r="E56" s="308"/>
      <c r="F56" s="317"/>
      <c r="G56" s="317">
        <v>36777</v>
      </c>
      <c r="H56" s="317">
        <v>304</v>
      </c>
      <c r="I56" s="317"/>
      <c r="J56" s="317">
        <v>37081</v>
      </c>
      <c r="K56" s="317">
        <v>28981</v>
      </c>
      <c r="L56" s="317">
        <v>8100</v>
      </c>
      <c r="M56" s="317"/>
    </row>
    <row r="57" spans="1:13" ht="18" customHeight="1">
      <c r="A57" s="123" t="s">
        <v>15</v>
      </c>
      <c r="B57" s="180" t="s">
        <v>192</v>
      </c>
      <c r="C57" s="328">
        <v>5689</v>
      </c>
      <c r="D57" s="304">
        <v>5689</v>
      </c>
      <c r="E57" s="304"/>
      <c r="F57" s="318"/>
      <c r="G57" s="318">
        <v>8392</v>
      </c>
      <c r="H57" s="318">
        <v>59</v>
      </c>
      <c r="I57" s="318"/>
      <c r="J57" s="317">
        <v>8451</v>
      </c>
      <c r="K57" s="318">
        <v>6021</v>
      </c>
      <c r="L57" s="318">
        <v>2430</v>
      </c>
      <c r="M57" s="318"/>
    </row>
    <row r="58" spans="1:13" ht="17.25" customHeight="1">
      <c r="A58" s="123" t="s">
        <v>17</v>
      </c>
      <c r="B58" s="180" t="s">
        <v>193</v>
      </c>
      <c r="C58" s="328">
        <v>35865</v>
      </c>
      <c r="D58" s="304">
        <v>15865</v>
      </c>
      <c r="E58" s="304">
        <v>20000</v>
      </c>
      <c r="F58" s="318"/>
      <c r="G58" s="318">
        <v>61269</v>
      </c>
      <c r="H58" s="318">
        <v>13000</v>
      </c>
      <c r="I58" s="318"/>
      <c r="J58" s="317">
        <v>74269</v>
      </c>
      <c r="K58" s="318">
        <v>17108</v>
      </c>
      <c r="L58" s="318">
        <v>57161</v>
      </c>
      <c r="M58" s="318"/>
    </row>
    <row r="59" spans="1:13" ht="15" customHeight="1">
      <c r="A59" s="123" t="s">
        <v>19</v>
      </c>
      <c r="B59" s="180" t="s">
        <v>194</v>
      </c>
      <c r="C59" s="328"/>
      <c r="D59" s="304"/>
      <c r="E59" s="304"/>
      <c r="F59" s="318"/>
      <c r="G59" s="318"/>
      <c r="H59" s="318"/>
      <c r="I59" s="318"/>
      <c r="J59" s="317">
        <f>G59+H59-I59</f>
        <v>0</v>
      </c>
      <c r="K59" s="318"/>
      <c r="L59" s="318"/>
      <c r="M59" s="318"/>
    </row>
    <row r="60" spans="1:13" ht="15" customHeight="1" thickBot="1">
      <c r="A60" s="123" t="s">
        <v>21</v>
      </c>
      <c r="B60" s="180" t="s">
        <v>196</v>
      </c>
      <c r="C60" s="328"/>
      <c r="D60" s="304"/>
      <c r="E60" s="304"/>
      <c r="F60" s="318"/>
      <c r="G60" s="318"/>
      <c r="H60" s="318"/>
      <c r="I60" s="318"/>
      <c r="J60" s="317">
        <f>G60+H60-I60</f>
        <v>0</v>
      </c>
      <c r="K60" s="318"/>
      <c r="L60" s="318"/>
      <c r="M60" s="318"/>
    </row>
    <row r="61" spans="1:13" s="126" customFormat="1" ht="17.25" customHeight="1" thickBot="1">
      <c r="A61" s="129" t="s">
        <v>23</v>
      </c>
      <c r="B61" s="192" t="s">
        <v>453</v>
      </c>
      <c r="C61" s="386">
        <f>SUM(C56:C60)</f>
        <v>68830</v>
      </c>
      <c r="D61" s="387">
        <f>SUM(D56:D60)</f>
        <v>48830</v>
      </c>
      <c r="E61" s="387">
        <f>SUM(E56:E60)</f>
        <v>20000</v>
      </c>
      <c r="F61" s="388">
        <f>SUM(F56:F60)</f>
        <v>0</v>
      </c>
      <c r="G61" s="388">
        <f>SUM(G56:G60)</f>
        <v>106438</v>
      </c>
      <c r="H61" s="388">
        <f aca="true" t="shared" si="7" ref="H61:M61">SUM(H56:H60)</f>
        <v>13363</v>
      </c>
      <c r="I61" s="388">
        <f t="shared" si="7"/>
        <v>0</v>
      </c>
      <c r="J61" s="388">
        <f t="shared" si="7"/>
        <v>119801</v>
      </c>
      <c r="K61" s="388">
        <f t="shared" si="7"/>
        <v>52110</v>
      </c>
      <c r="L61" s="388">
        <f t="shared" si="7"/>
        <v>67691</v>
      </c>
      <c r="M61" s="388">
        <f t="shared" si="7"/>
        <v>0</v>
      </c>
    </row>
    <row r="62" spans="1:13" ht="15" customHeight="1" thickBot="1">
      <c r="A62" s="101"/>
      <c r="B62" s="169" t="s">
        <v>465</v>
      </c>
      <c r="C62" s="376"/>
      <c r="D62" s="377"/>
      <c r="E62" s="377"/>
      <c r="F62" s="378"/>
      <c r="G62" s="378"/>
      <c r="H62" s="378"/>
      <c r="I62" s="378"/>
      <c r="J62" s="378"/>
      <c r="K62" s="378"/>
      <c r="L62" s="378"/>
      <c r="M62" s="378"/>
    </row>
    <row r="63" spans="1:13" s="126" customFormat="1" ht="18" customHeight="1">
      <c r="A63" s="123" t="s">
        <v>26</v>
      </c>
      <c r="B63" s="231" t="s">
        <v>229</v>
      </c>
      <c r="C63" s="331">
        <v>1732</v>
      </c>
      <c r="D63" s="308">
        <v>1732</v>
      </c>
      <c r="E63" s="308"/>
      <c r="F63" s="317"/>
      <c r="G63" s="317">
        <v>3686</v>
      </c>
      <c r="H63" s="317">
        <v>1800</v>
      </c>
      <c r="I63" s="317"/>
      <c r="J63" s="317">
        <v>5486</v>
      </c>
      <c r="K63" s="317">
        <v>5486</v>
      </c>
      <c r="L63" s="317"/>
      <c r="M63" s="317"/>
    </row>
    <row r="64" spans="1:13" ht="17.25" customHeight="1">
      <c r="A64" s="123" t="s">
        <v>28</v>
      </c>
      <c r="B64" s="232" t="s">
        <v>486</v>
      </c>
      <c r="C64" s="328">
        <v>1732</v>
      </c>
      <c r="D64" s="304">
        <v>1732</v>
      </c>
      <c r="E64" s="304"/>
      <c r="F64" s="318"/>
      <c r="G64" s="318">
        <v>1732</v>
      </c>
      <c r="H64" s="318"/>
      <c r="I64" s="318"/>
      <c r="J64" s="317">
        <v>1732</v>
      </c>
      <c r="K64" s="318">
        <v>1732</v>
      </c>
      <c r="L64" s="318"/>
      <c r="M64" s="318"/>
    </row>
    <row r="65" spans="1:13" ht="15" customHeight="1">
      <c r="A65" s="123" t="s">
        <v>30</v>
      </c>
      <c r="B65" s="232" t="s">
        <v>231</v>
      </c>
      <c r="C65" s="328"/>
      <c r="D65" s="304"/>
      <c r="E65" s="304"/>
      <c r="F65" s="318"/>
      <c r="G65" s="318"/>
      <c r="H65" s="318"/>
      <c r="I65" s="318"/>
      <c r="J65" s="317">
        <f>G65+H65-I65</f>
        <v>0</v>
      </c>
      <c r="K65" s="318"/>
      <c r="L65" s="318"/>
      <c r="M65" s="318"/>
    </row>
    <row r="66" spans="1:13" ht="18" customHeight="1">
      <c r="A66" s="268" t="s">
        <v>32</v>
      </c>
      <c r="B66" s="269" t="s">
        <v>456</v>
      </c>
      <c r="C66" s="405">
        <v>468</v>
      </c>
      <c r="D66" s="416">
        <v>468</v>
      </c>
      <c r="E66" s="416"/>
      <c r="F66" s="332"/>
      <c r="G66" s="332">
        <v>861</v>
      </c>
      <c r="H66" s="332">
        <v>477</v>
      </c>
      <c r="I66" s="332"/>
      <c r="J66" s="317">
        <v>1338</v>
      </c>
      <c r="K66" s="332">
        <v>1338</v>
      </c>
      <c r="L66" s="332"/>
      <c r="M66" s="332"/>
    </row>
    <row r="67" spans="1:13" ht="18" customHeight="1" thickBot="1">
      <c r="A67" s="127" t="s">
        <v>34</v>
      </c>
      <c r="B67" s="233" t="s">
        <v>502</v>
      </c>
      <c r="C67" s="329"/>
      <c r="D67" s="311"/>
      <c r="E67" s="311"/>
      <c r="F67" s="321"/>
      <c r="G67" s="321"/>
      <c r="H67" s="321"/>
      <c r="I67" s="321"/>
      <c r="J67" s="317">
        <f>G67+H67-I67</f>
        <v>0</v>
      </c>
      <c r="K67" s="321"/>
      <c r="L67" s="321"/>
      <c r="M67" s="321"/>
    </row>
    <row r="68" spans="1:13" ht="17.25" customHeight="1" thickBot="1">
      <c r="A68" s="51" t="s">
        <v>38</v>
      </c>
      <c r="B68" s="230" t="s">
        <v>487</v>
      </c>
      <c r="C68" s="330">
        <f>C63+C65+C66</f>
        <v>2200</v>
      </c>
      <c r="D68" s="330">
        <f>D63+D65+D66</f>
        <v>2200</v>
      </c>
      <c r="E68" s="330">
        <f>E63+E65+E66</f>
        <v>0</v>
      </c>
      <c r="F68" s="330">
        <f>F63+F65+F66</f>
        <v>0</v>
      </c>
      <c r="G68" s="330">
        <f>G63+G65+G66</f>
        <v>4547</v>
      </c>
      <c r="H68" s="330">
        <f aca="true" t="shared" si="8" ref="H68:M68">H63+H65+H66</f>
        <v>2277</v>
      </c>
      <c r="I68" s="330">
        <f t="shared" si="8"/>
        <v>0</v>
      </c>
      <c r="J68" s="330">
        <f t="shared" si="8"/>
        <v>6824</v>
      </c>
      <c r="K68" s="330">
        <f t="shared" si="8"/>
        <v>6824</v>
      </c>
      <c r="L68" s="330">
        <f t="shared" si="8"/>
        <v>0</v>
      </c>
      <c r="M68" s="330">
        <f t="shared" si="8"/>
        <v>0</v>
      </c>
    </row>
    <row r="69" spans="1:13" ht="15" customHeight="1" thickBot="1">
      <c r="A69" s="51" t="s">
        <v>53</v>
      </c>
      <c r="B69" s="169" t="s">
        <v>457</v>
      </c>
      <c r="C69" s="380"/>
      <c r="D69" s="381"/>
      <c r="E69" s="381"/>
      <c r="F69" s="382"/>
      <c r="G69" s="382"/>
      <c r="H69" s="382"/>
      <c r="I69" s="382"/>
      <c r="J69" s="382"/>
      <c r="K69" s="382"/>
      <c r="L69" s="382"/>
      <c r="M69" s="382"/>
    </row>
    <row r="70" spans="1:13" ht="16.5" customHeight="1" thickBot="1">
      <c r="A70" s="51" t="s">
        <v>70</v>
      </c>
      <c r="B70" s="224" t="s">
        <v>458</v>
      </c>
      <c r="C70" s="330">
        <f>+C61+C68+C69</f>
        <v>71030</v>
      </c>
      <c r="D70" s="309">
        <f>+D61+D68+D69</f>
        <v>51030</v>
      </c>
      <c r="E70" s="309">
        <f>+E61+E68+E69</f>
        <v>20000</v>
      </c>
      <c r="F70" s="316">
        <f>+F61+F68+F69</f>
        <v>0</v>
      </c>
      <c r="G70" s="316">
        <f>+G61+G68+G69</f>
        <v>110985</v>
      </c>
      <c r="H70" s="316">
        <f aca="true" t="shared" si="9" ref="H70:M70">+H61+H68+H69</f>
        <v>15640</v>
      </c>
      <c r="I70" s="316">
        <f t="shared" si="9"/>
        <v>0</v>
      </c>
      <c r="J70" s="316">
        <f t="shared" si="9"/>
        <v>126625</v>
      </c>
      <c r="K70" s="316">
        <f t="shared" si="9"/>
        <v>58934</v>
      </c>
      <c r="L70" s="316">
        <f t="shared" si="9"/>
        <v>67691</v>
      </c>
      <c r="M70" s="316">
        <f t="shared" si="9"/>
        <v>0</v>
      </c>
    </row>
    <row r="71" spans="3:13" ht="15" customHeight="1" thickBot="1">
      <c r="C71" s="266"/>
      <c r="D71" s="245"/>
      <c r="E71" s="245"/>
      <c r="F71" s="245"/>
      <c r="G71" s="245"/>
      <c r="H71" s="245"/>
      <c r="I71" s="245"/>
      <c r="J71" s="245"/>
      <c r="K71" s="245"/>
      <c r="L71" s="245"/>
      <c r="M71" s="245"/>
    </row>
    <row r="72" spans="1:13" ht="17.25" customHeight="1" thickBot="1">
      <c r="A72" s="118" t="s">
        <v>429</v>
      </c>
      <c r="B72" s="222"/>
      <c r="C72" s="373">
        <v>10</v>
      </c>
      <c r="D72" s="374">
        <v>10</v>
      </c>
      <c r="E72" s="374"/>
      <c r="F72" s="375"/>
      <c r="G72" s="375">
        <v>10</v>
      </c>
      <c r="H72" s="375"/>
      <c r="I72" s="375"/>
      <c r="J72" s="375">
        <v>10</v>
      </c>
      <c r="K72" s="375">
        <v>10</v>
      </c>
      <c r="L72" s="375"/>
      <c r="M72" s="375"/>
    </row>
    <row r="73" spans="1:13" ht="17.25" customHeight="1" thickBot="1">
      <c r="A73" s="118" t="s">
        <v>430</v>
      </c>
      <c r="B73" s="222"/>
      <c r="C73" s="373">
        <v>2</v>
      </c>
      <c r="D73" s="374">
        <v>2</v>
      </c>
      <c r="E73" s="374"/>
      <c r="F73" s="375"/>
      <c r="G73" s="375">
        <v>2</v>
      </c>
      <c r="H73" s="375"/>
      <c r="I73" s="375"/>
      <c r="J73" s="375">
        <v>2</v>
      </c>
      <c r="K73" s="375">
        <v>2</v>
      </c>
      <c r="L73" s="375"/>
      <c r="M73" s="375"/>
    </row>
  </sheetData>
  <sheetProtection selectLockedCells="1" selectUnlockedCells="1"/>
  <mergeCells count="20">
    <mergeCell ref="A4:A5"/>
    <mergeCell ref="B4:B5"/>
    <mergeCell ref="C4:C5"/>
    <mergeCell ref="D4:F4"/>
    <mergeCell ref="A51:A52"/>
    <mergeCell ref="B51:B52"/>
    <mergeCell ref="C51:C52"/>
    <mergeCell ref="D51:F51"/>
    <mergeCell ref="H51:I51"/>
    <mergeCell ref="J51:J52"/>
    <mergeCell ref="K51:M51"/>
    <mergeCell ref="B49:M49"/>
    <mergeCell ref="B50:M50"/>
    <mergeCell ref="G51:G52"/>
    <mergeCell ref="B2:M2"/>
    <mergeCell ref="B3:M3"/>
    <mergeCell ref="H4:I4"/>
    <mergeCell ref="J4:J5"/>
    <mergeCell ref="K4:M4"/>
    <mergeCell ref="G4:G5"/>
  </mergeCells>
  <printOptions horizontalCentered="1"/>
  <pageMargins left="0.3937007874015748" right="0.2755905511811024" top="0.4330708661417323" bottom="0.5118110236220472" header="0.5118110236220472" footer="0.5118110236220472"/>
  <pageSetup horizontalDpi="600" verticalDpi="600" orientation="landscape" paperSize="9" scale="62" r:id="rId1"/>
  <rowBreaks count="1" manualBreakCount="1">
    <brk id="4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M73"/>
  <sheetViews>
    <sheetView zoomScalePageLayoutView="0" workbookViewId="0" topLeftCell="A1">
      <pane xSplit="2" ySplit="5" topLeftCell="E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4" sqref="K24"/>
    </sheetView>
  </sheetViews>
  <sheetFormatPr defaultColWidth="9.00390625" defaultRowHeight="12.75"/>
  <cols>
    <col min="1" max="1" width="10.875" style="90" customWidth="1"/>
    <col min="2" max="2" width="75.125" style="194" customWidth="1"/>
    <col min="3" max="3" width="15.875" style="267" customWidth="1"/>
    <col min="4" max="5" width="15.875" style="91" customWidth="1"/>
    <col min="6" max="6" width="12.875" style="91" customWidth="1"/>
    <col min="7" max="8" width="15.875" style="9" customWidth="1"/>
    <col min="9" max="9" width="14.625" style="9" customWidth="1"/>
    <col min="10" max="10" width="15.875" style="9" customWidth="1"/>
    <col min="11" max="11" width="14.875" style="9" customWidth="1"/>
    <col min="12" max="12" width="14.50390625" style="9" customWidth="1"/>
    <col min="13" max="13" width="14.375" style="9" customWidth="1"/>
    <col min="14" max="16384" width="9.375" style="9" customWidth="1"/>
  </cols>
  <sheetData>
    <row r="1" spans="1:13" s="120" customFormat="1" ht="21" customHeight="1" thickBot="1">
      <c r="A1" s="94"/>
      <c r="C1" s="473" t="str">
        <f>+CONCATENATE("9.4.1. melléklet a .../",2018,". (…...) önkormányzati rendelethez")</f>
        <v>9.4.1. melléklet a .../2018. (…...) önkormányzati rendelethez</v>
      </c>
      <c r="D1" s="119"/>
      <c r="E1" s="119"/>
      <c r="M1" s="6" t="s">
        <v>0</v>
      </c>
    </row>
    <row r="2" spans="1:13" s="97" customFormat="1" ht="40.5" customHeight="1" thickBot="1">
      <c r="A2" s="528" t="s">
        <v>394</v>
      </c>
      <c r="B2" s="1105" t="s">
        <v>565</v>
      </c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7"/>
    </row>
    <row r="3" spans="1:13" s="97" customFormat="1" ht="54" customHeight="1" thickBot="1">
      <c r="A3" s="528" t="s">
        <v>395</v>
      </c>
      <c r="B3" s="1105" t="s">
        <v>396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7"/>
    </row>
    <row r="4" spans="1:13" s="97" customFormat="1" ht="18.75" customHeight="1" thickBot="1">
      <c r="A4" s="1096" t="s">
        <v>1</v>
      </c>
      <c r="B4" s="1087" t="s">
        <v>397</v>
      </c>
      <c r="C4" s="1123" t="s">
        <v>542</v>
      </c>
      <c r="D4" s="1147" t="s">
        <v>544</v>
      </c>
      <c r="E4" s="1147"/>
      <c r="F4" s="1147"/>
      <c r="G4" s="1087" t="s">
        <v>570</v>
      </c>
      <c r="H4" s="1108" t="s">
        <v>571</v>
      </c>
      <c r="I4" s="1074"/>
      <c r="J4" s="1087" t="s">
        <v>557</v>
      </c>
      <c r="K4" s="1121" t="s">
        <v>533</v>
      </c>
      <c r="L4" s="1121"/>
      <c r="M4" s="1122"/>
    </row>
    <row r="5" spans="1:13" s="194" customFormat="1" ht="48" thickBot="1">
      <c r="A5" s="1096"/>
      <c r="B5" s="1096"/>
      <c r="C5" s="1097"/>
      <c r="D5" s="193" t="s">
        <v>3</v>
      </c>
      <c r="E5" s="163" t="s">
        <v>4</v>
      </c>
      <c r="F5" s="163" t="s">
        <v>488</v>
      </c>
      <c r="G5" s="1075"/>
      <c r="H5" s="493" t="s">
        <v>534</v>
      </c>
      <c r="I5" s="493" t="s">
        <v>334</v>
      </c>
      <c r="J5" s="1075"/>
      <c r="K5" s="524" t="s">
        <v>3</v>
      </c>
      <c r="L5" s="523" t="s">
        <v>4</v>
      </c>
      <c r="M5" s="525" t="s">
        <v>488</v>
      </c>
    </row>
    <row r="6" spans="1:13" s="11" customFormat="1" ht="13.5" customHeight="1" thickBot="1">
      <c r="A6" s="98" t="s">
        <v>5</v>
      </c>
      <c r="B6" s="164" t="s">
        <v>6</v>
      </c>
      <c r="C6" s="462" t="s">
        <v>7</v>
      </c>
      <c r="D6" s="143" t="s">
        <v>8</v>
      </c>
      <c r="E6" s="143" t="s">
        <v>9</v>
      </c>
      <c r="F6" s="8" t="s">
        <v>10</v>
      </c>
      <c r="G6" s="8" t="s">
        <v>536</v>
      </c>
      <c r="H6" s="8" t="s">
        <v>376</v>
      </c>
      <c r="I6" s="8" t="s">
        <v>535</v>
      </c>
      <c r="J6" s="8" t="s">
        <v>536</v>
      </c>
      <c r="K6" s="8" t="s">
        <v>537</v>
      </c>
      <c r="L6" s="8" t="s">
        <v>540</v>
      </c>
      <c r="M6" s="8" t="s">
        <v>538</v>
      </c>
    </row>
    <row r="7" spans="1:13" s="11" customFormat="1" ht="15.75" customHeight="1" thickBot="1">
      <c r="A7" s="99"/>
      <c r="B7" s="218" t="s">
        <v>288</v>
      </c>
      <c r="C7" s="264"/>
      <c r="D7" s="247"/>
      <c r="E7" s="247"/>
      <c r="F7" s="248"/>
      <c r="G7" s="248"/>
      <c r="H7" s="248"/>
      <c r="I7" s="248"/>
      <c r="J7" s="248"/>
      <c r="K7" s="248"/>
      <c r="L7" s="248"/>
      <c r="M7" s="248"/>
    </row>
    <row r="8" spans="1:13" ht="15" customHeight="1" thickBot="1">
      <c r="A8" s="101"/>
      <c r="B8" s="224" t="s">
        <v>295</v>
      </c>
      <c r="C8" s="376"/>
      <c r="D8" s="377"/>
      <c r="E8" s="377"/>
      <c r="F8" s="378"/>
      <c r="G8" s="378"/>
      <c r="H8" s="378"/>
      <c r="I8" s="378"/>
      <c r="J8" s="378"/>
      <c r="K8" s="378"/>
      <c r="L8" s="378"/>
      <c r="M8" s="378"/>
    </row>
    <row r="9" spans="1:13" s="122" customFormat="1" ht="15" customHeight="1">
      <c r="A9" s="121" t="s">
        <v>13</v>
      </c>
      <c r="B9" s="179" t="s">
        <v>74</v>
      </c>
      <c r="C9" s="331"/>
      <c r="D9" s="308"/>
      <c r="E9" s="308"/>
      <c r="F9" s="317"/>
      <c r="G9" s="317"/>
      <c r="H9" s="317"/>
      <c r="I9" s="317"/>
      <c r="J9" s="317"/>
      <c r="K9" s="317"/>
      <c r="L9" s="317"/>
      <c r="M9" s="317"/>
    </row>
    <row r="10" spans="1:13" s="122" customFormat="1" ht="16.5" customHeight="1">
      <c r="A10" s="123" t="s">
        <v>15</v>
      </c>
      <c r="B10" s="180" t="s">
        <v>76</v>
      </c>
      <c r="C10" s="328">
        <v>6000</v>
      </c>
      <c r="D10" s="328">
        <v>6000</v>
      </c>
      <c r="E10" s="304"/>
      <c r="F10" s="318"/>
      <c r="G10" s="318">
        <v>6000</v>
      </c>
      <c r="H10" s="318"/>
      <c r="I10" s="318"/>
      <c r="J10" s="318">
        <v>6000</v>
      </c>
      <c r="K10" s="318">
        <v>6000</v>
      </c>
      <c r="L10" s="318"/>
      <c r="M10" s="318"/>
    </row>
    <row r="11" spans="1:13" s="122" customFormat="1" ht="15" customHeight="1">
      <c r="A11" s="123" t="s">
        <v>17</v>
      </c>
      <c r="B11" s="180" t="s">
        <v>78</v>
      </c>
      <c r="C11" s="328"/>
      <c r="D11" s="328"/>
      <c r="E11" s="304"/>
      <c r="F11" s="318"/>
      <c r="G11" s="318"/>
      <c r="H11" s="318"/>
      <c r="I11" s="318"/>
      <c r="J11" s="318"/>
      <c r="K11" s="318"/>
      <c r="L11" s="318"/>
      <c r="M11" s="318"/>
    </row>
    <row r="12" spans="1:13" s="122" customFormat="1" ht="15" customHeight="1">
      <c r="A12" s="123" t="s">
        <v>19</v>
      </c>
      <c r="B12" s="180" t="s">
        <v>82</v>
      </c>
      <c r="C12" s="328"/>
      <c r="D12" s="328"/>
      <c r="E12" s="304"/>
      <c r="F12" s="318"/>
      <c r="G12" s="318"/>
      <c r="H12" s="318"/>
      <c r="I12" s="318"/>
      <c r="J12" s="318"/>
      <c r="K12" s="318"/>
      <c r="L12" s="318"/>
      <c r="M12" s="318"/>
    </row>
    <row r="13" spans="1:13" s="122" customFormat="1" ht="16.5" customHeight="1">
      <c r="A13" s="123" t="s">
        <v>21</v>
      </c>
      <c r="B13" s="180" t="s">
        <v>431</v>
      </c>
      <c r="C13" s="328">
        <v>500</v>
      </c>
      <c r="D13" s="328">
        <v>500</v>
      </c>
      <c r="E13" s="304"/>
      <c r="F13" s="318"/>
      <c r="G13" s="318">
        <v>500</v>
      </c>
      <c r="H13" s="318"/>
      <c r="I13" s="318"/>
      <c r="J13" s="318">
        <v>500</v>
      </c>
      <c r="K13" s="318">
        <v>500</v>
      </c>
      <c r="L13" s="318"/>
      <c r="M13" s="318"/>
    </row>
    <row r="14" spans="1:13" s="122" customFormat="1" ht="15" customHeight="1">
      <c r="A14" s="123" t="s">
        <v>197</v>
      </c>
      <c r="B14" s="190" t="s">
        <v>432</v>
      </c>
      <c r="C14" s="328"/>
      <c r="D14" s="328"/>
      <c r="E14" s="304"/>
      <c r="F14" s="318"/>
      <c r="G14" s="318"/>
      <c r="H14" s="318"/>
      <c r="I14" s="318"/>
      <c r="J14" s="318"/>
      <c r="K14" s="318"/>
      <c r="L14" s="318"/>
      <c r="M14" s="318"/>
    </row>
    <row r="15" spans="1:13" s="122" customFormat="1" ht="15" customHeight="1">
      <c r="A15" s="123" t="s">
        <v>199</v>
      </c>
      <c r="B15" s="180" t="s">
        <v>88</v>
      </c>
      <c r="C15" s="329"/>
      <c r="D15" s="329"/>
      <c r="E15" s="311"/>
      <c r="F15" s="321"/>
      <c r="G15" s="321"/>
      <c r="H15" s="321"/>
      <c r="I15" s="321"/>
      <c r="J15" s="321"/>
      <c r="K15" s="321"/>
      <c r="L15" s="321"/>
      <c r="M15" s="321"/>
    </row>
    <row r="16" spans="1:13" s="91" customFormat="1" ht="15" customHeight="1">
      <c r="A16" s="123" t="s">
        <v>201</v>
      </c>
      <c r="B16" s="180" t="s">
        <v>90</v>
      </c>
      <c r="C16" s="328"/>
      <c r="D16" s="328"/>
      <c r="E16" s="304"/>
      <c r="F16" s="318"/>
      <c r="G16" s="318"/>
      <c r="H16" s="318"/>
      <c r="I16" s="318"/>
      <c r="J16" s="318"/>
      <c r="K16" s="318"/>
      <c r="L16" s="318"/>
      <c r="M16" s="318"/>
    </row>
    <row r="17" spans="1:13" s="91" customFormat="1" ht="15" customHeight="1">
      <c r="A17" s="123" t="s">
        <v>203</v>
      </c>
      <c r="B17" s="180" t="s">
        <v>92</v>
      </c>
      <c r="C17" s="379"/>
      <c r="D17" s="379"/>
      <c r="E17" s="306"/>
      <c r="F17" s="319"/>
      <c r="G17" s="319"/>
      <c r="H17" s="319"/>
      <c r="I17" s="319"/>
      <c r="J17" s="319">
        <v>0</v>
      </c>
      <c r="K17" s="319"/>
      <c r="L17" s="319"/>
      <c r="M17" s="319"/>
    </row>
    <row r="18" spans="1:13" s="91" customFormat="1" ht="17.25" customHeight="1" thickBot="1">
      <c r="A18" s="123" t="s">
        <v>205</v>
      </c>
      <c r="B18" s="190" t="s">
        <v>94</v>
      </c>
      <c r="C18" s="379">
        <v>100</v>
      </c>
      <c r="D18" s="379">
        <v>100</v>
      </c>
      <c r="E18" s="306"/>
      <c r="F18" s="319"/>
      <c r="G18" s="319">
        <v>100</v>
      </c>
      <c r="H18" s="319"/>
      <c r="I18" s="319"/>
      <c r="J18" s="319">
        <v>100</v>
      </c>
      <c r="K18" s="319">
        <v>100</v>
      </c>
      <c r="L18" s="319"/>
      <c r="M18" s="319"/>
    </row>
    <row r="19" spans="1:13" s="122" customFormat="1" ht="17.25" customHeight="1" thickBot="1">
      <c r="A19" s="51" t="s">
        <v>23</v>
      </c>
      <c r="B19" s="224" t="s">
        <v>433</v>
      </c>
      <c r="C19" s="330">
        <f>SUM(C9:C18)</f>
        <v>6600</v>
      </c>
      <c r="D19" s="330">
        <f>SUM(D9:D18)</f>
        <v>6600</v>
      </c>
      <c r="E19" s="309">
        <f>SUM(E9:E18)</f>
        <v>0</v>
      </c>
      <c r="F19" s="316">
        <f>SUM(F9:F18)</f>
        <v>0</v>
      </c>
      <c r="G19" s="316">
        <f>SUM(G9:G18)</f>
        <v>6600</v>
      </c>
      <c r="H19" s="316">
        <f aca="true" t="shared" si="0" ref="H19:M19">SUM(H9:H18)</f>
        <v>0</v>
      </c>
      <c r="I19" s="316">
        <f t="shared" si="0"/>
        <v>0</v>
      </c>
      <c r="J19" s="316">
        <f t="shared" si="0"/>
        <v>6600</v>
      </c>
      <c r="K19" s="316">
        <f t="shared" si="0"/>
        <v>6600</v>
      </c>
      <c r="L19" s="316">
        <f t="shared" si="0"/>
        <v>0</v>
      </c>
      <c r="M19" s="316">
        <f t="shared" si="0"/>
        <v>0</v>
      </c>
    </row>
    <row r="20" spans="1:13" ht="15" customHeight="1" thickBot="1">
      <c r="A20" s="101"/>
      <c r="B20" s="224" t="s">
        <v>25</v>
      </c>
      <c r="C20" s="376"/>
      <c r="D20" s="376"/>
      <c r="E20" s="377"/>
      <c r="F20" s="378"/>
      <c r="G20" s="378"/>
      <c r="H20" s="378"/>
      <c r="I20" s="378"/>
      <c r="J20" s="378"/>
      <c r="K20" s="378"/>
      <c r="L20" s="378"/>
      <c r="M20" s="378"/>
    </row>
    <row r="21" spans="1:13" s="91" customFormat="1" ht="15" customHeight="1">
      <c r="A21" s="121" t="s">
        <v>26</v>
      </c>
      <c r="B21" s="179" t="s">
        <v>27</v>
      </c>
      <c r="C21" s="331"/>
      <c r="D21" s="331"/>
      <c r="E21" s="308"/>
      <c r="F21" s="317"/>
      <c r="G21" s="317"/>
      <c r="H21" s="317"/>
      <c r="I21" s="317"/>
      <c r="J21" s="317"/>
      <c r="K21" s="317"/>
      <c r="L21" s="317"/>
      <c r="M21" s="317"/>
    </row>
    <row r="22" spans="1:13" s="91" customFormat="1" ht="15" customHeight="1">
      <c r="A22" s="123" t="s">
        <v>28</v>
      </c>
      <c r="B22" s="180" t="s">
        <v>434</v>
      </c>
      <c r="C22" s="328"/>
      <c r="D22" s="328"/>
      <c r="E22" s="304"/>
      <c r="F22" s="318"/>
      <c r="G22" s="318"/>
      <c r="H22" s="318"/>
      <c r="I22" s="318"/>
      <c r="J22" s="318"/>
      <c r="K22" s="318"/>
      <c r="L22" s="318"/>
      <c r="M22" s="318"/>
    </row>
    <row r="23" spans="1:13" s="91" customFormat="1" ht="18" customHeight="1">
      <c r="A23" s="123" t="s">
        <v>30</v>
      </c>
      <c r="B23" s="180" t="s">
        <v>435</v>
      </c>
      <c r="C23" s="328">
        <v>2000</v>
      </c>
      <c r="D23" s="328">
        <v>2000</v>
      </c>
      <c r="E23" s="304"/>
      <c r="F23" s="318"/>
      <c r="G23" s="318">
        <v>2600</v>
      </c>
      <c r="H23" s="318"/>
      <c r="I23" s="318"/>
      <c r="J23" s="318">
        <v>2600</v>
      </c>
      <c r="K23" s="318">
        <v>2000</v>
      </c>
      <c r="L23" s="318">
        <v>600</v>
      </c>
      <c r="M23" s="318"/>
    </row>
    <row r="24" spans="1:13" s="91" customFormat="1" ht="15" customHeight="1" thickBot="1">
      <c r="A24" s="123" t="s">
        <v>32</v>
      </c>
      <c r="B24" s="180" t="s">
        <v>459</v>
      </c>
      <c r="C24" s="328"/>
      <c r="D24" s="328"/>
      <c r="E24" s="304"/>
      <c r="F24" s="318"/>
      <c r="G24" s="318"/>
      <c r="H24" s="318"/>
      <c r="I24" s="318"/>
      <c r="J24" s="318"/>
      <c r="K24" s="318"/>
      <c r="L24" s="318"/>
      <c r="M24" s="318"/>
    </row>
    <row r="25" spans="1:13" s="122" customFormat="1" ht="18" customHeight="1" thickBot="1">
      <c r="A25" s="51" t="s">
        <v>38</v>
      </c>
      <c r="B25" s="224" t="s">
        <v>437</v>
      </c>
      <c r="C25" s="330">
        <f>SUM(C21:C23)</f>
        <v>2000</v>
      </c>
      <c r="D25" s="330">
        <f>SUM(D21:D23)</f>
        <v>2000</v>
      </c>
      <c r="E25" s="309">
        <f>SUM(E21:E23)</f>
        <v>0</v>
      </c>
      <c r="F25" s="316">
        <f>SUM(F21:F23)</f>
        <v>0</v>
      </c>
      <c r="G25" s="316">
        <f>SUM(G21:G23)</f>
        <v>2600</v>
      </c>
      <c r="H25" s="316">
        <f aca="true" t="shared" si="1" ref="H25:M25">SUM(H21:H23)</f>
        <v>0</v>
      </c>
      <c r="I25" s="316">
        <f t="shared" si="1"/>
        <v>0</v>
      </c>
      <c r="J25" s="316">
        <f t="shared" si="1"/>
        <v>2600</v>
      </c>
      <c r="K25" s="316">
        <f t="shared" si="1"/>
        <v>2000</v>
      </c>
      <c r="L25" s="316">
        <f t="shared" si="1"/>
        <v>600</v>
      </c>
      <c r="M25" s="316">
        <f t="shared" si="1"/>
        <v>0</v>
      </c>
    </row>
    <row r="26" spans="1:13" s="91" customFormat="1" ht="15" customHeight="1" thickBot="1">
      <c r="A26" s="51" t="s">
        <v>53</v>
      </c>
      <c r="B26" s="169" t="s">
        <v>294</v>
      </c>
      <c r="C26" s="380"/>
      <c r="D26" s="380"/>
      <c r="E26" s="381"/>
      <c r="F26" s="382"/>
      <c r="G26" s="382"/>
      <c r="H26" s="382"/>
      <c r="I26" s="382"/>
      <c r="J26" s="382"/>
      <c r="K26" s="382"/>
      <c r="L26" s="382"/>
      <c r="M26" s="382"/>
    </row>
    <row r="27" spans="1:13" ht="15" customHeight="1" thickBot="1">
      <c r="A27" s="101"/>
      <c r="B27" s="169" t="s">
        <v>339</v>
      </c>
      <c r="C27" s="376"/>
      <c r="D27" s="376"/>
      <c r="E27" s="377"/>
      <c r="F27" s="378"/>
      <c r="G27" s="378"/>
      <c r="H27" s="378"/>
      <c r="I27" s="378"/>
      <c r="J27" s="378"/>
      <c r="K27" s="378"/>
      <c r="L27" s="378"/>
      <c r="M27" s="378"/>
    </row>
    <row r="28" spans="1:13" s="91" customFormat="1" ht="15" customHeight="1">
      <c r="A28" s="121" t="s">
        <v>56</v>
      </c>
      <c r="B28" s="179" t="s">
        <v>434</v>
      </c>
      <c r="C28" s="331"/>
      <c r="D28" s="331"/>
      <c r="E28" s="308"/>
      <c r="F28" s="317"/>
      <c r="G28" s="317"/>
      <c r="H28" s="317"/>
      <c r="I28" s="317"/>
      <c r="J28" s="317"/>
      <c r="K28" s="317"/>
      <c r="L28" s="317"/>
      <c r="M28" s="317"/>
    </row>
    <row r="29" spans="1:13" s="91" customFormat="1" ht="15" customHeight="1">
      <c r="A29" s="121" t="s">
        <v>64</v>
      </c>
      <c r="B29" s="180" t="s">
        <v>438</v>
      </c>
      <c r="C29" s="329"/>
      <c r="D29" s="329"/>
      <c r="E29" s="311"/>
      <c r="F29" s="321"/>
      <c r="G29" s="321"/>
      <c r="H29" s="321"/>
      <c r="I29" s="321"/>
      <c r="J29" s="321"/>
      <c r="K29" s="321"/>
      <c r="L29" s="321"/>
      <c r="M29" s="321"/>
    </row>
    <row r="30" spans="1:13" s="91" customFormat="1" ht="15" customHeight="1" thickBot="1">
      <c r="A30" s="123" t="s">
        <v>66</v>
      </c>
      <c r="B30" s="227" t="s">
        <v>460</v>
      </c>
      <c r="C30" s="383"/>
      <c r="D30" s="383"/>
      <c r="E30" s="384"/>
      <c r="F30" s="385"/>
      <c r="G30" s="385"/>
      <c r="H30" s="385"/>
      <c r="I30" s="385"/>
      <c r="J30" s="385"/>
      <c r="K30" s="385"/>
      <c r="L30" s="385"/>
      <c r="M30" s="385"/>
    </row>
    <row r="31" spans="1:13" s="91" customFormat="1" ht="15" customHeight="1" thickBot="1">
      <c r="A31" s="51" t="s">
        <v>70</v>
      </c>
      <c r="B31" s="169" t="s">
        <v>461</v>
      </c>
      <c r="C31" s="330">
        <f>+C28+C29</f>
        <v>0</v>
      </c>
      <c r="D31" s="330">
        <f>+D28+D29</f>
        <v>0</v>
      </c>
      <c r="E31" s="309">
        <f>+E28+E29</f>
        <v>0</v>
      </c>
      <c r="F31" s="316">
        <f>+F28+F29</f>
        <v>0</v>
      </c>
      <c r="G31" s="316">
        <f>+G28+G29</f>
        <v>0</v>
      </c>
      <c r="H31" s="316">
        <f aca="true" t="shared" si="2" ref="H31:M31">+H28+H29</f>
        <v>0</v>
      </c>
      <c r="I31" s="316">
        <f t="shared" si="2"/>
        <v>0</v>
      </c>
      <c r="J31" s="316">
        <f t="shared" si="2"/>
        <v>0</v>
      </c>
      <c r="K31" s="316">
        <f t="shared" si="2"/>
        <v>0</v>
      </c>
      <c r="L31" s="316">
        <f t="shared" si="2"/>
        <v>0</v>
      </c>
      <c r="M31" s="316">
        <f t="shared" si="2"/>
        <v>0</v>
      </c>
    </row>
    <row r="32" spans="1:13" ht="15" customHeight="1" thickBot="1">
      <c r="A32" s="101"/>
      <c r="B32" s="169" t="s">
        <v>97</v>
      </c>
      <c r="C32" s="376"/>
      <c r="D32" s="376"/>
      <c r="E32" s="377"/>
      <c r="F32" s="378"/>
      <c r="G32" s="378"/>
      <c r="H32" s="378"/>
      <c r="I32" s="378"/>
      <c r="J32" s="378"/>
      <c r="K32" s="378"/>
      <c r="L32" s="378"/>
      <c r="M32" s="378"/>
    </row>
    <row r="33" spans="1:13" s="91" customFormat="1" ht="15" customHeight="1">
      <c r="A33" s="121" t="s">
        <v>73</v>
      </c>
      <c r="B33" s="179" t="s">
        <v>99</v>
      </c>
      <c r="C33" s="331"/>
      <c r="D33" s="331"/>
      <c r="E33" s="308"/>
      <c r="F33" s="317"/>
      <c r="G33" s="317"/>
      <c r="H33" s="317"/>
      <c r="I33" s="317"/>
      <c r="J33" s="317"/>
      <c r="K33" s="317"/>
      <c r="L33" s="317"/>
      <c r="M33" s="317"/>
    </row>
    <row r="34" spans="1:13" s="91" customFormat="1" ht="15" customHeight="1">
      <c r="A34" s="121" t="s">
        <v>75</v>
      </c>
      <c r="B34" s="180" t="s">
        <v>101</v>
      </c>
      <c r="C34" s="329"/>
      <c r="D34" s="329"/>
      <c r="E34" s="311"/>
      <c r="F34" s="321"/>
      <c r="G34" s="321"/>
      <c r="H34" s="321"/>
      <c r="I34" s="321"/>
      <c r="J34" s="321"/>
      <c r="K34" s="321"/>
      <c r="L34" s="321"/>
      <c r="M34" s="321"/>
    </row>
    <row r="35" spans="1:13" s="91" customFormat="1" ht="15" customHeight="1" thickBot="1">
      <c r="A35" s="123" t="s">
        <v>77</v>
      </c>
      <c r="B35" s="227" t="s">
        <v>103</v>
      </c>
      <c r="C35" s="383"/>
      <c r="D35" s="383"/>
      <c r="E35" s="384"/>
      <c r="F35" s="385"/>
      <c r="G35" s="385"/>
      <c r="H35" s="385"/>
      <c r="I35" s="385"/>
      <c r="J35" s="385"/>
      <c r="K35" s="385"/>
      <c r="L35" s="385"/>
      <c r="M35" s="385"/>
    </row>
    <row r="36" spans="1:13" s="91" customFormat="1" ht="15" customHeight="1" thickBot="1">
      <c r="A36" s="51" t="s">
        <v>95</v>
      </c>
      <c r="B36" s="169" t="s">
        <v>441</v>
      </c>
      <c r="C36" s="330">
        <f>+C33+C34+C35</f>
        <v>0</v>
      </c>
      <c r="D36" s="330">
        <f>+D33+D34+D35</f>
        <v>0</v>
      </c>
      <c r="E36" s="309">
        <f>+E33+E34+E35</f>
        <v>0</v>
      </c>
      <c r="F36" s="316">
        <f>+F33+F34+F35</f>
        <v>0</v>
      </c>
      <c r="G36" s="316">
        <f>+G33+G34+G35</f>
        <v>0</v>
      </c>
      <c r="H36" s="316">
        <f aca="true" t="shared" si="3" ref="H36:M36">+H33+H34+H35</f>
        <v>0</v>
      </c>
      <c r="I36" s="316">
        <f t="shared" si="3"/>
        <v>0</v>
      </c>
      <c r="J36" s="316">
        <f t="shared" si="3"/>
        <v>0</v>
      </c>
      <c r="K36" s="316">
        <f t="shared" si="3"/>
        <v>0</v>
      </c>
      <c r="L36" s="316">
        <f t="shared" si="3"/>
        <v>0</v>
      </c>
      <c r="M36" s="316">
        <f t="shared" si="3"/>
        <v>0</v>
      </c>
    </row>
    <row r="37" spans="1:13" s="122" customFormat="1" ht="15" customHeight="1" thickBot="1">
      <c r="A37" s="51" t="s">
        <v>108</v>
      </c>
      <c r="B37" s="169" t="s">
        <v>296</v>
      </c>
      <c r="C37" s="380"/>
      <c r="D37" s="380"/>
      <c r="E37" s="381"/>
      <c r="F37" s="382"/>
      <c r="G37" s="382"/>
      <c r="H37" s="382"/>
      <c r="I37" s="382"/>
      <c r="J37" s="382"/>
      <c r="K37" s="382"/>
      <c r="L37" s="382"/>
      <c r="M37" s="382"/>
    </row>
    <row r="38" spans="1:13" s="122" customFormat="1" ht="15" customHeight="1" thickBot="1">
      <c r="A38" s="51" t="s">
        <v>119</v>
      </c>
      <c r="B38" s="169" t="s">
        <v>442</v>
      </c>
      <c r="C38" s="380"/>
      <c r="D38" s="380"/>
      <c r="E38" s="381"/>
      <c r="F38" s="382"/>
      <c r="G38" s="382"/>
      <c r="H38" s="382"/>
      <c r="I38" s="382"/>
      <c r="J38" s="382"/>
      <c r="K38" s="382"/>
      <c r="L38" s="382"/>
      <c r="M38" s="382"/>
    </row>
    <row r="39" spans="1:13" s="122" customFormat="1" ht="17.25" customHeight="1" thickBot="1">
      <c r="A39" s="51" t="s">
        <v>130</v>
      </c>
      <c r="B39" s="169" t="s">
        <v>462</v>
      </c>
      <c r="C39" s="330">
        <f>+C19+C25+C26+C31+C36+C37+C38</f>
        <v>8600</v>
      </c>
      <c r="D39" s="330">
        <f>+D19+D25+D26+D31+D36+D37+D38</f>
        <v>8600</v>
      </c>
      <c r="E39" s="309">
        <f>+E19+E25+E26+E31+E36+E37+E38</f>
        <v>0</v>
      </c>
      <c r="F39" s="316">
        <f>+F19+F25+F26+F31+F36+F37+F38</f>
        <v>0</v>
      </c>
      <c r="G39" s="316">
        <f>+G19+G25+G26+G31+G36+G37+G38</f>
        <v>9200</v>
      </c>
      <c r="H39" s="316">
        <f aca="true" t="shared" si="4" ref="H39:M39">+H19+H25+H26+H31+H36+H37+H38</f>
        <v>0</v>
      </c>
      <c r="I39" s="316">
        <f t="shared" si="4"/>
        <v>0</v>
      </c>
      <c r="J39" s="316">
        <f t="shared" si="4"/>
        <v>9200</v>
      </c>
      <c r="K39" s="316">
        <f t="shared" si="4"/>
        <v>8600</v>
      </c>
      <c r="L39" s="316">
        <f t="shared" si="4"/>
        <v>600</v>
      </c>
      <c r="M39" s="316">
        <f t="shared" si="4"/>
        <v>0</v>
      </c>
    </row>
    <row r="40" spans="1:13" ht="15" customHeight="1" thickBot="1">
      <c r="A40" s="101"/>
      <c r="B40" s="169" t="s">
        <v>463</v>
      </c>
      <c r="C40" s="376"/>
      <c r="D40" s="377"/>
      <c r="E40" s="377"/>
      <c r="F40" s="378"/>
      <c r="G40" s="378"/>
      <c r="H40" s="378"/>
      <c r="I40" s="378"/>
      <c r="J40" s="378"/>
      <c r="K40" s="378"/>
      <c r="L40" s="378"/>
      <c r="M40" s="378"/>
    </row>
    <row r="41" spans="1:13" s="122" customFormat="1" ht="15" customHeight="1">
      <c r="A41" s="121" t="s">
        <v>445</v>
      </c>
      <c r="B41" s="179" t="s">
        <v>350</v>
      </c>
      <c r="C41" s="331"/>
      <c r="D41" s="308"/>
      <c r="E41" s="308"/>
      <c r="F41" s="317"/>
      <c r="G41" s="317">
        <v>843</v>
      </c>
      <c r="H41" s="317"/>
      <c r="I41" s="317"/>
      <c r="J41" s="317">
        <v>843</v>
      </c>
      <c r="K41" s="317">
        <v>843</v>
      </c>
      <c r="L41" s="317"/>
      <c r="M41" s="317"/>
    </row>
    <row r="42" spans="1:13" s="122" customFormat="1" ht="15" customHeight="1">
      <c r="A42" s="121" t="s">
        <v>446</v>
      </c>
      <c r="B42" s="180" t="s">
        <v>447</v>
      </c>
      <c r="C42" s="329"/>
      <c r="D42" s="311"/>
      <c r="E42" s="311"/>
      <c r="F42" s="321"/>
      <c r="G42" s="321"/>
      <c r="H42" s="321"/>
      <c r="I42" s="321"/>
      <c r="J42" s="321"/>
      <c r="K42" s="321"/>
      <c r="L42" s="321"/>
      <c r="M42" s="321"/>
    </row>
    <row r="43" spans="1:13" s="91" customFormat="1" ht="17.25" customHeight="1" thickBot="1">
      <c r="A43" s="123" t="s">
        <v>448</v>
      </c>
      <c r="B43" s="227" t="s">
        <v>449</v>
      </c>
      <c r="C43" s="383">
        <v>62430</v>
      </c>
      <c r="D43" s="384">
        <v>42430</v>
      </c>
      <c r="E43" s="384">
        <v>20000</v>
      </c>
      <c r="F43" s="385"/>
      <c r="G43" s="385">
        <v>70851</v>
      </c>
      <c r="H43" s="385">
        <v>15640</v>
      </c>
      <c r="I43" s="385"/>
      <c r="J43" s="385">
        <v>86491</v>
      </c>
      <c r="K43" s="385">
        <v>49491</v>
      </c>
      <c r="L43" s="385">
        <v>37000</v>
      </c>
      <c r="M43" s="385"/>
    </row>
    <row r="44" spans="1:13" s="122" customFormat="1" ht="17.25" customHeight="1" thickBot="1">
      <c r="A44" s="108" t="s">
        <v>277</v>
      </c>
      <c r="B44" s="169" t="s">
        <v>450</v>
      </c>
      <c r="C44" s="330">
        <f>+C41+C42+C43</f>
        <v>62430</v>
      </c>
      <c r="D44" s="309">
        <f>+D41+D42+D43</f>
        <v>42430</v>
      </c>
      <c r="E44" s="309">
        <f>+E41+E42+E43</f>
        <v>20000</v>
      </c>
      <c r="F44" s="316">
        <f>+F41+F42+F43</f>
        <v>0</v>
      </c>
      <c r="G44" s="316">
        <f>+G41+G42+G43</f>
        <v>71694</v>
      </c>
      <c r="H44" s="316">
        <f aca="true" t="shared" si="5" ref="H44:M44">+H41+H42+H43</f>
        <v>15640</v>
      </c>
      <c r="I44" s="316">
        <f t="shared" si="5"/>
        <v>0</v>
      </c>
      <c r="J44" s="316">
        <f t="shared" si="5"/>
        <v>87334</v>
      </c>
      <c r="K44" s="316">
        <f t="shared" si="5"/>
        <v>50334</v>
      </c>
      <c r="L44" s="316">
        <f t="shared" si="5"/>
        <v>37000</v>
      </c>
      <c r="M44" s="316">
        <f t="shared" si="5"/>
        <v>0</v>
      </c>
    </row>
    <row r="45" spans="1:13" s="91" customFormat="1" ht="18" customHeight="1" thickBot="1">
      <c r="A45" s="108" t="s">
        <v>141</v>
      </c>
      <c r="B45" s="228" t="s">
        <v>451</v>
      </c>
      <c r="C45" s="330">
        <f>+C39+C44</f>
        <v>71030</v>
      </c>
      <c r="D45" s="309">
        <f>+D39+D44</f>
        <v>51030</v>
      </c>
      <c r="E45" s="309">
        <f>+E39+E44</f>
        <v>20000</v>
      </c>
      <c r="F45" s="316">
        <f>+F39+F44</f>
        <v>0</v>
      </c>
      <c r="G45" s="316">
        <f>+G39+G44</f>
        <v>80894</v>
      </c>
      <c r="H45" s="316">
        <f aca="true" t="shared" si="6" ref="H45:M45">+H39+H44</f>
        <v>15640</v>
      </c>
      <c r="I45" s="316">
        <f t="shared" si="6"/>
        <v>0</v>
      </c>
      <c r="J45" s="316">
        <f t="shared" si="6"/>
        <v>96534</v>
      </c>
      <c r="K45" s="316">
        <f t="shared" si="6"/>
        <v>58934</v>
      </c>
      <c r="L45" s="316">
        <f t="shared" si="6"/>
        <v>37600</v>
      </c>
      <c r="M45" s="316">
        <f t="shared" si="6"/>
        <v>0</v>
      </c>
    </row>
    <row r="46" spans="1:6" s="91" customFormat="1" ht="15" customHeight="1">
      <c r="A46" s="124"/>
      <c r="B46" s="229"/>
      <c r="C46" s="474"/>
      <c r="D46" s="125"/>
      <c r="E46" s="125"/>
      <c r="F46" s="125"/>
    </row>
    <row r="47" spans="1:6" s="91" customFormat="1" ht="15" customHeight="1">
      <c r="A47" s="124"/>
      <c r="B47" s="229"/>
      <c r="C47" s="474"/>
      <c r="D47" s="125"/>
      <c r="E47" s="125"/>
      <c r="F47" s="125"/>
    </row>
    <row r="48" spans="1:13" s="120" customFormat="1" ht="21" customHeight="1" thickBot="1">
      <c r="A48" s="94"/>
      <c r="C48" s="473" t="str">
        <f>+CONCATENATE("9.4.1. melléklet a .../",2018,". (…...) önkormányzati rendelethez")</f>
        <v>9.4.1. melléklet a .../2018. (…...) önkormányzati rendelethez</v>
      </c>
      <c r="D48" s="119"/>
      <c r="E48" s="119"/>
      <c r="M48" s="6" t="s">
        <v>0</v>
      </c>
    </row>
    <row r="49" spans="1:13" s="97" customFormat="1" ht="40.5" customHeight="1" thickBot="1">
      <c r="A49" s="528" t="s">
        <v>394</v>
      </c>
      <c r="B49" s="1105" t="s">
        <v>565</v>
      </c>
      <c r="C49" s="1106"/>
      <c r="D49" s="1106"/>
      <c r="E49" s="1106"/>
      <c r="F49" s="1106"/>
      <c r="G49" s="1106"/>
      <c r="H49" s="1106"/>
      <c r="I49" s="1106"/>
      <c r="J49" s="1106"/>
      <c r="K49" s="1106"/>
      <c r="L49" s="1106"/>
      <c r="M49" s="1107"/>
    </row>
    <row r="50" spans="1:13" s="97" customFormat="1" ht="47.25" customHeight="1" thickBot="1">
      <c r="A50" s="528" t="s">
        <v>395</v>
      </c>
      <c r="B50" s="1105" t="s">
        <v>396</v>
      </c>
      <c r="C50" s="1106"/>
      <c r="D50" s="1106"/>
      <c r="E50" s="1106"/>
      <c r="F50" s="1106"/>
      <c r="G50" s="1106"/>
      <c r="H50" s="1106"/>
      <c r="I50" s="1106"/>
      <c r="J50" s="1106"/>
      <c r="K50" s="1106"/>
      <c r="L50" s="1106"/>
      <c r="M50" s="1107"/>
    </row>
    <row r="51" spans="1:13" s="97" customFormat="1" ht="18.75" customHeight="1" thickBot="1">
      <c r="A51" s="1096" t="s">
        <v>1</v>
      </c>
      <c r="B51" s="1087" t="s">
        <v>397</v>
      </c>
      <c r="C51" s="1123" t="s">
        <v>542</v>
      </c>
      <c r="D51" s="1147" t="s">
        <v>544</v>
      </c>
      <c r="E51" s="1147"/>
      <c r="F51" s="1147"/>
      <c r="G51" s="1087" t="s">
        <v>570</v>
      </c>
      <c r="H51" s="1108" t="s">
        <v>571</v>
      </c>
      <c r="I51" s="1074"/>
      <c r="J51" s="1087" t="s">
        <v>557</v>
      </c>
      <c r="K51" s="1121" t="s">
        <v>533</v>
      </c>
      <c r="L51" s="1121"/>
      <c r="M51" s="1122"/>
    </row>
    <row r="52" spans="1:13" s="194" customFormat="1" ht="48" thickBot="1">
      <c r="A52" s="1096"/>
      <c r="B52" s="1096"/>
      <c r="C52" s="1097"/>
      <c r="D52" s="193" t="s">
        <v>3</v>
      </c>
      <c r="E52" s="163" t="s">
        <v>4</v>
      </c>
      <c r="F52" s="163" t="s">
        <v>488</v>
      </c>
      <c r="G52" s="1075"/>
      <c r="H52" s="493" t="s">
        <v>534</v>
      </c>
      <c r="I52" s="493" t="s">
        <v>334</v>
      </c>
      <c r="J52" s="1075"/>
      <c r="K52" s="524" t="s">
        <v>3</v>
      </c>
      <c r="L52" s="523" t="s">
        <v>4</v>
      </c>
      <c r="M52" s="525" t="s">
        <v>488</v>
      </c>
    </row>
    <row r="53" spans="1:13" s="11" customFormat="1" ht="13.5" customHeight="1" thickBot="1">
      <c r="A53" s="98" t="s">
        <v>5</v>
      </c>
      <c r="B53" s="164" t="s">
        <v>6</v>
      </c>
      <c r="C53" s="462" t="s">
        <v>7</v>
      </c>
      <c r="D53" s="143" t="s">
        <v>8</v>
      </c>
      <c r="E53" s="143" t="s">
        <v>9</v>
      </c>
      <c r="F53" s="8" t="s">
        <v>10</v>
      </c>
      <c r="G53" s="8" t="s">
        <v>536</v>
      </c>
      <c r="H53" s="8" t="s">
        <v>376</v>
      </c>
      <c r="I53" s="8" t="s">
        <v>535</v>
      </c>
      <c r="J53" s="8" t="s">
        <v>536</v>
      </c>
      <c r="K53" s="8" t="s">
        <v>537</v>
      </c>
      <c r="L53" s="8" t="s">
        <v>540</v>
      </c>
      <c r="M53" s="8" t="s">
        <v>538</v>
      </c>
    </row>
    <row r="54" spans="1:13" s="11" customFormat="1" ht="16.5" customHeight="1" thickBot="1">
      <c r="A54" s="128"/>
      <c r="B54" s="218" t="s">
        <v>289</v>
      </c>
      <c r="C54" s="265"/>
      <c r="D54" s="249"/>
      <c r="E54" s="249"/>
      <c r="F54" s="246"/>
      <c r="G54" s="246"/>
      <c r="H54" s="246"/>
      <c r="I54" s="246"/>
      <c r="J54" s="246"/>
      <c r="K54" s="246"/>
      <c r="L54" s="246"/>
      <c r="M54" s="246"/>
    </row>
    <row r="55" spans="1:13" ht="15" customHeight="1" thickBot="1">
      <c r="A55" s="101"/>
      <c r="B55" s="169" t="s">
        <v>464</v>
      </c>
      <c r="C55" s="376"/>
      <c r="D55" s="377"/>
      <c r="E55" s="377"/>
      <c r="F55" s="378"/>
      <c r="G55" s="378"/>
      <c r="H55" s="378"/>
      <c r="I55" s="378"/>
      <c r="J55" s="378"/>
      <c r="K55" s="378"/>
      <c r="L55" s="378"/>
      <c r="M55" s="378"/>
    </row>
    <row r="56" spans="1:13" ht="17.25" customHeight="1">
      <c r="A56" s="121" t="s">
        <v>13</v>
      </c>
      <c r="B56" s="179" t="s">
        <v>191</v>
      </c>
      <c r="C56" s="331">
        <v>27276</v>
      </c>
      <c r="D56" s="308">
        <v>27276</v>
      </c>
      <c r="E56" s="308"/>
      <c r="F56" s="317"/>
      <c r="G56" s="317">
        <v>28677</v>
      </c>
      <c r="H56" s="317">
        <v>304</v>
      </c>
      <c r="I56" s="317"/>
      <c r="J56" s="317">
        <v>28981</v>
      </c>
      <c r="K56" s="317">
        <v>28981</v>
      </c>
      <c r="L56" s="317"/>
      <c r="M56" s="317"/>
    </row>
    <row r="57" spans="1:13" ht="18" customHeight="1">
      <c r="A57" s="123" t="s">
        <v>15</v>
      </c>
      <c r="B57" s="180" t="s">
        <v>192</v>
      </c>
      <c r="C57" s="328">
        <v>5689</v>
      </c>
      <c r="D57" s="304">
        <v>5689</v>
      </c>
      <c r="E57" s="304"/>
      <c r="F57" s="318"/>
      <c r="G57" s="318">
        <v>5962</v>
      </c>
      <c r="H57" s="318">
        <v>59</v>
      </c>
      <c r="I57" s="318"/>
      <c r="J57" s="317">
        <v>6021</v>
      </c>
      <c r="K57" s="318">
        <v>6021</v>
      </c>
      <c r="L57" s="318"/>
      <c r="M57" s="318"/>
    </row>
    <row r="58" spans="1:13" ht="17.25" customHeight="1">
      <c r="A58" s="123" t="s">
        <v>17</v>
      </c>
      <c r="B58" s="180" t="s">
        <v>193</v>
      </c>
      <c r="C58" s="328">
        <v>35865</v>
      </c>
      <c r="D58" s="304">
        <v>15865</v>
      </c>
      <c r="E58" s="304">
        <v>20000</v>
      </c>
      <c r="F58" s="318"/>
      <c r="G58" s="318">
        <v>41708</v>
      </c>
      <c r="H58" s="318">
        <v>13000</v>
      </c>
      <c r="I58" s="318"/>
      <c r="J58" s="317">
        <v>54708</v>
      </c>
      <c r="K58" s="318">
        <v>17108</v>
      </c>
      <c r="L58" s="318">
        <v>37600</v>
      </c>
      <c r="M58" s="318"/>
    </row>
    <row r="59" spans="1:13" ht="15" customHeight="1">
      <c r="A59" s="123" t="s">
        <v>19</v>
      </c>
      <c r="B59" s="180" t="s">
        <v>194</v>
      </c>
      <c r="C59" s="328"/>
      <c r="D59" s="304"/>
      <c r="E59" s="304"/>
      <c r="F59" s="318"/>
      <c r="G59" s="318"/>
      <c r="H59" s="318"/>
      <c r="I59" s="318"/>
      <c r="J59" s="317">
        <f>G59+H59-I59</f>
        <v>0</v>
      </c>
      <c r="K59" s="318"/>
      <c r="L59" s="318"/>
      <c r="M59" s="318"/>
    </row>
    <row r="60" spans="1:13" ht="15" customHeight="1" thickBot="1">
      <c r="A60" s="123" t="s">
        <v>21</v>
      </c>
      <c r="B60" s="180" t="s">
        <v>196</v>
      </c>
      <c r="C60" s="328"/>
      <c r="D60" s="304"/>
      <c r="E60" s="304"/>
      <c r="F60" s="318"/>
      <c r="G60" s="318"/>
      <c r="H60" s="318"/>
      <c r="I60" s="318"/>
      <c r="J60" s="317">
        <f>G60+H60-I60</f>
        <v>0</v>
      </c>
      <c r="K60" s="318"/>
      <c r="L60" s="318"/>
      <c r="M60" s="318"/>
    </row>
    <row r="61" spans="1:13" s="126" customFormat="1" ht="17.25" customHeight="1" thickBot="1">
      <c r="A61" s="129" t="s">
        <v>23</v>
      </c>
      <c r="B61" s="192" t="s">
        <v>453</v>
      </c>
      <c r="C61" s="386">
        <f>SUM(C56:C60)</f>
        <v>68830</v>
      </c>
      <c r="D61" s="387">
        <f>SUM(D56:D60)</f>
        <v>48830</v>
      </c>
      <c r="E61" s="387">
        <f>SUM(E56:E60)</f>
        <v>20000</v>
      </c>
      <c r="F61" s="388">
        <f>SUM(F56:F60)</f>
        <v>0</v>
      </c>
      <c r="G61" s="388">
        <f>SUM(G56:G60)</f>
        <v>76347</v>
      </c>
      <c r="H61" s="388">
        <f aca="true" t="shared" si="7" ref="H61:M61">SUM(H56:H60)</f>
        <v>13363</v>
      </c>
      <c r="I61" s="388">
        <f t="shared" si="7"/>
        <v>0</v>
      </c>
      <c r="J61" s="388">
        <f t="shared" si="7"/>
        <v>89710</v>
      </c>
      <c r="K61" s="388">
        <f t="shared" si="7"/>
        <v>52110</v>
      </c>
      <c r="L61" s="388">
        <f t="shared" si="7"/>
        <v>37600</v>
      </c>
      <c r="M61" s="388">
        <f t="shared" si="7"/>
        <v>0</v>
      </c>
    </row>
    <row r="62" spans="1:13" ht="15" customHeight="1" thickBot="1">
      <c r="A62" s="101"/>
      <c r="B62" s="169" t="s">
        <v>465</v>
      </c>
      <c r="C62" s="376"/>
      <c r="D62" s="377"/>
      <c r="E62" s="377"/>
      <c r="F62" s="378"/>
      <c r="G62" s="378"/>
      <c r="H62" s="378"/>
      <c r="I62" s="378"/>
      <c r="J62" s="378"/>
      <c r="K62" s="378"/>
      <c r="L62" s="378"/>
      <c r="M62" s="378"/>
    </row>
    <row r="63" spans="1:13" s="126" customFormat="1" ht="18" customHeight="1">
      <c r="A63" s="123" t="s">
        <v>26</v>
      </c>
      <c r="B63" s="231" t="s">
        <v>229</v>
      </c>
      <c r="C63" s="331">
        <v>1732</v>
      </c>
      <c r="D63" s="308">
        <v>1732</v>
      </c>
      <c r="E63" s="308"/>
      <c r="F63" s="317"/>
      <c r="G63" s="317">
        <v>3686</v>
      </c>
      <c r="H63" s="317">
        <v>1800</v>
      </c>
      <c r="I63" s="317"/>
      <c r="J63" s="317">
        <v>5486</v>
      </c>
      <c r="K63" s="317">
        <v>5486</v>
      </c>
      <c r="L63" s="317"/>
      <c r="M63" s="317"/>
    </row>
    <row r="64" spans="1:13" ht="17.25" customHeight="1">
      <c r="A64" s="123" t="s">
        <v>28</v>
      </c>
      <c r="B64" s="232" t="s">
        <v>486</v>
      </c>
      <c r="C64" s="328">
        <v>1732</v>
      </c>
      <c r="D64" s="304">
        <v>1732</v>
      </c>
      <c r="E64" s="304"/>
      <c r="F64" s="318"/>
      <c r="G64" s="318">
        <v>1732</v>
      </c>
      <c r="H64" s="318"/>
      <c r="I64" s="318"/>
      <c r="J64" s="317">
        <v>1732</v>
      </c>
      <c r="K64" s="318">
        <v>1732</v>
      </c>
      <c r="L64" s="318"/>
      <c r="M64" s="318"/>
    </row>
    <row r="65" spans="1:13" ht="15" customHeight="1">
      <c r="A65" s="123" t="s">
        <v>30</v>
      </c>
      <c r="B65" s="232" t="s">
        <v>231</v>
      </c>
      <c r="C65" s="328"/>
      <c r="D65" s="304"/>
      <c r="E65" s="304"/>
      <c r="F65" s="318"/>
      <c r="G65" s="318"/>
      <c r="H65" s="318"/>
      <c r="I65" s="318"/>
      <c r="J65" s="317">
        <f>G65+H65-I65</f>
        <v>0</v>
      </c>
      <c r="K65" s="318"/>
      <c r="L65" s="318"/>
      <c r="M65" s="318"/>
    </row>
    <row r="66" spans="1:13" ht="18" customHeight="1">
      <c r="A66" s="268" t="s">
        <v>32</v>
      </c>
      <c r="B66" s="269" t="s">
        <v>456</v>
      </c>
      <c r="C66" s="405">
        <v>468</v>
      </c>
      <c r="D66" s="416">
        <v>468</v>
      </c>
      <c r="E66" s="416"/>
      <c r="F66" s="332"/>
      <c r="G66" s="332">
        <v>861</v>
      </c>
      <c r="H66" s="332">
        <v>477</v>
      </c>
      <c r="I66" s="332"/>
      <c r="J66" s="317">
        <v>1338</v>
      </c>
      <c r="K66" s="332">
        <v>1338</v>
      </c>
      <c r="L66" s="332"/>
      <c r="M66" s="332"/>
    </row>
    <row r="67" spans="1:13" ht="18" customHeight="1" thickBot="1">
      <c r="A67" s="127" t="s">
        <v>34</v>
      </c>
      <c r="B67" s="233" t="s">
        <v>502</v>
      </c>
      <c r="C67" s="329"/>
      <c r="D67" s="311"/>
      <c r="E67" s="311"/>
      <c r="F67" s="321"/>
      <c r="G67" s="321"/>
      <c r="H67" s="321"/>
      <c r="I67" s="321"/>
      <c r="J67" s="317">
        <f>G67+H67-I67</f>
        <v>0</v>
      </c>
      <c r="K67" s="321"/>
      <c r="L67" s="321"/>
      <c r="M67" s="321"/>
    </row>
    <row r="68" spans="1:13" ht="17.25" customHeight="1" thickBot="1">
      <c r="A68" s="51" t="s">
        <v>38</v>
      </c>
      <c r="B68" s="230" t="s">
        <v>487</v>
      </c>
      <c r="C68" s="330">
        <f>C63+C65+C66</f>
        <v>2200</v>
      </c>
      <c r="D68" s="330">
        <f>D63+D65+D66</f>
        <v>2200</v>
      </c>
      <c r="E68" s="330">
        <f>E63+E65+E66</f>
        <v>0</v>
      </c>
      <c r="F68" s="330">
        <f>F63+F65+F66</f>
        <v>0</v>
      </c>
      <c r="G68" s="330">
        <f>G63+G65+G66</f>
        <v>4547</v>
      </c>
      <c r="H68" s="330">
        <f aca="true" t="shared" si="8" ref="H68:M68">H63+H65+H66</f>
        <v>2277</v>
      </c>
      <c r="I68" s="330">
        <f t="shared" si="8"/>
        <v>0</v>
      </c>
      <c r="J68" s="330">
        <f t="shared" si="8"/>
        <v>6824</v>
      </c>
      <c r="K68" s="330">
        <f t="shared" si="8"/>
        <v>6824</v>
      </c>
      <c r="L68" s="330">
        <f t="shared" si="8"/>
        <v>0</v>
      </c>
      <c r="M68" s="330">
        <f t="shared" si="8"/>
        <v>0</v>
      </c>
    </row>
    <row r="69" spans="1:13" ht="15" customHeight="1" thickBot="1">
      <c r="A69" s="51" t="s">
        <v>53</v>
      </c>
      <c r="B69" s="169" t="s">
        <v>457</v>
      </c>
      <c r="C69" s="380"/>
      <c r="D69" s="381"/>
      <c r="E69" s="381"/>
      <c r="F69" s="382"/>
      <c r="G69" s="382"/>
      <c r="H69" s="382"/>
      <c r="I69" s="382"/>
      <c r="J69" s="382"/>
      <c r="K69" s="382"/>
      <c r="L69" s="382"/>
      <c r="M69" s="382"/>
    </row>
    <row r="70" spans="1:13" ht="16.5" customHeight="1" thickBot="1">
      <c r="A70" s="51" t="s">
        <v>70</v>
      </c>
      <c r="B70" s="224" t="s">
        <v>458</v>
      </c>
      <c r="C70" s="330">
        <f>+C61+C68+C69</f>
        <v>71030</v>
      </c>
      <c r="D70" s="309">
        <f>+D61+D68+D69</f>
        <v>51030</v>
      </c>
      <c r="E70" s="309">
        <f>+E61+E68+E69</f>
        <v>20000</v>
      </c>
      <c r="F70" s="316">
        <f>+F61+F68+F69</f>
        <v>0</v>
      </c>
      <c r="G70" s="316">
        <f>+G61+G68+G69</f>
        <v>80894</v>
      </c>
      <c r="H70" s="316">
        <f aca="true" t="shared" si="9" ref="H70:M70">+H61+H68+H69</f>
        <v>15640</v>
      </c>
      <c r="I70" s="316">
        <f t="shared" si="9"/>
        <v>0</v>
      </c>
      <c r="J70" s="316">
        <f t="shared" si="9"/>
        <v>96534</v>
      </c>
      <c r="K70" s="316">
        <f t="shared" si="9"/>
        <v>58934</v>
      </c>
      <c r="L70" s="316">
        <f t="shared" si="9"/>
        <v>37600</v>
      </c>
      <c r="M70" s="316">
        <f t="shared" si="9"/>
        <v>0</v>
      </c>
    </row>
    <row r="71" spans="3:13" ht="15" customHeight="1" thickBot="1">
      <c r="C71" s="266"/>
      <c r="D71" s="245"/>
      <c r="E71" s="245"/>
      <c r="F71" s="245"/>
      <c r="G71" s="245"/>
      <c r="H71" s="245"/>
      <c r="I71" s="245"/>
      <c r="J71" s="245"/>
      <c r="K71" s="245"/>
      <c r="L71" s="245"/>
      <c r="M71" s="245"/>
    </row>
    <row r="72" spans="1:13" ht="17.25" customHeight="1" thickBot="1">
      <c r="A72" s="118" t="s">
        <v>429</v>
      </c>
      <c r="B72" s="222"/>
      <c r="C72" s="373">
        <v>10</v>
      </c>
      <c r="D72" s="374">
        <v>10</v>
      </c>
      <c r="E72" s="374"/>
      <c r="F72" s="375"/>
      <c r="G72" s="375">
        <v>10</v>
      </c>
      <c r="H72" s="375"/>
      <c r="I72" s="375"/>
      <c r="J72" s="375">
        <v>10</v>
      </c>
      <c r="K72" s="375">
        <v>10</v>
      </c>
      <c r="L72" s="375"/>
      <c r="M72" s="375"/>
    </row>
    <row r="73" spans="1:13" ht="17.25" customHeight="1" thickBot="1">
      <c r="A73" s="118" t="s">
        <v>430</v>
      </c>
      <c r="B73" s="222"/>
      <c r="C73" s="373">
        <v>2</v>
      </c>
      <c r="D73" s="374">
        <v>2</v>
      </c>
      <c r="E73" s="374"/>
      <c r="F73" s="375"/>
      <c r="G73" s="375">
        <v>2</v>
      </c>
      <c r="H73" s="375"/>
      <c r="I73" s="375"/>
      <c r="J73" s="375">
        <v>2</v>
      </c>
      <c r="K73" s="375">
        <v>2</v>
      </c>
      <c r="L73" s="375"/>
      <c r="M73" s="375"/>
    </row>
  </sheetData>
  <sheetProtection selectLockedCells="1" selectUnlockedCells="1"/>
  <mergeCells count="20">
    <mergeCell ref="B2:M2"/>
    <mergeCell ref="B3:M3"/>
    <mergeCell ref="A4:A5"/>
    <mergeCell ref="B4:B5"/>
    <mergeCell ref="C4:C5"/>
    <mergeCell ref="D4:F4"/>
    <mergeCell ref="G4:G5"/>
    <mergeCell ref="H4:I4"/>
    <mergeCell ref="J4:J5"/>
    <mergeCell ref="K4:M4"/>
    <mergeCell ref="B49:M49"/>
    <mergeCell ref="B50:M50"/>
    <mergeCell ref="A51:A52"/>
    <mergeCell ref="B51:B52"/>
    <mergeCell ref="C51:C52"/>
    <mergeCell ref="D51:F51"/>
    <mergeCell ref="G51:G52"/>
    <mergeCell ref="H51:I51"/>
    <mergeCell ref="J51:J52"/>
    <mergeCell ref="K51:M51"/>
  </mergeCells>
  <printOptions horizontalCentered="1"/>
  <pageMargins left="0.3937007874015748" right="0.2755905511811024" top="0.4330708661417323" bottom="0.5118110236220472" header="0.5118110236220472" footer="0.5118110236220472"/>
  <pageSetup horizontalDpi="600" verticalDpi="600" orientation="landscape" paperSize="9" scale="62" r:id="rId1"/>
  <rowBreaks count="1" manualBreakCount="1">
    <brk id="45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M73"/>
  <sheetViews>
    <sheetView zoomScalePageLayoutView="0" workbookViewId="0" topLeftCell="A1">
      <pane xSplit="2" ySplit="5" topLeftCell="F6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5" sqref="L25"/>
    </sheetView>
  </sheetViews>
  <sheetFormatPr defaultColWidth="9.00390625" defaultRowHeight="12.75"/>
  <cols>
    <col min="1" max="1" width="10.875" style="90" customWidth="1"/>
    <col min="2" max="2" width="75.125" style="194" customWidth="1"/>
    <col min="3" max="3" width="15.875" style="267" customWidth="1"/>
    <col min="4" max="5" width="15.875" style="91" customWidth="1"/>
    <col min="6" max="6" width="12.875" style="91" customWidth="1"/>
    <col min="7" max="8" width="15.875" style="9" customWidth="1"/>
    <col min="9" max="9" width="14.625" style="9" customWidth="1"/>
    <col min="10" max="10" width="15.875" style="9" customWidth="1"/>
    <col min="11" max="11" width="14.875" style="9" customWidth="1"/>
    <col min="12" max="12" width="14.50390625" style="9" customWidth="1"/>
    <col min="13" max="13" width="14.375" style="9" customWidth="1"/>
    <col min="14" max="16384" width="9.375" style="9" customWidth="1"/>
  </cols>
  <sheetData>
    <row r="1" spans="1:13" s="120" customFormat="1" ht="21" customHeight="1" thickBot="1">
      <c r="A1" s="94"/>
      <c r="C1" s="473" t="str">
        <f>+CONCATENATE("9.4.2. melléklet a .../",2018,". (…...) önkormányzati rendelethez")</f>
        <v>9.4.2. melléklet a .../2018. (…...) önkormányzati rendelethez</v>
      </c>
      <c r="D1" s="119"/>
      <c r="E1" s="119"/>
      <c r="M1" s="6" t="s">
        <v>0</v>
      </c>
    </row>
    <row r="2" spans="1:13" s="97" customFormat="1" ht="40.5" customHeight="1" thickBot="1">
      <c r="A2" s="528" t="s">
        <v>394</v>
      </c>
      <c r="B2" s="1105" t="s">
        <v>568</v>
      </c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7"/>
    </row>
    <row r="3" spans="1:13" s="97" customFormat="1" ht="54" customHeight="1" thickBot="1">
      <c r="A3" s="528" t="s">
        <v>395</v>
      </c>
      <c r="B3" s="1105" t="s">
        <v>396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7"/>
    </row>
    <row r="4" spans="1:13" s="97" customFormat="1" ht="18.75" customHeight="1" thickBot="1">
      <c r="A4" s="1096" t="s">
        <v>1</v>
      </c>
      <c r="B4" s="1087" t="s">
        <v>397</v>
      </c>
      <c r="C4" s="1123" t="s">
        <v>542</v>
      </c>
      <c r="D4" s="1147" t="s">
        <v>544</v>
      </c>
      <c r="E4" s="1147"/>
      <c r="F4" s="1147"/>
      <c r="G4" s="1087" t="s">
        <v>570</v>
      </c>
      <c r="H4" s="1108" t="s">
        <v>571</v>
      </c>
      <c r="I4" s="1074"/>
      <c r="J4" s="1087" t="s">
        <v>557</v>
      </c>
      <c r="K4" s="1121" t="s">
        <v>533</v>
      </c>
      <c r="L4" s="1121"/>
      <c r="M4" s="1122"/>
    </row>
    <row r="5" spans="1:13" s="194" customFormat="1" ht="48" thickBot="1">
      <c r="A5" s="1096"/>
      <c r="B5" s="1096"/>
      <c r="C5" s="1097"/>
      <c r="D5" s="193" t="s">
        <v>3</v>
      </c>
      <c r="E5" s="163" t="s">
        <v>4</v>
      </c>
      <c r="F5" s="163" t="s">
        <v>488</v>
      </c>
      <c r="G5" s="1075"/>
      <c r="H5" s="493" t="s">
        <v>534</v>
      </c>
      <c r="I5" s="493" t="s">
        <v>334</v>
      </c>
      <c r="J5" s="1075"/>
      <c r="K5" s="524" t="s">
        <v>3</v>
      </c>
      <c r="L5" s="523" t="s">
        <v>4</v>
      </c>
      <c r="M5" s="525" t="s">
        <v>488</v>
      </c>
    </row>
    <row r="6" spans="1:13" s="11" customFormat="1" ht="13.5" customHeight="1" thickBot="1">
      <c r="A6" s="98" t="s">
        <v>5</v>
      </c>
      <c r="B6" s="164" t="s">
        <v>6</v>
      </c>
      <c r="C6" s="462" t="s">
        <v>7</v>
      </c>
      <c r="D6" s="143" t="s">
        <v>8</v>
      </c>
      <c r="E6" s="143" t="s">
        <v>9</v>
      </c>
      <c r="F6" s="8" t="s">
        <v>10</v>
      </c>
      <c r="G6" s="8" t="s">
        <v>536</v>
      </c>
      <c r="H6" s="8" t="s">
        <v>376</v>
      </c>
      <c r="I6" s="8" t="s">
        <v>535</v>
      </c>
      <c r="J6" s="8" t="s">
        <v>536</v>
      </c>
      <c r="K6" s="8" t="s">
        <v>537</v>
      </c>
      <c r="L6" s="8" t="s">
        <v>540</v>
      </c>
      <c r="M6" s="8" t="s">
        <v>538</v>
      </c>
    </row>
    <row r="7" spans="1:13" s="11" customFormat="1" ht="15.75" customHeight="1" thickBot="1">
      <c r="A7" s="99"/>
      <c r="B7" s="218" t="s">
        <v>288</v>
      </c>
      <c r="C7" s="264"/>
      <c r="D7" s="247"/>
      <c r="E7" s="247"/>
      <c r="F7" s="248"/>
      <c r="G7" s="248"/>
      <c r="H7" s="248"/>
      <c r="I7" s="248"/>
      <c r="J7" s="248"/>
      <c r="K7" s="248"/>
      <c r="L7" s="248"/>
      <c r="M7" s="248"/>
    </row>
    <row r="8" spans="1:13" ht="15" customHeight="1" thickBot="1">
      <c r="A8" s="101"/>
      <c r="B8" s="224" t="s">
        <v>295</v>
      </c>
      <c r="C8" s="376"/>
      <c r="D8" s="377"/>
      <c r="E8" s="377"/>
      <c r="F8" s="378"/>
      <c r="G8" s="378"/>
      <c r="H8" s="378"/>
      <c r="I8" s="378"/>
      <c r="J8" s="378"/>
      <c r="K8" s="378"/>
      <c r="L8" s="378"/>
      <c r="M8" s="378"/>
    </row>
    <row r="9" spans="1:13" s="122" customFormat="1" ht="15" customHeight="1">
      <c r="A9" s="121" t="s">
        <v>13</v>
      </c>
      <c r="B9" s="179" t="s">
        <v>74</v>
      </c>
      <c r="C9" s="331"/>
      <c r="D9" s="308"/>
      <c r="E9" s="308"/>
      <c r="F9" s="317"/>
      <c r="G9" s="317"/>
      <c r="H9" s="317"/>
      <c r="I9" s="317"/>
      <c r="J9" s="317"/>
      <c r="K9" s="317"/>
      <c r="L9" s="317"/>
      <c r="M9" s="317"/>
    </row>
    <row r="10" spans="1:13" s="122" customFormat="1" ht="16.5" customHeight="1">
      <c r="A10" s="123" t="s">
        <v>15</v>
      </c>
      <c r="B10" s="180" t="s">
        <v>76</v>
      </c>
      <c r="C10" s="328"/>
      <c r="D10" s="328"/>
      <c r="E10" s="304"/>
      <c r="F10" s="318"/>
      <c r="G10" s="318"/>
      <c r="H10" s="318"/>
      <c r="I10" s="318"/>
      <c r="J10" s="318"/>
      <c r="K10" s="318"/>
      <c r="L10" s="318"/>
      <c r="M10" s="318"/>
    </row>
    <row r="11" spans="1:13" s="122" customFormat="1" ht="15" customHeight="1">
      <c r="A11" s="123" t="s">
        <v>17</v>
      </c>
      <c r="B11" s="180" t="s">
        <v>78</v>
      </c>
      <c r="C11" s="328"/>
      <c r="D11" s="328"/>
      <c r="E11" s="304"/>
      <c r="F11" s="318"/>
      <c r="G11" s="318"/>
      <c r="H11" s="318"/>
      <c r="I11" s="318"/>
      <c r="J11" s="318"/>
      <c r="K11" s="318"/>
      <c r="L11" s="318"/>
      <c r="M11" s="318"/>
    </row>
    <row r="12" spans="1:13" s="122" customFormat="1" ht="15" customHeight="1">
      <c r="A12" s="123" t="s">
        <v>19</v>
      </c>
      <c r="B12" s="180" t="s">
        <v>82</v>
      </c>
      <c r="C12" s="328"/>
      <c r="D12" s="328"/>
      <c r="E12" s="304"/>
      <c r="F12" s="318"/>
      <c r="G12" s="318"/>
      <c r="H12" s="318"/>
      <c r="I12" s="318"/>
      <c r="J12" s="318"/>
      <c r="K12" s="318"/>
      <c r="L12" s="318"/>
      <c r="M12" s="318"/>
    </row>
    <row r="13" spans="1:13" s="122" customFormat="1" ht="16.5" customHeight="1">
      <c r="A13" s="123" t="s">
        <v>21</v>
      </c>
      <c r="B13" s="180" t="s">
        <v>431</v>
      </c>
      <c r="C13" s="328"/>
      <c r="D13" s="328"/>
      <c r="E13" s="304"/>
      <c r="F13" s="318"/>
      <c r="G13" s="318"/>
      <c r="H13" s="318"/>
      <c r="I13" s="318"/>
      <c r="J13" s="318"/>
      <c r="K13" s="318"/>
      <c r="L13" s="318"/>
      <c r="M13" s="318"/>
    </row>
    <row r="14" spans="1:13" s="122" customFormat="1" ht="15" customHeight="1">
      <c r="A14" s="123" t="s">
        <v>197</v>
      </c>
      <c r="B14" s="190" t="s">
        <v>432</v>
      </c>
      <c r="C14" s="328"/>
      <c r="D14" s="328"/>
      <c r="E14" s="304"/>
      <c r="F14" s="318"/>
      <c r="G14" s="318"/>
      <c r="H14" s="318"/>
      <c r="I14" s="318"/>
      <c r="J14" s="318"/>
      <c r="K14" s="318"/>
      <c r="L14" s="318"/>
      <c r="M14" s="318"/>
    </row>
    <row r="15" spans="1:13" s="122" customFormat="1" ht="15" customHeight="1">
      <c r="A15" s="123" t="s">
        <v>199</v>
      </c>
      <c r="B15" s="180" t="s">
        <v>88</v>
      </c>
      <c r="C15" s="329"/>
      <c r="D15" s="329"/>
      <c r="E15" s="311"/>
      <c r="F15" s="321"/>
      <c r="G15" s="321"/>
      <c r="H15" s="321"/>
      <c r="I15" s="321"/>
      <c r="J15" s="321"/>
      <c r="K15" s="321"/>
      <c r="L15" s="321"/>
      <c r="M15" s="321"/>
    </row>
    <row r="16" spans="1:13" s="91" customFormat="1" ht="15" customHeight="1">
      <c r="A16" s="123" t="s">
        <v>201</v>
      </c>
      <c r="B16" s="180" t="s">
        <v>90</v>
      </c>
      <c r="C16" s="328"/>
      <c r="D16" s="328"/>
      <c r="E16" s="304"/>
      <c r="F16" s="318"/>
      <c r="G16" s="318"/>
      <c r="H16" s="318"/>
      <c r="I16" s="318"/>
      <c r="J16" s="318"/>
      <c r="K16" s="318"/>
      <c r="L16" s="318"/>
      <c r="M16" s="318"/>
    </row>
    <row r="17" spans="1:13" s="91" customFormat="1" ht="15" customHeight="1">
      <c r="A17" s="123" t="s">
        <v>203</v>
      </c>
      <c r="B17" s="180" t="s">
        <v>92</v>
      </c>
      <c r="C17" s="379"/>
      <c r="D17" s="379"/>
      <c r="E17" s="306"/>
      <c r="F17" s="319"/>
      <c r="G17" s="319"/>
      <c r="H17" s="319"/>
      <c r="I17" s="319"/>
      <c r="J17" s="319">
        <v>0</v>
      </c>
      <c r="K17" s="319"/>
      <c r="L17" s="319"/>
      <c r="M17" s="319"/>
    </row>
    <row r="18" spans="1:13" s="91" customFormat="1" ht="17.25" customHeight="1" thickBot="1">
      <c r="A18" s="123" t="s">
        <v>205</v>
      </c>
      <c r="B18" s="190" t="s">
        <v>94</v>
      </c>
      <c r="C18" s="379"/>
      <c r="D18" s="379"/>
      <c r="E18" s="306"/>
      <c r="F18" s="319"/>
      <c r="G18" s="319"/>
      <c r="H18" s="319"/>
      <c r="I18" s="319"/>
      <c r="J18" s="319"/>
      <c r="K18" s="319"/>
      <c r="L18" s="319"/>
      <c r="M18" s="319"/>
    </row>
    <row r="19" spans="1:13" s="122" customFormat="1" ht="17.25" customHeight="1" thickBot="1">
      <c r="A19" s="51" t="s">
        <v>23</v>
      </c>
      <c r="B19" s="224" t="s">
        <v>433</v>
      </c>
      <c r="C19" s="330">
        <f>SUM(C9:C18)</f>
        <v>0</v>
      </c>
      <c r="D19" s="330">
        <f>SUM(D9:D18)</f>
        <v>0</v>
      </c>
      <c r="E19" s="309">
        <f>SUM(E9:E18)</f>
        <v>0</v>
      </c>
      <c r="F19" s="316">
        <f>SUM(F9:F18)</f>
        <v>0</v>
      </c>
      <c r="G19" s="316">
        <f>SUM(G9:G18)</f>
        <v>0</v>
      </c>
      <c r="H19" s="316">
        <f aca="true" t="shared" si="0" ref="H19:M19">SUM(H9:H18)</f>
        <v>0</v>
      </c>
      <c r="I19" s="316">
        <f t="shared" si="0"/>
        <v>0</v>
      </c>
      <c r="J19" s="316">
        <f t="shared" si="0"/>
        <v>0</v>
      </c>
      <c r="K19" s="316">
        <f t="shared" si="0"/>
        <v>0</v>
      </c>
      <c r="L19" s="316">
        <f t="shared" si="0"/>
        <v>0</v>
      </c>
      <c r="M19" s="316">
        <f t="shared" si="0"/>
        <v>0</v>
      </c>
    </row>
    <row r="20" spans="1:13" ht="15" customHeight="1" thickBot="1">
      <c r="A20" s="101"/>
      <c r="B20" s="224" t="s">
        <v>25</v>
      </c>
      <c r="C20" s="376"/>
      <c r="D20" s="376"/>
      <c r="E20" s="377"/>
      <c r="F20" s="378"/>
      <c r="G20" s="378"/>
      <c r="H20" s="378"/>
      <c r="I20" s="378"/>
      <c r="J20" s="378"/>
      <c r="K20" s="378"/>
      <c r="L20" s="378"/>
      <c r="M20" s="378"/>
    </row>
    <row r="21" spans="1:13" s="91" customFormat="1" ht="15" customHeight="1">
      <c r="A21" s="121" t="s">
        <v>26</v>
      </c>
      <c r="B21" s="179" t="s">
        <v>27</v>
      </c>
      <c r="C21" s="331"/>
      <c r="D21" s="331"/>
      <c r="E21" s="308"/>
      <c r="F21" s="317"/>
      <c r="G21" s="317"/>
      <c r="H21" s="317"/>
      <c r="I21" s="317"/>
      <c r="J21" s="317"/>
      <c r="K21" s="317"/>
      <c r="L21" s="317"/>
      <c r="M21" s="317"/>
    </row>
    <row r="22" spans="1:13" s="91" customFormat="1" ht="15" customHeight="1">
      <c r="A22" s="123" t="s">
        <v>28</v>
      </c>
      <c r="B22" s="180" t="s">
        <v>434</v>
      </c>
      <c r="C22" s="328"/>
      <c r="D22" s="328"/>
      <c r="E22" s="304"/>
      <c r="F22" s="318"/>
      <c r="G22" s="318"/>
      <c r="H22" s="318"/>
      <c r="I22" s="318"/>
      <c r="J22" s="318"/>
      <c r="K22" s="318"/>
      <c r="L22" s="318"/>
      <c r="M22" s="318"/>
    </row>
    <row r="23" spans="1:13" s="91" customFormat="1" ht="18" customHeight="1">
      <c r="A23" s="123" t="s">
        <v>30</v>
      </c>
      <c r="B23" s="180" t="s">
        <v>435</v>
      </c>
      <c r="C23" s="328"/>
      <c r="D23" s="328"/>
      <c r="E23" s="304"/>
      <c r="F23" s="318"/>
      <c r="G23" s="318">
        <v>30091</v>
      </c>
      <c r="H23" s="318"/>
      <c r="I23" s="318"/>
      <c r="J23" s="318">
        <v>30091</v>
      </c>
      <c r="K23" s="318"/>
      <c r="L23" s="318">
        <v>30091</v>
      </c>
      <c r="M23" s="318"/>
    </row>
    <row r="24" spans="1:13" s="91" customFormat="1" ht="15" customHeight="1" thickBot="1">
      <c r="A24" s="123" t="s">
        <v>32</v>
      </c>
      <c r="B24" s="180" t="s">
        <v>459</v>
      </c>
      <c r="C24" s="328"/>
      <c r="D24" s="328"/>
      <c r="E24" s="304"/>
      <c r="F24" s="318"/>
      <c r="G24" s="318">
        <v>30091</v>
      </c>
      <c r="H24" s="318"/>
      <c r="I24" s="318"/>
      <c r="J24" s="318">
        <v>30091</v>
      </c>
      <c r="K24" s="318"/>
      <c r="L24" s="318">
        <v>30091</v>
      </c>
      <c r="M24" s="318"/>
    </row>
    <row r="25" spans="1:13" s="122" customFormat="1" ht="18" customHeight="1" thickBot="1">
      <c r="A25" s="51" t="s">
        <v>38</v>
      </c>
      <c r="B25" s="224" t="s">
        <v>437</v>
      </c>
      <c r="C25" s="330">
        <f>SUM(C21:C23)</f>
        <v>0</v>
      </c>
      <c r="D25" s="330">
        <f>SUM(D21:D23)</f>
        <v>0</v>
      </c>
      <c r="E25" s="309">
        <f>SUM(E21:E23)</f>
        <v>0</v>
      </c>
      <c r="F25" s="316">
        <f>SUM(F21:F23)</f>
        <v>0</v>
      </c>
      <c r="G25" s="316">
        <f>SUM(G21:G23)</f>
        <v>30091</v>
      </c>
      <c r="H25" s="316">
        <f aca="true" t="shared" si="1" ref="H25:M25">SUM(H21:H23)</f>
        <v>0</v>
      </c>
      <c r="I25" s="316">
        <f t="shared" si="1"/>
        <v>0</v>
      </c>
      <c r="J25" s="316">
        <f t="shared" si="1"/>
        <v>30091</v>
      </c>
      <c r="K25" s="316">
        <f t="shared" si="1"/>
        <v>0</v>
      </c>
      <c r="L25" s="316">
        <f t="shared" si="1"/>
        <v>30091</v>
      </c>
      <c r="M25" s="316">
        <f t="shared" si="1"/>
        <v>0</v>
      </c>
    </row>
    <row r="26" spans="1:13" s="91" customFormat="1" ht="15" customHeight="1" thickBot="1">
      <c r="A26" s="51" t="s">
        <v>53</v>
      </c>
      <c r="B26" s="169" t="s">
        <v>294</v>
      </c>
      <c r="C26" s="380"/>
      <c r="D26" s="380"/>
      <c r="E26" s="381"/>
      <c r="F26" s="382"/>
      <c r="G26" s="382"/>
      <c r="H26" s="382"/>
      <c r="I26" s="382"/>
      <c r="J26" s="382"/>
      <c r="K26" s="382"/>
      <c r="L26" s="382"/>
      <c r="M26" s="382"/>
    </row>
    <row r="27" spans="1:13" ht="15" customHeight="1" thickBot="1">
      <c r="A27" s="101"/>
      <c r="B27" s="169" t="s">
        <v>339</v>
      </c>
      <c r="C27" s="376"/>
      <c r="D27" s="376"/>
      <c r="E27" s="377"/>
      <c r="F27" s="378"/>
      <c r="G27" s="378"/>
      <c r="H27" s="378"/>
      <c r="I27" s="378"/>
      <c r="J27" s="378"/>
      <c r="K27" s="378"/>
      <c r="L27" s="378"/>
      <c r="M27" s="378"/>
    </row>
    <row r="28" spans="1:13" s="91" customFormat="1" ht="15" customHeight="1">
      <c r="A28" s="121" t="s">
        <v>56</v>
      </c>
      <c r="B28" s="179" t="s">
        <v>434</v>
      </c>
      <c r="C28" s="331"/>
      <c r="D28" s="331"/>
      <c r="E28" s="308"/>
      <c r="F28" s="317"/>
      <c r="G28" s="317"/>
      <c r="H28" s="317"/>
      <c r="I28" s="317"/>
      <c r="J28" s="317"/>
      <c r="K28" s="317"/>
      <c r="L28" s="317"/>
      <c r="M28" s="317"/>
    </row>
    <row r="29" spans="1:13" s="91" customFormat="1" ht="15" customHeight="1">
      <c r="A29" s="121" t="s">
        <v>64</v>
      </c>
      <c r="B29" s="180" t="s">
        <v>438</v>
      </c>
      <c r="C29" s="329"/>
      <c r="D29" s="329"/>
      <c r="E29" s="311"/>
      <c r="F29" s="321"/>
      <c r="G29" s="321"/>
      <c r="H29" s="321"/>
      <c r="I29" s="321"/>
      <c r="J29" s="321"/>
      <c r="K29" s="321"/>
      <c r="L29" s="321"/>
      <c r="M29" s="321"/>
    </row>
    <row r="30" spans="1:13" s="91" customFormat="1" ht="15" customHeight="1" thickBot="1">
      <c r="A30" s="123" t="s">
        <v>66</v>
      </c>
      <c r="B30" s="227" t="s">
        <v>460</v>
      </c>
      <c r="C30" s="383"/>
      <c r="D30" s="383"/>
      <c r="E30" s="384"/>
      <c r="F30" s="385"/>
      <c r="G30" s="385"/>
      <c r="H30" s="385"/>
      <c r="I30" s="385"/>
      <c r="J30" s="385"/>
      <c r="K30" s="385"/>
      <c r="L30" s="385"/>
      <c r="M30" s="385"/>
    </row>
    <row r="31" spans="1:13" s="91" customFormat="1" ht="15" customHeight="1" thickBot="1">
      <c r="A31" s="51" t="s">
        <v>70</v>
      </c>
      <c r="B31" s="169" t="s">
        <v>461</v>
      </c>
      <c r="C31" s="330">
        <f>+C28+C29</f>
        <v>0</v>
      </c>
      <c r="D31" s="330">
        <f>+D28+D29</f>
        <v>0</v>
      </c>
      <c r="E31" s="309">
        <f>+E28+E29</f>
        <v>0</v>
      </c>
      <c r="F31" s="316">
        <f>+F28+F29</f>
        <v>0</v>
      </c>
      <c r="G31" s="316">
        <f>+G28+G29</f>
        <v>0</v>
      </c>
      <c r="H31" s="316">
        <f aca="true" t="shared" si="2" ref="H31:M31">+H28+H29</f>
        <v>0</v>
      </c>
      <c r="I31" s="316">
        <f t="shared" si="2"/>
        <v>0</v>
      </c>
      <c r="J31" s="316">
        <f t="shared" si="2"/>
        <v>0</v>
      </c>
      <c r="K31" s="316">
        <f t="shared" si="2"/>
        <v>0</v>
      </c>
      <c r="L31" s="316">
        <f t="shared" si="2"/>
        <v>0</v>
      </c>
      <c r="M31" s="316">
        <f t="shared" si="2"/>
        <v>0</v>
      </c>
    </row>
    <row r="32" spans="1:13" ht="15" customHeight="1" thickBot="1">
      <c r="A32" s="101"/>
      <c r="B32" s="169" t="s">
        <v>97</v>
      </c>
      <c r="C32" s="376"/>
      <c r="D32" s="376"/>
      <c r="E32" s="377"/>
      <c r="F32" s="378"/>
      <c r="G32" s="378"/>
      <c r="H32" s="378"/>
      <c r="I32" s="378"/>
      <c r="J32" s="378"/>
      <c r="K32" s="378"/>
      <c r="L32" s="378"/>
      <c r="M32" s="378"/>
    </row>
    <row r="33" spans="1:13" s="91" customFormat="1" ht="15" customHeight="1">
      <c r="A33" s="121" t="s">
        <v>73</v>
      </c>
      <c r="B33" s="179" t="s">
        <v>99</v>
      </c>
      <c r="C33" s="331"/>
      <c r="D33" s="331"/>
      <c r="E33" s="308"/>
      <c r="F33" s="317"/>
      <c r="G33" s="317"/>
      <c r="H33" s="317"/>
      <c r="I33" s="317"/>
      <c r="J33" s="317"/>
      <c r="K33" s="317"/>
      <c r="L33" s="317"/>
      <c r="M33" s="317"/>
    </row>
    <row r="34" spans="1:13" s="91" customFormat="1" ht="15" customHeight="1">
      <c r="A34" s="121" t="s">
        <v>75</v>
      </c>
      <c r="B34" s="180" t="s">
        <v>101</v>
      </c>
      <c r="C34" s="329"/>
      <c r="D34" s="329"/>
      <c r="E34" s="311"/>
      <c r="F34" s="321"/>
      <c r="G34" s="321"/>
      <c r="H34" s="321"/>
      <c r="I34" s="321"/>
      <c r="J34" s="321"/>
      <c r="K34" s="321"/>
      <c r="L34" s="321"/>
      <c r="M34" s="321"/>
    </row>
    <row r="35" spans="1:13" s="91" customFormat="1" ht="15" customHeight="1" thickBot="1">
      <c r="A35" s="123" t="s">
        <v>77</v>
      </c>
      <c r="B35" s="227" t="s">
        <v>103</v>
      </c>
      <c r="C35" s="383"/>
      <c r="D35" s="383"/>
      <c r="E35" s="384"/>
      <c r="F35" s="385"/>
      <c r="G35" s="385"/>
      <c r="H35" s="385"/>
      <c r="I35" s="385"/>
      <c r="J35" s="385"/>
      <c r="K35" s="385"/>
      <c r="L35" s="385"/>
      <c r="M35" s="385"/>
    </row>
    <row r="36" spans="1:13" s="91" customFormat="1" ht="15" customHeight="1" thickBot="1">
      <c r="A36" s="51" t="s">
        <v>95</v>
      </c>
      <c r="B36" s="169" t="s">
        <v>441</v>
      </c>
      <c r="C36" s="330">
        <f>+C33+C34+C35</f>
        <v>0</v>
      </c>
      <c r="D36" s="330">
        <f>+D33+D34+D35</f>
        <v>0</v>
      </c>
      <c r="E36" s="309">
        <f>+E33+E34+E35</f>
        <v>0</v>
      </c>
      <c r="F36" s="316">
        <f>+F33+F34+F35</f>
        <v>0</v>
      </c>
      <c r="G36" s="316">
        <f>+G33+G34+G35</f>
        <v>0</v>
      </c>
      <c r="H36" s="316">
        <f aca="true" t="shared" si="3" ref="H36:M36">+H33+H34+H35</f>
        <v>0</v>
      </c>
      <c r="I36" s="316">
        <f t="shared" si="3"/>
        <v>0</v>
      </c>
      <c r="J36" s="316">
        <f t="shared" si="3"/>
        <v>0</v>
      </c>
      <c r="K36" s="316">
        <f t="shared" si="3"/>
        <v>0</v>
      </c>
      <c r="L36" s="316">
        <f t="shared" si="3"/>
        <v>0</v>
      </c>
      <c r="M36" s="316">
        <f t="shared" si="3"/>
        <v>0</v>
      </c>
    </row>
    <row r="37" spans="1:13" s="122" customFormat="1" ht="15" customHeight="1" thickBot="1">
      <c r="A37" s="51" t="s">
        <v>108</v>
      </c>
      <c r="B37" s="169" t="s">
        <v>296</v>
      </c>
      <c r="C37" s="380"/>
      <c r="D37" s="380"/>
      <c r="E37" s="381"/>
      <c r="F37" s="382"/>
      <c r="G37" s="382"/>
      <c r="H37" s="382"/>
      <c r="I37" s="382"/>
      <c r="J37" s="382"/>
      <c r="K37" s="382"/>
      <c r="L37" s="382"/>
      <c r="M37" s="382"/>
    </row>
    <row r="38" spans="1:13" s="122" customFormat="1" ht="15" customHeight="1" thickBot="1">
      <c r="A38" s="51" t="s">
        <v>119</v>
      </c>
      <c r="B38" s="169" t="s">
        <v>442</v>
      </c>
      <c r="C38" s="380"/>
      <c r="D38" s="380"/>
      <c r="E38" s="381"/>
      <c r="F38" s="382"/>
      <c r="G38" s="382"/>
      <c r="H38" s="382"/>
      <c r="I38" s="382"/>
      <c r="J38" s="382"/>
      <c r="K38" s="382"/>
      <c r="L38" s="382"/>
      <c r="M38" s="382"/>
    </row>
    <row r="39" spans="1:13" s="122" customFormat="1" ht="17.25" customHeight="1" thickBot="1">
      <c r="A39" s="51" t="s">
        <v>130</v>
      </c>
      <c r="B39" s="169" t="s">
        <v>462</v>
      </c>
      <c r="C39" s="330">
        <f>+C19+C25+C26+C31+C36+C37+C38</f>
        <v>0</v>
      </c>
      <c r="D39" s="330">
        <f>+D19+D25+D26+D31+D36+D37+D38</f>
        <v>0</v>
      </c>
      <c r="E39" s="309">
        <f>+E19+E25+E26+E31+E36+E37+E38</f>
        <v>0</v>
      </c>
      <c r="F39" s="316">
        <f>+F19+F25+F26+F31+F36+F37+F38</f>
        <v>0</v>
      </c>
      <c r="G39" s="316">
        <f>+G19+G25+G26+G31+G36+G37+G38</f>
        <v>30091</v>
      </c>
      <c r="H39" s="316">
        <f aca="true" t="shared" si="4" ref="H39:M39">+H19+H25+H26+H31+H36+H37+H38</f>
        <v>0</v>
      </c>
      <c r="I39" s="316">
        <f t="shared" si="4"/>
        <v>0</v>
      </c>
      <c r="J39" s="316">
        <f t="shared" si="4"/>
        <v>30091</v>
      </c>
      <c r="K39" s="316">
        <f t="shared" si="4"/>
        <v>0</v>
      </c>
      <c r="L39" s="316">
        <f t="shared" si="4"/>
        <v>30091</v>
      </c>
      <c r="M39" s="316">
        <f t="shared" si="4"/>
        <v>0</v>
      </c>
    </row>
    <row r="40" spans="1:13" ht="15" customHeight="1" thickBot="1">
      <c r="A40" s="101"/>
      <c r="B40" s="169" t="s">
        <v>463</v>
      </c>
      <c r="C40" s="376"/>
      <c r="D40" s="377"/>
      <c r="E40" s="377"/>
      <c r="F40" s="378"/>
      <c r="G40" s="378"/>
      <c r="H40" s="378"/>
      <c r="I40" s="378"/>
      <c r="J40" s="378"/>
      <c r="K40" s="378"/>
      <c r="L40" s="378"/>
      <c r="M40" s="378"/>
    </row>
    <row r="41" spans="1:13" s="122" customFormat="1" ht="15" customHeight="1">
      <c r="A41" s="121" t="s">
        <v>445</v>
      </c>
      <c r="B41" s="179" t="s">
        <v>350</v>
      </c>
      <c r="C41" s="331"/>
      <c r="D41" s="308"/>
      <c r="E41" s="308"/>
      <c r="F41" s="317"/>
      <c r="G41" s="317"/>
      <c r="H41" s="317"/>
      <c r="I41" s="317"/>
      <c r="J41" s="317"/>
      <c r="K41" s="317"/>
      <c r="L41" s="317"/>
      <c r="M41" s="317"/>
    </row>
    <row r="42" spans="1:13" s="122" customFormat="1" ht="15" customHeight="1">
      <c r="A42" s="121" t="s">
        <v>446</v>
      </c>
      <c r="B42" s="180" t="s">
        <v>447</v>
      </c>
      <c r="C42" s="329"/>
      <c r="D42" s="311"/>
      <c r="E42" s="311"/>
      <c r="F42" s="321"/>
      <c r="G42" s="321"/>
      <c r="H42" s="321"/>
      <c r="I42" s="321"/>
      <c r="J42" s="321"/>
      <c r="K42" s="321"/>
      <c r="L42" s="321"/>
      <c r="M42" s="321"/>
    </row>
    <row r="43" spans="1:13" s="91" customFormat="1" ht="17.25" customHeight="1" thickBot="1">
      <c r="A43" s="123" t="s">
        <v>448</v>
      </c>
      <c r="B43" s="227" t="s">
        <v>449</v>
      </c>
      <c r="C43" s="383"/>
      <c r="D43" s="384"/>
      <c r="E43" s="384"/>
      <c r="F43" s="385"/>
      <c r="G43" s="385"/>
      <c r="H43" s="385"/>
      <c r="I43" s="385"/>
      <c r="J43" s="385"/>
      <c r="K43" s="385"/>
      <c r="L43" s="385"/>
      <c r="M43" s="385"/>
    </row>
    <row r="44" spans="1:13" s="122" customFormat="1" ht="17.25" customHeight="1" thickBot="1">
      <c r="A44" s="108" t="s">
        <v>277</v>
      </c>
      <c r="B44" s="169" t="s">
        <v>450</v>
      </c>
      <c r="C44" s="330">
        <f>+C41+C42+C43</f>
        <v>0</v>
      </c>
      <c r="D44" s="309">
        <f>+D41+D42+D43</f>
        <v>0</v>
      </c>
      <c r="E44" s="309">
        <f>+E41+E42+E43</f>
        <v>0</v>
      </c>
      <c r="F44" s="316">
        <f>+F41+F42+F43</f>
        <v>0</v>
      </c>
      <c r="G44" s="316">
        <f>+G41+G42+G43</f>
        <v>0</v>
      </c>
      <c r="H44" s="316">
        <f aca="true" t="shared" si="5" ref="H44:M44">+H41+H42+H43</f>
        <v>0</v>
      </c>
      <c r="I44" s="316">
        <f t="shared" si="5"/>
        <v>0</v>
      </c>
      <c r="J44" s="316">
        <f t="shared" si="5"/>
        <v>0</v>
      </c>
      <c r="K44" s="316">
        <f t="shared" si="5"/>
        <v>0</v>
      </c>
      <c r="L44" s="316">
        <f t="shared" si="5"/>
        <v>0</v>
      </c>
      <c r="M44" s="316">
        <f t="shared" si="5"/>
        <v>0</v>
      </c>
    </row>
    <row r="45" spans="1:13" s="91" customFormat="1" ht="18" customHeight="1" thickBot="1">
      <c r="A45" s="108" t="s">
        <v>141</v>
      </c>
      <c r="B45" s="228" t="s">
        <v>451</v>
      </c>
      <c r="C45" s="330">
        <f>+C39+C44</f>
        <v>0</v>
      </c>
      <c r="D45" s="309">
        <f>+D39+D44</f>
        <v>0</v>
      </c>
      <c r="E45" s="309">
        <f>+E39+E44</f>
        <v>0</v>
      </c>
      <c r="F45" s="316">
        <f>+F39+F44</f>
        <v>0</v>
      </c>
      <c r="G45" s="316">
        <f>+G39+G44</f>
        <v>30091</v>
      </c>
      <c r="H45" s="316">
        <f aca="true" t="shared" si="6" ref="H45:M45">+H39+H44</f>
        <v>0</v>
      </c>
      <c r="I45" s="316">
        <f t="shared" si="6"/>
        <v>0</v>
      </c>
      <c r="J45" s="316">
        <f t="shared" si="6"/>
        <v>30091</v>
      </c>
      <c r="K45" s="316">
        <f t="shared" si="6"/>
        <v>0</v>
      </c>
      <c r="L45" s="316">
        <f t="shared" si="6"/>
        <v>30091</v>
      </c>
      <c r="M45" s="316">
        <f t="shared" si="6"/>
        <v>0</v>
      </c>
    </row>
    <row r="46" spans="1:6" s="91" customFormat="1" ht="15" customHeight="1">
      <c r="A46" s="124"/>
      <c r="B46" s="229"/>
      <c r="C46" s="474"/>
      <c r="D46" s="125"/>
      <c r="E46" s="125"/>
      <c r="F46" s="125"/>
    </row>
    <row r="47" spans="1:6" s="91" customFormat="1" ht="15" customHeight="1">
      <c r="A47" s="124"/>
      <c r="B47" s="229"/>
      <c r="C47" s="474"/>
      <c r="D47" s="125"/>
      <c r="E47" s="125"/>
      <c r="F47" s="125"/>
    </row>
    <row r="48" spans="1:13" s="120" customFormat="1" ht="21" customHeight="1" thickBot="1">
      <c r="A48" s="94"/>
      <c r="C48" s="473" t="str">
        <f>+CONCATENATE("9.4.2. melléklet a .../",2018,". (…...) önkormányzati rendelethez")</f>
        <v>9.4.2. melléklet a .../2018. (…...) önkormányzati rendelethez</v>
      </c>
      <c r="D48" s="119"/>
      <c r="E48" s="119"/>
      <c r="M48" s="6" t="s">
        <v>0</v>
      </c>
    </row>
    <row r="49" spans="1:13" s="97" customFormat="1" ht="40.5" customHeight="1" thickBot="1">
      <c r="A49" s="528" t="s">
        <v>394</v>
      </c>
      <c r="B49" s="1105" t="s">
        <v>568</v>
      </c>
      <c r="C49" s="1106"/>
      <c r="D49" s="1106"/>
      <c r="E49" s="1106"/>
      <c r="F49" s="1106"/>
      <c r="G49" s="1106"/>
      <c r="H49" s="1106"/>
      <c r="I49" s="1106"/>
      <c r="J49" s="1106"/>
      <c r="K49" s="1106"/>
      <c r="L49" s="1106"/>
      <c r="M49" s="1107"/>
    </row>
    <row r="50" spans="1:13" s="97" customFormat="1" ht="47.25" customHeight="1" thickBot="1">
      <c r="A50" s="528" t="s">
        <v>395</v>
      </c>
      <c r="B50" s="1105" t="s">
        <v>396</v>
      </c>
      <c r="C50" s="1106"/>
      <c r="D50" s="1106"/>
      <c r="E50" s="1106"/>
      <c r="F50" s="1106"/>
      <c r="G50" s="1106"/>
      <c r="H50" s="1106"/>
      <c r="I50" s="1106"/>
      <c r="J50" s="1106"/>
      <c r="K50" s="1106"/>
      <c r="L50" s="1106"/>
      <c r="M50" s="1107"/>
    </row>
    <row r="51" spans="1:13" s="97" customFormat="1" ht="18.75" customHeight="1" thickBot="1">
      <c r="A51" s="1096" t="s">
        <v>1</v>
      </c>
      <c r="B51" s="1087" t="s">
        <v>397</v>
      </c>
      <c r="C51" s="1123" t="s">
        <v>542</v>
      </c>
      <c r="D51" s="1147" t="s">
        <v>544</v>
      </c>
      <c r="E51" s="1147"/>
      <c r="F51" s="1147"/>
      <c r="G51" s="1087" t="s">
        <v>570</v>
      </c>
      <c r="H51" s="1108" t="s">
        <v>571</v>
      </c>
      <c r="I51" s="1074"/>
      <c r="J51" s="1087" t="s">
        <v>557</v>
      </c>
      <c r="K51" s="1121" t="s">
        <v>533</v>
      </c>
      <c r="L51" s="1121"/>
      <c r="M51" s="1122"/>
    </row>
    <row r="52" spans="1:13" s="194" customFormat="1" ht="48" thickBot="1">
      <c r="A52" s="1096"/>
      <c r="B52" s="1096"/>
      <c r="C52" s="1097"/>
      <c r="D52" s="193" t="s">
        <v>3</v>
      </c>
      <c r="E52" s="163" t="s">
        <v>4</v>
      </c>
      <c r="F52" s="163" t="s">
        <v>488</v>
      </c>
      <c r="G52" s="1075"/>
      <c r="H52" s="493" t="s">
        <v>534</v>
      </c>
      <c r="I52" s="493" t="s">
        <v>334</v>
      </c>
      <c r="J52" s="1075"/>
      <c r="K52" s="524" t="s">
        <v>3</v>
      </c>
      <c r="L52" s="523" t="s">
        <v>4</v>
      </c>
      <c r="M52" s="525" t="s">
        <v>488</v>
      </c>
    </row>
    <row r="53" spans="1:13" s="11" customFormat="1" ht="13.5" customHeight="1" thickBot="1">
      <c r="A53" s="98" t="s">
        <v>5</v>
      </c>
      <c r="B53" s="164" t="s">
        <v>6</v>
      </c>
      <c r="C53" s="462" t="s">
        <v>7</v>
      </c>
      <c r="D53" s="143" t="s">
        <v>8</v>
      </c>
      <c r="E53" s="143" t="s">
        <v>9</v>
      </c>
      <c r="F53" s="8" t="s">
        <v>10</v>
      </c>
      <c r="G53" s="8" t="s">
        <v>536</v>
      </c>
      <c r="H53" s="8" t="s">
        <v>376</v>
      </c>
      <c r="I53" s="8" t="s">
        <v>535</v>
      </c>
      <c r="J53" s="8" t="s">
        <v>536</v>
      </c>
      <c r="K53" s="8" t="s">
        <v>537</v>
      </c>
      <c r="L53" s="8" t="s">
        <v>540</v>
      </c>
      <c r="M53" s="8" t="s">
        <v>538</v>
      </c>
    </row>
    <row r="54" spans="1:13" s="11" customFormat="1" ht="16.5" customHeight="1" thickBot="1">
      <c r="A54" s="128"/>
      <c r="B54" s="218" t="s">
        <v>289</v>
      </c>
      <c r="C54" s="265"/>
      <c r="D54" s="249"/>
      <c r="E54" s="249"/>
      <c r="F54" s="246"/>
      <c r="G54" s="246"/>
      <c r="H54" s="246"/>
      <c r="I54" s="246"/>
      <c r="J54" s="246"/>
      <c r="K54" s="246"/>
      <c r="L54" s="246"/>
      <c r="M54" s="246"/>
    </row>
    <row r="55" spans="1:13" ht="15" customHeight="1" thickBot="1">
      <c r="A55" s="101"/>
      <c r="B55" s="169" t="s">
        <v>464</v>
      </c>
      <c r="C55" s="376"/>
      <c r="D55" s="377"/>
      <c r="E55" s="377"/>
      <c r="F55" s="378"/>
      <c r="G55" s="378"/>
      <c r="H55" s="378"/>
      <c r="I55" s="378"/>
      <c r="J55" s="378"/>
      <c r="K55" s="378"/>
      <c r="L55" s="378"/>
      <c r="M55" s="378"/>
    </row>
    <row r="56" spans="1:13" ht="17.25" customHeight="1">
      <c r="A56" s="121" t="s">
        <v>13</v>
      </c>
      <c r="B56" s="179" t="s">
        <v>191</v>
      </c>
      <c r="C56" s="331"/>
      <c r="D56" s="308"/>
      <c r="E56" s="308"/>
      <c r="F56" s="317"/>
      <c r="G56" s="317">
        <v>8100</v>
      </c>
      <c r="H56" s="317"/>
      <c r="I56" s="317"/>
      <c r="J56" s="317">
        <v>8100</v>
      </c>
      <c r="K56" s="317"/>
      <c r="L56" s="317">
        <v>8100</v>
      </c>
      <c r="M56" s="317"/>
    </row>
    <row r="57" spans="1:13" ht="18" customHeight="1">
      <c r="A57" s="123" t="s">
        <v>15</v>
      </c>
      <c r="B57" s="180" t="s">
        <v>192</v>
      </c>
      <c r="C57" s="328"/>
      <c r="D57" s="304"/>
      <c r="E57" s="304"/>
      <c r="F57" s="318"/>
      <c r="G57" s="318">
        <v>2430</v>
      </c>
      <c r="H57" s="318"/>
      <c r="I57" s="318"/>
      <c r="J57" s="317">
        <v>2430</v>
      </c>
      <c r="K57" s="318"/>
      <c r="L57" s="318">
        <v>2430</v>
      </c>
      <c r="M57" s="318"/>
    </row>
    <row r="58" spans="1:13" ht="17.25" customHeight="1">
      <c r="A58" s="123" t="s">
        <v>17</v>
      </c>
      <c r="B58" s="180" t="s">
        <v>193</v>
      </c>
      <c r="C58" s="328"/>
      <c r="D58" s="304"/>
      <c r="E58" s="304"/>
      <c r="F58" s="318"/>
      <c r="G58" s="318">
        <v>19561</v>
      </c>
      <c r="H58" s="318"/>
      <c r="I58" s="318"/>
      <c r="J58" s="317">
        <v>19561</v>
      </c>
      <c r="K58" s="318"/>
      <c r="L58" s="318">
        <v>19561</v>
      </c>
      <c r="M58" s="318"/>
    </row>
    <row r="59" spans="1:13" ht="15" customHeight="1">
      <c r="A59" s="123" t="s">
        <v>19</v>
      </c>
      <c r="B59" s="180" t="s">
        <v>194</v>
      </c>
      <c r="C59" s="328"/>
      <c r="D59" s="304"/>
      <c r="E59" s="304"/>
      <c r="F59" s="318"/>
      <c r="G59" s="318"/>
      <c r="H59" s="318"/>
      <c r="I59" s="318"/>
      <c r="J59" s="317">
        <f>G59+H59-I59</f>
        <v>0</v>
      </c>
      <c r="K59" s="318"/>
      <c r="L59" s="318"/>
      <c r="M59" s="318"/>
    </row>
    <row r="60" spans="1:13" ht="15" customHeight="1" thickBot="1">
      <c r="A60" s="123" t="s">
        <v>21</v>
      </c>
      <c r="B60" s="180" t="s">
        <v>196</v>
      </c>
      <c r="C60" s="328"/>
      <c r="D60" s="304"/>
      <c r="E60" s="304"/>
      <c r="F60" s="318"/>
      <c r="G60" s="318"/>
      <c r="H60" s="318"/>
      <c r="I60" s="318"/>
      <c r="J60" s="317">
        <f>G60+H60-I60</f>
        <v>0</v>
      </c>
      <c r="K60" s="318"/>
      <c r="L60" s="318"/>
      <c r="M60" s="318"/>
    </row>
    <row r="61" spans="1:13" s="126" customFormat="1" ht="17.25" customHeight="1" thickBot="1">
      <c r="A61" s="129" t="s">
        <v>23</v>
      </c>
      <c r="B61" s="192" t="s">
        <v>453</v>
      </c>
      <c r="C61" s="386">
        <f>SUM(C56:C60)</f>
        <v>0</v>
      </c>
      <c r="D61" s="387">
        <f>SUM(D56:D60)</f>
        <v>0</v>
      </c>
      <c r="E61" s="387">
        <f>SUM(E56:E60)</f>
        <v>0</v>
      </c>
      <c r="F61" s="388">
        <f>SUM(F56:F60)</f>
        <v>0</v>
      </c>
      <c r="G61" s="388">
        <f>SUM(G56:G60)</f>
        <v>30091</v>
      </c>
      <c r="H61" s="388">
        <f aca="true" t="shared" si="7" ref="H61:M61">SUM(H56:H60)</f>
        <v>0</v>
      </c>
      <c r="I61" s="388">
        <f t="shared" si="7"/>
        <v>0</v>
      </c>
      <c r="J61" s="388">
        <f t="shared" si="7"/>
        <v>30091</v>
      </c>
      <c r="K61" s="388">
        <f t="shared" si="7"/>
        <v>0</v>
      </c>
      <c r="L61" s="388">
        <f t="shared" si="7"/>
        <v>30091</v>
      </c>
      <c r="M61" s="388">
        <f t="shared" si="7"/>
        <v>0</v>
      </c>
    </row>
    <row r="62" spans="1:13" ht="15" customHeight="1" thickBot="1">
      <c r="A62" s="101"/>
      <c r="B62" s="169" t="s">
        <v>465</v>
      </c>
      <c r="C62" s="376"/>
      <c r="D62" s="377"/>
      <c r="E62" s="377"/>
      <c r="F62" s="378"/>
      <c r="G62" s="378"/>
      <c r="H62" s="378"/>
      <c r="I62" s="378"/>
      <c r="J62" s="378"/>
      <c r="K62" s="378"/>
      <c r="L62" s="378"/>
      <c r="M62" s="378"/>
    </row>
    <row r="63" spans="1:13" s="126" customFormat="1" ht="18" customHeight="1">
      <c r="A63" s="123" t="s">
        <v>26</v>
      </c>
      <c r="B63" s="231" t="s">
        <v>229</v>
      </c>
      <c r="C63" s="331"/>
      <c r="D63" s="308"/>
      <c r="E63" s="308"/>
      <c r="F63" s="317"/>
      <c r="G63" s="317"/>
      <c r="H63" s="317"/>
      <c r="I63" s="317"/>
      <c r="J63" s="317"/>
      <c r="K63" s="317"/>
      <c r="L63" s="317"/>
      <c r="M63" s="317"/>
    </row>
    <row r="64" spans="1:13" ht="17.25" customHeight="1">
      <c r="A64" s="123" t="s">
        <v>28</v>
      </c>
      <c r="B64" s="232" t="s">
        <v>486</v>
      </c>
      <c r="C64" s="328"/>
      <c r="D64" s="304"/>
      <c r="E64" s="304"/>
      <c r="F64" s="318"/>
      <c r="G64" s="318"/>
      <c r="H64" s="318"/>
      <c r="I64" s="318"/>
      <c r="J64" s="317">
        <f>G64+H64-I64</f>
        <v>0</v>
      </c>
      <c r="K64" s="318"/>
      <c r="L64" s="318"/>
      <c r="M64" s="318"/>
    </row>
    <row r="65" spans="1:13" ht="15" customHeight="1">
      <c r="A65" s="123" t="s">
        <v>30</v>
      </c>
      <c r="B65" s="232" t="s">
        <v>231</v>
      </c>
      <c r="C65" s="328"/>
      <c r="D65" s="304"/>
      <c r="E65" s="304"/>
      <c r="F65" s="318"/>
      <c r="G65" s="318"/>
      <c r="H65" s="318"/>
      <c r="I65" s="318"/>
      <c r="J65" s="317">
        <f>G65+H65-I65</f>
        <v>0</v>
      </c>
      <c r="K65" s="318"/>
      <c r="L65" s="318"/>
      <c r="M65" s="318"/>
    </row>
    <row r="66" spans="1:13" ht="18" customHeight="1">
      <c r="A66" s="268" t="s">
        <v>32</v>
      </c>
      <c r="B66" s="269" t="s">
        <v>456</v>
      </c>
      <c r="C66" s="405"/>
      <c r="D66" s="416"/>
      <c r="E66" s="416"/>
      <c r="F66" s="332"/>
      <c r="G66" s="332"/>
      <c r="H66" s="332"/>
      <c r="I66" s="332"/>
      <c r="J66" s="317"/>
      <c r="K66" s="332"/>
      <c r="L66" s="332"/>
      <c r="M66" s="332"/>
    </row>
    <row r="67" spans="1:13" ht="18" customHeight="1" thickBot="1">
      <c r="A67" s="127" t="s">
        <v>34</v>
      </c>
      <c r="B67" s="233" t="s">
        <v>502</v>
      </c>
      <c r="C67" s="329"/>
      <c r="D67" s="311"/>
      <c r="E67" s="311"/>
      <c r="F67" s="321"/>
      <c r="G67" s="321"/>
      <c r="H67" s="321"/>
      <c r="I67" s="321"/>
      <c r="J67" s="317">
        <f>G67+H67-I67</f>
        <v>0</v>
      </c>
      <c r="K67" s="321"/>
      <c r="L67" s="321"/>
      <c r="M67" s="321"/>
    </row>
    <row r="68" spans="1:13" ht="17.25" customHeight="1" thickBot="1">
      <c r="A68" s="51" t="s">
        <v>38</v>
      </c>
      <c r="B68" s="230" t="s">
        <v>487</v>
      </c>
      <c r="C68" s="330">
        <f>C63+C65+C66</f>
        <v>0</v>
      </c>
      <c r="D68" s="330">
        <f>D63+D65+D66</f>
        <v>0</v>
      </c>
      <c r="E68" s="330">
        <f>E63+E65+E66</f>
        <v>0</v>
      </c>
      <c r="F68" s="330">
        <f>F63+F65+F66</f>
        <v>0</v>
      </c>
      <c r="G68" s="330">
        <f>G63+G65+G66</f>
        <v>0</v>
      </c>
      <c r="H68" s="330">
        <f aca="true" t="shared" si="8" ref="H68:M68">H63+H65+H66</f>
        <v>0</v>
      </c>
      <c r="I68" s="330">
        <f t="shared" si="8"/>
        <v>0</v>
      </c>
      <c r="J68" s="330">
        <f t="shared" si="8"/>
        <v>0</v>
      </c>
      <c r="K68" s="330">
        <f t="shared" si="8"/>
        <v>0</v>
      </c>
      <c r="L68" s="330">
        <f t="shared" si="8"/>
        <v>0</v>
      </c>
      <c r="M68" s="330">
        <f t="shared" si="8"/>
        <v>0</v>
      </c>
    </row>
    <row r="69" spans="1:13" ht="15" customHeight="1" thickBot="1">
      <c r="A69" s="51" t="s">
        <v>53</v>
      </c>
      <c r="B69" s="169" t="s">
        <v>457</v>
      </c>
      <c r="C69" s="380"/>
      <c r="D69" s="381"/>
      <c r="E69" s="381"/>
      <c r="F69" s="382"/>
      <c r="G69" s="382"/>
      <c r="H69" s="382"/>
      <c r="I69" s="382"/>
      <c r="J69" s="382"/>
      <c r="K69" s="382"/>
      <c r="L69" s="382"/>
      <c r="M69" s="382"/>
    </row>
    <row r="70" spans="1:13" ht="16.5" customHeight="1" thickBot="1">
      <c r="A70" s="51" t="s">
        <v>70</v>
      </c>
      <c r="B70" s="224" t="s">
        <v>458</v>
      </c>
      <c r="C70" s="330">
        <f>+C61+C68+C69</f>
        <v>0</v>
      </c>
      <c r="D70" s="309">
        <f>+D61+D68+D69</f>
        <v>0</v>
      </c>
      <c r="E70" s="309">
        <f>+E61+E68+E69</f>
        <v>0</v>
      </c>
      <c r="F70" s="316">
        <f>+F61+F68+F69</f>
        <v>0</v>
      </c>
      <c r="G70" s="316">
        <f>+G61+G68+G69</f>
        <v>30091</v>
      </c>
      <c r="H70" s="316">
        <f aca="true" t="shared" si="9" ref="H70:M70">+H61+H68+H69</f>
        <v>0</v>
      </c>
      <c r="I70" s="316">
        <f t="shared" si="9"/>
        <v>0</v>
      </c>
      <c r="J70" s="316">
        <f t="shared" si="9"/>
        <v>30091</v>
      </c>
      <c r="K70" s="316">
        <f t="shared" si="9"/>
        <v>0</v>
      </c>
      <c r="L70" s="316">
        <f t="shared" si="9"/>
        <v>30091</v>
      </c>
      <c r="M70" s="316">
        <f t="shared" si="9"/>
        <v>0</v>
      </c>
    </row>
    <row r="71" spans="3:13" ht="15" customHeight="1" thickBot="1">
      <c r="C71" s="266"/>
      <c r="D71" s="245"/>
      <c r="E71" s="245"/>
      <c r="F71" s="245"/>
      <c r="G71" s="245"/>
      <c r="H71" s="245"/>
      <c r="I71" s="245"/>
      <c r="J71" s="245"/>
      <c r="K71" s="245"/>
      <c r="L71" s="245"/>
      <c r="M71" s="245"/>
    </row>
    <row r="72" spans="1:13" ht="17.25" customHeight="1" thickBot="1">
      <c r="A72" s="118" t="s">
        <v>429</v>
      </c>
      <c r="B72" s="222"/>
      <c r="C72" s="373"/>
      <c r="D72" s="374"/>
      <c r="E72" s="374"/>
      <c r="F72" s="375"/>
      <c r="G72" s="375"/>
      <c r="H72" s="375"/>
      <c r="I72" s="375"/>
      <c r="J72" s="375"/>
      <c r="K72" s="375"/>
      <c r="L72" s="375"/>
      <c r="M72" s="375"/>
    </row>
    <row r="73" spans="1:13" ht="17.25" customHeight="1" thickBot="1">
      <c r="A73" s="118" t="s">
        <v>430</v>
      </c>
      <c r="B73" s="222"/>
      <c r="C73" s="373"/>
      <c r="D73" s="374"/>
      <c r="E73" s="374"/>
      <c r="F73" s="375"/>
      <c r="G73" s="375"/>
      <c r="H73" s="375"/>
      <c r="I73" s="375"/>
      <c r="J73" s="375"/>
      <c r="K73" s="375"/>
      <c r="L73" s="375"/>
      <c r="M73" s="375"/>
    </row>
  </sheetData>
  <sheetProtection selectLockedCells="1" selectUnlockedCells="1"/>
  <mergeCells count="20">
    <mergeCell ref="B2:M2"/>
    <mergeCell ref="B3:M3"/>
    <mergeCell ref="A4:A5"/>
    <mergeCell ref="B4:B5"/>
    <mergeCell ref="C4:C5"/>
    <mergeCell ref="D4:F4"/>
    <mergeCell ref="G4:G5"/>
    <mergeCell ref="H4:I4"/>
    <mergeCell ref="J4:J5"/>
    <mergeCell ref="K4:M4"/>
    <mergeCell ref="B49:M49"/>
    <mergeCell ref="B50:M50"/>
    <mergeCell ref="A51:A52"/>
    <mergeCell ref="B51:B52"/>
    <mergeCell ref="C51:C52"/>
    <mergeCell ref="D51:F51"/>
    <mergeCell ref="G51:G52"/>
    <mergeCell ref="H51:I51"/>
    <mergeCell ref="J51:J52"/>
    <mergeCell ref="K51:M51"/>
  </mergeCells>
  <printOptions horizontalCentered="1"/>
  <pageMargins left="0.3937007874015748" right="0.2755905511811024" top="0.4330708661417323" bottom="0.5118110236220472" header="0.5118110236220472" footer="0.5118110236220472"/>
  <pageSetup horizontalDpi="600" verticalDpi="600" orientation="landscape" paperSize="9" scale="62" r:id="rId1"/>
  <rowBreaks count="1" manualBreakCount="1">
    <brk id="45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M74"/>
  <sheetViews>
    <sheetView zoomScalePageLayoutView="0" workbookViewId="0" topLeftCell="A1">
      <pane xSplit="2" ySplit="5" topLeftCell="D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45" sqref="K45"/>
    </sheetView>
  </sheetViews>
  <sheetFormatPr defaultColWidth="9.00390625" defaultRowHeight="12.75"/>
  <cols>
    <col min="1" max="1" width="10.50390625" style="90" customWidth="1"/>
    <col min="2" max="2" width="74.00390625" style="194" customWidth="1"/>
    <col min="3" max="3" width="15.875" style="267" customWidth="1"/>
    <col min="4" max="4" width="15.875" style="91" customWidth="1"/>
    <col min="5" max="5" width="14.625" style="91" customWidth="1"/>
    <col min="6" max="6" width="14.875" style="91" customWidth="1"/>
    <col min="7" max="13" width="15.875" style="9" customWidth="1"/>
    <col min="14" max="16384" width="9.375" style="9" customWidth="1"/>
  </cols>
  <sheetData>
    <row r="1" spans="1:13" s="120" customFormat="1" ht="21" customHeight="1" thickBot="1">
      <c r="A1" s="94"/>
      <c r="C1" s="473" t="str">
        <f>+CONCATENATE("9.5. melléklet a .../",2018,". (......) önkormányzati rendelethez")</f>
        <v>9.5. melléklet a .../2018. (......) önkormányzati rendelethez</v>
      </c>
      <c r="D1" s="119"/>
      <c r="E1" s="45"/>
      <c r="M1" s="6" t="s">
        <v>0</v>
      </c>
    </row>
    <row r="2" spans="1:13" s="97" customFormat="1" ht="40.5" customHeight="1" thickBot="1">
      <c r="A2" s="528" t="s">
        <v>394</v>
      </c>
      <c r="B2" s="1105" t="s">
        <v>493</v>
      </c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7"/>
    </row>
    <row r="3" spans="1:13" s="97" customFormat="1" ht="54" customHeight="1" thickBot="1">
      <c r="A3" s="528" t="s">
        <v>395</v>
      </c>
      <c r="B3" s="1105" t="s">
        <v>396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7"/>
    </row>
    <row r="4" spans="1:13" s="97" customFormat="1" ht="18.75" customHeight="1" thickBot="1">
      <c r="A4" s="1096" t="s">
        <v>1</v>
      </c>
      <c r="B4" s="1087" t="s">
        <v>397</v>
      </c>
      <c r="C4" s="1123" t="s">
        <v>542</v>
      </c>
      <c r="D4" s="1147" t="s">
        <v>544</v>
      </c>
      <c r="E4" s="1147"/>
      <c r="F4" s="1147"/>
      <c r="G4" s="1087" t="s">
        <v>570</v>
      </c>
      <c r="H4" s="1108" t="s">
        <v>571</v>
      </c>
      <c r="I4" s="1074"/>
      <c r="J4" s="1087" t="s">
        <v>557</v>
      </c>
      <c r="K4" s="1121" t="s">
        <v>533</v>
      </c>
      <c r="L4" s="1121"/>
      <c r="M4" s="1122"/>
    </row>
    <row r="5" spans="1:13" s="194" customFormat="1" ht="48" thickBot="1">
      <c r="A5" s="1096"/>
      <c r="B5" s="1096"/>
      <c r="C5" s="1097"/>
      <c r="D5" s="193" t="s">
        <v>3</v>
      </c>
      <c r="E5" s="163" t="s">
        <v>4</v>
      </c>
      <c r="F5" s="163" t="s">
        <v>488</v>
      </c>
      <c r="G5" s="1075"/>
      <c r="H5" s="493" t="s">
        <v>534</v>
      </c>
      <c r="I5" s="493" t="s">
        <v>334</v>
      </c>
      <c r="J5" s="1075"/>
      <c r="K5" s="524" t="s">
        <v>3</v>
      </c>
      <c r="L5" s="523" t="s">
        <v>4</v>
      </c>
      <c r="M5" s="525" t="s">
        <v>488</v>
      </c>
    </row>
    <row r="6" spans="1:13" s="11" customFormat="1" ht="13.5" customHeight="1" thickBot="1">
      <c r="A6" s="98" t="s">
        <v>5</v>
      </c>
      <c r="B6" s="164" t="s">
        <v>6</v>
      </c>
      <c r="C6" s="462" t="s">
        <v>7</v>
      </c>
      <c r="D6" s="143" t="s">
        <v>8</v>
      </c>
      <c r="E6" s="143" t="s">
        <v>9</v>
      </c>
      <c r="F6" s="8" t="s">
        <v>10</v>
      </c>
      <c r="G6" s="8" t="s">
        <v>536</v>
      </c>
      <c r="H6" s="8" t="s">
        <v>376</v>
      </c>
      <c r="I6" s="8" t="s">
        <v>535</v>
      </c>
      <c r="J6" s="8" t="s">
        <v>536</v>
      </c>
      <c r="K6" s="8" t="s">
        <v>537</v>
      </c>
      <c r="L6" s="8" t="s">
        <v>540</v>
      </c>
      <c r="M6" s="8" t="s">
        <v>538</v>
      </c>
    </row>
    <row r="7" spans="1:13" s="11" customFormat="1" ht="15.75" customHeight="1" thickBot="1">
      <c r="A7" s="99"/>
      <c r="B7" s="218" t="s">
        <v>288</v>
      </c>
      <c r="C7" s="264"/>
      <c r="D7" s="247"/>
      <c r="E7" s="247"/>
      <c r="F7" s="248"/>
      <c r="G7" s="248"/>
      <c r="H7" s="248"/>
      <c r="I7" s="248"/>
      <c r="J7" s="248"/>
      <c r="K7" s="248"/>
      <c r="L7" s="248"/>
      <c r="M7" s="248"/>
    </row>
    <row r="8" spans="1:13" ht="15" customHeight="1" thickBot="1">
      <c r="A8" s="101"/>
      <c r="B8" s="224" t="s">
        <v>295</v>
      </c>
      <c r="C8" s="376"/>
      <c r="D8" s="377"/>
      <c r="E8" s="377"/>
      <c r="F8" s="378"/>
      <c r="G8" s="378"/>
      <c r="H8" s="378"/>
      <c r="I8" s="378"/>
      <c r="J8" s="378"/>
      <c r="K8" s="378"/>
      <c r="L8" s="378"/>
      <c r="M8" s="378"/>
    </row>
    <row r="9" spans="1:13" s="122" customFormat="1" ht="15.75" customHeight="1">
      <c r="A9" s="121" t="s">
        <v>13</v>
      </c>
      <c r="B9" s="179" t="s">
        <v>74</v>
      </c>
      <c r="C9" s="331"/>
      <c r="D9" s="308"/>
      <c r="E9" s="308"/>
      <c r="F9" s="317"/>
      <c r="G9" s="317"/>
      <c r="H9" s="317"/>
      <c r="I9" s="317"/>
      <c r="J9" s="317"/>
      <c r="K9" s="317"/>
      <c r="L9" s="317"/>
      <c r="M9" s="317"/>
    </row>
    <row r="10" spans="1:13" s="122" customFormat="1" ht="17.25" customHeight="1">
      <c r="A10" s="123" t="s">
        <v>15</v>
      </c>
      <c r="B10" s="180" t="s">
        <v>76</v>
      </c>
      <c r="C10" s="328">
        <v>422</v>
      </c>
      <c r="D10" s="328">
        <v>422</v>
      </c>
      <c r="E10" s="304"/>
      <c r="F10" s="318"/>
      <c r="G10" s="318">
        <v>422</v>
      </c>
      <c r="H10" s="318"/>
      <c r="I10" s="318"/>
      <c r="J10" s="318">
        <v>422</v>
      </c>
      <c r="K10" s="318">
        <v>422</v>
      </c>
      <c r="L10" s="318"/>
      <c r="M10" s="318"/>
    </row>
    <row r="11" spans="1:13" s="122" customFormat="1" ht="15" customHeight="1">
      <c r="A11" s="123" t="s">
        <v>17</v>
      </c>
      <c r="B11" s="180" t="s">
        <v>78</v>
      </c>
      <c r="C11" s="328"/>
      <c r="D11" s="328"/>
      <c r="E11" s="304"/>
      <c r="F11" s="318"/>
      <c r="G11" s="318"/>
      <c r="H11" s="318"/>
      <c r="I11" s="318"/>
      <c r="J11" s="318"/>
      <c r="K11" s="318"/>
      <c r="L11" s="318"/>
      <c r="M11" s="318"/>
    </row>
    <row r="12" spans="1:13" s="122" customFormat="1" ht="15" customHeight="1">
      <c r="A12" s="123" t="s">
        <v>19</v>
      </c>
      <c r="B12" s="180" t="s">
        <v>485</v>
      </c>
      <c r="C12" s="328"/>
      <c r="D12" s="328"/>
      <c r="E12" s="304"/>
      <c r="F12" s="318"/>
      <c r="G12" s="318"/>
      <c r="H12" s="318"/>
      <c r="I12" s="318"/>
      <c r="J12" s="318"/>
      <c r="K12" s="318"/>
      <c r="L12" s="318"/>
      <c r="M12" s="318"/>
    </row>
    <row r="13" spans="1:13" s="122" customFormat="1" ht="15" customHeight="1">
      <c r="A13" s="123" t="s">
        <v>21</v>
      </c>
      <c r="B13" s="180" t="s">
        <v>82</v>
      </c>
      <c r="C13" s="328"/>
      <c r="D13" s="328"/>
      <c r="E13" s="304"/>
      <c r="F13" s="318"/>
      <c r="G13" s="318"/>
      <c r="H13" s="318"/>
      <c r="I13" s="318"/>
      <c r="J13" s="318"/>
      <c r="K13" s="318"/>
      <c r="L13" s="318"/>
      <c r="M13" s="318"/>
    </row>
    <row r="14" spans="1:13" s="122" customFormat="1" ht="16.5" customHeight="1">
      <c r="A14" s="123" t="s">
        <v>197</v>
      </c>
      <c r="B14" s="180" t="s">
        <v>431</v>
      </c>
      <c r="C14" s="328">
        <v>113</v>
      </c>
      <c r="D14" s="328">
        <v>113</v>
      </c>
      <c r="E14" s="304"/>
      <c r="F14" s="318"/>
      <c r="G14" s="318">
        <v>113</v>
      </c>
      <c r="H14" s="318"/>
      <c r="I14" s="318"/>
      <c r="J14" s="318">
        <v>113</v>
      </c>
      <c r="K14" s="318">
        <v>113</v>
      </c>
      <c r="L14" s="318"/>
      <c r="M14" s="318"/>
    </row>
    <row r="15" spans="1:13" s="122" customFormat="1" ht="15" customHeight="1">
      <c r="A15" s="123" t="s">
        <v>199</v>
      </c>
      <c r="B15" s="190" t="s">
        <v>432</v>
      </c>
      <c r="C15" s="328"/>
      <c r="D15" s="328"/>
      <c r="E15" s="304"/>
      <c r="F15" s="318"/>
      <c r="G15" s="318"/>
      <c r="H15" s="318"/>
      <c r="I15" s="318"/>
      <c r="J15" s="318"/>
      <c r="K15" s="318"/>
      <c r="L15" s="318"/>
      <c r="M15" s="318"/>
    </row>
    <row r="16" spans="1:13" s="122" customFormat="1" ht="15" customHeight="1">
      <c r="A16" s="123" t="s">
        <v>201</v>
      </c>
      <c r="B16" s="180" t="s">
        <v>88</v>
      </c>
      <c r="C16" s="329"/>
      <c r="D16" s="329"/>
      <c r="E16" s="311"/>
      <c r="F16" s="321"/>
      <c r="G16" s="321"/>
      <c r="H16" s="321"/>
      <c r="I16" s="321"/>
      <c r="J16" s="321"/>
      <c r="K16" s="321"/>
      <c r="L16" s="321"/>
      <c r="M16" s="321"/>
    </row>
    <row r="17" spans="1:13" s="91" customFormat="1" ht="15" customHeight="1">
      <c r="A17" s="123" t="s">
        <v>203</v>
      </c>
      <c r="B17" s="180" t="s">
        <v>90</v>
      </c>
      <c r="C17" s="328"/>
      <c r="D17" s="328"/>
      <c r="E17" s="304"/>
      <c r="F17" s="318"/>
      <c r="G17" s="318"/>
      <c r="H17" s="318"/>
      <c r="I17" s="318"/>
      <c r="J17" s="318"/>
      <c r="K17" s="318"/>
      <c r="L17" s="318"/>
      <c r="M17" s="318"/>
    </row>
    <row r="18" spans="1:13" s="91" customFormat="1" ht="15" customHeight="1">
      <c r="A18" s="123" t="s">
        <v>205</v>
      </c>
      <c r="B18" s="180" t="s">
        <v>92</v>
      </c>
      <c r="C18" s="379"/>
      <c r="D18" s="379"/>
      <c r="E18" s="306"/>
      <c r="F18" s="319"/>
      <c r="G18" s="319"/>
      <c r="H18" s="319"/>
      <c r="I18" s="319"/>
      <c r="J18" s="319"/>
      <c r="K18" s="319"/>
      <c r="L18" s="319"/>
      <c r="M18" s="319"/>
    </row>
    <row r="19" spans="1:13" s="91" customFormat="1" ht="15" customHeight="1" thickBot="1">
      <c r="A19" s="123" t="s">
        <v>207</v>
      </c>
      <c r="B19" s="190" t="s">
        <v>94</v>
      </c>
      <c r="C19" s="379"/>
      <c r="D19" s="379"/>
      <c r="E19" s="306"/>
      <c r="F19" s="319"/>
      <c r="G19" s="319"/>
      <c r="H19" s="319"/>
      <c r="I19" s="319"/>
      <c r="J19" s="319"/>
      <c r="K19" s="319"/>
      <c r="L19" s="319"/>
      <c r="M19" s="319"/>
    </row>
    <row r="20" spans="1:13" s="122" customFormat="1" ht="18" customHeight="1" thickBot="1">
      <c r="A20" s="51" t="s">
        <v>23</v>
      </c>
      <c r="B20" s="224" t="s">
        <v>433</v>
      </c>
      <c r="C20" s="330">
        <f>SUM(C9:C19)</f>
        <v>535</v>
      </c>
      <c r="D20" s="330">
        <f>SUM(D9:D19)</f>
        <v>535</v>
      </c>
      <c r="E20" s="309">
        <f>SUM(E9:E19)</f>
        <v>0</v>
      </c>
      <c r="F20" s="316">
        <f>SUM(F9:F19)</f>
        <v>0</v>
      </c>
      <c r="G20" s="316">
        <f>SUM(G9:G19)</f>
        <v>535</v>
      </c>
      <c r="H20" s="316">
        <f aca="true" t="shared" si="0" ref="H20:M20">SUM(H9:H19)</f>
        <v>0</v>
      </c>
      <c r="I20" s="316">
        <f t="shared" si="0"/>
        <v>0</v>
      </c>
      <c r="J20" s="316">
        <f t="shared" si="0"/>
        <v>535</v>
      </c>
      <c r="K20" s="316">
        <f t="shared" si="0"/>
        <v>535</v>
      </c>
      <c r="L20" s="316">
        <f t="shared" si="0"/>
        <v>0</v>
      </c>
      <c r="M20" s="316">
        <f t="shared" si="0"/>
        <v>0</v>
      </c>
    </row>
    <row r="21" spans="1:13" ht="15" customHeight="1" thickBot="1">
      <c r="A21" s="130"/>
      <c r="B21" s="239" t="s">
        <v>25</v>
      </c>
      <c r="C21" s="376"/>
      <c r="D21" s="376"/>
      <c r="E21" s="377"/>
      <c r="F21" s="378"/>
      <c r="G21" s="378"/>
      <c r="H21" s="378"/>
      <c r="I21" s="378"/>
      <c r="J21" s="378"/>
      <c r="K21" s="378"/>
      <c r="L21" s="378"/>
      <c r="M21" s="378"/>
    </row>
    <row r="22" spans="1:13" s="91" customFormat="1" ht="15" customHeight="1">
      <c r="A22" s="121" t="s">
        <v>26</v>
      </c>
      <c r="B22" s="179" t="s">
        <v>27</v>
      </c>
      <c r="C22" s="331"/>
      <c r="D22" s="331"/>
      <c r="E22" s="308"/>
      <c r="F22" s="317"/>
      <c r="G22" s="317"/>
      <c r="H22" s="317"/>
      <c r="I22" s="317"/>
      <c r="J22" s="317"/>
      <c r="K22" s="317"/>
      <c r="L22" s="317"/>
      <c r="M22" s="317"/>
    </row>
    <row r="23" spans="1:13" s="91" customFormat="1" ht="15" customHeight="1">
      <c r="A23" s="123" t="s">
        <v>28</v>
      </c>
      <c r="B23" s="180" t="s">
        <v>434</v>
      </c>
      <c r="C23" s="328"/>
      <c r="D23" s="328"/>
      <c r="E23" s="304"/>
      <c r="F23" s="318"/>
      <c r="G23" s="318"/>
      <c r="H23" s="318"/>
      <c r="I23" s="318"/>
      <c r="J23" s="318"/>
      <c r="K23" s="318"/>
      <c r="L23" s="318"/>
      <c r="M23" s="318"/>
    </row>
    <row r="24" spans="1:13" s="91" customFormat="1" ht="16.5" customHeight="1">
      <c r="A24" s="123" t="s">
        <v>30</v>
      </c>
      <c r="B24" s="180" t="s">
        <v>435</v>
      </c>
      <c r="C24" s="328">
        <v>1088</v>
      </c>
      <c r="D24" s="328">
        <v>1088</v>
      </c>
      <c r="E24" s="304"/>
      <c r="F24" s="318"/>
      <c r="G24" s="318">
        <v>1749</v>
      </c>
      <c r="H24" s="318">
        <v>780</v>
      </c>
      <c r="I24" s="318"/>
      <c r="J24" s="318">
        <v>2529</v>
      </c>
      <c r="K24" s="318">
        <v>2529</v>
      </c>
      <c r="L24" s="318"/>
      <c r="M24" s="318"/>
    </row>
    <row r="25" spans="1:13" s="91" customFormat="1" ht="15" customHeight="1" thickBot="1">
      <c r="A25" s="123" t="s">
        <v>32</v>
      </c>
      <c r="B25" s="180" t="s">
        <v>459</v>
      </c>
      <c r="C25" s="328"/>
      <c r="D25" s="328"/>
      <c r="E25" s="304"/>
      <c r="F25" s="318"/>
      <c r="G25" s="318"/>
      <c r="H25" s="318"/>
      <c r="I25" s="318"/>
      <c r="J25" s="318"/>
      <c r="K25" s="318"/>
      <c r="L25" s="318"/>
      <c r="M25" s="318"/>
    </row>
    <row r="26" spans="1:13" s="122" customFormat="1" ht="17.25" customHeight="1" thickBot="1">
      <c r="A26" s="51" t="s">
        <v>38</v>
      </c>
      <c r="B26" s="224" t="s">
        <v>437</v>
      </c>
      <c r="C26" s="330">
        <f>SUM(C22:C24)</f>
        <v>1088</v>
      </c>
      <c r="D26" s="330">
        <f>SUM(D22:D24)</f>
        <v>1088</v>
      </c>
      <c r="E26" s="309">
        <f>SUM(E22:E24)</f>
        <v>0</v>
      </c>
      <c r="F26" s="316">
        <f>SUM(F22:F24)</f>
        <v>0</v>
      </c>
      <c r="G26" s="316">
        <f>SUM(G22:G24)</f>
        <v>1749</v>
      </c>
      <c r="H26" s="316">
        <f aca="true" t="shared" si="1" ref="H26:M26">SUM(H22:H24)</f>
        <v>780</v>
      </c>
      <c r="I26" s="316">
        <f t="shared" si="1"/>
        <v>0</v>
      </c>
      <c r="J26" s="316">
        <f t="shared" si="1"/>
        <v>2529</v>
      </c>
      <c r="K26" s="316">
        <f t="shared" si="1"/>
        <v>2529</v>
      </c>
      <c r="L26" s="316">
        <f t="shared" si="1"/>
        <v>0</v>
      </c>
      <c r="M26" s="316">
        <f t="shared" si="1"/>
        <v>0</v>
      </c>
    </row>
    <row r="27" spans="1:13" s="91" customFormat="1" ht="15" customHeight="1" thickBot="1">
      <c r="A27" s="51" t="s">
        <v>53</v>
      </c>
      <c r="B27" s="169" t="s">
        <v>294</v>
      </c>
      <c r="C27" s="380"/>
      <c r="D27" s="380"/>
      <c r="E27" s="381"/>
      <c r="F27" s="382"/>
      <c r="G27" s="382"/>
      <c r="H27" s="382"/>
      <c r="I27" s="382"/>
      <c r="J27" s="382"/>
      <c r="K27" s="382"/>
      <c r="L27" s="382"/>
      <c r="M27" s="382"/>
    </row>
    <row r="28" spans="1:13" ht="15" customHeight="1" thickBot="1">
      <c r="A28" s="101"/>
      <c r="B28" s="169" t="s">
        <v>40</v>
      </c>
      <c r="C28" s="376"/>
      <c r="D28" s="376"/>
      <c r="E28" s="377"/>
      <c r="F28" s="378"/>
      <c r="G28" s="378"/>
      <c r="H28" s="378"/>
      <c r="I28" s="378"/>
      <c r="J28" s="378"/>
      <c r="K28" s="378"/>
      <c r="L28" s="378"/>
      <c r="M28" s="378"/>
    </row>
    <row r="29" spans="1:13" s="91" customFormat="1" ht="15" customHeight="1">
      <c r="A29" s="121" t="s">
        <v>56</v>
      </c>
      <c r="B29" s="179" t="s">
        <v>434</v>
      </c>
      <c r="C29" s="331"/>
      <c r="D29" s="331"/>
      <c r="E29" s="308"/>
      <c r="F29" s="317"/>
      <c r="G29" s="317"/>
      <c r="H29" s="317"/>
      <c r="I29" s="317"/>
      <c r="J29" s="317"/>
      <c r="K29" s="317"/>
      <c r="L29" s="317"/>
      <c r="M29" s="317"/>
    </row>
    <row r="30" spans="1:13" s="91" customFormat="1" ht="15" customHeight="1" thickBot="1">
      <c r="A30" s="121" t="s">
        <v>64</v>
      </c>
      <c r="B30" s="180" t="s">
        <v>438</v>
      </c>
      <c r="C30" s="329"/>
      <c r="D30" s="329"/>
      <c r="E30" s="311"/>
      <c r="F30" s="321"/>
      <c r="G30" s="321"/>
      <c r="H30" s="321"/>
      <c r="I30" s="321"/>
      <c r="J30" s="321"/>
      <c r="K30" s="321"/>
      <c r="L30" s="321"/>
      <c r="M30" s="321"/>
    </row>
    <row r="31" spans="1:13" s="91" customFormat="1" ht="15" customHeight="1" thickBot="1">
      <c r="A31" s="123" t="s">
        <v>66</v>
      </c>
      <c r="B31" s="227" t="s">
        <v>460</v>
      </c>
      <c r="C31" s="383"/>
      <c r="D31" s="383"/>
      <c r="E31" s="309">
        <f>+E29+E30</f>
        <v>0</v>
      </c>
      <c r="F31" s="316">
        <f>+F29+F30</f>
        <v>0</v>
      </c>
      <c r="G31" s="316">
        <f>+G29+G30</f>
        <v>0</v>
      </c>
      <c r="H31" s="316">
        <f aca="true" t="shared" si="2" ref="H31:M31">+H29+H30</f>
        <v>0</v>
      </c>
      <c r="I31" s="316">
        <f t="shared" si="2"/>
        <v>0</v>
      </c>
      <c r="J31" s="316">
        <f t="shared" si="2"/>
        <v>0</v>
      </c>
      <c r="K31" s="316">
        <f t="shared" si="2"/>
        <v>0</v>
      </c>
      <c r="L31" s="316">
        <f t="shared" si="2"/>
        <v>0</v>
      </c>
      <c r="M31" s="316">
        <f t="shared" si="2"/>
        <v>0</v>
      </c>
    </row>
    <row r="32" spans="1:13" s="91" customFormat="1" ht="15" customHeight="1" thickBot="1">
      <c r="A32" s="51" t="s">
        <v>70</v>
      </c>
      <c r="B32" s="169" t="s">
        <v>461</v>
      </c>
      <c r="C32" s="330">
        <f>+C29+C30</f>
        <v>0</v>
      </c>
      <c r="D32" s="330">
        <f>+D29+D30</f>
        <v>0</v>
      </c>
      <c r="E32" s="384"/>
      <c r="F32" s="385"/>
      <c r="G32" s="385"/>
      <c r="H32" s="385"/>
      <c r="I32" s="385"/>
      <c r="J32" s="385"/>
      <c r="K32" s="385"/>
      <c r="L32" s="385"/>
      <c r="M32" s="385"/>
    </row>
    <row r="33" spans="1:13" ht="15" customHeight="1" thickBot="1">
      <c r="A33" s="101"/>
      <c r="B33" s="169" t="s">
        <v>97</v>
      </c>
      <c r="C33" s="376"/>
      <c r="D33" s="376"/>
      <c r="E33" s="377"/>
      <c r="F33" s="378"/>
      <c r="G33" s="378"/>
      <c r="H33" s="378"/>
      <c r="I33" s="378"/>
      <c r="J33" s="378"/>
      <c r="K33" s="378"/>
      <c r="L33" s="378"/>
      <c r="M33" s="378"/>
    </row>
    <row r="34" spans="1:13" s="91" customFormat="1" ht="15" customHeight="1">
      <c r="A34" s="121" t="s">
        <v>73</v>
      </c>
      <c r="B34" s="179" t="s">
        <v>99</v>
      </c>
      <c r="C34" s="331"/>
      <c r="D34" s="331"/>
      <c r="E34" s="308"/>
      <c r="F34" s="317"/>
      <c r="G34" s="317"/>
      <c r="H34" s="317"/>
      <c r="I34" s="317"/>
      <c r="J34" s="317"/>
      <c r="K34" s="317"/>
      <c r="L34" s="317"/>
      <c r="M34" s="317"/>
    </row>
    <row r="35" spans="1:13" s="91" customFormat="1" ht="15" customHeight="1">
      <c r="A35" s="121" t="s">
        <v>75</v>
      </c>
      <c r="B35" s="180" t="s">
        <v>101</v>
      </c>
      <c r="C35" s="329"/>
      <c r="D35" s="329"/>
      <c r="E35" s="311"/>
      <c r="F35" s="321"/>
      <c r="G35" s="321"/>
      <c r="H35" s="321"/>
      <c r="I35" s="321"/>
      <c r="J35" s="321"/>
      <c r="K35" s="321"/>
      <c r="L35" s="321"/>
      <c r="M35" s="321"/>
    </row>
    <row r="36" spans="1:13" s="91" customFormat="1" ht="15" customHeight="1" thickBot="1">
      <c r="A36" s="123" t="s">
        <v>77</v>
      </c>
      <c r="B36" s="227" t="s">
        <v>103</v>
      </c>
      <c r="C36" s="383"/>
      <c r="D36" s="383"/>
      <c r="E36" s="384"/>
      <c r="F36" s="385"/>
      <c r="G36" s="385"/>
      <c r="H36" s="385"/>
      <c r="I36" s="385"/>
      <c r="J36" s="385"/>
      <c r="K36" s="385"/>
      <c r="L36" s="385"/>
      <c r="M36" s="385"/>
    </row>
    <row r="37" spans="1:13" s="91" customFormat="1" ht="15" customHeight="1" thickBot="1">
      <c r="A37" s="51" t="s">
        <v>95</v>
      </c>
      <c r="B37" s="169" t="s">
        <v>468</v>
      </c>
      <c r="C37" s="330">
        <f>+C34+C35+C36</f>
        <v>0</v>
      </c>
      <c r="D37" s="330">
        <f>+D34+D35+D36</f>
        <v>0</v>
      </c>
      <c r="E37" s="309">
        <f>+E34+E35+E36</f>
        <v>0</v>
      </c>
      <c r="F37" s="316">
        <f>+F34+F35+F36</f>
        <v>0</v>
      </c>
      <c r="G37" s="316">
        <f>+G34+G35+G36</f>
        <v>0</v>
      </c>
      <c r="H37" s="316">
        <f aca="true" t="shared" si="3" ref="H37:M37">+H34+H35+H36</f>
        <v>0</v>
      </c>
      <c r="I37" s="316">
        <f t="shared" si="3"/>
        <v>0</v>
      </c>
      <c r="J37" s="316">
        <f t="shared" si="3"/>
        <v>0</v>
      </c>
      <c r="K37" s="316">
        <f t="shared" si="3"/>
        <v>0</v>
      </c>
      <c r="L37" s="316">
        <f t="shared" si="3"/>
        <v>0</v>
      </c>
      <c r="M37" s="316">
        <f t="shared" si="3"/>
        <v>0</v>
      </c>
    </row>
    <row r="38" spans="1:13" s="122" customFormat="1" ht="15" customHeight="1" thickBot="1">
      <c r="A38" s="51" t="s">
        <v>108</v>
      </c>
      <c r="B38" s="169" t="s">
        <v>296</v>
      </c>
      <c r="C38" s="380"/>
      <c r="D38" s="380"/>
      <c r="E38" s="381"/>
      <c r="F38" s="382"/>
      <c r="G38" s="382"/>
      <c r="H38" s="382"/>
      <c r="I38" s="382"/>
      <c r="J38" s="382"/>
      <c r="K38" s="382"/>
      <c r="L38" s="382"/>
      <c r="M38" s="382"/>
    </row>
    <row r="39" spans="1:13" s="122" customFormat="1" ht="15" customHeight="1" thickBot="1">
      <c r="A39" s="51" t="s">
        <v>119</v>
      </c>
      <c r="B39" s="169" t="s">
        <v>442</v>
      </c>
      <c r="C39" s="380"/>
      <c r="D39" s="380"/>
      <c r="E39" s="381"/>
      <c r="F39" s="382"/>
      <c r="G39" s="382"/>
      <c r="H39" s="382"/>
      <c r="I39" s="382"/>
      <c r="J39" s="382"/>
      <c r="K39" s="382"/>
      <c r="L39" s="382"/>
      <c r="M39" s="382"/>
    </row>
    <row r="40" spans="1:13" s="122" customFormat="1" ht="18.75" customHeight="1" thickBot="1">
      <c r="A40" s="51" t="s">
        <v>130</v>
      </c>
      <c r="B40" s="169" t="s">
        <v>462</v>
      </c>
      <c r="C40" s="330">
        <f>+C20+C26+C27+C32+C37+C38+C39</f>
        <v>1623</v>
      </c>
      <c r="D40" s="330">
        <f>+D20+D26+D27+D32+D37+D38+D39</f>
        <v>1623</v>
      </c>
      <c r="E40" s="309">
        <f>+E20+E26+E27+E31+E37+E38+E39</f>
        <v>0</v>
      </c>
      <c r="F40" s="316">
        <f>+F20+F26+F27+F31+F37+F38+F39</f>
        <v>0</v>
      </c>
      <c r="G40" s="316">
        <f>+G20+G26+G27+G31+G37+G38+G39</f>
        <v>2284</v>
      </c>
      <c r="H40" s="316">
        <f aca="true" t="shared" si="4" ref="H40:M40">+H20+H26+H27+H31+H37+H38+H39</f>
        <v>780</v>
      </c>
      <c r="I40" s="316">
        <f t="shared" si="4"/>
        <v>0</v>
      </c>
      <c r="J40" s="316">
        <f t="shared" si="4"/>
        <v>3064</v>
      </c>
      <c r="K40" s="316">
        <f t="shared" si="4"/>
        <v>3064</v>
      </c>
      <c r="L40" s="316">
        <f t="shared" si="4"/>
        <v>0</v>
      </c>
      <c r="M40" s="316">
        <f t="shared" si="4"/>
        <v>0</v>
      </c>
    </row>
    <row r="41" spans="1:13" ht="15" customHeight="1" thickBot="1">
      <c r="A41" s="101"/>
      <c r="B41" s="169" t="s">
        <v>444</v>
      </c>
      <c r="C41" s="376"/>
      <c r="D41" s="376"/>
      <c r="E41" s="377"/>
      <c r="F41" s="378"/>
      <c r="G41" s="378"/>
      <c r="H41" s="378"/>
      <c r="I41" s="378"/>
      <c r="J41" s="378"/>
      <c r="K41" s="378"/>
      <c r="L41" s="378"/>
      <c r="M41" s="378"/>
    </row>
    <row r="42" spans="1:13" s="122" customFormat="1" ht="15" customHeight="1">
      <c r="A42" s="121" t="s">
        <v>445</v>
      </c>
      <c r="B42" s="179" t="s">
        <v>350</v>
      </c>
      <c r="C42" s="331"/>
      <c r="D42" s="331"/>
      <c r="E42" s="308"/>
      <c r="F42" s="317"/>
      <c r="G42" s="317">
        <v>397</v>
      </c>
      <c r="H42" s="317"/>
      <c r="I42" s="317"/>
      <c r="J42" s="317">
        <v>397</v>
      </c>
      <c r="K42" s="317">
        <v>397</v>
      </c>
      <c r="L42" s="317"/>
      <c r="M42" s="317"/>
    </row>
    <row r="43" spans="1:13" s="122" customFormat="1" ht="15" customHeight="1">
      <c r="A43" s="121" t="s">
        <v>446</v>
      </c>
      <c r="B43" s="180" t="s">
        <v>447</v>
      </c>
      <c r="C43" s="329"/>
      <c r="D43" s="329"/>
      <c r="E43" s="311"/>
      <c r="F43" s="321"/>
      <c r="G43" s="321"/>
      <c r="H43" s="321"/>
      <c r="I43" s="321"/>
      <c r="J43" s="321"/>
      <c r="K43" s="321"/>
      <c r="L43" s="321"/>
      <c r="M43" s="321"/>
    </row>
    <row r="44" spans="1:13" s="91" customFormat="1" ht="18" customHeight="1" thickBot="1">
      <c r="A44" s="123" t="s">
        <v>448</v>
      </c>
      <c r="B44" s="227" t="s">
        <v>449</v>
      </c>
      <c r="C44" s="383">
        <v>25919</v>
      </c>
      <c r="D44" s="383">
        <v>25919</v>
      </c>
      <c r="E44" s="384"/>
      <c r="F44" s="385"/>
      <c r="G44" s="385">
        <v>26891</v>
      </c>
      <c r="H44" s="385">
        <v>218</v>
      </c>
      <c r="I44" s="385"/>
      <c r="J44" s="385">
        <v>27109</v>
      </c>
      <c r="K44" s="385">
        <v>27109</v>
      </c>
      <c r="L44" s="385"/>
      <c r="M44" s="385"/>
    </row>
    <row r="45" spans="1:13" s="122" customFormat="1" ht="17.25" customHeight="1" thickBot="1">
      <c r="A45" s="108" t="s">
        <v>277</v>
      </c>
      <c r="B45" s="169" t="s">
        <v>450</v>
      </c>
      <c r="C45" s="330">
        <f>+C42+C43+C44</f>
        <v>25919</v>
      </c>
      <c r="D45" s="330">
        <f>+D42+D43+D44</f>
        <v>25919</v>
      </c>
      <c r="E45" s="309">
        <f>+E42+E43+E44</f>
        <v>0</v>
      </c>
      <c r="F45" s="316">
        <f>+F42+F43+F44</f>
        <v>0</v>
      </c>
      <c r="G45" s="316">
        <f>+G42+G43+G44</f>
        <v>27288</v>
      </c>
      <c r="H45" s="316">
        <f aca="true" t="shared" si="5" ref="H45:M45">+H42+H43+H44</f>
        <v>218</v>
      </c>
      <c r="I45" s="316">
        <f t="shared" si="5"/>
        <v>0</v>
      </c>
      <c r="J45" s="316">
        <f t="shared" si="5"/>
        <v>27506</v>
      </c>
      <c r="K45" s="316">
        <f t="shared" si="5"/>
        <v>27506</v>
      </c>
      <c r="L45" s="316">
        <f t="shared" si="5"/>
        <v>0</v>
      </c>
      <c r="M45" s="316">
        <f t="shared" si="5"/>
        <v>0</v>
      </c>
    </row>
    <row r="46" spans="1:13" s="91" customFormat="1" ht="17.25" customHeight="1" thickBot="1">
      <c r="A46" s="108" t="s">
        <v>141</v>
      </c>
      <c r="B46" s="228" t="s">
        <v>451</v>
      </c>
      <c r="C46" s="330">
        <f>+C40+C45</f>
        <v>27542</v>
      </c>
      <c r="D46" s="330">
        <f>+D40+D45</f>
        <v>27542</v>
      </c>
      <c r="E46" s="309">
        <f>+E40+E45</f>
        <v>0</v>
      </c>
      <c r="F46" s="316">
        <f>+F40+F45</f>
        <v>0</v>
      </c>
      <c r="G46" s="316">
        <f>+G40+G45</f>
        <v>29572</v>
      </c>
      <c r="H46" s="316">
        <f aca="true" t="shared" si="6" ref="H46:M46">+H40+H45</f>
        <v>998</v>
      </c>
      <c r="I46" s="316">
        <f t="shared" si="6"/>
        <v>0</v>
      </c>
      <c r="J46" s="316">
        <f t="shared" si="6"/>
        <v>30570</v>
      </c>
      <c r="K46" s="316">
        <f t="shared" si="6"/>
        <v>30570</v>
      </c>
      <c r="L46" s="316">
        <f t="shared" si="6"/>
        <v>0</v>
      </c>
      <c r="M46" s="316">
        <f t="shared" si="6"/>
        <v>0</v>
      </c>
    </row>
    <row r="47" spans="1:6" s="91" customFormat="1" ht="15" customHeight="1">
      <c r="A47" s="124"/>
      <c r="B47" s="229"/>
      <c r="C47" s="474"/>
      <c r="D47" s="125"/>
      <c r="E47" s="125"/>
      <c r="F47" s="125"/>
    </row>
    <row r="48" spans="1:6" s="91" customFormat="1" ht="15" customHeight="1">
      <c r="A48" s="124"/>
      <c r="B48" s="229"/>
      <c r="C48" s="474"/>
      <c r="D48" s="125"/>
      <c r="E48" s="125"/>
      <c r="F48" s="125"/>
    </row>
    <row r="49" spans="1:13" s="120" customFormat="1" ht="21" customHeight="1" thickBot="1">
      <c r="A49" s="94"/>
      <c r="C49" s="473" t="str">
        <f>+CONCATENATE("9.5. melléklet a .../",2018,". (......) önkormányzati rendelethez")</f>
        <v>9.5. melléklet a .../2018. (......) önkormányzati rendelethez</v>
      </c>
      <c r="D49" s="119"/>
      <c r="E49" s="45"/>
      <c r="M49" s="6" t="s">
        <v>0</v>
      </c>
    </row>
    <row r="50" spans="1:13" s="97" customFormat="1" ht="40.5" customHeight="1" thickBot="1">
      <c r="A50" s="528" t="s">
        <v>394</v>
      </c>
      <c r="B50" s="1105" t="s">
        <v>493</v>
      </c>
      <c r="C50" s="1106"/>
      <c r="D50" s="1106"/>
      <c r="E50" s="1106"/>
      <c r="F50" s="1106"/>
      <c r="G50" s="1106"/>
      <c r="H50" s="1106"/>
      <c r="I50" s="1106"/>
      <c r="J50" s="1106"/>
      <c r="K50" s="1106"/>
      <c r="L50" s="1106"/>
      <c r="M50" s="1107"/>
    </row>
    <row r="51" spans="1:13" s="97" customFormat="1" ht="47.25" customHeight="1" thickBot="1">
      <c r="A51" s="528" t="s">
        <v>395</v>
      </c>
      <c r="B51" s="1105" t="s">
        <v>396</v>
      </c>
      <c r="C51" s="1106"/>
      <c r="D51" s="1106"/>
      <c r="E51" s="1106"/>
      <c r="F51" s="1106"/>
      <c r="G51" s="1106"/>
      <c r="H51" s="1106"/>
      <c r="I51" s="1106"/>
      <c r="J51" s="1106"/>
      <c r="K51" s="1106"/>
      <c r="L51" s="1106"/>
      <c r="M51" s="1107"/>
    </row>
    <row r="52" spans="1:13" s="97" customFormat="1" ht="18.75" customHeight="1" thickBot="1">
      <c r="A52" s="1096" t="s">
        <v>1</v>
      </c>
      <c r="B52" s="1087" t="s">
        <v>397</v>
      </c>
      <c r="C52" s="1123" t="s">
        <v>542</v>
      </c>
      <c r="D52" s="1147" t="s">
        <v>544</v>
      </c>
      <c r="E52" s="1147"/>
      <c r="F52" s="1147"/>
      <c r="G52" s="1087" t="s">
        <v>570</v>
      </c>
      <c r="H52" s="1108" t="s">
        <v>571</v>
      </c>
      <c r="I52" s="1074"/>
      <c r="J52" s="1087" t="s">
        <v>557</v>
      </c>
      <c r="K52" s="1121" t="s">
        <v>533</v>
      </c>
      <c r="L52" s="1121"/>
      <c r="M52" s="1122"/>
    </row>
    <row r="53" spans="1:13" s="194" customFormat="1" ht="48" thickBot="1">
      <c r="A53" s="1096"/>
      <c r="B53" s="1096"/>
      <c r="C53" s="1097"/>
      <c r="D53" s="193" t="s">
        <v>3</v>
      </c>
      <c r="E53" s="163" t="s">
        <v>4</v>
      </c>
      <c r="F53" s="163" t="s">
        <v>488</v>
      </c>
      <c r="G53" s="1075"/>
      <c r="H53" s="493" t="s">
        <v>534</v>
      </c>
      <c r="I53" s="493" t="s">
        <v>334</v>
      </c>
      <c r="J53" s="1075"/>
      <c r="K53" s="524" t="s">
        <v>3</v>
      </c>
      <c r="L53" s="523" t="s">
        <v>4</v>
      </c>
      <c r="M53" s="525" t="s">
        <v>488</v>
      </c>
    </row>
    <row r="54" spans="1:13" s="11" customFormat="1" ht="13.5" customHeight="1" thickBot="1">
      <c r="A54" s="98" t="s">
        <v>5</v>
      </c>
      <c r="B54" s="164" t="s">
        <v>6</v>
      </c>
      <c r="C54" s="462" t="s">
        <v>7</v>
      </c>
      <c r="D54" s="143" t="s">
        <v>8</v>
      </c>
      <c r="E54" s="143" t="s">
        <v>9</v>
      </c>
      <c r="F54" s="8" t="s">
        <v>10</v>
      </c>
      <c r="G54" s="8" t="s">
        <v>536</v>
      </c>
      <c r="H54" s="8" t="s">
        <v>376</v>
      </c>
      <c r="I54" s="8" t="s">
        <v>535</v>
      </c>
      <c r="J54" s="8" t="s">
        <v>536</v>
      </c>
      <c r="K54" s="8" t="s">
        <v>537</v>
      </c>
      <c r="L54" s="8" t="s">
        <v>540</v>
      </c>
      <c r="M54" s="8" t="s">
        <v>538</v>
      </c>
    </row>
    <row r="55" spans="1:13" s="11" customFormat="1" ht="16.5" customHeight="1" thickBot="1">
      <c r="A55" s="128"/>
      <c r="B55" s="218" t="s">
        <v>289</v>
      </c>
      <c r="C55" s="265"/>
      <c r="D55" s="249"/>
      <c r="E55" s="249"/>
      <c r="F55" s="246"/>
      <c r="G55" s="246"/>
      <c r="H55" s="246"/>
      <c r="I55" s="246"/>
      <c r="J55" s="246"/>
      <c r="K55" s="246"/>
      <c r="L55" s="246"/>
      <c r="M55" s="246"/>
    </row>
    <row r="56" spans="1:13" ht="15" customHeight="1" thickBot="1">
      <c r="A56" s="101"/>
      <c r="B56" s="169" t="s">
        <v>464</v>
      </c>
      <c r="C56" s="376"/>
      <c r="D56" s="377"/>
      <c r="E56" s="377"/>
      <c r="F56" s="378"/>
      <c r="G56" s="378"/>
      <c r="H56" s="378"/>
      <c r="I56" s="378"/>
      <c r="J56" s="378"/>
      <c r="K56" s="378"/>
      <c r="L56" s="378"/>
      <c r="M56" s="378"/>
    </row>
    <row r="57" spans="1:13" ht="16.5" customHeight="1">
      <c r="A57" s="121" t="s">
        <v>13</v>
      </c>
      <c r="B57" s="179" t="s">
        <v>191</v>
      </c>
      <c r="C57" s="331">
        <v>12211</v>
      </c>
      <c r="D57" s="331">
        <v>12211</v>
      </c>
      <c r="E57" s="308"/>
      <c r="F57" s="317"/>
      <c r="G57" s="317">
        <v>13413</v>
      </c>
      <c r="H57" s="317">
        <v>835</v>
      </c>
      <c r="I57" s="317"/>
      <c r="J57" s="317">
        <v>14248</v>
      </c>
      <c r="K57" s="317">
        <v>14248</v>
      </c>
      <c r="L57" s="317"/>
      <c r="M57" s="317"/>
    </row>
    <row r="58" spans="1:13" ht="16.5" customHeight="1">
      <c r="A58" s="123" t="s">
        <v>15</v>
      </c>
      <c r="B58" s="180" t="s">
        <v>192</v>
      </c>
      <c r="C58" s="328">
        <v>2614</v>
      </c>
      <c r="D58" s="328">
        <v>2614</v>
      </c>
      <c r="E58" s="304"/>
      <c r="F58" s="318"/>
      <c r="G58" s="318">
        <v>2849</v>
      </c>
      <c r="H58" s="318">
        <v>163</v>
      </c>
      <c r="I58" s="318"/>
      <c r="J58" s="317">
        <v>3012</v>
      </c>
      <c r="K58" s="318">
        <v>3012</v>
      </c>
      <c r="L58" s="318"/>
      <c r="M58" s="318"/>
    </row>
    <row r="59" spans="1:13" ht="17.25" customHeight="1">
      <c r="A59" s="123" t="s">
        <v>17</v>
      </c>
      <c r="B59" s="180" t="s">
        <v>193</v>
      </c>
      <c r="C59" s="328">
        <v>7570</v>
      </c>
      <c r="D59" s="328">
        <v>7570</v>
      </c>
      <c r="E59" s="304"/>
      <c r="F59" s="318"/>
      <c r="G59" s="318">
        <v>8163</v>
      </c>
      <c r="H59" s="318"/>
      <c r="I59" s="318"/>
      <c r="J59" s="317">
        <v>8163</v>
      </c>
      <c r="K59" s="318">
        <v>8163</v>
      </c>
      <c r="L59" s="318"/>
      <c r="M59" s="318"/>
    </row>
    <row r="60" spans="1:13" ht="15" customHeight="1">
      <c r="A60" s="123" t="s">
        <v>19</v>
      </c>
      <c r="B60" s="180" t="s">
        <v>194</v>
      </c>
      <c r="C60" s="328"/>
      <c r="D60" s="328"/>
      <c r="E60" s="304"/>
      <c r="F60" s="318"/>
      <c r="G60" s="318"/>
      <c r="H60" s="318"/>
      <c r="I60" s="318"/>
      <c r="J60" s="317"/>
      <c r="K60" s="318"/>
      <c r="L60" s="318"/>
      <c r="M60" s="318"/>
    </row>
    <row r="61" spans="1:13" ht="15" customHeight="1" thickBot="1">
      <c r="A61" s="123" t="s">
        <v>21</v>
      </c>
      <c r="B61" s="180" t="s">
        <v>196</v>
      </c>
      <c r="C61" s="328"/>
      <c r="D61" s="328"/>
      <c r="E61" s="304"/>
      <c r="F61" s="318"/>
      <c r="G61" s="318"/>
      <c r="H61" s="318"/>
      <c r="I61" s="318"/>
      <c r="J61" s="318"/>
      <c r="K61" s="318"/>
      <c r="L61" s="318"/>
      <c r="M61" s="318"/>
    </row>
    <row r="62" spans="1:13" s="126" customFormat="1" ht="17.25" customHeight="1" thickBot="1">
      <c r="A62" s="129" t="s">
        <v>23</v>
      </c>
      <c r="B62" s="192" t="s">
        <v>453</v>
      </c>
      <c r="C62" s="386">
        <f>SUM(C57:C61)</f>
        <v>22395</v>
      </c>
      <c r="D62" s="386">
        <f>SUM(D57:D61)</f>
        <v>22395</v>
      </c>
      <c r="E62" s="387">
        <f>SUM(E57:E61)</f>
        <v>0</v>
      </c>
      <c r="F62" s="388">
        <f>SUM(F57:F61)</f>
        <v>0</v>
      </c>
      <c r="G62" s="388">
        <f>SUM(G57:G61)</f>
        <v>24425</v>
      </c>
      <c r="H62" s="388">
        <f aca="true" t="shared" si="7" ref="H62:M62">SUM(H57:H61)</f>
        <v>998</v>
      </c>
      <c r="I62" s="388">
        <f t="shared" si="7"/>
        <v>0</v>
      </c>
      <c r="J62" s="388">
        <f t="shared" si="7"/>
        <v>25423</v>
      </c>
      <c r="K62" s="388">
        <f t="shared" si="7"/>
        <v>25423</v>
      </c>
      <c r="L62" s="388">
        <f t="shared" si="7"/>
        <v>0</v>
      </c>
      <c r="M62" s="388">
        <f t="shared" si="7"/>
        <v>0</v>
      </c>
    </row>
    <row r="63" spans="1:13" ht="15" customHeight="1" thickBot="1">
      <c r="A63" s="101"/>
      <c r="B63" s="169" t="s">
        <v>465</v>
      </c>
      <c r="C63" s="376"/>
      <c r="D63" s="376"/>
      <c r="E63" s="377"/>
      <c r="F63" s="378"/>
      <c r="G63" s="378"/>
      <c r="H63" s="378"/>
      <c r="I63" s="378"/>
      <c r="J63" s="378"/>
      <c r="K63" s="378"/>
      <c r="L63" s="378"/>
      <c r="M63" s="378"/>
    </row>
    <row r="64" spans="1:13" s="126" customFormat="1" ht="18" customHeight="1">
      <c r="A64" s="123" t="s">
        <v>26</v>
      </c>
      <c r="B64" s="231" t="s">
        <v>229</v>
      </c>
      <c r="C64" s="331">
        <v>896</v>
      </c>
      <c r="D64" s="331">
        <v>896</v>
      </c>
      <c r="E64" s="308"/>
      <c r="F64" s="317"/>
      <c r="G64" s="317">
        <v>896</v>
      </c>
      <c r="H64" s="317"/>
      <c r="I64" s="317"/>
      <c r="J64" s="317">
        <v>896</v>
      </c>
      <c r="K64" s="317">
        <v>896</v>
      </c>
      <c r="L64" s="317"/>
      <c r="M64" s="317"/>
    </row>
    <row r="65" spans="1:13" ht="16.5" customHeight="1">
      <c r="A65" s="123" t="s">
        <v>28</v>
      </c>
      <c r="B65" s="232" t="s">
        <v>486</v>
      </c>
      <c r="C65" s="328">
        <v>896</v>
      </c>
      <c r="D65" s="328">
        <v>896</v>
      </c>
      <c r="E65" s="304"/>
      <c r="F65" s="318"/>
      <c r="G65" s="318">
        <v>896</v>
      </c>
      <c r="H65" s="318"/>
      <c r="I65" s="318"/>
      <c r="J65" s="317">
        <v>896</v>
      </c>
      <c r="K65" s="318">
        <v>896</v>
      </c>
      <c r="L65" s="318"/>
      <c r="M65" s="318"/>
    </row>
    <row r="66" spans="1:13" ht="15" customHeight="1">
      <c r="A66" s="123" t="s">
        <v>30</v>
      </c>
      <c r="B66" s="232" t="s">
        <v>231</v>
      </c>
      <c r="C66" s="328">
        <v>3157</v>
      </c>
      <c r="D66" s="328">
        <v>3157</v>
      </c>
      <c r="E66" s="304"/>
      <c r="F66" s="318"/>
      <c r="G66" s="318">
        <v>3157</v>
      </c>
      <c r="H66" s="318"/>
      <c r="I66" s="318"/>
      <c r="J66" s="317">
        <v>3157</v>
      </c>
      <c r="K66" s="318">
        <v>3157</v>
      </c>
      <c r="L66" s="318"/>
      <c r="M66" s="318"/>
    </row>
    <row r="67" spans="1:13" ht="18" customHeight="1">
      <c r="A67" s="268" t="s">
        <v>32</v>
      </c>
      <c r="B67" s="269" t="s">
        <v>456</v>
      </c>
      <c r="C67" s="405">
        <v>242</v>
      </c>
      <c r="D67" s="405">
        <v>242</v>
      </c>
      <c r="E67" s="416"/>
      <c r="F67" s="332"/>
      <c r="G67" s="332">
        <v>242</v>
      </c>
      <c r="H67" s="332"/>
      <c r="I67" s="332"/>
      <c r="J67" s="317">
        <v>242</v>
      </c>
      <c r="K67" s="332">
        <v>242</v>
      </c>
      <c r="L67" s="332"/>
      <c r="M67" s="332"/>
    </row>
    <row r="68" spans="1:13" ht="18" customHeight="1" thickBot="1">
      <c r="A68" s="127" t="s">
        <v>34</v>
      </c>
      <c r="B68" s="233" t="s">
        <v>502</v>
      </c>
      <c r="C68" s="329">
        <v>852</v>
      </c>
      <c r="D68" s="329">
        <v>852</v>
      </c>
      <c r="E68" s="311"/>
      <c r="F68" s="321"/>
      <c r="G68" s="321">
        <v>852</v>
      </c>
      <c r="H68" s="321"/>
      <c r="I68" s="321"/>
      <c r="J68" s="317">
        <v>852</v>
      </c>
      <c r="K68" s="321">
        <v>852</v>
      </c>
      <c r="L68" s="321"/>
      <c r="M68" s="321"/>
    </row>
    <row r="69" spans="1:13" ht="18" customHeight="1" thickBot="1">
      <c r="A69" s="51" t="s">
        <v>38</v>
      </c>
      <c r="B69" s="230" t="s">
        <v>487</v>
      </c>
      <c r="C69" s="330">
        <f>C64+C66+C67+C68</f>
        <v>5147</v>
      </c>
      <c r="D69" s="330">
        <f>D64+D66+D67+D68</f>
        <v>5147</v>
      </c>
      <c r="E69" s="330">
        <f>E64+E66+E67</f>
        <v>0</v>
      </c>
      <c r="F69" s="330">
        <f>F64+F66+F67</f>
        <v>0</v>
      </c>
      <c r="G69" s="330">
        <f>G64+G66+G67+G68</f>
        <v>5147</v>
      </c>
      <c r="H69" s="330">
        <f aca="true" t="shared" si="8" ref="H69:M69">H64+H66+H67</f>
        <v>0</v>
      </c>
      <c r="I69" s="330">
        <f t="shared" si="8"/>
        <v>0</v>
      </c>
      <c r="J69" s="330">
        <f>J64+J66+J67+J68</f>
        <v>5147</v>
      </c>
      <c r="K69" s="330">
        <f>K64+K66+K67+K68</f>
        <v>5147</v>
      </c>
      <c r="L69" s="330">
        <f t="shared" si="8"/>
        <v>0</v>
      </c>
      <c r="M69" s="330">
        <f t="shared" si="8"/>
        <v>0</v>
      </c>
    </row>
    <row r="70" spans="1:13" ht="15" customHeight="1" thickBot="1">
      <c r="A70" s="51" t="s">
        <v>53</v>
      </c>
      <c r="B70" s="169" t="s">
        <v>457</v>
      </c>
      <c r="C70" s="380"/>
      <c r="D70" s="380"/>
      <c r="E70" s="381"/>
      <c r="F70" s="382"/>
      <c r="G70" s="382"/>
      <c r="H70" s="382"/>
      <c r="I70" s="382"/>
      <c r="J70" s="382"/>
      <c r="K70" s="382"/>
      <c r="L70" s="382"/>
      <c r="M70" s="382"/>
    </row>
    <row r="71" spans="1:13" ht="18.75" customHeight="1" thickBot="1">
      <c r="A71" s="51" t="s">
        <v>70</v>
      </c>
      <c r="B71" s="224" t="s">
        <v>458</v>
      </c>
      <c r="C71" s="330">
        <f>+C62+C69+C70</f>
        <v>27542</v>
      </c>
      <c r="D71" s="330">
        <f>+D62+D69+D70</f>
        <v>27542</v>
      </c>
      <c r="E71" s="309">
        <f>+E62+E69+E70</f>
        <v>0</v>
      </c>
      <c r="F71" s="316">
        <f>+F62+F69+F70</f>
        <v>0</v>
      </c>
      <c r="G71" s="316">
        <f>+G62+G69+G70</f>
        <v>29572</v>
      </c>
      <c r="H71" s="316">
        <f aca="true" t="shared" si="9" ref="H71:M71">+H62+H69+H70</f>
        <v>998</v>
      </c>
      <c r="I71" s="316">
        <f t="shared" si="9"/>
        <v>0</v>
      </c>
      <c r="J71" s="316">
        <f t="shared" si="9"/>
        <v>30570</v>
      </c>
      <c r="K71" s="316">
        <f t="shared" si="9"/>
        <v>30570</v>
      </c>
      <c r="L71" s="316">
        <f t="shared" si="9"/>
        <v>0</v>
      </c>
      <c r="M71" s="316">
        <f t="shared" si="9"/>
        <v>0</v>
      </c>
    </row>
    <row r="72" spans="3:13" ht="15" customHeight="1" thickBot="1">
      <c r="C72" s="266"/>
      <c r="D72" s="245"/>
      <c r="E72" s="245"/>
      <c r="F72" s="245"/>
      <c r="G72" s="245"/>
      <c r="H72" s="245"/>
      <c r="I72" s="245"/>
      <c r="J72" s="245"/>
      <c r="K72" s="245"/>
      <c r="L72" s="245"/>
      <c r="M72" s="245"/>
    </row>
    <row r="73" spans="1:13" ht="16.5" customHeight="1" thickBot="1">
      <c r="A73" s="118" t="s">
        <v>429</v>
      </c>
      <c r="B73" s="222"/>
      <c r="C73" s="373">
        <v>4</v>
      </c>
      <c r="D73" s="374">
        <v>4</v>
      </c>
      <c r="E73" s="374"/>
      <c r="F73" s="375"/>
      <c r="G73" s="375">
        <v>4</v>
      </c>
      <c r="H73" s="375"/>
      <c r="I73" s="375"/>
      <c r="J73" s="375">
        <v>4</v>
      </c>
      <c r="K73" s="375">
        <v>4</v>
      </c>
      <c r="L73" s="375"/>
      <c r="M73" s="375"/>
    </row>
    <row r="74" spans="1:13" ht="15" customHeight="1" thickBot="1">
      <c r="A74" s="118" t="s">
        <v>430</v>
      </c>
      <c r="B74" s="222"/>
      <c r="C74" s="373">
        <v>1</v>
      </c>
      <c r="D74" s="374">
        <v>1</v>
      </c>
      <c r="E74" s="374"/>
      <c r="F74" s="375"/>
      <c r="G74" s="375">
        <v>1</v>
      </c>
      <c r="H74" s="375"/>
      <c r="I74" s="375"/>
      <c r="J74" s="375">
        <v>1</v>
      </c>
      <c r="K74" s="375">
        <v>1</v>
      </c>
      <c r="L74" s="375"/>
      <c r="M74" s="375"/>
    </row>
  </sheetData>
  <sheetProtection selectLockedCells="1" selectUnlockedCells="1"/>
  <mergeCells count="20">
    <mergeCell ref="A4:A5"/>
    <mergeCell ref="B4:B5"/>
    <mergeCell ref="C4:C5"/>
    <mergeCell ref="D4:F4"/>
    <mergeCell ref="A52:A53"/>
    <mergeCell ref="B52:B53"/>
    <mergeCell ref="C52:C53"/>
    <mergeCell ref="D52:F52"/>
    <mergeCell ref="H52:I52"/>
    <mergeCell ref="J52:J53"/>
    <mergeCell ref="K52:M52"/>
    <mergeCell ref="B50:M50"/>
    <mergeCell ref="B51:M51"/>
    <mergeCell ref="G52:G53"/>
    <mergeCell ref="B2:M2"/>
    <mergeCell ref="B3:M3"/>
    <mergeCell ref="H4:I4"/>
    <mergeCell ref="J4:J5"/>
    <mergeCell ref="K4:M4"/>
    <mergeCell ref="G4:G5"/>
  </mergeCells>
  <printOptions horizontalCentered="1"/>
  <pageMargins left="0.3937007874015748" right="0.2755905511811024" top="0.4330708661417323" bottom="0.5118110236220472" header="0.5118110236220472" footer="0.5118110236220472"/>
  <pageSetup horizontalDpi="300" verticalDpi="300" orientation="landscape" paperSize="9" scale="61" r:id="rId1"/>
  <rowBreaks count="1" manualBreakCount="1">
    <brk id="46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O74"/>
  <sheetViews>
    <sheetView zoomScalePageLayoutView="0" workbookViewId="0" topLeftCell="A1">
      <pane xSplit="2" ySplit="5" topLeftCell="E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30" sqref="K30"/>
    </sheetView>
  </sheetViews>
  <sheetFormatPr defaultColWidth="9.00390625" defaultRowHeight="12.75"/>
  <cols>
    <col min="1" max="1" width="10.875" style="90" customWidth="1"/>
    <col min="2" max="2" width="77.00390625" style="194" customWidth="1"/>
    <col min="3" max="3" width="15.875" style="267" customWidth="1"/>
    <col min="4" max="4" width="14.625" style="91" customWidth="1"/>
    <col min="5" max="5" width="15.875" style="91" customWidth="1"/>
    <col min="6" max="6" width="13.00390625" style="91" customWidth="1"/>
    <col min="7" max="9" width="15.875" style="9" customWidth="1"/>
    <col min="10" max="10" width="15.125" style="9" customWidth="1"/>
    <col min="11" max="13" width="15.875" style="9" customWidth="1"/>
    <col min="14" max="16384" width="9.375" style="9" customWidth="1"/>
  </cols>
  <sheetData>
    <row r="1" spans="1:13" s="120" customFormat="1" ht="21" customHeight="1" thickBot="1">
      <c r="A1" s="94"/>
      <c r="C1" s="473" t="str">
        <f>+CONCATENATE("9.6. melléklet a .../",2018,". (…...) önkormányzati rendelethez")</f>
        <v>9.6. melléklet a .../2018. (…...) önkormányzati rendelethez</v>
      </c>
      <c r="D1" s="45"/>
      <c r="E1" s="45"/>
      <c r="M1" s="6" t="s">
        <v>0</v>
      </c>
    </row>
    <row r="2" spans="1:13" s="97" customFormat="1" ht="40.5" customHeight="1" thickBot="1">
      <c r="A2" s="528" t="s">
        <v>394</v>
      </c>
      <c r="B2" s="1105" t="s">
        <v>469</v>
      </c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7"/>
    </row>
    <row r="3" spans="1:13" s="97" customFormat="1" ht="54" customHeight="1" thickBot="1">
      <c r="A3" s="528" t="s">
        <v>395</v>
      </c>
      <c r="B3" s="1105" t="s">
        <v>396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7"/>
    </row>
    <row r="4" spans="1:13" s="97" customFormat="1" ht="18.75" customHeight="1" thickBot="1">
      <c r="A4" s="1096" t="s">
        <v>1</v>
      </c>
      <c r="B4" s="1087" t="s">
        <v>397</v>
      </c>
      <c r="C4" s="1123" t="s">
        <v>542</v>
      </c>
      <c r="D4" s="1147" t="s">
        <v>544</v>
      </c>
      <c r="E4" s="1147"/>
      <c r="F4" s="1147"/>
      <c r="G4" s="1087" t="s">
        <v>570</v>
      </c>
      <c r="H4" s="1108" t="s">
        <v>571</v>
      </c>
      <c r="I4" s="1074"/>
      <c r="J4" s="1087" t="s">
        <v>557</v>
      </c>
      <c r="K4" s="1121" t="s">
        <v>533</v>
      </c>
      <c r="L4" s="1121"/>
      <c r="M4" s="1122"/>
    </row>
    <row r="5" spans="1:13" s="194" customFormat="1" ht="48" thickBot="1">
      <c r="A5" s="1096"/>
      <c r="B5" s="1096"/>
      <c r="C5" s="1097"/>
      <c r="D5" s="193" t="s">
        <v>3</v>
      </c>
      <c r="E5" s="163" t="s">
        <v>4</v>
      </c>
      <c r="F5" s="163" t="s">
        <v>488</v>
      </c>
      <c r="G5" s="1075"/>
      <c r="H5" s="493" t="s">
        <v>534</v>
      </c>
      <c r="I5" s="493" t="s">
        <v>334</v>
      </c>
      <c r="J5" s="1075"/>
      <c r="K5" s="524" t="s">
        <v>3</v>
      </c>
      <c r="L5" s="523" t="s">
        <v>4</v>
      </c>
      <c r="M5" s="525" t="s">
        <v>488</v>
      </c>
    </row>
    <row r="6" spans="1:13" s="11" customFormat="1" ht="13.5" customHeight="1" thickBot="1">
      <c r="A6" s="98" t="s">
        <v>5</v>
      </c>
      <c r="B6" s="164" t="s">
        <v>6</v>
      </c>
      <c r="C6" s="462" t="s">
        <v>7</v>
      </c>
      <c r="D6" s="143" t="s">
        <v>8</v>
      </c>
      <c r="E6" s="143" t="s">
        <v>9</v>
      </c>
      <c r="F6" s="8" t="s">
        <v>10</v>
      </c>
      <c r="G6" s="8" t="s">
        <v>536</v>
      </c>
      <c r="H6" s="8" t="s">
        <v>376</v>
      </c>
      <c r="I6" s="8" t="s">
        <v>535</v>
      </c>
      <c r="J6" s="8" t="s">
        <v>536</v>
      </c>
      <c r="K6" s="8" t="s">
        <v>537</v>
      </c>
      <c r="L6" s="8" t="s">
        <v>540</v>
      </c>
      <c r="M6" s="8" t="s">
        <v>538</v>
      </c>
    </row>
    <row r="7" spans="1:13" s="11" customFormat="1" ht="15.75" customHeight="1" thickBot="1">
      <c r="A7" s="99"/>
      <c r="B7" s="234" t="s">
        <v>288</v>
      </c>
      <c r="C7" s="264"/>
      <c r="D7" s="247"/>
      <c r="E7" s="247"/>
      <c r="F7" s="250"/>
      <c r="G7" s="250"/>
      <c r="H7" s="250"/>
      <c r="I7" s="250"/>
      <c r="J7" s="250"/>
      <c r="K7" s="250"/>
      <c r="L7" s="250"/>
      <c r="M7" s="250"/>
    </row>
    <row r="8" spans="1:13" ht="15" customHeight="1" thickBot="1">
      <c r="A8" s="101"/>
      <c r="B8" s="224" t="s">
        <v>295</v>
      </c>
      <c r="C8" s="376"/>
      <c r="D8" s="377"/>
      <c r="E8" s="377"/>
      <c r="F8" s="378"/>
      <c r="G8" s="378"/>
      <c r="H8" s="378"/>
      <c r="I8" s="378"/>
      <c r="J8" s="378"/>
      <c r="K8" s="378"/>
      <c r="L8" s="378"/>
      <c r="M8" s="378"/>
    </row>
    <row r="9" spans="1:13" s="122" customFormat="1" ht="15" customHeight="1">
      <c r="A9" s="121" t="s">
        <v>13</v>
      </c>
      <c r="B9" s="179" t="s">
        <v>74</v>
      </c>
      <c r="C9" s="331"/>
      <c r="D9" s="308"/>
      <c r="E9" s="308"/>
      <c r="F9" s="317"/>
      <c r="G9" s="317"/>
      <c r="H9" s="317"/>
      <c r="I9" s="317"/>
      <c r="J9" s="317"/>
      <c r="K9" s="317"/>
      <c r="L9" s="317"/>
      <c r="M9" s="317"/>
    </row>
    <row r="10" spans="1:13" s="122" customFormat="1" ht="16.5" customHeight="1">
      <c r="A10" s="123" t="s">
        <v>15</v>
      </c>
      <c r="B10" s="180" t="s">
        <v>76</v>
      </c>
      <c r="C10" s="328">
        <v>7580</v>
      </c>
      <c r="D10" s="304">
        <v>680</v>
      </c>
      <c r="E10" s="304">
        <v>6900</v>
      </c>
      <c r="F10" s="318"/>
      <c r="G10" s="318">
        <v>7580</v>
      </c>
      <c r="H10" s="318"/>
      <c r="I10" s="318"/>
      <c r="J10" s="318">
        <v>7580</v>
      </c>
      <c r="K10" s="318">
        <v>680</v>
      </c>
      <c r="L10" s="318">
        <v>6900</v>
      </c>
      <c r="M10" s="318"/>
    </row>
    <row r="11" spans="1:13" s="122" customFormat="1" ht="16.5" customHeight="1">
      <c r="A11" s="123" t="s">
        <v>17</v>
      </c>
      <c r="B11" s="180" t="s">
        <v>78</v>
      </c>
      <c r="C11" s="328">
        <v>470</v>
      </c>
      <c r="D11" s="304">
        <v>470</v>
      </c>
      <c r="E11" s="304"/>
      <c r="F11" s="318"/>
      <c r="G11" s="318">
        <v>470</v>
      </c>
      <c r="H11" s="318"/>
      <c r="I11" s="318"/>
      <c r="J11" s="318">
        <v>470</v>
      </c>
      <c r="K11" s="318">
        <v>470</v>
      </c>
      <c r="L11" s="318"/>
      <c r="M11" s="318"/>
    </row>
    <row r="12" spans="1:13" s="122" customFormat="1" ht="15" customHeight="1">
      <c r="A12" s="123" t="s">
        <v>19</v>
      </c>
      <c r="B12" s="180" t="s">
        <v>485</v>
      </c>
      <c r="C12" s="328"/>
      <c r="D12" s="304"/>
      <c r="E12" s="304"/>
      <c r="F12" s="318"/>
      <c r="G12" s="318"/>
      <c r="H12" s="318"/>
      <c r="I12" s="318"/>
      <c r="J12" s="318"/>
      <c r="K12" s="318"/>
      <c r="L12" s="318"/>
      <c r="M12" s="318"/>
    </row>
    <row r="13" spans="1:13" s="122" customFormat="1" ht="16.5" customHeight="1">
      <c r="A13" s="123" t="s">
        <v>21</v>
      </c>
      <c r="B13" s="180" t="s">
        <v>82</v>
      </c>
      <c r="C13" s="328">
        <v>67346</v>
      </c>
      <c r="D13" s="304">
        <v>7370</v>
      </c>
      <c r="E13" s="304">
        <v>59976</v>
      </c>
      <c r="F13" s="318"/>
      <c r="G13" s="318">
        <v>67346</v>
      </c>
      <c r="H13" s="318"/>
      <c r="I13" s="318"/>
      <c r="J13" s="318">
        <v>67346</v>
      </c>
      <c r="K13" s="318">
        <v>7370</v>
      </c>
      <c r="L13" s="318">
        <v>59976</v>
      </c>
      <c r="M13" s="318"/>
    </row>
    <row r="14" spans="1:13" s="122" customFormat="1" ht="16.5" customHeight="1">
      <c r="A14" s="123" t="s">
        <v>197</v>
      </c>
      <c r="B14" s="180" t="s">
        <v>431</v>
      </c>
      <c r="C14" s="328">
        <v>1500</v>
      </c>
      <c r="D14" s="304">
        <v>1500</v>
      </c>
      <c r="E14" s="304"/>
      <c r="F14" s="318"/>
      <c r="G14" s="318">
        <v>1500</v>
      </c>
      <c r="H14" s="318"/>
      <c r="I14" s="318"/>
      <c r="J14" s="318">
        <v>1500</v>
      </c>
      <c r="K14" s="318">
        <v>1500</v>
      </c>
      <c r="L14" s="318"/>
      <c r="M14" s="318"/>
    </row>
    <row r="15" spans="1:13" s="122" customFormat="1" ht="16.5" customHeight="1">
      <c r="A15" s="123" t="s">
        <v>199</v>
      </c>
      <c r="B15" s="190" t="s">
        <v>432</v>
      </c>
      <c r="C15" s="328"/>
      <c r="D15" s="304"/>
      <c r="E15" s="304"/>
      <c r="F15" s="318"/>
      <c r="G15" s="318"/>
      <c r="H15" s="318"/>
      <c r="I15" s="318"/>
      <c r="J15" s="318"/>
      <c r="K15" s="318"/>
      <c r="L15" s="318"/>
      <c r="M15" s="318"/>
    </row>
    <row r="16" spans="1:13" s="122" customFormat="1" ht="15" customHeight="1">
      <c r="A16" s="123" t="s">
        <v>201</v>
      </c>
      <c r="B16" s="180" t="s">
        <v>88</v>
      </c>
      <c r="C16" s="329"/>
      <c r="D16" s="311"/>
      <c r="E16" s="311"/>
      <c r="F16" s="321"/>
      <c r="G16" s="321"/>
      <c r="H16" s="321"/>
      <c r="I16" s="321"/>
      <c r="J16" s="321"/>
      <c r="K16" s="321"/>
      <c r="L16" s="321"/>
      <c r="M16" s="321"/>
    </row>
    <row r="17" spans="1:13" s="91" customFormat="1" ht="15" customHeight="1">
      <c r="A17" s="123" t="s">
        <v>203</v>
      </c>
      <c r="B17" s="180" t="s">
        <v>90</v>
      </c>
      <c r="C17" s="328"/>
      <c r="D17" s="304"/>
      <c r="E17" s="304"/>
      <c r="F17" s="318"/>
      <c r="G17" s="318"/>
      <c r="H17" s="318"/>
      <c r="I17" s="318"/>
      <c r="J17" s="318"/>
      <c r="K17" s="318"/>
      <c r="L17" s="318"/>
      <c r="M17" s="318"/>
    </row>
    <row r="18" spans="1:13" s="91" customFormat="1" ht="15" customHeight="1">
      <c r="A18" s="123" t="s">
        <v>205</v>
      </c>
      <c r="B18" s="180" t="s">
        <v>92</v>
      </c>
      <c r="C18" s="379"/>
      <c r="D18" s="306"/>
      <c r="E18" s="306"/>
      <c r="F18" s="319"/>
      <c r="G18" s="319"/>
      <c r="H18" s="319"/>
      <c r="I18" s="319"/>
      <c r="J18" s="319"/>
      <c r="K18" s="319"/>
      <c r="L18" s="319"/>
      <c r="M18" s="319"/>
    </row>
    <row r="19" spans="1:13" s="91" customFormat="1" ht="15" customHeight="1" thickBot="1">
      <c r="A19" s="123" t="s">
        <v>207</v>
      </c>
      <c r="B19" s="190" t="s">
        <v>94</v>
      </c>
      <c r="C19" s="379"/>
      <c r="D19" s="306"/>
      <c r="E19" s="306"/>
      <c r="F19" s="319"/>
      <c r="G19" s="319"/>
      <c r="H19" s="319"/>
      <c r="I19" s="319"/>
      <c r="J19" s="319"/>
      <c r="K19" s="319"/>
      <c r="L19" s="319"/>
      <c r="M19" s="319"/>
    </row>
    <row r="20" spans="1:13" s="122" customFormat="1" ht="18.75" customHeight="1" thickBot="1">
      <c r="A20" s="51" t="s">
        <v>23</v>
      </c>
      <c r="B20" s="224" t="s">
        <v>433</v>
      </c>
      <c r="C20" s="330">
        <f>SUM(C9:C19)</f>
        <v>76896</v>
      </c>
      <c r="D20" s="309">
        <f>SUM(D9:D19)</f>
        <v>10020</v>
      </c>
      <c r="E20" s="309">
        <f>SUM(E9:E19)</f>
        <v>66876</v>
      </c>
      <c r="F20" s="316">
        <f>SUM(F9:F19)</f>
        <v>0</v>
      </c>
      <c r="G20" s="316">
        <f>SUM(G9:G19)</f>
        <v>76896</v>
      </c>
      <c r="H20" s="316">
        <f aca="true" t="shared" si="0" ref="H20:M20">SUM(H9:H19)</f>
        <v>0</v>
      </c>
      <c r="I20" s="316">
        <f t="shared" si="0"/>
        <v>0</v>
      </c>
      <c r="J20" s="316">
        <f t="shared" si="0"/>
        <v>76896</v>
      </c>
      <c r="K20" s="316">
        <f t="shared" si="0"/>
        <v>10020</v>
      </c>
      <c r="L20" s="316">
        <f t="shared" si="0"/>
        <v>66876</v>
      </c>
      <c r="M20" s="316">
        <f t="shared" si="0"/>
        <v>0</v>
      </c>
    </row>
    <row r="21" spans="1:13" ht="15" customHeight="1" thickBot="1">
      <c r="A21" s="101"/>
      <c r="B21" s="224" t="s">
        <v>25</v>
      </c>
      <c r="C21" s="376"/>
      <c r="D21" s="377"/>
      <c r="E21" s="377"/>
      <c r="F21" s="378"/>
      <c r="G21" s="378"/>
      <c r="H21" s="378"/>
      <c r="I21" s="378"/>
      <c r="J21" s="378"/>
      <c r="K21" s="378"/>
      <c r="L21" s="378"/>
      <c r="M21" s="378"/>
    </row>
    <row r="22" spans="1:13" s="91" customFormat="1" ht="15" customHeight="1">
      <c r="A22" s="121" t="s">
        <v>26</v>
      </c>
      <c r="B22" s="179" t="s">
        <v>27</v>
      </c>
      <c r="C22" s="331"/>
      <c r="D22" s="308"/>
      <c r="E22" s="308"/>
      <c r="F22" s="317"/>
      <c r="G22" s="317"/>
      <c r="H22" s="317"/>
      <c r="I22" s="317"/>
      <c r="J22" s="317"/>
      <c r="K22" s="317"/>
      <c r="L22" s="317"/>
      <c r="M22" s="317"/>
    </row>
    <row r="23" spans="1:13" s="91" customFormat="1" ht="15" customHeight="1">
      <c r="A23" s="123" t="s">
        <v>28</v>
      </c>
      <c r="B23" s="180" t="s">
        <v>434</v>
      </c>
      <c r="C23" s="328"/>
      <c r="D23" s="304"/>
      <c r="E23" s="304"/>
      <c r="F23" s="318"/>
      <c r="G23" s="318"/>
      <c r="H23" s="318"/>
      <c r="I23" s="318"/>
      <c r="J23" s="318"/>
      <c r="K23" s="318"/>
      <c r="L23" s="318"/>
      <c r="M23" s="318"/>
    </row>
    <row r="24" spans="1:13" s="91" customFormat="1" ht="18" customHeight="1">
      <c r="A24" s="123" t="s">
        <v>30</v>
      </c>
      <c r="B24" s="180" t="s">
        <v>435</v>
      </c>
      <c r="C24" s="328">
        <v>20837</v>
      </c>
      <c r="D24" s="304">
        <v>20837</v>
      </c>
      <c r="E24" s="304"/>
      <c r="F24" s="318"/>
      <c r="G24" s="318">
        <v>58302</v>
      </c>
      <c r="H24" s="318">
        <v>233</v>
      </c>
      <c r="I24" s="318"/>
      <c r="J24" s="318">
        <v>58535</v>
      </c>
      <c r="K24" s="318">
        <v>21070</v>
      </c>
      <c r="L24" s="318">
        <v>37465</v>
      </c>
      <c r="M24" s="318"/>
    </row>
    <row r="25" spans="1:13" s="91" customFormat="1" ht="15" customHeight="1" thickBot="1">
      <c r="A25" s="123" t="s">
        <v>32</v>
      </c>
      <c r="B25" s="180" t="s">
        <v>459</v>
      </c>
      <c r="C25" s="328"/>
      <c r="D25" s="304"/>
      <c r="E25" s="304"/>
      <c r="F25" s="318"/>
      <c r="G25" s="318">
        <v>37465</v>
      </c>
      <c r="H25" s="318"/>
      <c r="I25" s="318"/>
      <c r="J25" s="318">
        <v>37465</v>
      </c>
      <c r="K25" s="318"/>
      <c r="L25" s="318">
        <v>37465</v>
      </c>
      <c r="M25" s="318"/>
    </row>
    <row r="26" spans="1:13" s="122" customFormat="1" ht="34.5" customHeight="1" thickBot="1">
      <c r="A26" s="51" t="s">
        <v>38</v>
      </c>
      <c r="B26" s="224" t="s">
        <v>437</v>
      </c>
      <c r="C26" s="330">
        <f>SUM(C22:C24)</f>
        <v>20837</v>
      </c>
      <c r="D26" s="309">
        <f>SUM(D22:D24)</f>
        <v>20837</v>
      </c>
      <c r="E26" s="309">
        <f>SUM(E22:E24)</f>
        <v>0</v>
      </c>
      <c r="F26" s="316">
        <f>SUM(F22:F24)</f>
        <v>0</v>
      </c>
      <c r="G26" s="316">
        <f>SUM(G22:G24)</f>
        <v>58302</v>
      </c>
      <c r="H26" s="316">
        <f aca="true" t="shared" si="1" ref="H26:M26">SUM(H22:H24)</f>
        <v>233</v>
      </c>
      <c r="I26" s="316">
        <f t="shared" si="1"/>
        <v>0</v>
      </c>
      <c r="J26" s="316">
        <f t="shared" si="1"/>
        <v>58535</v>
      </c>
      <c r="K26" s="316">
        <f t="shared" si="1"/>
        <v>21070</v>
      </c>
      <c r="L26" s="316">
        <f t="shared" si="1"/>
        <v>37465</v>
      </c>
      <c r="M26" s="316">
        <f t="shared" si="1"/>
        <v>0</v>
      </c>
    </row>
    <row r="27" spans="1:13" s="91" customFormat="1" ht="15" customHeight="1" thickBot="1">
      <c r="A27" s="51" t="s">
        <v>53</v>
      </c>
      <c r="B27" s="169" t="s">
        <v>294</v>
      </c>
      <c r="C27" s="380"/>
      <c r="D27" s="381"/>
      <c r="E27" s="381"/>
      <c r="F27" s="382"/>
      <c r="G27" s="382"/>
      <c r="H27" s="382"/>
      <c r="I27" s="382"/>
      <c r="J27" s="382"/>
      <c r="K27" s="382"/>
      <c r="L27" s="382"/>
      <c r="M27" s="382"/>
    </row>
    <row r="28" spans="1:13" ht="15" customHeight="1" thickBot="1">
      <c r="A28" s="101"/>
      <c r="B28" s="169" t="s">
        <v>339</v>
      </c>
      <c r="C28" s="376"/>
      <c r="D28" s="377"/>
      <c r="E28" s="377"/>
      <c r="F28" s="378"/>
      <c r="G28" s="378"/>
      <c r="H28" s="378"/>
      <c r="I28" s="378"/>
      <c r="J28" s="378"/>
      <c r="K28" s="378"/>
      <c r="L28" s="378"/>
      <c r="M28" s="378"/>
    </row>
    <row r="29" spans="1:13" s="91" customFormat="1" ht="15" customHeight="1">
      <c r="A29" s="121" t="s">
        <v>56</v>
      </c>
      <c r="B29" s="179" t="s">
        <v>434</v>
      </c>
      <c r="C29" s="331"/>
      <c r="D29" s="308"/>
      <c r="E29" s="308"/>
      <c r="F29" s="317"/>
      <c r="G29" s="317"/>
      <c r="H29" s="317"/>
      <c r="I29" s="317"/>
      <c r="J29" s="317"/>
      <c r="K29" s="317"/>
      <c r="L29" s="317"/>
      <c r="M29" s="317"/>
    </row>
    <row r="30" spans="1:13" s="91" customFormat="1" ht="15" customHeight="1">
      <c r="A30" s="121" t="s">
        <v>64</v>
      </c>
      <c r="B30" s="180" t="s">
        <v>438</v>
      </c>
      <c r="C30" s="329"/>
      <c r="D30" s="311"/>
      <c r="E30" s="311"/>
      <c r="F30" s="321"/>
      <c r="G30" s="321"/>
      <c r="H30" s="321"/>
      <c r="I30" s="321"/>
      <c r="J30" s="321"/>
      <c r="K30" s="321"/>
      <c r="L30" s="321"/>
      <c r="M30" s="321"/>
    </row>
    <row r="31" spans="1:13" s="91" customFormat="1" ht="15" customHeight="1" thickBot="1">
      <c r="A31" s="123" t="s">
        <v>66</v>
      </c>
      <c r="B31" s="227" t="s">
        <v>460</v>
      </c>
      <c r="C31" s="383"/>
      <c r="D31" s="384"/>
      <c r="E31" s="384"/>
      <c r="F31" s="385"/>
      <c r="G31" s="385"/>
      <c r="H31" s="385"/>
      <c r="I31" s="385"/>
      <c r="J31" s="385"/>
      <c r="K31" s="385"/>
      <c r="L31" s="385"/>
      <c r="M31" s="385"/>
    </row>
    <row r="32" spans="1:13" s="91" customFormat="1" ht="15" customHeight="1" thickBot="1">
      <c r="A32" s="51" t="s">
        <v>70</v>
      </c>
      <c r="B32" s="169" t="s">
        <v>461</v>
      </c>
      <c r="C32" s="330">
        <f>+C29+C30</f>
        <v>0</v>
      </c>
      <c r="D32" s="309">
        <f>+D29+D30</f>
        <v>0</v>
      </c>
      <c r="E32" s="309">
        <f>+E29+E30</f>
        <v>0</v>
      </c>
      <c r="F32" s="316">
        <f>+F29+F30</f>
        <v>0</v>
      </c>
      <c r="G32" s="316">
        <f>+G29+G30</f>
        <v>0</v>
      </c>
      <c r="H32" s="316">
        <f aca="true" t="shared" si="2" ref="H32:M32">+H29+H30</f>
        <v>0</v>
      </c>
      <c r="I32" s="316">
        <f t="shared" si="2"/>
        <v>0</v>
      </c>
      <c r="J32" s="316">
        <f t="shared" si="2"/>
        <v>0</v>
      </c>
      <c r="K32" s="316">
        <f t="shared" si="2"/>
        <v>0</v>
      </c>
      <c r="L32" s="316">
        <f t="shared" si="2"/>
        <v>0</v>
      </c>
      <c r="M32" s="316">
        <f t="shared" si="2"/>
        <v>0</v>
      </c>
    </row>
    <row r="33" spans="1:13" ht="15" customHeight="1" thickBot="1">
      <c r="A33" s="101"/>
      <c r="B33" s="169" t="s">
        <v>342</v>
      </c>
      <c r="C33" s="376"/>
      <c r="D33" s="377"/>
      <c r="E33" s="377"/>
      <c r="F33" s="378"/>
      <c r="G33" s="378"/>
      <c r="H33" s="378"/>
      <c r="I33" s="378"/>
      <c r="J33" s="378"/>
      <c r="K33" s="378"/>
      <c r="L33" s="378"/>
      <c r="M33" s="378"/>
    </row>
    <row r="34" spans="1:13" s="91" customFormat="1" ht="15" customHeight="1">
      <c r="A34" s="121" t="s">
        <v>73</v>
      </c>
      <c r="B34" s="179" t="s">
        <v>99</v>
      </c>
      <c r="C34" s="331"/>
      <c r="D34" s="308"/>
      <c r="E34" s="308"/>
      <c r="F34" s="317"/>
      <c r="G34" s="317"/>
      <c r="H34" s="317"/>
      <c r="I34" s="317"/>
      <c r="J34" s="317"/>
      <c r="K34" s="317"/>
      <c r="L34" s="317"/>
      <c r="M34" s="317"/>
    </row>
    <row r="35" spans="1:13" s="91" customFormat="1" ht="15" customHeight="1">
      <c r="A35" s="121" t="s">
        <v>75</v>
      </c>
      <c r="B35" s="180" t="s">
        <v>101</v>
      </c>
      <c r="C35" s="329"/>
      <c r="D35" s="311"/>
      <c r="E35" s="311"/>
      <c r="F35" s="321"/>
      <c r="G35" s="321"/>
      <c r="H35" s="321"/>
      <c r="I35" s="321"/>
      <c r="J35" s="321"/>
      <c r="K35" s="321"/>
      <c r="L35" s="321"/>
      <c r="M35" s="321"/>
    </row>
    <row r="36" spans="1:13" s="91" customFormat="1" ht="15" customHeight="1" thickBot="1">
      <c r="A36" s="123" t="s">
        <v>77</v>
      </c>
      <c r="B36" s="227" t="s">
        <v>103</v>
      </c>
      <c r="C36" s="383"/>
      <c r="D36" s="384"/>
      <c r="E36" s="384"/>
      <c r="F36" s="385"/>
      <c r="G36" s="385"/>
      <c r="H36" s="385"/>
      <c r="I36" s="385"/>
      <c r="J36" s="385"/>
      <c r="K36" s="385"/>
      <c r="L36" s="385"/>
      <c r="M36" s="385"/>
    </row>
    <row r="37" spans="1:13" s="91" customFormat="1" ht="15" customHeight="1" thickBot="1">
      <c r="A37" s="51" t="s">
        <v>95</v>
      </c>
      <c r="B37" s="169" t="s">
        <v>441</v>
      </c>
      <c r="C37" s="330">
        <f>+C34+C35+C36</f>
        <v>0</v>
      </c>
      <c r="D37" s="309">
        <f>+D34+D35+D36</f>
        <v>0</v>
      </c>
      <c r="E37" s="309">
        <f>+E34+E35+E36</f>
        <v>0</v>
      </c>
      <c r="F37" s="316">
        <f>+F34+F35+F36</f>
        <v>0</v>
      </c>
      <c r="G37" s="316">
        <f>+G34+G35+G36</f>
        <v>0</v>
      </c>
      <c r="H37" s="316">
        <f aca="true" t="shared" si="3" ref="H37:M37">+H34+H35+H36</f>
        <v>0</v>
      </c>
      <c r="I37" s="316">
        <f t="shared" si="3"/>
        <v>0</v>
      </c>
      <c r="J37" s="316">
        <f t="shared" si="3"/>
        <v>0</v>
      </c>
      <c r="K37" s="316">
        <f t="shared" si="3"/>
        <v>0</v>
      </c>
      <c r="L37" s="316">
        <f t="shared" si="3"/>
        <v>0</v>
      </c>
      <c r="M37" s="316">
        <f t="shared" si="3"/>
        <v>0</v>
      </c>
    </row>
    <row r="38" spans="1:13" s="122" customFormat="1" ht="15" customHeight="1" thickBot="1">
      <c r="A38" s="51" t="s">
        <v>108</v>
      </c>
      <c r="B38" s="169" t="s">
        <v>296</v>
      </c>
      <c r="C38" s="380"/>
      <c r="D38" s="381"/>
      <c r="E38" s="381"/>
      <c r="F38" s="382"/>
      <c r="G38" s="382"/>
      <c r="H38" s="382"/>
      <c r="I38" s="382"/>
      <c r="J38" s="382"/>
      <c r="K38" s="382"/>
      <c r="L38" s="382"/>
      <c r="M38" s="382"/>
    </row>
    <row r="39" spans="1:13" s="122" customFormat="1" ht="15" customHeight="1" thickBot="1">
      <c r="A39" s="51" t="s">
        <v>119</v>
      </c>
      <c r="B39" s="169" t="s">
        <v>442</v>
      </c>
      <c r="C39" s="380"/>
      <c r="D39" s="381"/>
      <c r="E39" s="381"/>
      <c r="F39" s="382"/>
      <c r="G39" s="382"/>
      <c r="H39" s="382"/>
      <c r="I39" s="382"/>
      <c r="J39" s="382"/>
      <c r="K39" s="382"/>
      <c r="L39" s="382"/>
      <c r="M39" s="382"/>
    </row>
    <row r="40" spans="1:13" s="122" customFormat="1" ht="18" customHeight="1" thickBot="1">
      <c r="A40" s="51" t="s">
        <v>130</v>
      </c>
      <c r="B40" s="169" t="s">
        <v>462</v>
      </c>
      <c r="C40" s="330">
        <f>+C20+C26+C27+C32+C37+C38+C39</f>
        <v>97733</v>
      </c>
      <c r="D40" s="309">
        <f>+D20+D26+D27+D32+D37+D38+D39</f>
        <v>30857</v>
      </c>
      <c r="E40" s="309">
        <f>+E20+E26+E27+E32+E37+E38+E39</f>
        <v>66876</v>
      </c>
      <c r="F40" s="316">
        <f>+F20+F26+F27+F32+F37+F38+F39</f>
        <v>0</v>
      </c>
      <c r="G40" s="316">
        <f>+G20+G26+G27+G32+G37+G38+G39</f>
        <v>135198</v>
      </c>
      <c r="H40" s="316">
        <f aca="true" t="shared" si="4" ref="H40:M40">+H20+H26+H27+H32+H37+H38+H39</f>
        <v>233</v>
      </c>
      <c r="I40" s="316">
        <f t="shared" si="4"/>
        <v>0</v>
      </c>
      <c r="J40" s="316">
        <f t="shared" si="4"/>
        <v>135431</v>
      </c>
      <c r="K40" s="316">
        <f t="shared" si="4"/>
        <v>31090</v>
      </c>
      <c r="L40" s="316">
        <f t="shared" si="4"/>
        <v>104341</v>
      </c>
      <c r="M40" s="316">
        <f t="shared" si="4"/>
        <v>0</v>
      </c>
    </row>
    <row r="41" spans="1:13" ht="15" customHeight="1" thickBot="1">
      <c r="A41" s="101"/>
      <c r="B41" s="169" t="s">
        <v>444</v>
      </c>
      <c r="C41" s="376"/>
      <c r="D41" s="377"/>
      <c r="E41" s="377"/>
      <c r="F41" s="378"/>
      <c r="G41" s="378"/>
      <c r="H41" s="378"/>
      <c r="I41" s="378"/>
      <c r="J41" s="378"/>
      <c r="K41" s="378"/>
      <c r="L41" s="378"/>
      <c r="M41" s="378"/>
    </row>
    <row r="42" spans="1:13" s="122" customFormat="1" ht="15" customHeight="1">
      <c r="A42" s="121" t="s">
        <v>445</v>
      </c>
      <c r="B42" s="179" t="s">
        <v>350</v>
      </c>
      <c r="C42" s="331"/>
      <c r="D42" s="308"/>
      <c r="E42" s="308"/>
      <c r="F42" s="317"/>
      <c r="G42" s="317">
        <v>8378</v>
      </c>
      <c r="H42" s="317"/>
      <c r="I42" s="317"/>
      <c r="J42" s="317">
        <v>8378</v>
      </c>
      <c r="K42" s="317">
        <v>8378</v>
      </c>
      <c r="L42" s="317"/>
      <c r="M42" s="317"/>
    </row>
    <row r="43" spans="1:13" s="122" customFormat="1" ht="15" customHeight="1">
      <c r="A43" s="121" t="s">
        <v>446</v>
      </c>
      <c r="B43" s="180" t="s">
        <v>447</v>
      </c>
      <c r="C43" s="329"/>
      <c r="D43" s="311"/>
      <c r="E43" s="311"/>
      <c r="F43" s="321"/>
      <c r="G43" s="321"/>
      <c r="H43" s="321"/>
      <c r="I43" s="321"/>
      <c r="J43" s="321"/>
      <c r="K43" s="321"/>
      <c r="L43" s="321"/>
      <c r="M43" s="321"/>
    </row>
    <row r="44" spans="1:13" s="91" customFormat="1" ht="18.75" customHeight="1" thickBot="1">
      <c r="A44" s="123" t="s">
        <v>448</v>
      </c>
      <c r="B44" s="227" t="s">
        <v>449</v>
      </c>
      <c r="C44" s="383">
        <v>128577</v>
      </c>
      <c r="D44" s="384">
        <v>74223</v>
      </c>
      <c r="E44" s="384">
        <v>54354</v>
      </c>
      <c r="F44" s="385"/>
      <c r="G44" s="385">
        <v>149234</v>
      </c>
      <c r="H44" s="385">
        <v>4447</v>
      </c>
      <c r="I44" s="385"/>
      <c r="J44" s="385">
        <v>153681</v>
      </c>
      <c r="K44" s="385">
        <v>92230</v>
      </c>
      <c r="L44" s="385">
        <v>61451</v>
      </c>
      <c r="M44" s="385"/>
    </row>
    <row r="45" spans="1:13" s="122" customFormat="1" ht="17.25" customHeight="1" thickBot="1">
      <c r="A45" s="108" t="s">
        <v>277</v>
      </c>
      <c r="B45" s="169" t="s">
        <v>450</v>
      </c>
      <c r="C45" s="330">
        <f>+C42+C43+C44</f>
        <v>128577</v>
      </c>
      <c r="D45" s="309">
        <f>+D42+D43+D44</f>
        <v>74223</v>
      </c>
      <c r="E45" s="309">
        <f>+E42+E43+E44</f>
        <v>54354</v>
      </c>
      <c r="F45" s="316">
        <f>+F42+F43+F44</f>
        <v>0</v>
      </c>
      <c r="G45" s="316">
        <f>+G42+G43+G44</f>
        <v>157612</v>
      </c>
      <c r="H45" s="316">
        <f aca="true" t="shared" si="5" ref="H45:M45">+H42+H43+H44</f>
        <v>4447</v>
      </c>
      <c r="I45" s="316">
        <f t="shared" si="5"/>
        <v>0</v>
      </c>
      <c r="J45" s="316">
        <f t="shared" si="5"/>
        <v>162059</v>
      </c>
      <c r="K45" s="316">
        <f t="shared" si="5"/>
        <v>100608</v>
      </c>
      <c r="L45" s="316">
        <f t="shared" si="5"/>
        <v>61451</v>
      </c>
      <c r="M45" s="316">
        <f t="shared" si="5"/>
        <v>0</v>
      </c>
    </row>
    <row r="46" spans="1:13" s="91" customFormat="1" ht="17.25" customHeight="1" thickBot="1">
      <c r="A46" s="108" t="s">
        <v>141</v>
      </c>
      <c r="B46" s="228" t="s">
        <v>451</v>
      </c>
      <c r="C46" s="330">
        <f>+C40+C45</f>
        <v>226310</v>
      </c>
      <c r="D46" s="309">
        <f>+D40+D45</f>
        <v>105080</v>
      </c>
      <c r="E46" s="309">
        <f>+E40+E45</f>
        <v>121230</v>
      </c>
      <c r="F46" s="316">
        <f>+F40+F45</f>
        <v>0</v>
      </c>
      <c r="G46" s="316">
        <f>+G40+G45</f>
        <v>292810</v>
      </c>
      <c r="H46" s="316">
        <f aca="true" t="shared" si="6" ref="H46:M46">+H40+H45</f>
        <v>4680</v>
      </c>
      <c r="I46" s="316">
        <f t="shared" si="6"/>
        <v>0</v>
      </c>
      <c r="J46" s="316">
        <f t="shared" si="6"/>
        <v>297490</v>
      </c>
      <c r="K46" s="316">
        <f t="shared" si="6"/>
        <v>131698</v>
      </c>
      <c r="L46" s="316">
        <f t="shared" si="6"/>
        <v>165792</v>
      </c>
      <c r="M46" s="316">
        <f t="shared" si="6"/>
        <v>0</v>
      </c>
    </row>
    <row r="47" spans="1:6" s="91" customFormat="1" ht="15" customHeight="1">
      <c r="A47" s="124"/>
      <c r="B47" s="229"/>
      <c r="C47" s="474"/>
      <c r="D47" s="125"/>
      <c r="E47" s="125"/>
      <c r="F47" s="125"/>
    </row>
    <row r="48" spans="1:6" ht="15.75">
      <c r="A48" s="124"/>
      <c r="B48" s="229"/>
      <c r="C48" s="474"/>
      <c r="D48" s="125"/>
      <c r="E48" s="125"/>
      <c r="F48" s="125"/>
    </row>
    <row r="49" spans="1:13" s="120" customFormat="1" ht="21" customHeight="1" thickBot="1">
      <c r="A49" s="94"/>
      <c r="C49" s="473" t="str">
        <f>+CONCATENATE("9.6. melléklet a .../",2018,". (…...) önkormányzati rendelethez")</f>
        <v>9.6. melléklet a .../2018. (…...) önkormányzati rendelethez</v>
      </c>
      <c r="D49" s="45"/>
      <c r="E49" s="45"/>
      <c r="M49" s="6" t="s">
        <v>0</v>
      </c>
    </row>
    <row r="50" spans="1:13" s="97" customFormat="1" ht="40.5" customHeight="1" thickBot="1">
      <c r="A50" s="528" t="s">
        <v>394</v>
      </c>
      <c r="B50" s="1105" t="s">
        <v>469</v>
      </c>
      <c r="C50" s="1106"/>
      <c r="D50" s="1106"/>
      <c r="E50" s="1106"/>
      <c r="F50" s="1106"/>
      <c r="G50" s="1106"/>
      <c r="H50" s="1106"/>
      <c r="I50" s="1106"/>
      <c r="J50" s="1106"/>
      <c r="K50" s="1106"/>
      <c r="L50" s="1106"/>
      <c r="M50" s="1107"/>
    </row>
    <row r="51" spans="1:13" s="97" customFormat="1" ht="54" customHeight="1" thickBot="1">
      <c r="A51" s="528" t="s">
        <v>395</v>
      </c>
      <c r="B51" s="1105" t="s">
        <v>396</v>
      </c>
      <c r="C51" s="1106"/>
      <c r="D51" s="1106"/>
      <c r="E51" s="1106"/>
      <c r="F51" s="1106"/>
      <c r="G51" s="1106"/>
      <c r="H51" s="1106"/>
      <c r="I51" s="1106"/>
      <c r="J51" s="1106"/>
      <c r="K51" s="1106"/>
      <c r="L51" s="1106"/>
      <c r="M51" s="1107"/>
    </row>
    <row r="52" spans="1:13" s="97" customFormat="1" ht="18.75" customHeight="1" thickBot="1">
      <c r="A52" s="1096" t="s">
        <v>1</v>
      </c>
      <c r="B52" s="1087" t="s">
        <v>397</v>
      </c>
      <c r="C52" s="1123" t="s">
        <v>542</v>
      </c>
      <c r="D52" s="1147" t="s">
        <v>544</v>
      </c>
      <c r="E52" s="1147"/>
      <c r="F52" s="1147"/>
      <c r="G52" s="1087" t="s">
        <v>570</v>
      </c>
      <c r="H52" s="1108" t="s">
        <v>571</v>
      </c>
      <c r="I52" s="1074"/>
      <c r="J52" s="1087" t="s">
        <v>557</v>
      </c>
      <c r="K52" s="1121" t="s">
        <v>533</v>
      </c>
      <c r="L52" s="1121"/>
      <c r="M52" s="1122"/>
    </row>
    <row r="53" spans="1:13" s="194" customFormat="1" ht="48" thickBot="1">
      <c r="A53" s="1096"/>
      <c r="B53" s="1096"/>
      <c r="C53" s="1097"/>
      <c r="D53" s="193" t="s">
        <v>3</v>
      </c>
      <c r="E53" s="163" t="s">
        <v>4</v>
      </c>
      <c r="F53" s="163" t="s">
        <v>488</v>
      </c>
      <c r="G53" s="1075"/>
      <c r="H53" s="493" t="s">
        <v>534</v>
      </c>
      <c r="I53" s="493" t="s">
        <v>334</v>
      </c>
      <c r="J53" s="1075"/>
      <c r="K53" s="524" t="s">
        <v>3</v>
      </c>
      <c r="L53" s="523" t="s">
        <v>4</v>
      </c>
      <c r="M53" s="525" t="s">
        <v>488</v>
      </c>
    </row>
    <row r="54" spans="1:13" s="11" customFormat="1" ht="13.5" customHeight="1" thickBot="1">
      <c r="A54" s="98" t="s">
        <v>5</v>
      </c>
      <c r="B54" s="164" t="s">
        <v>6</v>
      </c>
      <c r="C54" s="462" t="s">
        <v>7</v>
      </c>
      <c r="D54" s="143" t="s">
        <v>8</v>
      </c>
      <c r="E54" s="143" t="s">
        <v>9</v>
      </c>
      <c r="F54" s="8" t="s">
        <v>10</v>
      </c>
      <c r="G54" s="8" t="s">
        <v>536</v>
      </c>
      <c r="H54" s="8" t="s">
        <v>376</v>
      </c>
      <c r="I54" s="8" t="s">
        <v>535</v>
      </c>
      <c r="J54" s="8" t="s">
        <v>536</v>
      </c>
      <c r="K54" s="8" t="s">
        <v>537</v>
      </c>
      <c r="L54" s="8" t="s">
        <v>540</v>
      </c>
      <c r="M54" s="8" t="s">
        <v>538</v>
      </c>
    </row>
    <row r="55" spans="1:13" ht="19.5" thickBot="1">
      <c r="A55" s="128"/>
      <c r="B55" s="218" t="s">
        <v>289</v>
      </c>
      <c r="C55" s="265"/>
      <c r="D55" s="249"/>
      <c r="E55" s="249"/>
      <c r="F55" s="246"/>
      <c r="G55" s="246"/>
      <c r="H55" s="246"/>
      <c r="I55" s="246"/>
      <c r="J55" s="246"/>
      <c r="K55" s="246"/>
      <c r="L55" s="246"/>
      <c r="M55" s="246"/>
    </row>
    <row r="56" spans="1:13" ht="15" customHeight="1" thickBot="1">
      <c r="A56" s="101"/>
      <c r="B56" s="169" t="s">
        <v>452</v>
      </c>
      <c r="C56" s="376"/>
      <c r="D56" s="377"/>
      <c r="E56" s="377"/>
      <c r="F56" s="378"/>
      <c r="G56" s="378"/>
      <c r="H56" s="378"/>
      <c r="I56" s="378"/>
      <c r="J56" s="378"/>
      <c r="K56" s="378"/>
      <c r="L56" s="378"/>
      <c r="M56" s="378"/>
    </row>
    <row r="57" spans="1:13" ht="18.75" customHeight="1">
      <c r="A57" s="121" t="s">
        <v>13</v>
      </c>
      <c r="B57" s="179" t="s">
        <v>191</v>
      </c>
      <c r="C57" s="331">
        <v>131268</v>
      </c>
      <c r="D57" s="308">
        <v>67826</v>
      </c>
      <c r="E57" s="308">
        <v>63442</v>
      </c>
      <c r="F57" s="317"/>
      <c r="G57" s="317">
        <v>174428</v>
      </c>
      <c r="H57" s="317">
        <v>3916</v>
      </c>
      <c r="I57" s="317"/>
      <c r="J57" s="317">
        <v>178344</v>
      </c>
      <c r="K57" s="317">
        <v>81495</v>
      </c>
      <c r="L57" s="317">
        <v>96849</v>
      </c>
      <c r="M57" s="317"/>
    </row>
    <row r="58" spans="1:13" ht="18" customHeight="1">
      <c r="A58" s="123" t="s">
        <v>15</v>
      </c>
      <c r="B58" s="180" t="s">
        <v>192</v>
      </c>
      <c r="C58" s="328">
        <v>26709</v>
      </c>
      <c r="D58" s="304">
        <v>13437</v>
      </c>
      <c r="E58" s="304">
        <v>13272</v>
      </c>
      <c r="F58" s="318"/>
      <c r="G58" s="318">
        <v>36439</v>
      </c>
      <c r="H58" s="318">
        <v>764</v>
      </c>
      <c r="I58" s="318"/>
      <c r="J58" s="317">
        <v>37203</v>
      </c>
      <c r="K58" s="318">
        <v>16103</v>
      </c>
      <c r="L58" s="318">
        <v>21100</v>
      </c>
      <c r="M58" s="318"/>
    </row>
    <row r="59" spans="1:13" ht="17.25" customHeight="1">
      <c r="A59" s="123" t="s">
        <v>17</v>
      </c>
      <c r="B59" s="180" t="s">
        <v>193</v>
      </c>
      <c r="C59" s="328">
        <v>68333</v>
      </c>
      <c r="D59" s="304">
        <v>23817</v>
      </c>
      <c r="E59" s="304">
        <v>44516</v>
      </c>
      <c r="F59" s="318"/>
      <c r="G59" s="318">
        <v>81148</v>
      </c>
      <c r="H59" s="318"/>
      <c r="I59" s="318"/>
      <c r="J59" s="317">
        <v>81148</v>
      </c>
      <c r="K59" s="318">
        <v>33864</v>
      </c>
      <c r="L59" s="318">
        <v>47284</v>
      </c>
      <c r="M59" s="318"/>
    </row>
    <row r="60" spans="1:13" ht="15" customHeight="1">
      <c r="A60" s="123" t="s">
        <v>19</v>
      </c>
      <c r="B60" s="180" t="s">
        <v>194</v>
      </c>
      <c r="C60" s="328"/>
      <c r="D60" s="304"/>
      <c r="E60" s="304"/>
      <c r="F60" s="318"/>
      <c r="G60" s="318"/>
      <c r="H60" s="318"/>
      <c r="I60" s="318"/>
      <c r="J60" s="317">
        <f>G60+H60-I60</f>
        <v>0</v>
      </c>
      <c r="K60" s="318"/>
      <c r="L60" s="318"/>
      <c r="M60" s="318"/>
    </row>
    <row r="61" spans="1:13" ht="15" customHeight="1" thickBot="1">
      <c r="A61" s="123" t="s">
        <v>21</v>
      </c>
      <c r="B61" s="180" t="s">
        <v>196</v>
      </c>
      <c r="C61" s="328"/>
      <c r="D61" s="304"/>
      <c r="E61" s="304"/>
      <c r="F61" s="318"/>
      <c r="G61" s="318"/>
      <c r="H61" s="318"/>
      <c r="I61" s="318"/>
      <c r="J61" s="317">
        <f>G61+H61-I61</f>
        <v>0</v>
      </c>
      <c r="K61" s="318"/>
      <c r="L61" s="318"/>
      <c r="M61" s="318"/>
    </row>
    <row r="62" spans="1:13" ht="17.25" customHeight="1" thickBot="1">
      <c r="A62" s="129" t="s">
        <v>23</v>
      </c>
      <c r="B62" s="192" t="s">
        <v>453</v>
      </c>
      <c r="C62" s="386">
        <f>SUM(C57:C61)</f>
        <v>226310</v>
      </c>
      <c r="D62" s="387">
        <f>SUM(D57:D61)</f>
        <v>105080</v>
      </c>
      <c r="E62" s="387">
        <f>SUM(E57:E61)</f>
        <v>121230</v>
      </c>
      <c r="F62" s="388">
        <f>SUM(F57:F61)</f>
        <v>0</v>
      </c>
      <c r="G62" s="388">
        <f>SUM(G57:G61)</f>
        <v>292015</v>
      </c>
      <c r="H62" s="388">
        <f aca="true" t="shared" si="7" ref="H62:M62">SUM(H57:H61)</f>
        <v>4680</v>
      </c>
      <c r="I62" s="388">
        <f t="shared" si="7"/>
        <v>0</v>
      </c>
      <c r="J62" s="388">
        <f>SUM(J57:J61)</f>
        <v>296695</v>
      </c>
      <c r="K62" s="388">
        <f>SUM(K57:K61)</f>
        <v>131462</v>
      </c>
      <c r="L62" s="388">
        <f>SUM(L57:L61)</f>
        <v>165233</v>
      </c>
      <c r="M62" s="388">
        <f t="shared" si="7"/>
        <v>0</v>
      </c>
    </row>
    <row r="63" spans="1:13" ht="15" customHeight="1" thickBot="1">
      <c r="A63" s="101"/>
      <c r="B63" s="169" t="s">
        <v>465</v>
      </c>
      <c r="C63" s="376"/>
      <c r="D63" s="377"/>
      <c r="E63" s="377"/>
      <c r="F63" s="378"/>
      <c r="G63" s="378"/>
      <c r="H63" s="378"/>
      <c r="I63" s="378"/>
      <c r="J63" s="378"/>
      <c r="K63" s="378"/>
      <c r="L63" s="378"/>
      <c r="M63" s="378"/>
    </row>
    <row r="64" spans="1:13" ht="16.5" customHeight="1">
      <c r="A64" s="123" t="s">
        <v>26</v>
      </c>
      <c r="B64" s="231" t="s">
        <v>229</v>
      </c>
      <c r="C64" s="331"/>
      <c r="D64" s="308"/>
      <c r="E64" s="308"/>
      <c r="F64" s="317"/>
      <c r="G64" s="317">
        <v>626</v>
      </c>
      <c r="H64" s="317"/>
      <c r="I64" s="317"/>
      <c r="J64" s="317">
        <v>626</v>
      </c>
      <c r="K64" s="317">
        <v>186</v>
      </c>
      <c r="L64" s="317">
        <v>440</v>
      </c>
      <c r="M64" s="317"/>
    </row>
    <row r="65" spans="1:13" ht="15" customHeight="1">
      <c r="A65" s="123" t="s">
        <v>28</v>
      </c>
      <c r="B65" s="232" t="s">
        <v>486</v>
      </c>
      <c r="C65" s="328"/>
      <c r="D65" s="304"/>
      <c r="E65" s="304"/>
      <c r="F65" s="318"/>
      <c r="G65" s="318">
        <v>626</v>
      </c>
      <c r="H65" s="318"/>
      <c r="I65" s="318"/>
      <c r="J65" s="318">
        <v>626</v>
      </c>
      <c r="K65" s="318">
        <v>186</v>
      </c>
      <c r="L65" s="318">
        <v>440</v>
      </c>
      <c r="M65" s="318"/>
    </row>
    <row r="66" spans="1:13" ht="15" customHeight="1">
      <c r="A66" s="123" t="s">
        <v>30</v>
      </c>
      <c r="B66" s="232" t="s">
        <v>231</v>
      </c>
      <c r="C66" s="328"/>
      <c r="D66" s="304"/>
      <c r="E66" s="304"/>
      <c r="F66" s="318"/>
      <c r="G66" s="318"/>
      <c r="H66" s="318"/>
      <c r="I66" s="318"/>
      <c r="J66" s="318"/>
      <c r="K66" s="318"/>
      <c r="L66" s="318"/>
      <c r="M66" s="318"/>
    </row>
    <row r="67" spans="1:13" ht="15" customHeight="1">
      <c r="A67" s="268" t="s">
        <v>32</v>
      </c>
      <c r="B67" s="269" t="s">
        <v>456</v>
      </c>
      <c r="C67" s="405"/>
      <c r="D67" s="416"/>
      <c r="E67" s="416"/>
      <c r="F67" s="332"/>
      <c r="G67" s="332">
        <v>169</v>
      </c>
      <c r="H67" s="332"/>
      <c r="I67" s="332"/>
      <c r="J67" s="332">
        <v>169</v>
      </c>
      <c r="K67" s="332">
        <v>50</v>
      </c>
      <c r="L67" s="332">
        <v>119</v>
      </c>
      <c r="M67" s="332"/>
    </row>
    <row r="68" spans="1:13" ht="15" customHeight="1" thickBot="1">
      <c r="A68" s="127" t="s">
        <v>34</v>
      </c>
      <c r="B68" s="233" t="s">
        <v>456</v>
      </c>
      <c r="C68" s="329"/>
      <c r="D68" s="311"/>
      <c r="E68" s="311"/>
      <c r="F68" s="321"/>
      <c r="G68" s="321"/>
      <c r="H68" s="321"/>
      <c r="I68" s="321"/>
      <c r="J68" s="321"/>
      <c r="K68" s="321"/>
      <c r="L68" s="321"/>
      <c r="M68" s="321"/>
    </row>
    <row r="69" spans="1:13" ht="18" customHeight="1" thickBot="1">
      <c r="A69" s="51" t="s">
        <v>38</v>
      </c>
      <c r="B69" s="230" t="s">
        <v>487</v>
      </c>
      <c r="C69" s="330">
        <f>C64+C66+C67</f>
        <v>0</v>
      </c>
      <c r="D69" s="330">
        <f>D64+D66+D67</f>
        <v>0</v>
      </c>
      <c r="E69" s="330">
        <f>E64+E66+E67</f>
        <v>0</v>
      </c>
      <c r="F69" s="330">
        <f>F64+F66+F67</f>
        <v>0</v>
      </c>
      <c r="G69" s="330">
        <f>G64+G66+G67</f>
        <v>795</v>
      </c>
      <c r="H69" s="330"/>
      <c r="I69" s="330">
        <f>I64+I66+I67</f>
        <v>0</v>
      </c>
      <c r="J69" s="330">
        <f>J64+J66+J67</f>
        <v>795</v>
      </c>
      <c r="K69" s="330">
        <f>K64+K66+K67</f>
        <v>236</v>
      </c>
      <c r="L69" s="330">
        <f>L64+L66+L67</f>
        <v>559</v>
      </c>
      <c r="M69" s="330">
        <f>M64+M66+M67</f>
        <v>0</v>
      </c>
    </row>
    <row r="70" spans="1:13" ht="15" customHeight="1" thickBot="1">
      <c r="A70" s="51" t="s">
        <v>53</v>
      </c>
      <c r="B70" s="169" t="s">
        <v>457</v>
      </c>
      <c r="C70" s="380"/>
      <c r="D70" s="381"/>
      <c r="E70" s="381"/>
      <c r="F70" s="382"/>
      <c r="G70" s="382"/>
      <c r="H70" s="382"/>
      <c r="I70" s="382"/>
      <c r="J70" s="382"/>
      <c r="K70" s="382"/>
      <c r="L70" s="382"/>
      <c r="M70" s="382"/>
    </row>
    <row r="71" spans="1:13" ht="17.25" customHeight="1" thickBot="1">
      <c r="A71" s="51" t="s">
        <v>70</v>
      </c>
      <c r="B71" s="224" t="s">
        <v>458</v>
      </c>
      <c r="C71" s="330">
        <f>+C62+C69+C70</f>
        <v>226310</v>
      </c>
      <c r="D71" s="309">
        <f>+D62+D69+D70</f>
        <v>105080</v>
      </c>
      <c r="E71" s="309">
        <f>+E62+E69+E70</f>
        <v>121230</v>
      </c>
      <c r="F71" s="316">
        <f>+F62+F69+F70</f>
        <v>0</v>
      </c>
      <c r="G71" s="316">
        <f>+G62+G69+G70</f>
        <v>292810</v>
      </c>
      <c r="H71" s="316">
        <f aca="true" t="shared" si="8" ref="H71:M71">+H62+H69+H70</f>
        <v>4680</v>
      </c>
      <c r="I71" s="316">
        <f t="shared" si="8"/>
        <v>0</v>
      </c>
      <c r="J71" s="316">
        <f t="shared" si="8"/>
        <v>297490</v>
      </c>
      <c r="K71" s="316">
        <f t="shared" si="8"/>
        <v>131698</v>
      </c>
      <c r="L71" s="316">
        <f t="shared" si="8"/>
        <v>165792</v>
      </c>
      <c r="M71" s="316">
        <f t="shared" si="8"/>
        <v>0</v>
      </c>
    </row>
    <row r="72" spans="3:13" ht="15" customHeight="1" thickBot="1">
      <c r="C72" s="266"/>
      <c r="D72" s="245"/>
      <c r="E72" s="245"/>
      <c r="F72" s="245"/>
      <c r="G72" s="245"/>
      <c r="H72" s="245"/>
      <c r="I72" s="245"/>
      <c r="J72" s="245"/>
      <c r="K72" s="245"/>
      <c r="L72" s="245"/>
      <c r="M72" s="245"/>
    </row>
    <row r="73" spans="1:15" ht="17.25" customHeight="1" thickBot="1">
      <c r="A73" s="118" t="s">
        <v>429</v>
      </c>
      <c r="B73" s="222"/>
      <c r="C73" s="417">
        <v>55.75</v>
      </c>
      <c r="D73" s="418">
        <v>30.25</v>
      </c>
      <c r="E73" s="419">
        <v>25.5</v>
      </c>
      <c r="F73" s="375"/>
      <c r="G73" s="961">
        <v>59.75</v>
      </c>
      <c r="H73" s="375"/>
      <c r="I73" s="375"/>
      <c r="J73" s="961">
        <v>59.75</v>
      </c>
      <c r="K73" s="961">
        <v>34.25</v>
      </c>
      <c r="L73" s="960">
        <v>25.5</v>
      </c>
      <c r="M73" s="375"/>
      <c r="O73" s="9" t="s">
        <v>558</v>
      </c>
    </row>
    <row r="74" spans="1:13" ht="17.25" customHeight="1" thickBot="1">
      <c r="A74" s="118" t="s">
        <v>430</v>
      </c>
      <c r="B74" s="222"/>
      <c r="C74" s="373">
        <v>2</v>
      </c>
      <c r="D74" s="374">
        <v>2</v>
      </c>
      <c r="E74" s="374"/>
      <c r="F74" s="375"/>
      <c r="G74" s="375">
        <v>2</v>
      </c>
      <c r="H74" s="375"/>
      <c r="I74" s="375"/>
      <c r="J74" s="375">
        <v>2</v>
      </c>
      <c r="K74" s="375">
        <v>2</v>
      </c>
      <c r="L74" s="375"/>
      <c r="M74" s="375"/>
    </row>
  </sheetData>
  <sheetProtection selectLockedCells="1" selectUnlockedCells="1"/>
  <mergeCells count="20">
    <mergeCell ref="A4:A5"/>
    <mergeCell ref="B4:B5"/>
    <mergeCell ref="C4:C5"/>
    <mergeCell ref="D4:F4"/>
    <mergeCell ref="A52:A53"/>
    <mergeCell ref="B52:B53"/>
    <mergeCell ref="C52:C53"/>
    <mergeCell ref="D52:F52"/>
    <mergeCell ref="H52:I52"/>
    <mergeCell ref="J52:J53"/>
    <mergeCell ref="K52:M52"/>
    <mergeCell ref="B50:M50"/>
    <mergeCell ref="B51:M51"/>
    <mergeCell ref="G52:G53"/>
    <mergeCell ref="B2:M2"/>
    <mergeCell ref="B3:M3"/>
    <mergeCell ref="H4:I4"/>
    <mergeCell ref="J4:J5"/>
    <mergeCell ref="K4:M4"/>
    <mergeCell ref="G4:G5"/>
  </mergeCells>
  <printOptions horizontalCentered="1"/>
  <pageMargins left="0.3937007874015748" right="0.2755905511811024" top="0.4330708661417323" bottom="0.5118110236220472" header="0.5118110236220472" footer="0.5118110236220472"/>
  <pageSetup horizontalDpi="600" verticalDpi="600" orientation="landscape" paperSize="9" scale="61" r:id="rId1"/>
  <rowBreaks count="1" manualBreakCount="1">
    <brk id="46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O74"/>
  <sheetViews>
    <sheetView zoomScalePageLayoutView="0" workbookViewId="0" topLeftCell="A1">
      <pane xSplit="2" ySplit="5" topLeftCell="E6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58" sqref="G58:H58"/>
    </sheetView>
  </sheetViews>
  <sheetFormatPr defaultColWidth="9.00390625" defaultRowHeight="12.75"/>
  <cols>
    <col min="1" max="1" width="10.875" style="90" customWidth="1"/>
    <col min="2" max="2" width="77.00390625" style="194" customWidth="1"/>
    <col min="3" max="3" width="15.875" style="267" customWidth="1"/>
    <col min="4" max="4" width="14.625" style="91" customWidth="1"/>
    <col min="5" max="5" width="15.875" style="91" customWidth="1"/>
    <col min="6" max="6" width="13.00390625" style="91" customWidth="1"/>
    <col min="7" max="9" width="15.875" style="9" customWidth="1"/>
    <col min="10" max="10" width="15.125" style="9" customWidth="1"/>
    <col min="11" max="13" width="15.875" style="9" customWidth="1"/>
    <col min="14" max="16384" width="9.375" style="9" customWidth="1"/>
  </cols>
  <sheetData>
    <row r="1" spans="1:13" s="120" customFormat="1" ht="21" customHeight="1" thickBot="1">
      <c r="A1" s="94"/>
      <c r="C1" s="473" t="str">
        <f>+CONCATENATE("9.6.1. melléklet a .../",2018,". (…...) önkormányzati rendelethez")</f>
        <v>9.6.1. melléklet a .../2018. (…...) önkormányzati rendelethez</v>
      </c>
      <c r="D1" s="45"/>
      <c r="E1" s="45"/>
      <c r="M1" s="6" t="s">
        <v>0</v>
      </c>
    </row>
    <row r="2" spans="1:13" s="97" customFormat="1" ht="40.5" customHeight="1" thickBot="1">
      <c r="A2" s="528" t="s">
        <v>394</v>
      </c>
      <c r="B2" s="1105" t="s">
        <v>566</v>
      </c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7"/>
    </row>
    <row r="3" spans="1:13" s="97" customFormat="1" ht="54" customHeight="1" thickBot="1">
      <c r="A3" s="528" t="s">
        <v>395</v>
      </c>
      <c r="B3" s="1105" t="s">
        <v>396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7"/>
    </row>
    <row r="4" spans="1:13" s="97" customFormat="1" ht="18.75" customHeight="1" thickBot="1">
      <c r="A4" s="1096" t="s">
        <v>1</v>
      </c>
      <c r="B4" s="1087" t="s">
        <v>397</v>
      </c>
      <c r="C4" s="1123" t="s">
        <v>542</v>
      </c>
      <c r="D4" s="1147" t="s">
        <v>544</v>
      </c>
      <c r="E4" s="1147"/>
      <c r="F4" s="1147"/>
      <c r="G4" s="1087" t="s">
        <v>570</v>
      </c>
      <c r="H4" s="1108" t="s">
        <v>571</v>
      </c>
      <c r="I4" s="1074"/>
      <c r="J4" s="1087" t="s">
        <v>557</v>
      </c>
      <c r="K4" s="1121" t="s">
        <v>533</v>
      </c>
      <c r="L4" s="1121"/>
      <c r="M4" s="1122"/>
    </row>
    <row r="5" spans="1:13" s="194" customFormat="1" ht="48" thickBot="1">
      <c r="A5" s="1096"/>
      <c r="B5" s="1096"/>
      <c r="C5" s="1097"/>
      <c r="D5" s="193" t="s">
        <v>3</v>
      </c>
      <c r="E5" s="163" t="s">
        <v>4</v>
      </c>
      <c r="F5" s="163" t="s">
        <v>488</v>
      </c>
      <c r="G5" s="1075"/>
      <c r="H5" s="493" t="s">
        <v>534</v>
      </c>
      <c r="I5" s="493" t="s">
        <v>334</v>
      </c>
      <c r="J5" s="1075"/>
      <c r="K5" s="524" t="s">
        <v>3</v>
      </c>
      <c r="L5" s="523" t="s">
        <v>4</v>
      </c>
      <c r="M5" s="525" t="s">
        <v>488</v>
      </c>
    </row>
    <row r="6" spans="1:13" s="11" customFormat="1" ht="13.5" customHeight="1" thickBot="1">
      <c r="A6" s="98" t="s">
        <v>5</v>
      </c>
      <c r="B6" s="164" t="s">
        <v>6</v>
      </c>
      <c r="C6" s="462" t="s">
        <v>7</v>
      </c>
      <c r="D6" s="143" t="s">
        <v>8</v>
      </c>
      <c r="E6" s="143" t="s">
        <v>9</v>
      </c>
      <c r="F6" s="8" t="s">
        <v>10</v>
      </c>
      <c r="G6" s="8" t="s">
        <v>536</v>
      </c>
      <c r="H6" s="8" t="s">
        <v>376</v>
      </c>
      <c r="I6" s="8" t="s">
        <v>535</v>
      </c>
      <c r="J6" s="8" t="s">
        <v>536</v>
      </c>
      <c r="K6" s="8" t="s">
        <v>537</v>
      </c>
      <c r="L6" s="8" t="s">
        <v>540</v>
      </c>
      <c r="M6" s="8" t="s">
        <v>538</v>
      </c>
    </row>
    <row r="7" spans="1:13" s="11" customFormat="1" ht="15.75" customHeight="1" thickBot="1">
      <c r="A7" s="99"/>
      <c r="B7" s="234" t="s">
        <v>288</v>
      </c>
      <c r="C7" s="264"/>
      <c r="D7" s="247"/>
      <c r="E7" s="247"/>
      <c r="F7" s="250"/>
      <c r="G7" s="250"/>
      <c r="H7" s="250"/>
      <c r="I7" s="250"/>
      <c r="J7" s="250"/>
      <c r="K7" s="250"/>
      <c r="L7" s="250"/>
      <c r="M7" s="250"/>
    </row>
    <row r="8" spans="1:13" ht="15" customHeight="1" thickBot="1">
      <c r="A8" s="101"/>
      <c r="B8" s="224" t="s">
        <v>295</v>
      </c>
      <c r="C8" s="376"/>
      <c r="D8" s="377"/>
      <c r="E8" s="377"/>
      <c r="F8" s="378"/>
      <c r="G8" s="378"/>
      <c r="H8" s="378"/>
      <c r="I8" s="378"/>
      <c r="J8" s="378"/>
      <c r="K8" s="378"/>
      <c r="L8" s="378"/>
      <c r="M8" s="378"/>
    </row>
    <row r="9" spans="1:13" s="122" customFormat="1" ht="15" customHeight="1">
      <c r="A9" s="121" t="s">
        <v>13</v>
      </c>
      <c r="B9" s="179" t="s">
        <v>74</v>
      </c>
      <c r="C9" s="331"/>
      <c r="D9" s="308"/>
      <c r="E9" s="308"/>
      <c r="F9" s="317"/>
      <c r="G9" s="317"/>
      <c r="H9" s="317"/>
      <c r="I9" s="317"/>
      <c r="J9" s="317"/>
      <c r="K9" s="317"/>
      <c r="L9" s="317"/>
      <c r="M9" s="317"/>
    </row>
    <row r="10" spans="1:13" s="122" customFormat="1" ht="16.5" customHeight="1">
      <c r="A10" s="123" t="s">
        <v>15</v>
      </c>
      <c r="B10" s="180" t="s">
        <v>76</v>
      </c>
      <c r="C10" s="328">
        <v>7580</v>
      </c>
      <c r="D10" s="304">
        <v>680</v>
      </c>
      <c r="E10" s="304">
        <v>6900</v>
      </c>
      <c r="F10" s="318"/>
      <c r="G10" s="318">
        <v>7580</v>
      </c>
      <c r="H10" s="318"/>
      <c r="I10" s="318"/>
      <c r="J10" s="318">
        <v>7580</v>
      </c>
      <c r="K10" s="318">
        <v>680</v>
      </c>
      <c r="L10" s="318">
        <v>6900</v>
      </c>
      <c r="M10" s="318"/>
    </row>
    <row r="11" spans="1:13" s="122" customFormat="1" ht="16.5" customHeight="1">
      <c r="A11" s="123" t="s">
        <v>17</v>
      </c>
      <c r="B11" s="180" t="s">
        <v>78</v>
      </c>
      <c r="C11" s="328">
        <v>470</v>
      </c>
      <c r="D11" s="304">
        <v>470</v>
      </c>
      <c r="E11" s="304"/>
      <c r="F11" s="318"/>
      <c r="G11" s="318">
        <v>470</v>
      </c>
      <c r="H11" s="318"/>
      <c r="I11" s="318"/>
      <c r="J11" s="318">
        <v>470</v>
      </c>
      <c r="K11" s="318">
        <v>470</v>
      </c>
      <c r="L11" s="318"/>
      <c r="M11" s="318"/>
    </row>
    <row r="12" spans="1:13" s="122" customFormat="1" ht="15" customHeight="1">
      <c r="A12" s="123" t="s">
        <v>19</v>
      </c>
      <c r="B12" s="180" t="s">
        <v>485</v>
      </c>
      <c r="C12" s="328"/>
      <c r="D12" s="304"/>
      <c r="E12" s="304"/>
      <c r="F12" s="318"/>
      <c r="G12" s="318"/>
      <c r="H12" s="318"/>
      <c r="I12" s="318"/>
      <c r="J12" s="318"/>
      <c r="K12" s="318"/>
      <c r="L12" s="318"/>
      <c r="M12" s="318"/>
    </row>
    <row r="13" spans="1:13" s="122" customFormat="1" ht="16.5" customHeight="1">
      <c r="A13" s="123" t="s">
        <v>21</v>
      </c>
      <c r="B13" s="180" t="s">
        <v>82</v>
      </c>
      <c r="C13" s="328">
        <v>67346</v>
      </c>
      <c r="D13" s="304">
        <v>7370</v>
      </c>
      <c r="E13" s="304">
        <v>59976</v>
      </c>
      <c r="F13" s="318"/>
      <c r="G13" s="318">
        <v>67346</v>
      </c>
      <c r="H13" s="318"/>
      <c r="I13" s="318"/>
      <c r="J13" s="318">
        <v>67346</v>
      </c>
      <c r="K13" s="318">
        <v>7370</v>
      </c>
      <c r="L13" s="318">
        <v>59976</v>
      </c>
      <c r="M13" s="318"/>
    </row>
    <row r="14" spans="1:13" s="122" customFormat="1" ht="16.5" customHeight="1">
      <c r="A14" s="123" t="s">
        <v>197</v>
      </c>
      <c r="B14" s="180" t="s">
        <v>431</v>
      </c>
      <c r="C14" s="328">
        <v>1500</v>
      </c>
      <c r="D14" s="304">
        <v>1500</v>
      </c>
      <c r="E14" s="304"/>
      <c r="F14" s="318"/>
      <c r="G14" s="318">
        <v>1500</v>
      </c>
      <c r="H14" s="318"/>
      <c r="I14" s="318"/>
      <c r="J14" s="318">
        <v>1500</v>
      </c>
      <c r="K14" s="318">
        <v>1500</v>
      </c>
      <c r="L14" s="318"/>
      <c r="M14" s="318"/>
    </row>
    <row r="15" spans="1:13" s="122" customFormat="1" ht="16.5" customHeight="1">
      <c r="A15" s="123" t="s">
        <v>199</v>
      </c>
      <c r="B15" s="190" t="s">
        <v>432</v>
      </c>
      <c r="C15" s="328"/>
      <c r="D15" s="304"/>
      <c r="E15" s="304"/>
      <c r="F15" s="318"/>
      <c r="G15" s="318"/>
      <c r="H15" s="318"/>
      <c r="I15" s="318"/>
      <c r="J15" s="318"/>
      <c r="K15" s="318"/>
      <c r="L15" s="318"/>
      <c r="M15" s="318"/>
    </row>
    <row r="16" spans="1:13" s="122" customFormat="1" ht="15" customHeight="1">
      <c r="A16" s="123" t="s">
        <v>201</v>
      </c>
      <c r="B16" s="180" t="s">
        <v>88</v>
      </c>
      <c r="C16" s="329"/>
      <c r="D16" s="311"/>
      <c r="E16" s="311"/>
      <c r="F16" s="321"/>
      <c r="G16" s="321"/>
      <c r="H16" s="321"/>
      <c r="I16" s="321"/>
      <c r="J16" s="321"/>
      <c r="K16" s="321"/>
      <c r="L16" s="321"/>
      <c r="M16" s="321"/>
    </row>
    <row r="17" spans="1:13" s="91" customFormat="1" ht="15" customHeight="1">
      <c r="A17" s="123" t="s">
        <v>203</v>
      </c>
      <c r="B17" s="180" t="s">
        <v>90</v>
      </c>
      <c r="C17" s="328"/>
      <c r="D17" s="304"/>
      <c r="E17" s="304"/>
      <c r="F17" s="318"/>
      <c r="G17" s="318"/>
      <c r="H17" s="318"/>
      <c r="I17" s="318"/>
      <c r="J17" s="318"/>
      <c r="K17" s="318"/>
      <c r="L17" s="318"/>
      <c r="M17" s="318"/>
    </row>
    <row r="18" spans="1:13" s="91" customFormat="1" ht="15" customHeight="1">
      <c r="A18" s="123" t="s">
        <v>205</v>
      </c>
      <c r="B18" s="180" t="s">
        <v>92</v>
      </c>
      <c r="C18" s="379"/>
      <c r="D18" s="306"/>
      <c r="E18" s="306"/>
      <c r="F18" s="319"/>
      <c r="G18" s="319"/>
      <c r="H18" s="319"/>
      <c r="I18" s="319"/>
      <c r="J18" s="319"/>
      <c r="K18" s="319"/>
      <c r="L18" s="319"/>
      <c r="M18" s="319"/>
    </row>
    <row r="19" spans="1:13" s="91" customFormat="1" ht="15" customHeight="1" thickBot="1">
      <c r="A19" s="123" t="s">
        <v>207</v>
      </c>
      <c r="B19" s="190" t="s">
        <v>94</v>
      </c>
      <c r="C19" s="379"/>
      <c r="D19" s="306"/>
      <c r="E19" s="306"/>
      <c r="F19" s="319"/>
      <c r="G19" s="319"/>
      <c r="H19" s="319"/>
      <c r="I19" s="319"/>
      <c r="J19" s="319"/>
      <c r="K19" s="319"/>
      <c r="L19" s="319"/>
      <c r="M19" s="319"/>
    </row>
    <row r="20" spans="1:13" s="122" customFormat="1" ht="18.75" customHeight="1" thickBot="1">
      <c r="A20" s="51" t="s">
        <v>23</v>
      </c>
      <c r="B20" s="224" t="s">
        <v>433</v>
      </c>
      <c r="C20" s="330">
        <f>SUM(C9:C19)</f>
        <v>76896</v>
      </c>
      <c r="D20" s="309">
        <f>SUM(D9:D19)</f>
        <v>10020</v>
      </c>
      <c r="E20" s="309">
        <f>SUM(E9:E19)</f>
        <v>66876</v>
      </c>
      <c r="F20" s="316">
        <f>SUM(F9:F19)</f>
        <v>0</v>
      </c>
      <c r="G20" s="316">
        <f>SUM(G9:G19)</f>
        <v>76896</v>
      </c>
      <c r="H20" s="316">
        <f aca="true" t="shared" si="0" ref="H20:M20">SUM(H9:H19)</f>
        <v>0</v>
      </c>
      <c r="I20" s="316">
        <f t="shared" si="0"/>
        <v>0</v>
      </c>
      <c r="J20" s="316">
        <f t="shared" si="0"/>
        <v>76896</v>
      </c>
      <c r="K20" s="316">
        <f t="shared" si="0"/>
        <v>10020</v>
      </c>
      <c r="L20" s="316">
        <f t="shared" si="0"/>
        <v>66876</v>
      </c>
      <c r="M20" s="316">
        <f t="shared" si="0"/>
        <v>0</v>
      </c>
    </row>
    <row r="21" spans="1:13" ht="15" customHeight="1" thickBot="1">
      <c r="A21" s="101"/>
      <c r="B21" s="224" t="s">
        <v>25</v>
      </c>
      <c r="C21" s="376"/>
      <c r="D21" s="377"/>
      <c r="E21" s="377"/>
      <c r="F21" s="378"/>
      <c r="G21" s="378"/>
      <c r="H21" s="378"/>
      <c r="I21" s="378"/>
      <c r="J21" s="378"/>
      <c r="K21" s="378"/>
      <c r="L21" s="378"/>
      <c r="M21" s="378"/>
    </row>
    <row r="22" spans="1:13" s="91" customFormat="1" ht="15" customHeight="1">
      <c r="A22" s="121" t="s">
        <v>26</v>
      </c>
      <c r="B22" s="179" t="s">
        <v>27</v>
      </c>
      <c r="C22" s="331"/>
      <c r="D22" s="308"/>
      <c r="E22" s="308"/>
      <c r="F22" s="317"/>
      <c r="G22" s="317"/>
      <c r="H22" s="317"/>
      <c r="I22" s="317"/>
      <c r="J22" s="317"/>
      <c r="K22" s="317"/>
      <c r="L22" s="317"/>
      <c r="M22" s="317"/>
    </row>
    <row r="23" spans="1:13" s="91" customFormat="1" ht="15" customHeight="1">
      <c r="A23" s="123" t="s">
        <v>28</v>
      </c>
      <c r="B23" s="180" t="s">
        <v>434</v>
      </c>
      <c r="C23" s="328"/>
      <c r="D23" s="304"/>
      <c r="E23" s="304"/>
      <c r="F23" s="318"/>
      <c r="G23" s="318"/>
      <c r="H23" s="318"/>
      <c r="I23" s="318"/>
      <c r="J23" s="318"/>
      <c r="K23" s="318"/>
      <c r="L23" s="318"/>
      <c r="M23" s="318"/>
    </row>
    <row r="24" spans="1:13" s="91" customFormat="1" ht="18" customHeight="1">
      <c r="A24" s="123" t="s">
        <v>30</v>
      </c>
      <c r="B24" s="180" t="s">
        <v>435</v>
      </c>
      <c r="C24" s="328">
        <v>20837</v>
      </c>
      <c r="D24" s="304">
        <v>20837</v>
      </c>
      <c r="E24" s="304"/>
      <c r="F24" s="318"/>
      <c r="G24" s="318">
        <v>20837</v>
      </c>
      <c r="H24" s="318">
        <v>233</v>
      </c>
      <c r="I24" s="318"/>
      <c r="J24" s="318">
        <v>21070</v>
      </c>
      <c r="K24" s="318">
        <v>21070</v>
      </c>
      <c r="L24" s="318"/>
      <c r="M24" s="318"/>
    </row>
    <row r="25" spans="1:13" s="91" customFormat="1" ht="15" customHeight="1" thickBot="1">
      <c r="A25" s="123" t="s">
        <v>32</v>
      </c>
      <c r="B25" s="180" t="s">
        <v>459</v>
      </c>
      <c r="C25" s="328"/>
      <c r="D25" s="304"/>
      <c r="E25" s="304"/>
      <c r="F25" s="318"/>
      <c r="G25" s="318"/>
      <c r="H25" s="318"/>
      <c r="I25" s="318"/>
      <c r="J25" s="318"/>
      <c r="K25" s="318"/>
      <c r="L25" s="318"/>
      <c r="M25" s="318"/>
    </row>
    <row r="26" spans="1:13" s="122" customFormat="1" ht="34.5" customHeight="1" thickBot="1">
      <c r="A26" s="51" t="s">
        <v>38</v>
      </c>
      <c r="B26" s="224" t="s">
        <v>437</v>
      </c>
      <c r="C26" s="330">
        <f>SUM(C22:C24)</f>
        <v>20837</v>
      </c>
      <c r="D26" s="309">
        <f>SUM(D22:D24)</f>
        <v>20837</v>
      </c>
      <c r="E26" s="309">
        <f>SUM(E22:E24)</f>
        <v>0</v>
      </c>
      <c r="F26" s="316">
        <f>SUM(F22:F24)</f>
        <v>0</v>
      </c>
      <c r="G26" s="316">
        <f>SUM(G22:G24)</f>
        <v>20837</v>
      </c>
      <c r="H26" s="316">
        <f aca="true" t="shared" si="1" ref="H26:M26">SUM(H22:H24)</f>
        <v>233</v>
      </c>
      <c r="I26" s="316">
        <f t="shared" si="1"/>
        <v>0</v>
      </c>
      <c r="J26" s="316">
        <f t="shared" si="1"/>
        <v>21070</v>
      </c>
      <c r="K26" s="316">
        <f t="shared" si="1"/>
        <v>21070</v>
      </c>
      <c r="L26" s="316">
        <f t="shared" si="1"/>
        <v>0</v>
      </c>
      <c r="M26" s="316">
        <f t="shared" si="1"/>
        <v>0</v>
      </c>
    </row>
    <row r="27" spans="1:13" s="91" customFormat="1" ht="15" customHeight="1" thickBot="1">
      <c r="A27" s="51" t="s">
        <v>53</v>
      </c>
      <c r="B27" s="169" t="s">
        <v>294</v>
      </c>
      <c r="C27" s="380"/>
      <c r="D27" s="381"/>
      <c r="E27" s="381"/>
      <c r="F27" s="382"/>
      <c r="G27" s="382"/>
      <c r="H27" s="382"/>
      <c r="I27" s="382"/>
      <c r="J27" s="382"/>
      <c r="K27" s="382"/>
      <c r="L27" s="382"/>
      <c r="M27" s="382"/>
    </row>
    <row r="28" spans="1:13" ht="15" customHeight="1" thickBot="1">
      <c r="A28" s="101"/>
      <c r="B28" s="169" t="s">
        <v>339</v>
      </c>
      <c r="C28" s="376"/>
      <c r="D28" s="377"/>
      <c r="E28" s="377"/>
      <c r="F28" s="378"/>
      <c r="G28" s="378"/>
      <c r="H28" s="378"/>
      <c r="I28" s="378"/>
      <c r="J28" s="378"/>
      <c r="K28" s="378"/>
      <c r="L28" s="378"/>
      <c r="M28" s="378"/>
    </row>
    <row r="29" spans="1:13" s="91" customFormat="1" ht="15" customHeight="1">
      <c r="A29" s="121" t="s">
        <v>56</v>
      </c>
      <c r="B29" s="179" t="s">
        <v>434</v>
      </c>
      <c r="C29" s="331"/>
      <c r="D29" s="308"/>
      <c r="E29" s="308"/>
      <c r="F29" s="317"/>
      <c r="G29" s="317"/>
      <c r="H29" s="317"/>
      <c r="I29" s="317"/>
      <c r="J29" s="317"/>
      <c r="K29" s="317"/>
      <c r="L29" s="317"/>
      <c r="M29" s="317"/>
    </row>
    <row r="30" spans="1:13" s="91" customFormat="1" ht="15" customHeight="1">
      <c r="A30" s="121" t="s">
        <v>64</v>
      </c>
      <c r="B30" s="180" t="s">
        <v>438</v>
      </c>
      <c r="C30" s="329"/>
      <c r="D30" s="311"/>
      <c r="E30" s="311"/>
      <c r="F30" s="321"/>
      <c r="G30" s="321"/>
      <c r="H30" s="321"/>
      <c r="I30" s="321"/>
      <c r="J30" s="321"/>
      <c r="K30" s="321"/>
      <c r="L30" s="321"/>
      <c r="M30" s="321"/>
    </row>
    <row r="31" spans="1:13" s="91" customFormat="1" ht="15" customHeight="1" thickBot="1">
      <c r="A31" s="123" t="s">
        <v>66</v>
      </c>
      <c r="B31" s="227" t="s">
        <v>460</v>
      </c>
      <c r="C31" s="383"/>
      <c r="D31" s="384"/>
      <c r="E31" s="384"/>
      <c r="F31" s="385"/>
      <c r="G31" s="385"/>
      <c r="H31" s="385"/>
      <c r="I31" s="385"/>
      <c r="J31" s="385"/>
      <c r="K31" s="385"/>
      <c r="L31" s="385"/>
      <c r="M31" s="385"/>
    </row>
    <row r="32" spans="1:13" s="91" customFormat="1" ht="15" customHeight="1" thickBot="1">
      <c r="A32" s="51" t="s">
        <v>70</v>
      </c>
      <c r="B32" s="169" t="s">
        <v>461</v>
      </c>
      <c r="C32" s="330">
        <f>+C29+C30</f>
        <v>0</v>
      </c>
      <c r="D32" s="309">
        <f>+D29+D30</f>
        <v>0</v>
      </c>
      <c r="E32" s="309">
        <f>+E29+E30</f>
        <v>0</v>
      </c>
      <c r="F32" s="316">
        <f>+F29+F30</f>
        <v>0</v>
      </c>
      <c r="G32" s="316">
        <f>+G29+G30</f>
        <v>0</v>
      </c>
      <c r="H32" s="316">
        <f aca="true" t="shared" si="2" ref="H32:M32">+H29+H30</f>
        <v>0</v>
      </c>
      <c r="I32" s="316">
        <f t="shared" si="2"/>
        <v>0</v>
      </c>
      <c r="J32" s="316">
        <f t="shared" si="2"/>
        <v>0</v>
      </c>
      <c r="K32" s="316">
        <f t="shared" si="2"/>
        <v>0</v>
      </c>
      <c r="L32" s="316">
        <f t="shared" si="2"/>
        <v>0</v>
      </c>
      <c r="M32" s="316">
        <f t="shared" si="2"/>
        <v>0</v>
      </c>
    </row>
    <row r="33" spans="1:13" ht="15" customHeight="1" thickBot="1">
      <c r="A33" s="101"/>
      <c r="B33" s="169" t="s">
        <v>342</v>
      </c>
      <c r="C33" s="376"/>
      <c r="D33" s="377"/>
      <c r="E33" s="377"/>
      <c r="F33" s="378"/>
      <c r="G33" s="378"/>
      <c r="H33" s="378"/>
      <c r="I33" s="378"/>
      <c r="J33" s="378"/>
      <c r="K33" s="378"/>
      <c r="L33" s="378"/>
      <c r="M33" s="378"/>
    </row>
    <row r="34" spans="1:13" s="91" customFormat="1" ht="15" customHeight="1">
      <c r="A34" s="121" t="s">
        <v>73</v>
      </c>
      <c r="B34" s="179" t="s">
        <v>99</v>
      </c>
      <c r="C34" s="331"/>
      <c r="D34" s="308"/>
      <c r="E34" s="308"/>
      <c r="F34" s="317"/>
      <c r="G34" s="317"/>
      <c r="H34" s="317"/>
      <c r="I34" s="317"/>
      <c r="J34" s="317"/>
      <c r="K34" s="317"/>
      <c r="L34" s="317"/>
      <c r="M34" s="317"/>
    </row>
    <row r="35" spans="1:13" s="91" customFormat="1" ht="15" customHeight="1">
      <c r="A35" s="121" t="s">
        <v>75</v>
      </c>
      <c r="B35" s="180" t="s">
        <v>101</v>
      </c>
      <c r="C35" s="329"/>
      <c r="D35" s="311"/>
      <c r="E35" s="311"/>
      <c r="F35" s="321"/>
      <c r="G35" s="321"/>
      <c r="H35" s="321"/>
      <c r="I35" s="321"/>
      <c r="J35" s="321"/>
      <c r="K35" s="321"/>
      <c r="L35" s="321"/>
      <c r="M35" s="321"/>
    </row>
    <row r="36" spans="1:13" s="91" customFormat="1" ht="15" customHeight="1" thickBot="1">
      <c r="A36" s="123" t="s">
        <v>77</v>
      </c>
      <c r="B36" s="227" t="s">
        <v>103</v>
      </c>
      <c r="C36" s="383"/>
      <c r="D36" s="384"/>
      <c r="E36" s="384"/>
      <c r="F36" s="385"/>
      <c r="G36" s="385"/>
      <c r="H36" s="385"/>
      <c r="I36" s="385"/>
      <c r="J36" s="385"/>
      <c r="K36" s="385"/>
      <c r="L36" s="385"/>
      <c r="M36" s="385"/>
    </row>
    <row r="37" spans="1:13" s="91" customFormat="1" ht="15" customHeight="1" thickBot="1">
      <c r="A37" s="51" t="s">
        <v>95</v>
      </c>
      <c r="B37" s="169" t="s">
        <v>441</v>
      </c>
      <c r="C37" s="330">
        <f>+C34+C35+C36</f>
        <v>0</v>
      </c>
      <c r="D37" s="309">
        <f>+D34+D35+D36</f>
        <v>0</v>
      </c>
      <c r="E37" s="309">
        <f>+E34+E35+E36</f>
        <v>0</v>
      </c>
      <c r="F37" s="316">
        <f>+F34+F35+F36</f>
        <v>0</v>
      </c>
      <c r="G37" s="316">
        <f>+G34+G35+G36</f>
        <v>0</v>
      </c>
      <c r="H37" s="316">
        <f aca="true" t="shared" si="3" ref="H37:M37">+H34+H35+H36</f>
        <v>0</v>
      </c>
      <c r="I37" s="316">
        <f t="shared" si="3"/>
        <v>0</v>
      </c>
      <c r="J37" s="316">
        <f t="shared" si="3"/>
        <v>0</v>
      </c>
      <c r="K37" s="316">
        <f t="shared" si="3"/>
        <v>0</v>
      </c>
      <c r="L37" s="316">
        <f t="shared" si="3"/>
        <v>0</v>
      </c>
      <c r="M37" s="316">
        <f t="shared" si="3"/>
        <v>0</v>
      </c>
    </row>
    <row r="38" spans="1:13" s="122" customFormat="1" ht="15" customHeight="1" thickBot="1">
      <c r="A38" s="51" t="s">
        <v>108</v>
      </c>
      <c r="B38" s="169" t="s">
        <v>296</v>
      </c>
      <c r="C38" s="380"/>
      <c r="D38" s="381"/>
      <c r="E38" s="381"/>
      <c r="F38" s="382"/>
      <c r="G38" s="382"/>
      <c r="H38" s="382"/>
      <c r="I38" s="382"/>
      <c r="J38" s="382"/>
      <c r="K38" s="382"/>
      <c r="L38" s="382"/>
      <c r="M38" s="382"/>
    </row>
    <row r="39" spans="1:13" s="122" customFormat="1" ht="15" customHeight="1" thickBot="1">
      <c r="A39" s="51" t="s">
        <v>119</v>
      </c>
      <c r="B39" s="169" t="s">
        <v>442</v>
      </c>
      <c r="C39" s="380"/>
      <c r="D39" s="381"/>
      <c r="E39" s="381"/>
      <c r="F39" s="382"/>
      <c r="G39" s="382"/>
      <c r="H39" s="382"/>
      <c r="I39" s="382"/>
      <c r="J39" s="382"/>
      <c r="K39" s="382"/>
      <c r="L39" s="382"/>
      <c r="M39" s="382"/>
    </row>
    <row r="40" spans="1:13" s="122" customFormat="1" ht="18" customHeight="1" thickBot="1">
      <c r="A40" s="51" t="s">
        <v>130</v>
      </c>
      <c r="B40" s="169" t="s">
        <v>462</v>
      </c>
      <c r="C40" s="330">
        <f>+C20+C26+C27+C32+C37+C38+C39</f>
        <v>97733</v>
      </c>
      <c r="D40" s="309">
        <f>+D20+D26+D27+D32+D37+D38+D39</f>
        <v>30857</v>
      </c>
      <c r="E40" s="309">
        <f>+E20+E26+E27+E32+E37+E38+E39</f>
        <v>66876</v>
      </c>
      <c r="F40" s="316">
        <f>+F20+F26+F27+F32+F37+F38+F39</f>
        <v>0</v>
      </c>
      <c r="G40" s="316">
        <f>+G20+G26+G27+G32+G37+G38+G39</f>
        <v>97733</v>
      </c>
      <c r="H40" s="316">
        <f aca="true" t="shared" si="4" ref="H40:M40">+H20+H26+H27+H32+H37+H38+H39</f>
        <v>233</v>
      </c>
      <c r="I40" s="316">
        <f t="shared" si="4"/>
        <v>0</v>
      </c>
      <c r="J40" s="316">
        <f t="shared" si="4"/>
        <v>97966</v>
      </c>
      <c r="K40" s="316">
        <f t="shared" si="4"/>
        <v>31090</v>
      </c>
      <c r="L40" s="316">
        <f t="shared" si="4"/>
        <v>66876</v>
      </c>
      <c r="M40" s="316">
        <f t="shared" si="4"/>
        <v>0</v>
      </c>
    </row>
    <row r="41" spans="1:13" ht="15" customHeight="1" thickBot="1">
      <c r="A41" s="101"/>
      <c r="B41" s="169" t="s">
        <v>444</v>
      </c>
      <c r="C41" s="376"/>
      <c r="D41" s="377"/>
      <c r="E41" s="377"/>
      <c r="F41" s="378"/>
      <c r="G41" s="378"/>
      <c r="H41" s="378"/>
      <c r="I41" s="378"/>
      <c r="J41" s="378"/>
      <c r="K41" s="378"/>
      <c r="L41" s="378"/>
      <c r="M41" s="378"/>
    </row>
    <row r="42" spans="1:13" s="122" customFormat="1" ht="15" customHeight="1">
      <c r="A42" s="121" t="s">
        <v>445</v>
      </c>
      <c r="B42" s="179" t="s">
        <v>350</v>
      </c>
      <c r="C42" s="331"/>
      <c r="D42" s="308"/>
      <c r="E42" s="308"/>
      <c r="F42" s="317"/>
      <c r="G42" s="317">
        <v>8378</v>
      </c>
      <c r="H42" s="317"/>
      <c r="I42" s="317"/>
      <c r="J42" s="317">
        <v>8378</v>
      </c>
      <c r="K42" s="317">
        <v>8378</v>
      </c>
      <c r="L42" s="317"/>
      <c r="M42" s="317"/>
    </row>
    <row r="43" spans="1:13" s="122" customFormat="1" ht="15" customHeight="1">
      <c r="A43" s="121" t="s">
        <v>446</v>
      </c>
      <c r="B43" s="180" t="s">
        <v>447</v>
      </c>
      <c r="C43" s="329"/>
      <c r="D43" s="311"/>
      <c r="E43" s="311"/>
      <c r="F43" s="321"/>
      <c r="G43" s="321"/>
      <c r="H43" s="321"/>
      <c r="I43" s="321"/>
      <c r="J43" s="321"/>
      <c r="K43" s="321"/>
      <c r="L43" s="321"/>
      <c r="M43" s="321"/>
    </row>
    <row r="44" spans="1:13" s="91" customFormat="1" ht="18.75" customHeight="1" thickBot="1">
      <c r="A44" s="123" t="s">
        <v>448</v>
      </c>
      <c r="B44" s="227" t="s">
        <v>449</v>
      </c>
      <c r="C44" s="383">
        <v>128577</v>
      </c>
      <c r="D44" s="384">
        <v>74223</v>
      </c>
      <c r="E44" s="384">
        <v>54354</v>
      </c>
      <c r="F44" s="385"/>
      <c r="G44" s="385">
        <v>149234</v>
      </c>
      <c r="H44" s="385">
        <v>4447</v>
      </c>
      <c r="I44" s="385"/>
      <c r="J44" s="385">
        <v>153681</v>
      </c>
      <c r="K44" s="385">
        <v>92230</v>
      </c>
      <c r="L44" s="385">
        <v>61451</v>
      </c>
      <c r="M44" s="385"/>
    </row>
    <row r="45" spans="1:13" s="122" customFormat="1" ht="17.25" customHeight="1" thickBot="1">
      <c r="A45" s="108" t="s">
        <v>277</v>
      </c>
      <c r="B45" s="169" t="s">
        <v>450</v>
      </c>
      <c r="C45" s="330">
        <f>+C42+C43+C44</f>
        <v>128577</v>
      </c>
      <c r="D45" s="309">
        <f>+D42+D43+D44</f>
        <v>74223</v>
      </c>
      <c r="E45" s="309">
        <f>+E42+E43+E44</f>
        <v>54354</v>
      </c>
      <c r="F45" s="316">
        <f>+F42+F43+F44</f>
        <v>0</v>
      </c>
      <c r="G45" s="316">
        <f>+G42+G43+G44</f>
        <v>157612</v>
      </c>
      <c r="H45" s="316">
        <f aca="true" t="shared" si="5" ref="H45:M45">+H42+H43+H44</f>
        <v>4447</v>
      </c>
      <c r="I45" s="316">
        <f t="shared" si="5"/>
        <v>0</v>
      </c>
      <c r="J45" s="316">
        <f t="shared" si="5"/>
        <v>162059</v>
      </c>
      <c r="K45" s="316">
        <f t="shared" si="5"/>
        <v>100608</v>
      </c>
      <c r="L45" s="316">
        <f t="shared" si="5"/>
        <v>61451</v>
      </c>
      <c r="M45" s="316">
        <f t="shared" si="5"/>
        <v>0</v>
      </c>
    </row>
    <row r="46" spans="1:13" s="91" customFormat="1" ht="17.25" customHeight="1" thickBot="1">
      <c r="A46" s="108" t="s">
        <v>141</v>
      </c>
      <c r="B46" s="228" t="s">
        <v>451</v>
      </c>
      <c r="C46" s="330">
        <f>+C40+C45</f>
        <v>226310</v>
      </c>
      <c r="D46" s="309">
        <f>+D40+D45</f>
        <v>105080</v>
      </c>
      <c r="E46" s="309">
        <f>+E40+E45</f>
        <v>121230</v>
      </c>
      <c r="F46" s="316">
        <f>+F40+F45</f>
        <v>0</v>
      </c>
      <c r="G46" s="316">
        <f>+G40+G45</f>
        <v>255345</v>
      </c>
      <c r="H46" s="316">
        <f aca="true" t="shared" si="6" ref="H46:M46">+H40+H45</f>
        <v>4680</v>
      </c>
      <c r="I46" s="316">
        <f t="shared" si="6"/>
        <v>0</v>
      </c>
      <c r="J46" s="316">
        <f t="shared" si="6"/>
        <v>260025</v>
      </c>
      <c r="K46" s="316">
        <f t="shared" si="6"/>
        <v>131698</v>
      </c>
      <c r="L46" s="316">
        <f t="shared" si="6"/>
        <v>128327</v>
      </c>
      <c r="M46" s="316">
        <f t="shared" si="6"/>
        <v>0</v>
      </c>
    </row>
    <row r="47" spans="1:6" s="91" customFormat="1" ht="15" customHeight="1">
      <c r="A47" s="124"/>
      <c r="B47" s="229"/>
      <c r="C47" s="474"/>
      <c r="D47" s="125"/>
      <c r="E47" s="125"/>
      <c r="F47" s="125"/>
    </row>
    <row r="48" spans="1:6" ht="15.75">
      <c r="A48" s="124"/>
      <c r="B48" s="229"/>
      <c r="C48" s="474"/>
      <c r="D48" s="125"/>
      <c r="E48" s="125"/>
      <c r="F48" s="125"/>
    </row>
    <row r="49" spans="1:13" s="120" customFormat="1" ht="21" customHeight="1" thickBot="1">
      <c r="A49" s="94"/>
      <c r="C49" s="473" t="str">
        <f>+CONCATENATE("9.6.1. melléklet a .../",2018,". (…...) önkormányzati rendelethez")</f>
        <v>9.6.1. melléklet a .../2018. (…...) önkormányzati rendelethez</v>
      </c>
      <c r="D49" s="45"/>
      <c r="E49" s="45"/>
      <c r="M49" s="6" t="s">
        <v>0</v>
      </c>
    </row>
    <row r="50" spans="1:13" s="97" customFormat="1" ht="40.5" customHeight="1" thickBot="1">
      <c r="A50" s="528" t="s">
        <v>394</v>
      </c>
      <c r="B50" s="1105" t="s">
        <v>566</v>
      </c>
      <c r="C50" s="1106"/>
      <c r="D50" s="1106"/>
      <c r="E50" s="1106"/>
      <c r="F50" s="1106"/>
      <c r="G50" s="1106"/>
      <c r="H50" s="1106"/>
      <c r="I50" s="1106"/>
      <c r="J50" s="1106"/>
      <c r="K50" s="1106"/>
      <c r="L50" s="1106"/>
      <c r="M50" s="1107"/>
    </row>
    <row r="51" spans="1:13" s="97" customFormat="1" ht="54" customHeight="1" thickBot="1">
      <c r="A51" s="528" t="s">
        <v>395</v>
      </c>
      <c r="B51" s="1105" t="s">
        <v>396</v>
      </c>
      <c r="C51" s="1106"/>
      <c r="D51" s="1106"/>
      <c r="E51" s="1106"/>
      <c r="F51" s="1106"/>
      <c r="G51" s="1106"/>
      <c r="H51" s="1106"/>
      <c r="I51" s="1106"/>
      <c r="J51" s="1106"/>
      <c r="K51" s="1106"/>
      <c r="L51" s="1106"/>
      <c r="M51" s="1107"/>
    </row>
    <row r="52" spans="1:13" s="97" customFormat="1" ht="18.75" customHeight="1" thickBot="1">
      <c r="A52" s="1096" t="s">
        <v>1</v>
      </c>
      <c r="B52" s="1087" t="s">
        <v>397</v>
      </c>
      <c r="C52" s="1123" t="s">
        <v>542</v>
      </c>
      <c r="D52" s="1147" t="s">
        <v>544</v>
      </c>
      <c r="E52" s="1147"/>
      <c r="F52" s="1147"/>
      <c r="G52" s="1087" t="s">
        <v>570</v>
      </c>
      <c r="H52" s="1108" t="s">
        <v>571</v>
      </c>
      <c r="I52" s="1074"/>
      <c r="J52" s="1087" t="s">
        <v>557</v>
      </c>
      <c r="K52" s="1121" t="s">
        <v>533</v>
      </c>
      <c r="L52" s="1121"/>
      <c r="M52" s="1122"/>
    </row>
    <row r="53" spans="1:13" s="194" customFormat="1" ht="48" thickBot="1">
      <c r="A53" s="1096"/>
      <c r="B53" s="1096"/>
      <c r="C53" s="1097"/>
      <c r="D53" s="193" t="s">
        <v>3</v>
      </c>
      <c r="E53" s="163" t="s">
        <v>4</v>
      </c>
      <c r="F53" s="163" t="s">
        <v>488</v>
      </c>
      <c r="G53" s="1075"/>
      <c r="H53" s="493" t="s">
        <v>534</v>
      </c>
      <c r="I53" s="493" t="s">
        <v>334</v>
      </c>
      <c r="J53" s="1075"/>
      <c r="K53" s="524" t="s">
        <v>3</v>
      </c>
      <c r="L53" s="523" t="s">
        <v>4</v>
      </c>
      <c r="M53" s="525" t="s">
        <v>488</v>
      </c>
    </row>
    <row r="54" spans="1:13" s="11" customFormat="1" ht="13.5" customHeight="1" thickBot="1">
      <c r="A54" s="98" t="s">
        <v>5</v>
      </c>
      <c r="B54" s="164" t="s">
        <v>6</v>
      </c>
      <c r="C54" s="462" t="s">
        <v>7</v>
      </c>
      <c r="D54" s="143" t="s">
        <v>8</v>
      </c>
      <c r="E54" s="143" t="s">
        <v>9</v>
      </c>
      <c r="F54" s="8" t="s">
        <v>10</v>
      </c>
      <c r="G54" s="8" t="s">
        <v>536</v>
      </c>
      <c r="H54" s="8" t="s">
        <v>376</v>
      </c>
      <c r="I54" s="8" t="s">
        <v>535</v>
      </c>
      <c r="J54" s="8" t="s">
        <v>536</v>
      </c>
      <c r="K54" s="8" t="s">
        <v>537</v>
      </c>
      <c r="L54" s="8" t="s">
        <v>540</v>
      </c>
      <c r="M54" s="8" t="s">
        <v>538</v>
      </c>
    </row>
    <row r="55" spans="1:13" ht="19.5" thickBot="1">
      <c r="A55" s="128"/>
      <c r="B55" s="218" t="s">
        <v>289</v>
      </c>
      <c r="C55" s="265"/>
      <c r="D55" s="249"/>
      <c r="E55" s="249"/>
      <c r="F55" s="246"/>
      <c r="G55" s="246"/>
      <c r="H55" s="246"/>
      <c r="I55" s="246"/>
      <c r="J55" s="246"/>
      <c r="K55" s="246"/>
      <c r="L55" s="246"/>
      <c r="M55" s="246"/>
    </row>
    <row r="56" spans="1:13" ht="15" customHeight="1" thickBot="1">
      <c r="A56" s="101"/>
      <c r="B56" s="169" t="s">
        <v>452</v>
      </c>
      <c r="C56" s="376"/>
      <c r="D56" s="377"/>
      <c r="E56" s="377"/>
      <c r="F56" s="378"/>
      <c r="G56" s="378"/>
      <c r="H56" s="378"/>
      <c r="I56" s="378"/>
      <c r="J56" s="378"/>
      <c r="K56" s="378"/>
      <c r="L56" s="378"/>
      <c r="M56" s="378"/>
    </row>
    <row r="57" spans="1:13" ht="18.75" customHeight="1">
      <c r="A57" s="121" t="s">
        <v>13</v>
      </c>
      <c r="B57" s="179" t="s">
        <v>191</v>
      </c>
      <c r="C57" s="331">
        <v>131268</v>
      </c>
      <c r="D57" s="308">
        <v>67826</v>
      </c>
      <c r="E57" s="308">
        <v>63442</v>
      </c>
      <c r="F57" s="317"/>
      <c r="G57" s="317">
        <v>147068</v>
      </c>
      <c r="H57" s="317">
        <v>3916</v>
      </c>
      <c r="I57" s="317"/>
      <c r="J57" s="317">
        <v>150984</v>
      </c>
      <c r="K57" s="317">
        <v>81933</v>
      </c>
      <c r="L57" s="317">
        <v>69051</v>
      </c>
      <c r="M57" s="317"/>
    </row>
    <row r="58" spans="1:13" ht="18" customHeight="1">
      <c r="A58" s="123" t="s">
        <v>15</v>
      </c>
      <c r="B58" s="180" t="s">
        <v>192</v>
      </c>
      <c r="C58" s="328">
        <v>26709</v>
      </c>
      <c r="D58" s="304">
        <v>13437</v>
      </c>
      <c r="E58" s="304">
        <v>13272</v>
      </c>
      <c r="F58" s="318"/>
      <c r="G58" s="318">
        <v>29790</v>
      </c>
      <c r="H58" s="318">
        <v>764</v>
      </c>
      <c r="I58" s="318"/>
      <c r="J58" s="317">
        <v>30554</v>
      </c>
      <c r="K58" s="318">
        <v>15665</v>
      </c>
      <c r="L58" s="318">
        <v>14889</v>
      </c>
      <c r="M58" s="318"/>
    </row>
    <row r="59" spans="1:13" ht="17.25" customHeight="1">
      <c r="A59" s="123" t="s">
        <v>17</v>
      </c>
      <c r="B59" s="180" t="s">
        <v>193</v>
      </c>
      <c r="C59" s="328">
        <v>68333</v>
      </c>
      <c r="D59" s="304">
        <v>23817</v>
      </c>
      <c r="E59" s="304">
        <v>44516</v>
      </c>
      <c r="F59" s="318"/>
      <c r="G59" s="318">
        <v>77692</v>
      </c>
      <c r="H59" s="318"/>
      <c r="I59" s="318"/>
      <c r="J59" s="317">
        <v>77692</v>
      </c>
      <c r="K59" s="318">
        <v>33864</v>
      </c>
      <c r="L59" s="318">
        <v>43828</v>
      </c>
      <c r="M59" s="318"/>
    </row>
    <row r="60" spans="1:13" ht="15" customHeight="1">
      <c r="A60" s="123" t="s">
        <v>19</v>
      </c>
      <c r="B60" s="180" t="s">
        <v>194</v>
      </c>
      <c r="C60" s="328"/>
      <c r="D60" s="304"/>
      <c r="E60" s="304"/>
      <c r="F60" s="318"/>
      <c r="G60" s="318"/>
      <c r="H60" s="318"/>
      <c r="I60" s="318"/>
      <c r="J60" s="317">
        <f>G60+H60-I60</f>
        <v>0</v>
      </c>
      <c r="K60" s="318"/>
      <c r="L60" s="318"/>
      <c r="M60" s="318"/>
    </row>
    <row r="61" spans="1:13" ht="15" customHeight="1" thickBot="1">
      <c r="A61" s="123" t="s">
        <v>21</v>
      </c>
      <c r="B61" s="180" t="s">
        <v>196</v>
      </c>
      <c r="C61" s="328"/>
      <c r="D61" s="304"/>
      <c r="E61" s="304"/>
      <c r="F61" s="318"/>
      <c r="G61" s="318"/>
      <c r="H61" s="318"/>
      <c r="I61" s="318"/>
      <c r="J61" s="317">
        <f>G61+H61-I61</f>
        <v>0</v>
      </c>
      <c r="K61" s="318"/>
      <c r="L61" s="318"/>
      <c r="M61" s="318"/>
    </row>
    <row r="62" spans="1:13" ht="17.25" customHeight="1" thickBot="1">
      <c r="A62" s="129" t="s">
        <v>23</v>
      </c>
      <c r="B62" s="192" t="s">
        <v>453</v>
      </c>
      <c r="C62" s="386">
        <f>SUM(C57:C61)</f>
        <v>226310</v>
      </c>
      <c r="D62" s="387">
        <f>SUM(D57:D61)</f>
        <v>105080</v>
      </c>
      <c r="E62" s="387">
        <f>SUM(E57:E61)</f>
        <v>121230</v>
      </c>
      <c r="F62" s="388">
        <f>SUM(F57:F61)</f>
        <v>0</v>
      </c>
      <c r="G62" s="388">
        <f>SUM(G57:G61)</f>
        <v>254550</v>
      </c>
      <c r="H62" s="388">
        <f aca="true" t="shared" si="7" ref="H62:M62">SUM(H57:H61)</f>
        <v>4680</v>
      </c>
      <c r="I62" s="388">
        <f t="shared" si="7"/>
        <v>0</v>
      </c>
      <c r="J62" s="388">
        <f>SUM(J57:J61)</f>
        <v>259230</v>
      </c>
      <c r="K62" s="388">
        <f>SUM(K57:K61)</f>
        <v>131462</v>
      </c>
      <c r="L62" s="388">
        <f>SUM(L57:L61)</f>
        <v>127768</v>
      </c>
      <c r="M62" s="388">
        <f t="shared" si="7"/>
        <v>0</v>
      </c>
    </row>
    <row r="63" spans="1:13" ht="15" customHeight="1" thickBot="1">
      <c r="A63" s="101"/>
      <c r="B63" s="169" t="s">
        <v>465</v>
      </c>
      <c r="C63" s="376"/>
      <c r="D63" s="377"/>
      <c r="E63" s="377"/>
      <c r="F63" s="378"/>
      <c r="G63" s="378"/>
      <c r="H63" s="378"/>
      <c r="I63" s="378"/>
      <c r="J63" s="378"/>
      <c r="K63" s="378"/>
      <c r="L63" s="378"/>
      <c r="M63" s="378"/>
    </row>
    <row r="64" spans="1:13" ht="16.5" customHeight="1">
      <c r="A64" s="123" t="s">
        <v>26</v>
      </c>
      <c r="B64" s="231" t="s">
        <v>229</v>
      </c>
      <c r="C64" s="331"/>
      <c r="D64" s="308"/>
      <c r="E64" s="308"/>
      <c r="F64" s="317"/>
      <c r="G64" s="317">
        <v>626</v>
      </c>
      <c r="H64" s="317"/>
      <c r="I64" s="317"/>
      <c r="J64" s="317">
        <v>626</v>
      </c>
      <c r="K64" s="317">
        <v>186</v>
      </c>
      <c r="L64" s="317">
        <v>440</v>
      </c>
      <c r="M64" s="317"/>
    </row>
    <row r="65" spans="1:13" ht="15" customHeight="1">
      <c r="A65" s="123" t="s">
        <v>28</v>
      </c>
      <c r="B65" s="232" t="s">
        <v>486</v>
      </c>
      <c r="C65" s="328"/>
      <c r="D65" s="304"/>
      <c r="E65" s="304"/>
      <c r="F65" s="318"/>
      <c r="G65" s="318">
        <v>626</v>
      </c>
      <c r="H65" s="318"/>
      <c r="I65" s="318"/>
      <c r="J65" s="318">
        <v>626</v>
      </c>
      <c r="K65" s="318">
        <v>186</v>
      </c>
      <c r="L65" s="318">
        <v>440</v>
      </c>
      <c r="M65" s="318"/>
    </row>
    <row r="66" spans="1:13" ht="15" customHeight="1">
      <c r="A66" s="123" t="s">
        <v>30</v>
      </c>
      <c r="B66" s="232" t="s">
        <v>231</v>
      </c>
      <c r="C66" s="328"/>
      <c r="D66" s="304"/>
      <c r="E66" s="304"/>
      <c r="F66" s="318"/>
      <c r="G66" s="318"/>
      <c r="H66" s="318"/>
      <c r="I66" s="318"/>
      <c r="J66" s="318"/>
      <c r="K66" s="318"/>
      <c r="L66" s="318"/>
      <c r="M66" s="318"/>
    </row>
    <row r="67" spans="1:13" ht="15" customHeight="1">
      <c r="A67" s="268" t="s">
        <v>32</v>
      </c>
      <c r="B67" s="269" t="s">
        <v>456</v>
      </c>
      <c r="C67" s="405"/>
      <c r="D67" s="416"/>
      <c r="E67" s="416"/>
      <c r="F67" s="332"/>
      <c r="G67" s="332">
        <v>169</v>
      </c>
      <c r="H67" s="332"/>
      <c r="I67" s="332"/>
      <c r="J67" s="332">
        <v>169</v>
      </c>
      <c r="K67" s="332">
        <v>50</v>
      </c>
      <c r="L67" s="332">
        <v>119</v>
      </c>
      <c r="M67" s="332"/>
    </row>
    <row r="68" spans="1:13" ht="15" customHeight="1" thickBot="1">
      <c r="A68" s="127" t="s">
        <v>34</v>
      </c>
      <c r="B68" s="233" t="s">
        <v>456</v>
      </c>
      <c r="C68" s="329"/>
      <c r="D68" s="311"/>
      <c r="E68" s="311"/>
      <c r="F68" s="321"/>
      <c r="G68" s="321"/>
      <c r="H68" s="321"/>
      <c r="I68" s="321"/>
      <c r="J68" s="321"/>
      <c r="K68" s="321"/>
      <c r="L68" s="321"/>
      <c r="M68" s="321"/>
    </row>
    <row r="69" spans="1:13" ht="18" customHeight="1" thickBot="1">
      <c r="A69" s="51" t="s">
        <v>38</v>
      </c>
      <c r="B69" s="230" t="s">
        <v>487</v>
      </c>
      <c r="C69" s="330">
        <f>C64+C66+C67</f>
        <v>0</v>
      </c>
      <c r="D69" s="330">
        <f>D64+D66+D67</f>
        <v>0</v>
      </c>
      <c r="E69" s="330">
        <f>E64+E66+E67</f>
        <v>0</v>
      </c>
      <c r="F69" s="330">
        <f>F64+F66+F67</f>
        <v>0</v>
      </c>
      <c r="G69" s="330">
        <f>G64+G66+G67</f>
        <v>795</v>
      </c>
      <c r="H69" s="330">
        <f aca="true" t="shared" si="8" ref="H69:M69">H64+H66+H67</f>
        <v>0</v>
      </c>
      <c r="I69" s="330">
        <f t="shared" si="8"/>
        <v>0</v>
      </c>
      <c r="J69" s="330">
        <f t="shared" si="8"/>
        <v>795</v>
      </c>
      <c r="K69" s="330">
        <f t="shared" si="8"/>
        <v>236</v>
      </c>
      <c r="L69" s="330">
        <f t="shared" si="8"/>
        <v>559</v>
      </c>
      <c r="M69" s="330">
        <f t="shared" si="8"/>
        <v>0</v>
      </c>
    </row>
    <row r="70" spans="1:13" ht="15" customHeight="1" thickBot="1">
      <c r="A70" s="51" t="s">
        <v>53</v>
      </c>
      <c r="B70" s="169" t="s">
        <v>457</v>
      </c>
      <c r="C70" s="380"/>
      <c r="D70" s="381"/>
      <c r="E70" s="381"/>
      <c r="F70" s="382"/>
      <c r="G70" s="382"/>
      <c r="H70" s="382"/>
      <c r="I70" s="382"/>
      <c r="J70" s="382"/>
      <c r="K70" s="382"/>
      <c r="L70" s="382"/>
      <c r="M70" s="382"/>
    </row>
    <row r="71" spans="1:13" ht="17.25" customHeight="1" thickBot="1">
      <c r="A71" s="51" t="s">
        <v>70</v>
      </c>
      <c r="B71" s="224" t="s">
        <v>458</v>
      </c>
      <c r="C71" s="330">
        <f>+C62+C69+C70</f>
        <v>226310</v>
      </c>
      <c r="D71" s="309">
        <f>+D62+D69+D70</f>
        <v>105080</v>
      </c>
      <c r="E71" s="309">
        <f>+E62+E69+E70</f>
        <v>121230</v>
      </c>
      <c r="F71" s="316">
        <f>+F62+F69+F70</f>
        <v>0</v>
      </c>
      <c r="G71" s="316">
        <f>+G62+G69+G70</f>
        <v>255345</v>
      </c>
      <c r="H71" s="316">
        <f aca="true" t="shared" si="9" ref="H71:M71">+H62+H69+H70</f>
        <v>4680</v>
      </c>
      <c r="I71" s="316">
        <f t="shared" si="9"/>
        <v>0</v>
      </c>
      <c r="J71" s="316">
        <f t="shared" si="9"/>
        <v>260025</v>
      </c>
      <c r="K71" s="316">
        <f t="shared" si="9"/>
        <v>131698</v>
      </c>
      <c r="L71" s="316">
        <f t="shared" si="9"/>
        <v>128327</v>
      </c>
      <c r="M71" s="316">
        <f t="shared" si="9"/>
        <v>0</v>
      </c>
    </row>
    <row r="72" spans="3:13" ht="15" customHeight="1" thickBot="1">
      <c r="C72" s="266"/>
      <c r="D72" s="245"/>
      <c r="E72" s="245"/>
      <c r="F72" s="245"/>
      <c r="G72" s="245"/>
      <c r="H72" s="245"/>
      <c r="I72" s="245"/>
      <c r="J72" s="245"/>
      <c r="K72" s="245"/>
      <c r="L72" s="245"/>
      <c r="M72" s="245"/>
    </row>
    <row r="73" spans="1:15" ht="17.25" customHeight="1" thickBot="1">
      <c r="A73" s="118" t="s">
        <v>429</v>
      </c>
      <c r="B73" s="222"/>
      <c r="C73" s="417">
        <v>55.75</v>
      </c>
      <c r="D73" s="418">
        <v>30.25</v>
      </c>
      <c r="E73" s="419">
        <v>25.5</v>
      </c>
      <c r="F73" s="375"/>
      <c r="G73" s="961">
        <v>59.75</v>
      </c>
      <c r="H73" s="375"/>
      <c r="I73" s="375"/>
      <c r="J73" s="961">
        <v>59.75</v>
      </c>
      <c r="K73" s="961">
        <v>34.25</v>
      </c>
      <c r="L73" s="960">
        <v>25.5</v>
      </c>
      <c r="M73" s="375"/>
      <c r="O73" s="9" t="s">
        <v>558</v>
      </c>
    </row>
    <row r="74" spans="1:13" ht="17.25" customHeight="1" thickBot="1">
      <c r="A74" s="118" t="s">
        <v>430</v>
      </c>
      <c r="B74" s="222"/>
      <c r="C74" s="373">
        <v>2</v>
      </c>
      <c r="D74" s="374">
        <v>2</v>
      </c>
      <c r="E74" s="374"/>
      <c r="F74" s="375"/>
      <c r="G74" s="375">
        <v>2</v>
      </c>
      <c r="H74" s="375"/>
      <c r="I74" s="375"/>
      <c r="J74" s="375">
        <v>2</v>
      </c>
      <c r="K74" s="375">
        <v>2</v>
      </c>
      <c r="L74" s="375"/>
      <c r="M74" s="375"/>
    </row>
  </sheetData>
  <sheetProtection selectLockedCells="1" selectUnlockedCells="1"/>
  <mergeCells count="20">
    <mergeCell ref="B2:M2"/>
    <mergeCell ref="B3:M3"/>
    <mergeCell ref="A4:A5"/>
    <mergeCell ref="B4:B5"/>
    <mergeCell ref="C4:C5"/>
    <mergeCell ref="D4:F4"/>
    <mergeCell ref="G4:G5"/>
    <mergeCell ref="H4:I4"/>
    <mergeCell ref="J4:J5"/>
    <mergeCell ref="K4:M4"/>
    <mergeCell ref="B50:M50"/>
    <mergeCell ref="B51:M51"/>
    <mergeCell ref="A52:A53"/>
    <mergeCell ref="B52:B53"/>
    <mergeCell ref="C52:C53"/>
    <mergeCell ref="D52:F52"/>
    <mergeCell ref="G52:G53"/>
    <mergeCell ref="H52:I52"/>
    <mergeCell ref="J52:J53"/>
    <mergeCell ref="K52:M52"/>
  </mergeCells>
  <printOptions horizontalCentered="1"/>
  <pageMargins left="0.3937007874015748" right="0.2755905511811024" top="0.4330708661417323" bottom="0.5118110236220472" header="0.5118110236220472" footer="0.5118110236220472"/>
  <pageSetup horizontalDpi="600" verticalDpi="600" orientation="landscape" paperSize="9" scale="61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N69"/>
  <sheetViews>
    <sheetView zoomScalePageLayoutView="0" workbookViewId="0" topLeftCell="C1">
      <selection activeCell="L19" sqref="L19"/>
    </sheetView>
  </sheetViews>
  <sheetFormatPr defaultColWidth="9.00390625" defaultRowHeight="12.75"/>
  <cols>
    <col min="1" max="1" width="6.875" style="45" customWidth="1"/>
    <col min="2" max="2" width="57.50390625" style="198" customWidth="1"/>
    <col min="3" max="3" width="17.875" style="263" customWidth="1"/>
    <col min="4" max="4" width="16.875" style="45" customWidth="1"/>
    <col min="5" max="5" width="17.875" style="45" customWidth="1"/>
    <col min="6" max="6" width="16.875" style="45" customWidth="1"/>
    <col min="7" max="7" width="17.875" style="45" customWidth="1"/>
    <col min="8" max="9" width="16.875" style="120" customWidth="1"/>
    <col min="10" max="10" width="17.875" style="45" customWidth="1"/>
    <col min="11" max="11" width="16.875" style="263" customWidth="1"/>
    <col min="12" max="12" width="17.875" style="45" customWidth="1"/>
    <col min="13" max="13" width="16.875" style="45" customWidth="1"/>
    <col min="14" max="14" width="4.875" style="45" customWidth="1"/>
    <col min="15" max="16384" width="9.375" style="46" customWidth="1"/>
  </cols>
  <sheetData>
    <row r="1" spans="8:13" ht="21" customHeight="1">
      <c r="H1" s="1113" t="str">
        <f>+CONCATENATE("2.2. melléklet a .../",2018,". (......) önkormányzati rendelethez")</f>
        <v>2.2. melléklet a .../2018. (......) önkormányzati rendelethez</v>
      </c>
      <c r="I1" s="1113"/>
      <c r="J1" s="1113"/>
      <c r="K1" s="1113"/>
      <c r="L1" s="1113"/>
      <c r="M1" s="1113"/>
    </row>
    <row r="2" spans="2:14" ht="44.25" customHeight="1" thickBot="1">
      <c r="B2" s="1114" t="s">
        <v>338</v>
      </c>
      <c r="C2" s="1114"/>
      <c r="D2" s="1114"/>
      <c r="E2" s="1114"/>
      <c r="F2" s="1114"/>
      <c r="G2" s="1114"/>
      <c r="H2" s="1114"/>
      <c r="I2" s="1114"/>
      <c r="J2" s="1114"/>
      <c r="K2" s="1114"/>
      <c r="L2" s="47"/>
      <c r="M2" s="57" t="s">
        <v>0</v>
      </c>
      <c r="N2" s="772"/>
    </row>
    <row r="3" spans="1:14" s="120" customFormat="1" ht="18" customHeight="1" thickBot="1">
      <c r="A3" s="1110" t="s">
        <v>287</v>
      </c>
      <c r="B3" s="1102" t="s">
        <v>288</v>
      </c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4"/>
      <c r="N3" s="772"/>
    </row>
    <row r="4" spans="1:14" s="197" customFormat="1" ht="24.75" customHeight="1" thickBot="1">
      <c r="A4" s="1111"/>
      <c r="B4" s="519" t="s">
        <v>2</v>
      </c>
      <c r="C4" s="1066" t="s">
        <v>542</v>
      </c>
      <c r="D4" s="1105" t="s">
        <v>544</v>
      </c>
      <c r="E4" s="1106"/>
      <c r="F4" s="1107"/>
      <c r="G4" s="1087" t="s">
        <v>570</v>
      </c>
      <c r="H4" s="1108" t="s">
        <v>571</v>
      </c>
      <c r="I4" s="1074"/>
      <c r="J4" s="1087" t="s">
        <v>557</v>
      </c>
      <c r="K4" s="1121" t="s">
        <v>533</v>
      </c>
      <c r="L4" s="1121"/>
      <c r="M4" s="1122"/>
      <c r="N4" s="772"/>
    </row>
    <row r="5" spans="1:14" s="197" customFormat="1" ht="49.5" customHeight="1" thickBot="1">
      <c r="A5" s="195"/>
      <c r="B5" s="196"/>
      <c r="C5" s="1123"/>
      <c r="D5" s="740" t="s">
        <v>3</v>
      </c>
      <c r="E5" s="740" t="s">
        <v>4</v>
      </c>
      <c r="F5" s="769" t="s">
        <v>488</v>
      </c>
      <c r="G5" s="1075"/>
      <c r="H5" s="493" t="s">
        <v>534</v>
      </c>
      <c r="I5" s="493" t="s">
        <v>334</v>
      </c>
      <c r="J5" s="1086"/>
      <c r="K5" s="494" t="s">
        <v>3</v>
      </c>
      <c r="L5" s="491" t="s">
        <v>4</v>
      </c>
      <c r="M5" s="491" t="s">
        <v>488</v>
      </c>
      <c r="N5" s="772"/>
    </row>
    <row r="6" spans="1:14" s="52" customFormat="1" ht="15.75" customHeight="1" thickBot="1">
      <c r="A6" s="98" t="s">
        <v>5</v>
      </c>
      <c r="B6" s="164" t="s">
        <v>6</v>
      </c>
      <c r="C6" s="447" t="s">
        <v>7</v>
      </c>
      <c r="D6" s="144" t="s">
        <v>8</v>
      </c>
      <c r="E6" s="545" t="s">
        <v>9</v>
      </c>
      <c r="F6" s="503" t="s">
        <v>10</v>
      </c>
      <c r="G6" s="520" t="s">
        <v>376</v>
      </c>
      <c r="H6" s="520" t="s">
        <v>535</v>
      </c>
      <c r="I6" s="520" t="s">
        <v>536</v>
      </c>
      <c r="J6" s="520" t="s">
        <v>537</v>
      </c>
      <c r="K6" s="520" t="s">
        <v>540</v>
      </c>
      <c r="L6" s="520" t="s">
        <v>538</v>
      </c>
      <c r="M6" s="521" t="s">
        <v>539</v>
      </c>
      <c r="N6" s="772"/>
    </row>
    <row r="7" spans="1:14" ht="32.25" customHeight="1">
      <c r="A7" s="53" t="s">
        <v>23</v>
      </c>
      <c r="B7" s="199" t="s">
        <v>339</v>
      </c>
      <c r="C7" s="327">
        <v>6500</v>
      </c>
      <c r="D7" s="302">
        <v>6500</v>
      </c>
      <c r="E7" s="303"/>
      <c r="F7" s="755"/>
      <c r="G7" s="925">
        <v>177064</v>
      </c>
      <c r="H7" s="303">
        <v>11050</v>
      </c>
      <c r="I7" s="755"/>
      <c r="J7" s="925">
        <v>188114</v>
      </c>
      <c r="K7" s="303">
        <v>17550</v>
      </c>
      <c r="L7" s="303">
        <v>170564</v>
      </c>
      <c r="M7" s="939"/>
      <c r="N7" s="772"/>
    </row>
    <row r="8" spans="1:14" ht="17.25" customHeight="1">
      <c r="A8" s="54" t="s">
        <v>38</v>
      </c>
      <c r="B8" s="200" t="s">
        <v>340</v>
      </c>
      <c r="C8" s="328"/>
      <c r="D8" s="304"/>
      <c r="E8" s="305"/>
      <c r="F8" s="814"/>
      <c r="G8" s="926">
        <v>168111</v>
      </c>
      <c r="H8" s="305"/>
      <c r="I8" s="814"/>
      <c r="J8" s="926">
        <v>168111</v>
      </c>
      <c r="K8" s="305"/>
      <c r="L8" s="305">
        <v>168111</v>
      </c>
      <c r="M8" s="402"/>
      <c r="N8" s="772"/>
    </row>
    <row r="9" spans="1:14" ht="17.25" customHeight="1">
      <c r="A9" s="54" t="s">
        <v>53</v>
      </c>
      <c r="B9" s="200" t="s">
        <v>342</v>
      </c>
      <c r="C9" s="328">
        <v>80000</v>
      </c>
      <c r="D9" s="304"/>
      <c r="E9" s="305">
        <v>80000</v>
      </c>
      <c r="F9" s="814"/>
      <c r="G9" s="926">
        <v>80000</v>
      </c>
      <c r="H9" s="305"/>
      <c r="I9" s="814"/>
      <c r="J9" s="926">
        <v>80000</v>
      </c>
      <c r="K9" s="305"/>
      <c r="L9" s="305">
        <v>80000</v>
      </c>
      <c r="M9" s="402"/>
      <c r="N9" s="772"/>
    </row>
    <row r="10" spans="1:14" ht="17.25" customHeight="1">
      <c r="A10" s="54" t="s">
        <v>70</v>
      </c>
      <c r="B10" s="200" t="s">
        <v>343</v>
      </c>
      <c r="C10" s="379">
        <v>2000</v>
      </c>
      <c r="D10" s="306"/>
      <c r="E10" s="307">
        <v>2000</v>
      </c>
      <c r="F10" s="815"/>
      <c r="G10" s="926">
        <v>2000</v>
      </c>
      <c r="H10" s="307"/>
      <c r="I10" s="815"/>
      <c r="J10" s="926">
        <v>2000</v>
      </c>
      <c r="K10" s="307"/>
      <c r="L10" s="307">
        <v>2000</v>
      </c>
      <c r="M10" s="940"/>
      <c r="N10" s="772"/>
    </row>
    <row r="11" spans="1:14" ht="17.25" customHeight="1">
      <c r="A11" s="54" t="s">
        <v>95</v>
      </c>
      <c r="B11" s="202" t="s">
        <v>345</v>
      </c>
      <c r="C11" s="749"/>
      <c r="D11" s="304"/>
      <c r="E11" s="305"/>
      <c r="F11" s="814"/>
      <c r="G11" s="926"/>
      <c r="H11" s="305"/>
      <c r="I11" s="814"/>
      <c r="J11" s="926"/>
      <c r="K11" s="305"/>
      <c r="L11" s="305"/>
      <c r="M11" s="402"/>
      <c r="N11" s="772"/>
    </row>
    <row r="12" spans="1:14" ht="17.25" customHeight="1">
      <c r="A12" s="54" t="s">
        <v>108</v>
      </c>
      <c r="B12" s="202" t="s">
        <v>346</v>
      </c>
      <c r="C12" s="749"/>
      <c r="D12" s="304"/>
      <c r="E12" s="305"/>
      <c r="F12" s="814"/>
      <c r="G12" s="926"/>
      <c r="H12" s="305"/>
      <c r="I12" s="814"/>
      <c r="J12" s="926"/>
      <c r="K12" s="305"/>
      <c r="L12" s="305"/>
      <c r="M12" s="402"/>
      <c r="N12" s="772"/>
    </row>
    <row r="13" spans="1:14" ht="13.5" customHeight="1">
      <c r="A13" s="54" t="s">
        <v>119</v>
      </c>
      <c r="B13" s="203"/>
      <c r="C13" s="749"/>
      <c r="D13" s="304"/>
      <c r="E13" s="305"/>
      <c r="F13" s="814"/>
      <c r="G13" s="926"/>
      <c r="H13" s="305"/>
      <c r="I13" s="814"/>
      <c r="J13" s="926"/>
      <c r="K13" s="305"/>
      <c r="L13" s="305"/>
      <c r="M13" s="402"/>
      <c r="N13" s="772"/>
    </row>
    <row r="14" spans="1:14" ht="13.5" customHeight="1">
      <c r="A14" s="54" t="s">
        <v>130</v>
      </c>
      <c r="B14" s="203"/>
      <c r="C14" s="749"/>
      <c r="D14" s="304"/>
      <c r="E14" s="305"/>
      <c r="F14" s="814"/>
      <c r="G14" s="926"/>
      <c r="H14" s="305"/>
      <c r="I14" s="814"/>
      <c r="J14" s="926"/>
      <c r="K14" s="305"/>
      <c r="L14" s="305"/>
      <c r="M14" s="402"/>
      <c r="N14" s="772"/>
    </row>
    <row r="15" spans="1:14" ht="13.5" customHeight="1">
      <c r="A15" s="54" t="s">
        <v>277</v>
      </c>
      <c r="B15" s="209"/>
      <c r="C15" s="749"/>
      <c r="D15" s="304"/>
      <c r="E15" s="305"/>
      <c r="F15" s="814"/>
      <c r="G15" s="926"/>
      <c r="H15" s="305"/>
      <c r="I15" s="814"/>
      <c r="J15" s="926"/>
      <c r="K15" s="305"/>
      <c r="L15" s="305"/>
      <c r="M15" s="402"/>
      <c r="N15" s="772"/>
    </row>
    <row r="16" spans="1:14" ht="13.5" customHeight="1">
      <c r="A16" s="54" t="s">
        <v>141</v>
      </c>
      <c r="B16" s="203"/>
      <c r="C16" s="749"/>
      <c r="D16" s="304"/>
      <c r="E16" s="305"/>
      <c r="F16" s="814"/>
      <c r="G16" s="926"/>
      <c r="H16" s="305"/>
      <c r="I16" s="814"/>
      <c r="J16" s="926"/>
      <c r="K16" s="305"/>
      <c r="L16" s="305"/>
      <c r="M16" s="402"/>
      <c r="N16" s="772"/>
    </row>
    <row r="17" spans="1:14" ht="13.5" customHeight="1" thickBot="1">
      <c r="A17" s="56" t="s">
        <v>280</v>
      </c>
      <c r="B17" s="770"/>
      <c r="C17" s="751"/>
      <c r="D17" s="306"/>
      <c r="E17" s="312"/>
      <c r="F17" s="819"/>
      <c r="G17" s="936"/>
      <c r="H17" s="312"/>
      <c r="I17" s="819"/>
      <c r="J17" s="936"/>
      <c r="K17" s="312"/>
      <c r="L17" s="312"/>
      <c r="M17" s="409"/>
      <c r="N17" s="772"/>
    </row>
    <row r="18" spans="1:14" ht="30" customHeight="1" thickBot="1">
      <c r="A18" s="750" t="s">
        <v>298</v>
      </c>
      <c r="B18" s="752" t="s">
        <v>347</v>
      </c>
      <c r="C18" s="757">
        <f>+C7+C9+C10+C12+C13+C14+C15+C16+C17</f>
        <v>88500</v>
      </c>
      <c r="D18" s="771">
        <f>+D7+D9+D10+D12+D13+D14+D15+D16+D17</f>
        <v>6500</v>
      </c>
      <c r="E18" s="758">
        <f>+E7+E9+E10+E12+E13+E14+E15+E16+E17</f>
        <v>82000</v>
      </c>
      <c r="F18" s="883"/>
      <c r="G18" s="834">
        <f>+G7+G9+G10+G12+G13+G14+G15+G16+G17</f>
        <v>259064</v>
      </c>
      <c r="H18" s="771">
        <f aca="true" t="shared" si="0" ref="H18:M18">+H7+H9+H10+H12+H13+H14+H15+H16+H17</f>
        <v>11050</v>
      </c>
      <c r="I18" s="883">
        <f t="shared" si="0"/>
        <v>0</v>
      </c>
      <c r="J18" s="834">
        <f t="shared" si="0"/>
        <v>270114</v>
      </c>
      <c r="K18" s="1012">
        <f t="shared" si="0"/>
        <v>17550</v>
      </c>
      <c r="L18" s="771">
        <f t="shared" si="0"/>
        <v>252564</v>
      </c>
      <c r="M18" s="759">
        <f t="shared" si="0"/>
        <v>0</v>
      </c>
      <c r="N18" s="772"/>
    </row>
    <row r="19" spans="1:14" ht="17.25" customHeight="1">
      <c r="A19" s="53" t="s">
        <v>299</v>
      </c>
      <c r="B19" s="210" t="s">
        <v>349</v>
      </c>
      <c r="C19" s="1060">
        <v>1246162</v>
      </c>
      <c r="D19" s="1061">
        <v>90300</v>
      </c>
      <c r="E19" s="1057">
        <v>1155862</v>
      </c>
      <c r="F19" s="882"/>
      <c r="G19" s="1062">
        <f>SUM(G20:G24)</f>
        <v>1319754</v>
      </c>
      <c r="H19" s="322">
        <f>H20+H21+H22+H23+H24</f>
        <v>0</v>
      </c>
      <c r="I19" s="1058">
        <v>13415</v>
      </c>
      <c r="J19" s="1063">
        <f>J20+J21+J22+J23+J24</f>
        <v>1306339</v>
      </c>
      <c r="K19" s="322">
        <f>K20+K21+K22+K23+K24</f>
        <v>0</v>
      </c>
      <c r="L19" s="1057">
        <f>L20+L21+L22+L23+L24</f>
        <v>1306339</v>
      </c>
      <c r="M19" s="941"/>
      <c r="N19" s="772"/>
    </row>
    <row r="20" spans="1:14" ht="17.25" customHeight="1">
      <c r="A20" s="54" t="s">
        <v>302</v>
      </c>
      <c r="B20" s="211" t="s">
        <v>350</v>
      </c>
      <c r="C20" s="328">
        <v>1246162</v>
      </c>
      <c r="D20" s="775">
        <v>90300</v>
      </c>
      <c r="E20" s="776">
        <v>1155862</v>
      </c>
      <c r="F20" s="931"/>
      <c r="G20" s="937">
        <v>1319754</v>
      </c>
      <c r="H20" s="776"/>
      <c r="I20" s="931">
        <v>13415</v>
      </c>
      <c r="J20" s="1028">
        <v>1306339</v>
      </c>
      <c r="K20" s="776"/>
      <c r="L20" s="776">
        <v>1306339</v>
      </c>
      <c r="M20" s="942"/>
      <c r="N20" s="772"/>
    </row>
    <row r="21" spans="1:14" ht="13.5" customHeight="1">
      <c r="A21" s="53" t="s">
        <v>305</v>
      </c>
      <c r="B21" s="211" t="s">
        <v>352</v>
      </c>
      <c r="C21" s="328"/>
      <c r="D21" s="304"/>
      <c r="E21" s="305"/>
      <c r="F21" s="814"/>
      <c r="G21" s="926"/>
      <c r="H21" s="305"/>
      <c r="I21" s="814"/>
      <c r="J21" s="926"/>
      <c r="K21" s="305"/>
      <c r="L21" s="305"/>
      <c r="M21" s="402"/>
      <c r="N21" s="772"/>
    </row>
    <row r="22" spans="1:14" ht="16.5" customHeight="1">
      <c r="A22" s="54" t="s">
        <v>308</v>
      </c>
      <c r="B22" s="211" t="s">
        <v>353</v>
      </c>
      <c r="C22" s="328"/>
      <c r="D22" s="304"/>
      <c r="E22" s="305"/>
      <c r="F22" s="814"/>
      <c r="G22" s="926"/>
      <c r="H22" s="305"/>
      <c r="I22" s="814"/>
      <c r="J22" s="926"/>
      <c r="K22" s="305"/>
      <c r="L22" s="305"/>
      <c r="M22" s="402"/>
      <c r="N22" s="772"/>
    </row>
    <row r="23" spans="1:14" ht="13.5" customHeight="1">
      <c r="A23" s="53" t="s">
        <v>311</v>
      </c>
      <c r="B23" s="211" t="s">
        <v>354</v>
      </c>
      <c r="C23" s="328"/>
      <c r="D23" s="304"/>
      <c r="E23" s="305"/>
      <c r="F23" s="814"/>
      <c r="G23" s="926"/>
      <c r="H23" s="305"/>
      <c r="I23" s="814"/>
      <c r="J23" s="926"/>
      <c r="K23" s="305"/>
      <c r="L23" s="305"/>
      <c r="M23" s="402"/>
      <c r="N23" s="772"/>
    </row>
    <row r="24" spans="1:14" ht="13.5" customHeight="1">
      <c r="A24" s="54" t="s">
        <v>314</v>
      </c>
      <c r="B24" s="212" t="s">
        <v>355</v>
      </c>
      <c r="C24" s="328"/>
      <c r="D24" s="311"/>
      <c r="E24" s="312"/>
      <c r="F24" s="819"/>
      <c r="G24" s="926"/>
      <c r="H24" s="312"/>
      <c r="I24" s="819"/>
      <c r="J24" s="926"/>
      <c r="K24" s="312"/>
      <c r="L24" s="312"/>
      <c r="M24" s="409"/>
      <c r="N24" s="772"/>
    </row>
    <row r="25" spans="1:14" ht="33" customHeight="1">
      <c r="A25" s="53" t="s">
        <v>317</v>
      </c>
      <c r="B25" s="213" t="s">
        <v>357</v>
      </c>
      <c r="C25" s="1064">
        <v>68717</v>
      </c>
      <c r="D25" s="1065">
        <v>68717</v>
      </c>
      <c r="E25" s="313">
        <f>E26+E27+E28+E29+E30</f>
        <v>0</v>
      </c>
      <c r="F25" s="829"/>
      <c r="G25" s="938"/>
      <c r="H25" s="314"/>
      <c r="I25" s="829"/>
      <c r="J25" s="938"/>
      <c r="K25" s="468"/>
      <c r="L25" s="313"/>
      <c r="M25" s="943"/>
      <c r="N25" s="772"/>
    </row>
    <row r="26" spans="1:14" ht="13.5" customHeight="1">
      <c r="A26" s="54" t="s">
        <v>319</v>
      </c>
      <c r="B26" s="212" t="s">
        <v>359</v>
      </c>
      <c r="C26" s="328"/>
      <c r="D26" s="311"/>
      <c r="E26" s="312"/>
      <c r="F26" s="819"/>
      <c r="G26" s="926"/>
      <c r="H26" s="312"/>
      <c r="I26" s="819"/>
      <c r="J26" s="926"/>
      <c r="K26" s="312"/>
      <c r="L26" s="312"/>
      <c r="M26" s="409"/>
      <c r="N26" s="772"/>
    </row>
    <row r="27" spans="1:14" ht="18" customHeight="1">
      <c r="A27" s="53" t="s">
        <v>321</v>
      </c>
      <c r="B27" s="212" t="s">
        <v>360</v>
      </c>
      <c r="C27" s="328">
        <v>68717</v>
      </c>
      <c r="D27" s="304">
        <v>68717</v>
      </c>
      <c r="E27" s="305"/>
      <c r="F27" s="814"/>
      <c r="G27" s="926"/>
      <c r="H27" s="305"/>
      <c r="I27" s="814"/>
      <c r="J27" s="926"/>
      <c r="K27" s="305"/>
      <c r="L27" s="305"/>
      <c r="M27" s="402"/>
      <c r="N27" s="772"/>
    </row>
    <row r="28" spans="1:14" ht="13.5" customHeight="1">
      <c r="A28" s="54" t="s">
        <v>323</v>
      </c>
      <c r="B28" s="211" t="s">
        <v>361</v>
      </c>
      <c r="C28" s="328"/>
      <c r="D28" s="323"/>
      <c r="E28" s="323"/>
      <c r="F28" s="932"/>
      <c r="G28" s="926"/>
      <c r="H28" s="304"/>
      <c r="I28" s="932"/>
      <c r="J28" s="926"/>
      <c r="K28" s="304"/>
      <c r="L28" s="323"/>
      <c r="M28" s="944"/>
      <c r="N28" s="772"/>
    </row>
    <row r="29" spans="1:14" ht="13.5" customHeight="1">
      <c r="A29" s="53" t="s">
        <v>324</v>
      </c>
      <c r="B29" s="214" t="s">
        <v>362</v>
      </c>
      <c r="C29" s="328"/>
      <c r="D29" s="324"/>
      <c r="E29" s="324"/>
      <c r="F29" s="933"/>
      <c r="G29" s="926"/>
      <c r="H29" s="935"/>
      <c r="I29" s="933"/>
      <c r="J29" s="926"/>
      <c r="K29" s="935"/>
      <c r="L29" s="324"/>
      <c r="M29" s="945"/>
      <c r="N29" s="772"/>
    </row>
    <row r="30" spans="1:14" ht="19.5" customHeight="1" thickBot="1">
      <c r="A30" s="54" t="s">
        <v>325</v>
      </c>
      <c r="B30" s="215" t="s">
        <v>363</v>
      </c>
      <c r="C30" s="328"/>
      <c r="D30" s="325"/>
      <c r="E30" s="326"/>
      <c r="F30" s="934"/>
      <c r="G30" s="926"/>
      <c r="H30" s="326"/>
      <c r="I30" s="934"/>
      <c r="J30" s="936"/>
      <c r="K30" s="1013"/>
      <c r="L30" s="1013"/>
      <c r="M30" s="1014"/>
      <c r="N30" s="772"/>
    </row>
    <row r="31" spans="1:14" ht="30.75" customHeight="1" thickBot="1">
      <c r="A31" s="55" t="s">
        <v>328</v>
      </c>
      <c r="B31" s="206" t="s">
        <v>364</v>
      </c>
      <c r="C31" s="330">
        <f>+C19+C25</f>
        <v>1314879</v>
      </c>
      <c r="D31" s="309">
        <f>+D19+D25</f>
        <v>159017</v>
      </c>
      <c r="E31" s="310">
        <f>+E19+E25</f>
        <v>1155862</v>
      </c>
      <c r="F31" s="833"/>
      <c r="G31" s="928">
        <f>G19+G25</f>
        <v>1319754</v>
      </c>
      <c r="H31" s="330">
        <f aca="true" t="shared" si="1" ref="H31:M31">+H19+H25</f>
        <v>0</v>
      </c>
      <c r="I31" s="988">
        <f t="shared" si="1"/>
        <v>13415</v>
      </c>
      <c r="J31" s="977">
        <f t="shared" si="1"/>
        <v>1306339</v>
      </c>
      <c r="K31" s="974">
        <f>+K19+K25</f>
        <v>0</v>
      </c>
      <c r="L31" s="757">
        <f t="shared" si="1"/>
        <v>1306339</v>
      </c>
      <c r="M31" s="975">
        <f t="shared" si="1"/>
        <v>0</v>
      </c>
      <c r="N31" s="772"/>
    </row>
    <row r="32" spans="1:14" ht="20.25" thickBot="1">
      <c r="A32" s="55" t="s">
        <v>331</v>
      </c>
      <c r="B32" s="902" t="s">
        <v>366</v>
      </c>
      <c r="C32" s="903">
        <f>+C18+C31</f>
        <v>1403379</v>
      </c>
      <c r="D32" s="904">
        <f>+D18+D31</f>
        <v>165517</v>
      </c>
      <c r="E32" s="904">
        <f>+E18+E31</f>
        <v>1237862</v>
      </c>
      <c r="F32" s="904"/>
      <c r="G32" s="904">
        <f>G18+G31</f>
        <v>1578818</v>
      </c>
      <c r="H32" s="903">
        <f aca="true" t="shared" si="2" ref="H32:M32">+H18+H31</f>
        <v>11050</v>
      </c>
      <c r="I32" s="903">
        <f t="shared" si="2"/>
        <v>13415</v>
      </c>
      <c r="J32" s="903">
        <f t="shared" si="2"/>
        <v>1576453</v>
      </c>
      <c r="K32" s="903">
        <f t="shared" si="2"/>
        <v>17550</v>
      </c>
      <c r="L32" s="903">
        <f t="shared" si="2"/>
        <v>1558903</v>
      </c>
      <c r="M32" s="903">
        <f t="shared" si="2"/>
        <v>0</v>
      </c>
      <c r="N32" s="772"/>
    </row>
    <row r="33" spans="1:14" ht="20.25" thickBot="1">
      <c r="A33" s="55" t="s">
        <v>335</v>
      </c>
      <c r="B33" s="902" t="s">
        <v>332</v>
      </c>
      <c r="C33" s="903"/>
      <c r="D33" s="904"/>
      <c r="E33" s="904"/>
      <c r="F33" s="904"/>
      <c r="G33" s="904"/>
      <c r="H33" s="904"/>
      <c r="I33" s="904"/>
      <c r="J33" s="904"/>
      <c r="K33" s="904"/>
      <c r="L33" s="904"/>
      <c r="M33" s="904"/>
      <c r="N33" s="772"/>
    </row>
    <row r="34" spans="1:14" ht="20.25" thickBot="1">
      <c r="A34" s="55" t="s">
        <v>368</v>
      </c>
      <c r="B34" s="902" t="s">
        <v>336</v>
      </c>
      <c r="C34" s="903"/>
      <c r="D34" s="904"/>
      <c r="E34" s="904"/>
      <c r="F34" s="904"/>
      <c r="G34" s="904"/>
      <c r="H34" s="904"/>
      <c r="I34" s="904"/>
      <c r="J34" s="904"/>
      <c r="K34" s="904"/>
      <c r="L34" s="904"/>
      <c r="M34" s="904"/>
      <c r="N34" s="772"/>
    </row>
    <row r="37" ht="16.5" thickBot="1"/>
    <row r="38" spans="1:14" s="120" customFormat="1" ht="18" customHeight="1" thickBot="1">
      <c r="A38" s="1110" t="s">
        <v>287</v>
      </c>
      <c r="B38" s="1102" t="s">
        <v>553</v>
      </c>
      <c r="C38" s="1103"/>
      <c r="D38" s="1103"/>
      <c r="E38" s="1103"/>
      <c r="F38" s="1103"/>
      <c r="G38" s="1103"/>
      <c r="H38" s="1103"/>
      <c r="I38" s="1103"/>
      <c r="J38" s="1103"/>
      <c r="K38" s="1103"/>
      <c r="L38" s="1103"/>
      <c r="M38" s="1104"/>
      <c r="N38" s="45"/>
    </row>
    <row r="39" spans="1:14" s="197" customFormat="1" ht="24.75" customHeight="1" thickBot="1">
      <c r="A39" s="1111"/>
      <c r="B39" s="519" t="s">
        <v>2</v>
      </c>
      <c r="C39" s="1066" t="s">
        <v>542</v>
      </c>
      <c r="D39" s="1105" t="s">
        <v>544</v>
      </c>
      <c r="E39" s="1106"/>
      <c r="F39" s="1107"/>
      <c r="G39" s="1087" t="s">
        <v>570</v>
      </c>
      <c r="H39" s="1108" t="s">
        <v>571</v>
      </c>
      <c r="I39" s="1074"/>
      <c r="J39" s="1087" t="s">
        <v>557</v>
      </c>
      <c r="K39" s="1121" t="s">
        <v>533</v>
      </c>
      <c r="L39" s="1121"/>
      <c r="M39" s="1122"/>
      <c r="N39" s="45"/>
    </row>
    <row r="40" spans="1:14" s="197" customFormat="1" ht="49.5" customHeight="1" thickBot="1">
      <c r="A40" s="195"/>
      <c r="B40" s="196"/>
      <c r="C40" s="1123"/>
      <c r="D40" s="740" t="s">
        <v>3</v>
      </c>
      <c r="E40" s="740" t="s">
        <v>4</v>
      </c>
      <c r="F40" s="769" t="s">
        <v>488</v>
      </c>
      <c r="G40" s="1075"/>
      <c r="H40" s="493" t="s">
        <v>534</v>
      </c>
      <c r="I40" s="493" t="s">
        <v>334</v>
      </c>
      <c r="J40" s="1086"/>
      <c r="K40" s="494" t="s">
        <v>3</v>
      </c>
      <c r="L40" s="491" t="s">
        <v>4</v>
      </c>
      <c r="M40" s="491" t="s">
        <v>488</v>
      </c>
      <c r="N40" s="45"/>
    </row>
    <row r="41" spans="1:14" s="52" customFormat="1" ht="15.75" customHeight="1" thickBot="1">
      <c r="A41" s="98" t="s">
        <v>5</v>
      </c>
      <c r="B41" s="164" t="s">
        <v>6</v>
      </c>
      <c r="C41" s="447" t="s">
        <v>7</v>
      </c>
      <c r="D41" s="144" t="s">
        <v>8</v>
      </c>
      <c r="E41" s="545" t="s">
        <v>9</v>
      </c>
      <c r="F41" s="503" t="s">
        <v>10</v>
      </c>
      <c r="G41" s="520" t="s">
        <v>536</v>
      </c>
      <c r="H41" s="520" t="s">
        <v>376</v>
      </c>
      <c r="I41" s="520" t="s">
        <v>535</v>
      </c>
      <c r="J41" s="520" t="s">
        <v>536</v>
      </c>
      <c r="K41" s="520" t="s">
        <v>537</v>
      </c>
      <c r="L41" s="520" t="s">
        <v>540</v>
      </c>
      <c r="M41" s="521" t="s">
        <v>538</v>
      </c>
      <c r="N41" s="45"/>
    </row>
    <row r="42" spans="1:13" ht="19.5">
      <c r="A42" s="53" t="s">
        <v>23</v>
      </c>
      <c r="B42" s="199" t="s">
        <v>229</v>
      </c>
      <c r="C42" s="908">
        <v>1347607</v>
      </c>
      <c r="D42" s="908">
        <v>102166</v>
      </c>
      <c r="E42" s="817">
        <v>1245441</v>
      </c>
      <c r="F42" s="824"/>
      <c r="G42" s="925">
        <v>1512438</v>
      </c>
      <c r="H42" s="303">
        <v>5277</v>
      </c>
      <c r="I42" s="824"/>
      <c r="J42" s="925">
        <v>1517715</v>
      </c>
      <c r="K42" s="303">
        <v>107515</v>
      </c>
      <c r="L42" s="817">
        <v>1410200</v>
      </c>
      <c r="M42" s="420"/>
    </row>
    <row r="43" spans="1:13" ht="19.5">
      <c r="A43" s="54" t="s">
        <v>38</v>
      </c>
      <c r="B43" s="200" t="s">
        <v>341</v>
      </c>
      <c r="C43" s="909">
        <v>1243562</v>
      </c>
      <c r="D43" s="909">
        <v>90300</v>
      </c>
      <c r="E43" s="422">
        <v>1153262</v>
      </c>
      <c r="F43" s="825"/>
      <c r="G43" s="926">
        <v>1402762</v>
      </c>
      <c r="H43" s="305"/>
      <c r="I43" s="825">
        <v>1000</v>
      </c>
      <c r="J43" s="926">
        <v>1401762</v>
      </c>
      <c r="K43" s="305">
        <v>88300</v>
      </c>
      <c r="L43" s="422">
        <v>1313462</v>
      </c>
      <c r="M43" s="421"/>
    </row>
    <row r="44" spans="1:13" ht="19.5">
      <c r="A44" s="54" t="s">
        <v>53</v>
      </c>
      <c r="B44" s="200" t="s">
        <v>231</v>
      </c>
      <c r="C44" s="909">
        <v>49772</v>
      </c>
      <c r="D44" s="909">
        <v>7819</v>
      </c>
      <c r="E44" s="422">
        <v>41953</v>
      </c>
      <c r="F44" s="825"/>
      <c r="G44" s="926">
        <v>59495</v>
      </c>
      <c r="H44" s="305"/>
      <c r="I44" s="825">
        <v>7642</v>
      </c>
      <c r="J44" s="926">
        <v>51853</v>
      </c>
      <c r="K44" s="305">
        <v>18869</v>
      </c>
      <c r="L44" s="422">
        <v>32984</v>
      </c>
      <c r="M44" s="421"/>
    </row>
    <row r="45" spans="1:13" ht="19.5">
      <c r="A45" s="54" t="s">
        <v>70</v>
      </c>
      <c r="B45" s="200" t="s">
        <v>344</v>
      </c>
      <c r="C45" s="909"/>
      <c r="D45" s="909"/>
      <c r="E45" s="422"/>
      <c r="F45" s="825"/>
      <c r="G45" s="926"/>
      <c r="H45" s="305"/>
      <c r="I45" s="825"/>
      <c r="J45" s="926"/>
      <c r="K45" s="305"/>
      <c r="L45" s="422"/>
      <c r="M45" s="421"/>
    </row>
    <row r="46" spans="1:13" ht="19.5">
      <c r="A46" s="54" t="s">
        <v>95</v>
      </c>
      <c r="B46" s="200" t="s">
        <v>233</v>
      </c>
      <c r="C46" s="909"/>
      <c r="D46" s="909"/>
      <c r="E46" s="816"/>
      <c r="F46" s="826"/>
      <c r="G46" s="926">
        <v>885</v>
      </c>
      <c r="H46" s="307"/>
      <c r="I46" s="826"/>
      <c r="J46" s="926">
        <v>885</v>
      </c>
      <c r="K46" s="307"/>
      <c r="L46" s="816">
        <v>885</v>
      </c>
      <c r="M46" s="910"/>
    </row>
    <row r="47" spans="1:13" ht="19.5">
      <c r="A47" s="54" t="s">
        <v>108</v>
      </c>
      <c r="B47" s="216"/>
      <c r="C47" s="909"/>
      <c r="D47" s="909"/>
      <c r="E47" s="422"/>
      <c r="F47" s="825"/>
      <c r="G47" s="926"/>
      <c r="H47" s="305"/>
      <c r="I47" s="825"/>
      <c r="J47" s="926"/>
      <c r="K47" s="305"/>
      <c r="L47" s="422"/>
      <c r="M47" s="421"/>
    </row>
    <row r="48" spans="1:13" ht="19.5">
      <c r="A48" s="54" t="s">
        <v>119</v>
      </c>
      <c r="B48" s="216"/>
      <c r="C48" s="909"/>
      <c r="D48" s="909"/>
      <c r="E48" s="422"/>
      <c r="F48" s="825"/>
      <c r="G48" s="926"/>
      <c r="H48" s="305"/>
      <c r="I48" s="825"/>
      <c r="J48" s="926"/>
      <c r="K48" s="305"/>
      <c r="L48" s="422"/>
      <c r="M48" s="421"/>
    </row>
    <row r="49" spans="1:13" ht="19.5">
      <c r="A49" s="54" t="s">
        <v>130</v>
      </c>
      <c r="B49" s="216"/>
      <c r="C49" s="909"/>
      <c r="D49" s="909"/>
      <c r="E49" s="422"/>
      <c r="F49" s="825"/>
      <c r="G49" s="926"/>
      <c r="H49" s="305"/>
      <c r="I49" s="825"/>
      <c r="J49" s="926"/>
      <c r="K49" s="305"/>
      <c r="L49" s="422"/>
      <c r="M49" s="421"/>
    </row>
    <row r="50" spans="1:13" ht="19.5">
      <c r="A50" s="54" t="s">
        <v>277</v>
      </c>
      <c r="B50" s="216"/>
      <c r="C50" s="909"/>
      <c r="D50" s="909"/>
      <c r="E50" s="422"/>
      <c r="F50" s="825"/>
      <c r="G50" s="926"/>
      <c r="H50" s="305"/>
      <c r="I50" s="825"/>
      <c r="J50" s="926"/>
      <c r="K50" s="305"/>
      <c r="L50" s="422"/>
      <c r="M50" s="421"/>
    </row>
    <row r="51" spans="1:13" ht="19.5">
      <c r="A51" s="54" t="s">
        <v>141</v>
      </c>
      <c r="B51" s="216"/>
      <c r="C51" s="909"/>
      <c r="D51" s="909"/>
      <c r="E51" s="422"/>
      <c r="F51" s="825"/>
      <c r="G51" s="926"/>
      <c r="H51" s="305"/>
      <c r="I51" s="825"/>
      <c r="J51" s="926"/>
      <c r="K51" s="305"/>
      <c r="L51" s="422"/>
      <c r="M51" s="421"/>
    </row>
    <row r="52" spans="1:13" ht="20.25" thickBot="1">
      <c r="A52" s="56" t="s">
        <v>280</v>
      </c>
      <c r="B52" s="207" t="s">
        <v>222</v>
      </c>
      <c r="C52" s="911"/>
      <c r="D52" s="911"/>
      <c r="E52" s="823"/>
      <c r="F52" s="830"/>
      <c r="G52" s="927"/>
      <c r="H52" s="922"/>
      <c r="I52" s="830"/>
      <c r="J52" s="936"/>
      <c r="K52" s="312"/>
      <c r="L52" s="821"/>
      <c r="M52" s="914"/>
    </row>
    <row r="53" spans="1:13" ht="32.25" thickBot="1">
      <c r="A53" s="55" t="s">
        <v>298</v>
      </c>
      <c r="B53" s="206" t="s">
        <v>348</v>
      </c>
      <c r="C53" s="469">
        <f>+C42+C44+C46+C47+C48+C49+C50+C51+C52</f>
        <v>1397379</v>
      </c>
      <c r="D53" s="330">
        <f>+D42+D44+D46+D47+D48+D49+D50+D51+D52</f>
        <v>109985</v>
      </c>
      <c r="E53" s="833">
        <f>+E42+E44+E46+E47+E48+E49+E50+E51+E52</f>
        <v>1287394</v>
      </c>
      <c r="F53" s="930"/>
      <c r="G53" s="928">
        <f>G42+G44+G46</f>
        <v>1572818</v>
      </c>
      <c r="H53" s="469">
        <f aca="true" t="shared" si="3" ref="H53:M53">+H42+H44+H46+H47+H48+H49+H50+H51+H52</f>
        <v>5277</v>
      </c>
      <c r="I53" s="1015">
        <f t="shared" si="3"/>
        <v>7642</v>
      </c>
      <c r="J53" s="977">
        <f t="shared" si="3"/>
        <v>1570453</v>
      </c>
      <c r="K53" s="974">
        <f t="shared" si="3"/>
        <v>126384</v>
      </c>
      <c r="L53" s="1018">
        <f t="shared" si="3"/>
        <v>1444069</v>
      </c>
      <c r="M53" s="1019">
        <f t="shared" si="3"/>
        <v>0</v>
      </c>
    </row>
    <row r="54" spans="1:13" ht="19.5">
      <c r="A54" s="53" t="s">
        <v>299</v>
      </c>
      <c r="B54" s="199" t="s">
        <v>304</v>
      </c>
      <c r="C54" s="908"/>
      <c r="D54" s="908"/>
      <c r="E54" s="912"/>
      <c r="F54" s="919"/>
      <c r="G54" s="929"/>
      <c r="H54" s="923"/>
      <c r="I54" s="919"/>
      <c r="J54" s="926"/>
      <c r="K54" s="1013"/>
      <c r="L54" s="1016"/>
      <c r="M54" s="1017"/>
    </row>
    <row r="55" spans="1:13" ht="19.5">
      <c r="A55" s="54" t="s">
        <v>302</v>
      </c>
      <c r="B55" s="200" t="s">
        <v>351</v>
      </c>
      <c r="C55" s="909"/>
      <c r="D55" s="909"/>
      <c r="E55" s="822"/>
      <c r="F55" s="829"/>
      <c r="G55" s="926"/>
      <c r="H55" s="315"/>
      <c r="I55" s="829"/>
      <c r="J55" s="926"/>
      <c r="K55" s="315"/>
      <c r="L55" s="822"/>
      <c r="M55" s="913"/>
    </row>
    <row r="56" spans="1:13" ht="19.5">
      <c r="A56" s="53" t="s">
        <v>305</v>
      </c>
      <c r="B56" s="200" t="s">
        <v>310</v>
      </c>
      <c r="C56" s="909"/>
      <c r="D56" s="909"/>
      <c r="E56" s="422"/>
      <c r="F56" s="825"/>
      <c r="G56" s="926"/>
      <c r="H56" s="305"/>
      <c r="I56" s="825"/>
      <c r="J56" s="926"/>
      <c r="K56" s="305"/>
      <c r="L56" s="422"/>
      <c r="M56" s="421"/>
    </row>
    <row r="57" spans="1:13" ht="19.5">
      <c r="A57" s="54" t="s">
        <v>308</v>
      </c>
      <c r="B57" s="200" t="s">
        <v>313</v>
      </c>
      <c r="C57" s="909">
        <v>6000</v>
      </c>
      <c r="D57" s="909"/>
      <c r="E57" s="422">
        <v>6000</v>
      </c>
      <c r="F57" s="825"/>
      <c r="G57" s="926">
        <v>6000</v>
      </c>
      <c r="H57" s="305"/>
      <c r="I57" s="825"/>
      <c r="J57" s="926">
        <v>6000</v>
      </c>
      <c r="K57" s="305"/>
      <c r="L57" s="422">
        <v>6000</v>
      </c>
      <c r="M57" s="421"/>
    </row>
    <row r="58" spans="1:13" ht="19.5">
      <c r="A58" s="53" t="s">
        <v>311</v>
      </c>
      <c r="B58" s="207" t="s">
        <v>316</v>
      </c>
      <c r="C58" s="909"/>
      <c r="D58" s="909"/>
      <c r="E58" s="422"/>
      <c r="F58" s="825"/>
      <c r="G58" s="926"/>
      <c r="H58" s="305"/>
      <c r="I58" s="825"/>
      <c r="J58" s="926"/>
      <c r="K58" s="305"/>
      <c r="L58" s="422"/>
      <c r="M58" s="421"/>
    </row>
    <row r="59" spans="1:13" ht="31.5">
      <c r="A59" s="54" t="s">
        <v>314</v>
      </c>
      <c r="B59" s="200" t="s">
        <v>356</v>
      </c>
      <c r="C59" s="909"/>
      <c r="D59" s="909"/>
      <c r="E59" s="821"/>
      <c r="F59" s="828"/>
      <c r="G59" s="926"/>
      <c r="H59" s="312"/>
      <c r="I59" s="828"/>
      <c r="J59" s="926"/>
      <c r="K59" s="312"/>
      <c r="L59" s="821"/>
      <c r="M59" s="914"/>
    </row>
    <row r="60" spans="1:13" ht="19.5">
      <c r="A60" s="53" t="s">
        <v>317</v>
      </c>
      <c r="B60" s="199" t="s">
        <v>358</v>
      </c>
      <c r="C60" s="909"/>
      <c r="D60" s="909"/>
      <c r="E60" s="822"/>
      <c r="F60" s="829"/>
      <c r="G60" s="926"/>
      <c r="H60" s="315"/>
      <c r="I60" s="829"/>
      <c r="J60" s="926"/>
      <c r="K60" s="315"/>
      <c r="L60" s="822"/>
      <c r="M60" s="913"/>
    </row>
    <row r="61" spans="1:13" ht="19.5">
      <c r="A61" s="54" t="s">
        <v>319</v>
      </c>
      <c r="B61" s="199" t="s">
        <v>266</v>
      </c>
      <c r="C61" s="909"/>
      <c r="D61" s="909"/>
      <c r="E61" s="821"/>
      <c r="F61" s="828"/>
      <c r="G61" s="926"/>
      <c r="H61" s="312"/>
      <c r="I61" s="828"/>
      <c r="J61" s="926"/>
      <c r="K61" s="312"/>
      <c r="L61" s="821"/>
      <c r="M61" s="914"/>
    </row>
    <row r="62" spans="1:13" ht="19.5">
      <c r="A62" s="53" t="s">
        <v>321</v>
      </c>
      <c r="B62" s="217"/>
      <c r="C62" s="909"/>
      <c r="D62" s="909"/>
      <c r="E62" s="422"/>
      <c r="F62" s="825"/>
      <c r="G62" s="926"/>
      <c r="H62" s="305"/>
      <c r="I62" s="825"/>
      <c r="J62" s="926"/>
      <c r="K62" s="305"/>
      <c r="L62" s="422"/>
      <c r="M62" s="421"/>
    </row>
    <row r="63" spans="1:13" ht="19.5">
      <c r="A63" s="54" t="s">
        <v>323</v>
      </c>
      <c r="B63" s="217"/>
      <c r="C63" s="909"/>
      <c r="D63" s="909"/>
      <c r="E63" s="422"/>
      <c r="F63" s="825"/>
      <c r="G63" s="926"/>
      <c r="H63" s="305"/>
      <c r="I63" s="825"/>
      <c r="J63" s="926"/>
      <c r="K63" s="305"/>
      <c r="L63" s="422"/>
      <c r="M63" s="421"/>
    </row>
    <row r="64" spans="1:13" ht="19.5">
      <c r="A64" s="53" t="s">
        <v>324</v>
      </c>
      <c r="B64" s="205"/>
      <c r="C64" s="909"/>
      <c r="D64" s="909"/>
      <c r="E64" s="915"/>
      <c r="F64" s="920"/>
      <c r="G64" s="926"/>
      <c r="H64" s="924"/>
      <c r="I64" s="920"/>
      <c r="J64" s="926"/>
      <c r="K64" s="924"/>
      <c r="L64" s="915"/>
      <c r="M64" s="916"/>
    </row>
    <row r="65" spans="1:13" ht="20.25" thickBot="1">
      <c r="A65" s="54" t="s">
        <v>325</v>
      </c>
      <c r="B65" s="217"/>
      <c r="C65" s="917"/>
      <c r="D65" s="917"/>
      <c r="E65" s="918"/>
      <c r="F65" s="921"/>
      <c r="G65" s="927"/>
      <c r="H65" s="326"/>
      <c r="I65" s="921"/>
      <c r="J65" s="936"/>
      <c r="K65" s="1013"/>
      <c r="L65" s="1016"/>
      <c r="M65" s="1017"/>
    </row>
    <row r="66" spans="1:13" ht="48" thickBot="1">
      <c r="A66" s="55" t="s">
        <v>328</v>
      </c>
      <c r="B66" s="206" t="s">
        <v>365</v>
      </c>
      <c r="C66" s="469">
        <f>SUM(C54:C65)</f>
        <v>6000</v>
      </c>
      <c r="D66" s="330">
        <f>SUM(D54:D65)</f>
        <v>0</v>
      </c>
      <c r="E66" s="833">
        <f>SUM(E54:E65)</f>
        <v>6000</v>
      </c>
      <c r="F66" s="873"/>
      <c r="G66" s="316">
        <f>SUM(G54:G65)</f>
        <v>6000</v>
      </c>
      <c r="H66" s="469">
        <f aca="true" t="shared" si="4" ref="H66:M66">SUM(H54:H65)</f>
        <v>0</v>
      </c>
      <c r="I66" s="1015">
        <f t="shared" si="4"/>
        <v>0</v>
      </c>
      <c r="J66" s="977">
        <f t="shared" si="4"/>
        <v>6000</v>
      </c>
      <c r="K66" s="974">
        <f t="shared" si="4"/>
        <v>0</v>
      </c>
      <c r="L66" s="1018">
        <f t="shared" si="4"/>
        <v>6000</v>
      </c>
      <c r="M66" s="1019">
        <f t="shared" si="4"/>
        <v>0</v>
      </c>
    </row>
    <row r="67" spans="1:13" ht="20.25" thickBot="1">
      <c r="A67" s="55" t="s">
        <v>331</v>
      </c>
      <c r="B67" s="902" t="s">
        <v>367</v>
      </c>
      <c r="C67" s="903">
        <f>+C53+C66</f>
        <v>1403379</v>
      </c>
      <c r="D67" s="903">
        <f>+D53+D66</f>
        <v>109985</v>
      </c>
      <c r="E67" s="904">
        <f>+E53+E66</f>
        <v>1293394</v>
      </c>
      <c r="F67" s="904"/>
      <c r="G67" s="316">
        <f>G53+G66</f>
        <v>1578818</v>
      </c>
      <c r="H67" s="903">
        <f aca="true" t="shared" si="5" ref="H67:M67">+H53+H66</f>
        <v>5277</v>
      </c>
      <c r="I67" s="903">
        <f t="shared" si="5"/>
        <v>7642</v>
      </c>
      <c r="J67" s="903">
        <f t="shared" si="5"/>
        <v>1576453</v>
      </c>
      <c r="K67" s="903">
        <f t="shared" si="5"/>
        <v>126384</v>
      </c>
      <c r="L67" s="903">
        <f t="shared" si="5"/>
        <v>1450069</v>
      </c>
      <c r="M67" s="903">
        <f t="shared" si="5"/>
        <v>0</v>
      </c>
    </row>
    <row r="68" spans="1:13" ht="20.25" thickBot="1">
      <c r="A68" s="55" t="s">
        <v>335</v>
      </c>
      <c r="B68" s="902" t="s">
        <v>333</v>
      </c>
      <c r="C68" s="903"/>
      <c r="D68" s="904"/>
      <c r="E68" s="904"/>
      <c r="F68" s="904"/>
      <c r="G68" s="316"/>
      <c r="H68" s="316"/>
      <c r="I68" s="316"/>
      <c r="J68" s="316"/>
      <c r="K68" s="316"/>
      <c r="L68" s="316"/>
      <c r="M68" s="316"/>
    </row>
    <row r="69" spans="1:13" ht="20.25" thickBot="1">
      <c r="A69" s="55" t="s">
        <v>368</v>
      </c>
      <c r="B69" s="902" t="s">
        <v>337</v>
      </c>
      <c r="C69" s="903"/>
      <c r="D69" s="904"/>
      <c r="E69" s="904"/>
      <c r="F69" s="904"/>
      <c r="G69" s="316"/>
      <c r="H69" s="316"/>
      <c r="I69" s="316"/>
      <c r="J69" s="316"/>
      <c r="K69" s="316"/>
      <c r="L69" s="316"/>
      <c r="M69" s="316"/>
    </row>
  </sheetData>
  <sheetProtection selectLockedCells="1" selectUnlockedCells="1"/>
  <mergeCells count="18">
    <mergeCell ref="H1:M1"/>
    <mergeCell ref="B2:K2"/>
    <mergeCell ref="A3:A4"/>
    <mergeCell ref="C4:C5"/>
    <mergeCell ref="B3:M3"/>
    <mergeCell ref="J4:J5"/>
    <mergeCell ref="K4:M4"/>
    <mergeCell ref="D4:F4"/>
    <mergeCell ref="G4:G5"/>
    <mergeCell ref="A38:A39"/>
    <mergeCell ref="H4:I4"/>
    <mergeCell ref="K39:M39"/>
    <mergeCell ref="B38:M38"/>
    <mergeCell ref="C39:C40"/>
    <mergeCell ref="H39:I39"/>
    <mergeCell ref="J39:J40"/>
    <mergeCell ref="D39:F39"/>
    <mergeCell ref="G39:G40"/>
  </mergeCells>
  <printOptions horizontalCentered="1"/>
  <pageMargins left="0.2362204724409449" right="0.35433070866141736" top="0.4724409448818898" bottom="1.220472440944882" header="0.5118110236220472" footer="0.8267716535433072"/>
  <pageSetup horizontalDpi="300" verticalDpi="300" orientation="landscape" paperSize="9" scale="62" r:id="rId1"/>
  <rowBreaks count="1" manualBreakCount="1">
    <brk id="36" max="1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O74"/>
  <sheetViews>
    <sheetView zoomScalePageLayoutView="0" workbookViewId="0" topLeftCell="A1">
      <pane xSplit="2" ySplit="5" topLeftCell="E7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41" sqref="J41"/>
    </sheetView>
  </sheetViews>
  <sheetFormatPr defaultColWidth="9.00390625" defaultRowHeight="12.75"/>
  <cols>
    <col min="1" max="1" width="10.875" style="90" customWidth="1"/>
    <col min="2" max="2" width="77.00390625" style="194" customWidth="1"/>
    <col min="3" max="3" width="15.875" style="267" customWidth="1"/>
    <col min="4" max="4" width="14.625" style="91" customWidth="1"/>
    <col min="5" max="5" width="15.875" style="91" customWidth="1"/>
    <col min="6" max="6" width="13.00390625" style="91" customWidth="1"/>
    <col min="7" max="9" width="15.875" style="9" customWidth="1"/>
    <col min="10" max="10" width="15.125" style="9" customWidth="1"/>
    <col min="11" max="13" width="15.875" style="9" customWidth="1"/>
    <col min="14" max="16384" width="9.375" style="9" customWidth="1"/>
  </cols>
  <sheetData>
    <row r="1" spans="1:13" s="120" customFormat="1" ht="21" customHeight="1" thickBot="1">
      <c r="A1" s="94"/>
      <c r="C1" s="473" t="str">
        <f>+CONCATENATE("9.6.2. melléklet a .../",2018,". (…...) önkormányzati rendelethez")</f>
        <v>9.6.2. melléklet a .../2018. (…...) önkormányzati rendelethez</v>
      </c>
      <c r="D1" s="45"/>
      <c r="E1" s="45"/>
      <c r="M1" s="6" t="s">
        <v>0</v>
      </c>
    </row>
    <row r="2" spans="1:13" s="97" customFormat="1" ht="40.5" customHeight="1" thickBot="1">
      <c r="A2" s="528" t="s">
        <v>394</v>
      </c>
      <c r="B2" s="1105" t="s">
        <v>569</v>
      </c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7"/>
    </row>
    <row r="3" spans="1:13" s="97" customFormat="1" ht="54" customHeight="1" thickBot="1">
      <c r="A3" s="528" t="s">
        <v>395</v>
      </c>
      <c r="B3" s="1105" t="s">
        <v>396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7"/>
    </row>
    <row r="4" spans="1:13" s="97" customFormat="1" ht="18.75" customHeight="1" thickBot="1">
      <c r="A4" s="1096" t="s">
        <v>1</v>
      </c>
      <c r="B4" s="1087" t="s">
        <v>397</v>
      </c>
      <c r="C4" s="1123" t="s">
        <v>542</v>
      </c>
      <c r="D4" s="1147" t="s">
        <v>544</v>
      </c>
      <c r="E4" s="1147"/>
      <c r="F4" s="1147"/>
      <c r="G4" s="1087" t="s">
        <v>570</v>
      </c>
      <c r="H4" s="1108" t="s">
        <v>571</v>
      </c>
      <c r="I4" s="1074"/>
      <c r="J4" s="1087" t="s">
        <v>557</v>
      </c>
      <c r="K4" s="1121" t="s">
        <v>533</v>
      </c>
      <c r="L4" s="1121"/>
      <c r="M4" s="1122"/>
    </row>
    <row r="5" spans="1:13" s="194" customFormat="1" ht="48" thickBot="1">
      <c r="A5" s="1096"/>
      <c r="B5" s="1096"/>
      <c r="C5" s="1097"/>
      <c r="D5" s="193" t="s">
        <v>3</v>
      </c>
      <c r="E5" s="163" t="s">
        <v>4</v>
      </c>
      <c r="F5" s="163" t="s">
        <v>488</v>
      </c>
      <c r="G5" s="1075"/>
      <c r="H5" s="493" t="s">
        <v>534</v>
      </c>
      <c r="I5" s="493" t="s">
        <v>334</v>
      </c>
      <c r="J5" s="1075"/>
      <c r="K5" s="524" t="s">
        <v>3</v>
      </c>
      <c r="L5" s="523" t="s">
        <v>4</v>
      </c>
      <c r="M5" s="525" t="s">
        <v>488</v>
      </c>
    </row>
    <row r="6" spans="1:13" s="11" customFormat="1" ht="13.5" customHeight="1" thickBot="1">
      <c r="A6" s="98" t="s">
        <v>5</v>
      </c>
      <c r="B6" s="164" t="s">
        <v>6</v>
      </c>
      <c r="C6" s="462" t="s">
        <v>7</v>
      </c>
      <c r="D6" s="143" t="s">
        <v>8</v>
      </c>
      <c r="E6" s="143" t="s">
        <v>9</v>
      </c>
      <c r="F6" s="8" t="s">
        <v>10</v>
      </c>
      <c r="G6" s="8" t="s">
        <v>536</v>
      </c>
      <c r="H6" s="8" t="s">
        <v>376</v>
      </c>
      <c r="I6" s="8" t="s">
        <v>535</v>
      </c>
      <c r="J6" s="8" t="s">
        <v>536</v>
      </c>
      <c r="K6" s="8" t="s">
        <v>537</v>
      </c>
      <c r="L6" s="8" t="s">
        <v>540</v>
      </c>
      <c r="M6" s="8" t="s">
        <v>538</v>
      </c>
    </row>
    <row r="7" spans="1:13" s="11" customFormat="1" ht="15.75" customHeight="1" thickBot="1">
      <c r="A7" s="99"/>
      <c r="B7" s="234" t="s">
        <v>288</v>
      </c>
      <c r="C7" s="264"/>
      <c r="D7" s="247"/>
      <c r="E7" s="247"/>
      <c r="F7" s="250"/>
      <c r="G7" s="250"/>
      <c r="H7" s="250"/>
      <c r="I7" s="250"/>
      <c r="J7" s="250"/>
      <c r="K7" s="250"/>
      <c r="L7" s="250"/>
      <c r="M7" s="250"/>
    </row>
    <row r="8" spans="1:13" ht="15" customHeight="1" thickBot="1">
      <c r="A8" s="101"/>
      <c r="B8" s="224" t="s">
        <v>295</v>
      </c>
      <c r="C8" s="376"/>
      <c r="D8" s="377"/>
      <c r="E8" s="377"/>
      <c r="F8" s="378"/>
      <c r="G8" s="378"/>
      <c r="H8" s="378"/>
      <c r="I8" s="378"/>
      <c r="J8" s="378"/>
      <c r="K8" s="378"/>
      <c r="L8" s="378"/>
      <c r="M8" s="378"/>
    </row>
    <row r="9" spans="1:13" s="122" customFormat="1" ht="15" customHeight="1">
      <c r="A9" s="121" t="s">
        <v>13</v>
      </c>
      <c r="B9" s="179" t="s">
        <v>74</v>
      </c>
      <c r="C9" s="331"/>
      <c r="D9" s="308"/>
      <c r="E9" s="308"/>
      <c r="F9" s="317"/>
      <c r="G9" s="317"/>
      <c r="H9" s="317"/>
      <c r="I9" s="317"/>
      <c r="J9" s="317"/>
      <c r="K9" s="317"/>
      <c r="L9" s="317"/>
      <c r="M9" s="317"/>
    </row>
    <row r="10" spans="1:13" s="122" customFormat="1" ht="16.5" customHeight="1">
      <c r="A10" s="123" t="s">
        <v>15</v>
      </c>
      <c r="B10" s="180" t="s">
        <v>76</v>
      </c>
      <c r="C10" s="328"/>
      <c r="D10" s="304"/>
      <c r="E10" s="304"/>
      <c r="F10" s="318"/>
      <c r="G10" s="318"/>
      <c r="H10" s="318"/>
      <c r="I10" s="318"/>
      <c r="J10" s="318"/>
      <c r="K10" s="318"/>
      <c r="L10" s="318"/>
      <c r="M10" s="318"/>
    </row>
    <row r="11" spans="1:13" s="122" customFormat="1" ht="16.5" customHeight="1">
      <c r="A11" s="123" t="s">
        <v>17</v>
      </c>
      <c r="B11" s="180" t="s">
        <v>78</v>
      </c>
      <c r="C11" s="328"/>
      <c r="D11" s="304"/>
      <c r="E11" s="304"/>
      <c r="F11" s="318"/>
      <c r="G11" s="318"/>
      <c r="H11" s="318"/>
      <c r="I11" s="318"/>
      <c r="J11" s="318"/>
      <c r="K11" s="318"/>
      <c r="L11" s="318"/>
      <c r="M11" s="318"/>
    </row>
    <row r="12" spans="1:13" s="122" customFormat="1" ht="15" customHeight="1">
      <c r="A12" s="123" t="s">
        <v>19</v>
      </c>
      <c r="B12" s="180" t="s">
        <v>485</v>
      </c>
      <c r="C12" s="328"/>
      <c r="D12" s="304"/>
      <c r="E12" s="304"/>
      <c r="F12" s="318"/>
      <c r="G12" s="318"/>
      <c r="H12" s="318"/>
      <c r="I12" s="318"/>
      <c r="J12" s="318"/>
      <c r="K12" s="318"/>
      <c r="L12" s="318"/>
      <c r="M12" s="318"/>
    </row>
    <row r="13" spans="1:13" s="122" customFormat="1" ht="16.5" customHeight="1">
      <c r="A13" s="123" t="s">
        <v>21</v>
      </c>
      <c r="B13" s="180" t="s">
        <v>82</v>
      </c>
      <c r="C13" s="328"/>
      <c r="D13" s="304"/>
      <c r="E13" s="304"/>
      <c r="F13" s="318"/>
      <c r="G13" s="318"/>
      <c r="H13" s="318"/>
      <c r="I13" s="318"/>
      <c r="J13" s="318"/>
      <c r="K13" s="318"/>
      <c r="L13" s="318"/>
      <c r="M13" s="318"/>
    </row>
    <row r="14" spans="1:13" s="122" customFormat="1" ht="16.5" customHeight="1">
      <c r="A14" s="123" t="s">
        <v>197</v>
      </c>
      <c r="B14" s="180" t="s">
        <v>431</v>
      </c>
      <c r="C14" s="328"/>
      <c r="D14" s="304"/>
      <c r="E14" s="304"/>
      <c r="F14" s="318"/>
      <c r="G14" s="318"/>
      <c r="H14" s="318"/>
      <c r="I14" s="318"/>
      <c r="J14" s="318"/>
      <c r="K14" s="318"/>
      <c r="L14" s="318"/>
      <c r="M14" s="318"/>
    </row>
    <row r="15" spans="1:13" s="122" customFormat="1" ht="16.5" customHeight="1">
      <c r="A15" s="123" t="s">
        <v>199</v>
      </c>
      <c r="B15" s="190" t="s">
        <v>432</v>
      </c>
      <c r="C15" s="328"/>
      <c r="D15" s="304"/>
      <c r="E15" s="304"/>
      <c r="F15" s="318"/>
      <c r="G15" s="318"/>
      <c r="H15" s="318"/>
      <c r="I15" s="318"/>
      <c r="J15" s="318"/>
      <c r="K15" s="318"/>
      <c r="L15" s="318"/>
      <c r="M15" s="318"/>
    </row>
    <row r="16" spans="1:13" s="122" customFormat="1" ht="15" customHeight="1">
      <c r="A16" s="123" t="s">
        <v>201</v>
      </c>
      <c r="B16" s="180" t="s">
        <v>88</v>
      </c>
      <c r="C16" s="329"/>
      <c r="D16" s="311"/>
      <c r="E16" s="311"/>
      <c r="F16" s="321"/>
      <c r="G16" s="321"/>
      <c r="H16" s="321"/>
      <c r="I16" s="321"/>
      <c r="J16" s="321"/>
      <c r="K16" s="321"/>
      <c r="L16" s="321"/>
      <c r="M16" s="321"/>
    </row>
    <row r="17" spans="1:13" s="91" customFormat="1" ht="15" customHeight="1">
      <c r="A17" s="123" t="s">
        <v>203</v>
      </c>
      <c r="B17" s="180" t="s">
        <v>90</v>
      </c>
      <c r="C17" s="328"/>
      <c r="D17" s="304"/>
      <c r="E17" s="304"/>
      <c r="F17" s="318"/>
      <c r="G17" s="318"/>
      <c r="H17" s="318"/>
      <c r="I17" s="318"/>
      <c r="J17" s="318"/>
      <c r="K17" s="318"/>
      <c r="L17" s="318"/>
      <c r="M17" s="318"/>
    </row>
    <row r="18" spans="1:13" s="91" customFormat="1" ht="15" customHeight="1">
      <c r="A18" s="123" t="s">
        <v>205</v>
      </c>
      <c r="B18" s="180" t="s">
        <v>92</v>
      </c>
      <c r="C18" s="379"/>
      <c r="D18" s="306"/>
      <c r="E18" s="306"/>
      <c r="F18" s="319"/>
      <c r="G18" s="319"/>
      <c r="H18" s="319"/>
      <c r="I18" s="319"/>
      <c r="J18" s="319"/>
      <c r="K18" s="319"/>
      <c r="L18" s="319"/>
      <c r="M18" s="319"/>
    </row>
    <row r="19" spans="1:13" s="91" customFormat="1" ht="15" customHeight="1" thickBot="1">
      <c r="A19" s="123" t="s">
        <v>207</v>
      </c>
      <c r="B19" s="190" t="s">
        <v>94</v>
      </c>
      <c r="C19" s="379"/>
      <c r="D19" s="306"/>
      <c r="E19" s="306"/>
      <c r="F19" s="319"/>
      <c r="G19" s="319"/>
      <c r="H19" s="319"/>
      <c r="I19" s="319"/>
      <c r="J19" s="319"/>
      <c r="K19" s="319"/>
      <c r="L19" s="319"/>
      <c r="M19" s="319"/>
    </row>
    <row r="20" spans="1:13" s="122" customFormat="1" ht="18.75" customHeight="1" thickBot="1">
      <c r="A20" s="51" t="s">
        <v>23</v>
      </c>
      <c r="B20" s="224" t="s">
        <v>433</v>
      </c>
      <c r="C20" s="330">
        <f>SUM(C9:C19)</f>
        <v>0</v>
      </c>
      <c r="D20" s="309">
        <f>SUM(D9:D19)</f>
        <v>0</v>
      </c>
      <c r="E20" s="309">
        <f>SUM(E9:E19)</f>
        <v>0</v>
      </c>
      <c r="F20" s="316">
        <f>SUM(F9:F19)</f>
        <v>0</v>
      </c>
      <c r="G20" s="316">
        <f>SUM(G9:G19)</f>
        <v>0</v>
      </c>
      <c r="H20" s="316">
        <f aca="true" t="shared" si="0" ref="H20:M20">SUM(H9:H19)</f>
        <v>0</v>
      </c>
      <c r="I20" s="316">
        <f t="shared" si="0"/>
        <v>0</v>
      </c>
      <c r="J20" s="316">
        <f t="shared" si="0"/>
        <v>0</v>
      </c>
      <c r="K20" s="316">
        <f t="shared" si="0"/>
        <v>0</v>
      </c>
      <c r="L20" s="316">
        <f t="shared" si="0"/>
        <v>0</v>
      </c>
      <c r="M20" s="316">
        <f t="shared" si="0"/>
        <v>0</v>
      </c>
    </row>
    <row r="21" spans="1:13" ht="15" customHeight="1" thickBot="1">
      <c r="A21" s="101"/>
      <c r="B21" s="224" t="s">
        <v>25</v>
      </c>
      <c r="C21" s="376"/>
      <c r="D21" s="377"/>
      <c r="E21" s="377"/>
      <c r="F21" s="378"/>
      <c r="G21" s="378"/>
      <c r="H21" s="378"/>
      <c r="I21" s="378"/>
      <c r="J21" s="378"/>
      <c r="K21" s="378"/>
      <c r="L21" s="378"/>
      <c r="M21" s="378"/>
    </row>
    <row r="22" spans="1:13" s="91" customFormat="1" ht="15" customHeight="1">
      <c r="A22" s="121" t="s">
        <v>26</v>
      </c>
      <c r="B22" s="179" t="s">
        <v>27</v>
      </c>
      <c r="C22" s="331"/>
      <c r="D22" s="308"/>
      <c r="E22" s="308"/>
      <c r="F22" s="317"/>
      <c r="G22" s="317"/>
      <c r="H22" s="317"/>
      <c r="I22" s="317"/>
      <c r="J22" s="317"/>
      <c r="K22" s="317"/>
      <c r="L22" s="317"/>
      <c r="M22" s="317"/>
    </row>
    <row r="23" spans="1:13" s="91" customFormat="1" ht="15" customHeight="1">
      <c r="A23" s="123" t="s">
        <v>28</v>
      </c>
      <c r="B23" s="180" t="s">
        <v>434</v>
      </c>
      <c r="C23" s="328"/>
      <c r="D23" s="304"/>
      <c r="E23" s="304"/>
      <c r="F23" s="318"/>
      <c r="G23" s="318"/>
      <c r="H23" s="318"/>
      <c r="I23" s="318"/>
      <c r="J23" s="318"/>
      <c r="K23" s="318"/>
      <c r="L23" s="318"/>
      <c r="M23" s="318"/>
    </row>
    <row r="24" spans="1:13" s="91" customFormat="1" ht="18" customHeight="1">
      <c r="A24" s="123" t="s">
        <v>30</v>
      </c>
      <c r="B24" s="180" t="s">
        <v>435</v>
      </c>
      <c r="C24" s="328"/>
      <c r="D24" s="304"/>
      <c r="E24" s="304"/>
      <c r="F24" s="318"/>
      <c r="G24" s="318">
        <v>37465</v>
      </c>
      <c r="H24" s="318"/>
      <c r="I24" s="318"/>
      <c r="J24" s="318">
        <v>37465</v>
      </c>
      <c r="K24" s="318"/>
      <c r="L24" s="318">
        <v>37465</v>
      </c>
      <c r="M24" s="318"/>
    </row>
    <row r="25" spans="1:13" s="91" customFormat="1" ht="15" customHeight="1" thickBot="1">
      <c r="A25" s="123" t="s">
        <v>32</v>
      </c>
      <c r="B25" s="180" t="s">
        <v>459</v>
      </c>
      <c r="C25" s="328"/>
      <c r="D25" s="304"/>
      <c r="E25" s="304"/>
      <c r="F25" s="318"/>
      <c r="G25" s="318">
        <v>37465</v>
      </c>
      <c r="H25" s="318"/>
      <c r="I25" s="318"/>
      <c r="J25" s="318">
        <v>37465</v>
      </c>
      <c r="K25" s="318"/>
      <c r="L25" s="318">
        <v>37465</v>
      </c>
      <c r="M25" s="318"/>
    </row>
    <row r="26" spans="1:13" s="122" customFormat="1" ht="34.5" customHeight="1" thickBot="1">
      <c r="A26" s="51" t="s">
        <v>38</v>
      </c>
      <c r="B26" s="224" t="s">
        <v>437</v>
      </c>
      <c r="C26" s="330">
        <f>SUM(C22:C24)</f>
        <v>0</v>
      </c>
      <c r="D26" s="309">
        <f>SUM(D22:D24)</f>
        <v>0</v>
      </c>
      <c r="E26" s="309">
        <f>SUM(E22:E24)</f>
        <v>0</v>
      </c>
      <c r="F26" s="316">
        <f>SUM(F22:F24)</f>
        <v>0</v>
      </c>
      <c r="G26" s="316">
        <f>SUM(G22:G24)</f>
        <v>37465</v>
      </c>
      <c r="H26" s="316">
        <f aca="true" t="shared" si="1" ref="H26:M26">SUM(H22:H24)</f>
        <v>0</v>
      </c>
      <c r="I26" s="316">
        <f t="shared" si="1"/>
        <v>0</v>
      </c>
      <c r="J26" s="316">
        <f t="shared" si="1"/>
        <v>37465</v>
      </c>
      <c r="K26" s="316">
        <f t="shared" si="1"/>
        <v>0</v>
      </c>
      <c r="L26" s="316">
        <f t="shared" si="1"/>
        <v>37465</v>
      </c>
      <c r="M26" s="316">
        <f t="shared" si="1"/>
        <v>0</v>
      </c>
    </row>
    <row r="27" spans="1:13" s="91" customFormat="1" ht="15" customHeight="1" thickBot="1">
      <c r="A27" s="51" t="s">
        <v>53</v>
      </c>
      <c r="B27" s="169" t="s">
        <v>294</v>
      </c>
      <c r="C27" s="380"/>
      <c r="D27" s="381"/>
      <c r="E27" s="381"/>
      <c r="F27" s="382"/>
      <c r="G27" s="382"/>
      <c r="H27" s="382"/>
      <c r="I27" s="382"/>
      <c r="J27" s="382"/>
      <c r="K27" s="382"/>
      <c r="L27" s="382"/>
      <c r="M27" s="382"/>
    </row>
    <row r="28" spans="1:13" ht="15" customHeight="1" thickBot="1">
      <c r="A28" s="101"/>
      <c r="B28" s="169" t="s">
        <v>339</v>
      </c>
      <c r="C28" s="376"/>
      <c r="D28" s="377"/>
      <c r="E28" s="377"/>
      <c r="F28" s="378"/>
      <c r="G28" s="378"/>
      <c r="H28" s="378"/>
      <c r="I28" s="378"/>
      <c r="J28" s="378"/>
      <c r="K28" s="378"/>
      <c r="L28" s="378"/>
      <c r="M28" s="378"/>
    </row>
    <row r="29" spans="1:13" s="91" customFormat="1" ht="15" customHeight="1">
      <c r="A29" s="121" t="s">
        <v>56</v>
      </c>
      <c r="B29" s="179" t="s">
        <v>434</v>
      </c>
      <c r="C29" s="331"/>
      <c r="D29" s="308"/>
      <c r="E29" s="308"/>
      <c r="F29" s="317"/>
      <c r="G29" s="317"/>
      <c r="H29" s="317"/>
      <c r="I29" s="317"/>
      <c r="J29" s="317"/>
      <c r="K29" s="317"/>
      <c r="L29" s="317"/>
      <c r="M29" s="317"/>
    </row>
    <row r="30" spans="1:13" s="91" customFormat="1" ht="15" customHeight="1">
      <c r="A30" s="121" t="s">
        <v>64</v>
      </c>
      <c r="B30" s="180" t="s">
        <v>438</v>
      </c>
      <c r="C30" s="329"/>
      <c r="D30" s="311"/>
      <c r="E30" s="311"/>
      <c r="F30" s="321"/>
      <c r="G30" s="321"/>
      <c r="H30" s="321"/>
      <c r="I30" s="321"/>
      <c r="J30" s="321"/>
      <c r="K30" s="321"/>
      <c r="L30" s="321"/>
      <c r="M30" s="321"/>
    </row>
    <row r="31" spans="1:13" s="91" customFormat="1" ht="15" customHeight="1" thickBot="1">
      <c r="A31" s="123" t="s">
        <v>66</v>
      </c>
      <c r="B31" s="227" t="s">
        <v>460</v>
      </c>
      <c r="C31" s="383"/>
      <c r="D31" s="384"/>
      <c r="E31" s="384"/>
      <c r="F31" s="385"/>
      <c r="G31" s="385"/>
      <c r="H31" s="385"/>
      <c r="I31" s="385"/>
      <c r="J31" s="385"/>
      <c r="K31" s="385"/>
      <c r="L31" s="385"/>
      <c r="M31" s="385"/>
    </row>
    <row r="32" spans="1:13" s="91" customFormat="1" ht="15" customHeight="1" thickBot="1">
      <c r="A32" s="51" t="s">
        <v>70</v>
      </c>
      <c r="B32" s="169" t="s">
        <v>461</v>
      </c>
      <c r="C32" s="330">
        <f>+C29+C30</f>
        <v>0</v>
      </c>
      <c r="D32" s="309">
        <f>+D29+D30</f>
        <v>0</v>
      </c>
      <c r="E32" s="309">
        <f>+E29+E30</f>
        <v>0</v>
      </c>
      <c r="F32" s="316">
        <f>+F29+F30</f>
        <v>0</v>
      </c>
      <c r="G32" s="316">
        <f>+G29+G30</f>
        <v>0</v>
      </c>
      <c r="H32" s="316">
        <f aca="true" t="shared" si="2" ref="H32:M32">+H29+H30</f>
        <v>0</v>
      </c>
      <c r="I32" s="316">
        <f t="shared" si="2"/>
        <v>0</v>
      </c>
      <c r="J32" s="316">
        <f t="shared" si="2"/>
        <v>0</v>
      </c>
      <c r="K32" s="316">
        <f t="shared" si="2"/>
        <v>0</v>
      </c>
      <c r="L32" s="316">
        <f t="shared" si="2"/>
        <v>0</v>
      </c>
      <c r="M32" s="316">
        <f t="shared" si="2"/>
        <v>0</v>
      </c>
    </row>
    <row r="33" spans="1:13" ht="15" customHeight="1" thickBot="1">
      <c r="A33" s="101"/>
      <c r="B33" s="169" t="s">
        <v>342</v>
      </c>
      <c r="C33" s="376"/>
      <c r="D33" s="377"/>
      <c r="E33" s="377"/>
      <c r="F33" s="378"/>
      <c r="G33" s="378"/>
      <c r="H33" s="378"/>
      <c r="I33" s="378"/>
      <c r="J33" s="378"/>
      <c r="K33" s="378"/>
      <c r="L33" s="378"/>
      <c r="M33" s="378"/>
    </row>
    <row r="34" spans="1:13" s="91" customFormat="1" ht="15" customHeight="1">
      <c r="A34" s="121" t="s">
        <v>73</v>
      </c>
      <c r="B34" s="179" t="s">
        <v>99</v>
      </c>
      <c r="C34" s="331"/>
      <c r="D34" s="308"/>
      <c r="E34" s="308"/>
      <c r="F34" s="317"/>
      <c r="G34" s="317"/>
      <c r="H34" s="317"/>
      <c r="I34" s="317"/>
      <c r="J34" s="317"/>
      <c r="K34" s="317"/>
      <c r="L34" s="317"/>
      <c r="M34" s="317"/>
    </row>
    <row r="35" spans="1:13" s="91" customFormat="1" ht="15" customHeight="1">
      <c r="A35" s="121" t="s">
        <v>75</v>
      </c>
      <c r="B35" s="180" t="s">
        <v>101</v>
      </c>
      <c r="C35" s="329"/>
      <c r="D35" s="311"/>
      <c r="E35" s="311"/>
      <c r="F35" s="321"/>
      <c r="G35" s="321"/>
      <c r="H35" s="321"/>
      <c r="I35" s="321"/>
      <c r="J35" s="321"/>
      <c r="K35" s="321"/>
      <c r="L35" s="321"/>
      <c r="M35" s="321"/>
    </row>
    <row r="36" spans="1:13" s="91" customFormat="1" ht="15" customHeight="1" thickBot="1">
      <c r="A36" s="123" t="s">
        <v>77</v>
      </c>
      <c r="B36" s="227" t="s">
        <v>103</v>
      </c>
      <c r="C36" s="383"/>
      <c r="D36" s="384"/>
      <c r="E36" s="384"/>
      <c r="F36" s="385"/>
      <c r="G36" s="385"/>
      <c r="H36" s="385"/>
      <c r="I36" s="385"/>
      <c r="J36" s="385"/>
      <c r="K36" s="385"/>
      <c r="L36" s="385"/>
      <c r="M36" s="385"/>
    </row>
    <row r="37" spans="1:13" s="91" customFormat="1" ht="15" customHeight="1" thickBot="1">
      <c r="A37" s="51" t="s">
        <v>95</v>
      </c>
      <c r="B37" s="169" t="s">
        <v>441</v>
      </c>
      <c r="C37" s="330">
        <f>+C34+C35+C36</f>
        <v>0</v>
      </c>
      <c r="D37" s="309">
        <f>+D34+D35+D36</f>
        <v>0</v>
      </c>
      <c r="E37" s="309">
        <f>+E34+E35+E36</f>
        <v>0</v>
      </c>
      <c r="F37" s="316">
        <f>+F34+F35+F36</f>
        <v>0</v>
      </c>
      <c r="G37" s="316">
        <f>+G34+G35+G36</f>
        <v>0</v>
      </c>
      <c r="H37" s="316">
        <f aca="true" t="shared" si="3" ref="H37:M37">+H34+H35+H36</f>
        <v>0</v>
      </c>
      <c r="I37" s="316">
        <f t="shared" si="3"/>
        <v>0</v>
      </c>
      <c r="J37" s="316">
        <f t="shared" si="3"/>
        <v>0</v>
      </c>
      <c r="K37" s="316">
        <f t="shared" si="3"/>
        <v>0</v>
      </c>
      <c r="L37" s="316">
        <f t="shared" si="3"/>
        <v>0</v>
      </c>
      <c r="M37" s="316">
        <f t="shared" si="3"/>
        <v>0</v>
      </c>
    </row>
    <row r="38" spans="1:13" s="122" customFormat="1" ht="15" customHeight="1" thickBot="1">
      <c r="A38" s="51" t="s">
        <v>108</v>
      </c>
      <c r="B38" s="169" t="s">
        <v>296</v>
      </c>
      <c r="C38" s="380"/>
      <c r="D38" s="381"/>
      <c r="E38" s="381"/>
      <c r="F38" s="382"/>
      <c r="G38" s="382"/>
      <c r="H38" s="382"/>
      <c r="I38" s="382"/>
      <c r="J38" s="382"/>
      <c r="K38" s="382"/>
      <c r="L38" s="382"/>
      <c r="M38" s="382"/>
    </row>
    <row r="39" spans="1:13" s="122" customFormat="1" ht="15" customHeight="1" thickBot="1">
      <c r="A39" s="51" t="s">
        <v>119</v>
      </c>
      <c r="B39" s="169" t="s">
        <v>442</v>
      </c>
      <c r="C39" s="380"/>
      <c r="D39" s="381"/>
      <c r="E39" s="381"/>
      <c r="F39" s="382"/>
      <c r="G39" s="382"/>
      <c r="H39" s="382"/>
      <c r="I39" s="382"/>
      <c r="J39" s="382"/>
      <c r="K39" s="382"/>
      <c r="L39" s="382"/>
      <c r="M39" s="382"/>
    </row>
    <row r="40" spans="1:13" s="122" customFormat="1" ht="18" customHeight="1" thickBot="1">
      <c r="A40" s="51" t="s">
        <v>130</v>
      </c>
      <c r="B40" s="169" t="s">
        <v>462</v>
      </c>
      <c r="C40" s="330">
        <f>+C20+C26+C27+C32+C37+C38+C39</f>
        <v>0</v>
      </c>
      <c r="D40" s="309">
        <f>+D20+D26+D27+D32+D37+D38+D39</f>
        <v>0</v>
      </c>
      <c r="E40" s="309">
        <f>+E20+E26+E27+E32+E37+E38+E39</f>
        <v>0</v>
      </c>
      <c r="F40" s="316">
        <f>+F20+F26+F27+F32+F37+F38+F39</f>
        <v>0</v>
      </c>
      <c r="G40" s="316">
        <f>+G20+G26+G27+G32+G37+G38+G39</f>
        <v>37465</v>
      </c>
      <c r="H40" s="316">
        <f aca="true" t="shared" si="4" ref="H40:M40">+H20+H26+H27+H32+H37+H38+H39</f>
        <v>0</v>
      </c>
      <c r="I40" s="316">
        <f t="shared" si="4"/>
        <v>0</v>
      </c>
      <c r="J40" s="316">
        <v>37465</v>
      </c>
      <c r="K40" s="316">
        <f t="shared" si="4"/>
        <v>0</v>
      </c>
      <c r="L40" s="316">
        <f t="shared" si="4"/>
        <v>37465</v>
      </c>
      <c r="M40" s="316">
        <f t="shared" si="4"/>
        <v>0</v>
      </c>
    </row>
    <row r="41" spans="1:13" ht="15" customHeight="1" thickBot="1">
      <c r="A41" s="101"/>
      <c r="B41" s="169" t="s">
        <v>444</v>
      </c>
      <c r="C41" s="376"/>
      <c r="D41" s="377"/>
      <c r="E41" s="377"/>
      <c r="F41" s="378"/>
      <c r="G41" s="378"/>
      <c r="H41" s="378"/>
      <c r="I41" s="378"/>
      <c r="J41" s="378"/>
      <c r="K41" s="378"/>
      <c r="L41" s="378"/>
      <c r="M41" s="378"/>
    </row>
    <row r="42" spans="1:13" s="122" customFormat="1" ht="15" customHeight="1">
      <c r="A42" s="121" t="s">
        <v>445</v>
      </c>
      <c r="B42" s="179" t="s">
        <v>350</v>
      </c>
      <c r="C42" s="331"/>
      <c r="D42" s="308"/>
      <c r="E42" s="308"/>
      <c r="F42" s="317"/>
      <c r="G42" s="317"/>
      <c r="H42" s="317"/>
      <c r="I42" s="317"/>
      <c r="J42" s="317"/>
      <c r="K42" s="317"/>
      <c r="L42" s="317"/>
      <c r="M42" s="317"/>
    </row>
    <row r="43" spans="1:13" s="122" customFormat="1" ht="15" customHeight="1">
      <c r="A43" s="121" t="s">
        <v>446</v>
      </c>
      <c r="B43" s="180" t="s">
        <v>447</v>
      </c>
      <c r="C43" s="329"/>
      <c r="D43" s="311"/>
      <c r="E43" s="311"/>
      <c r="F43" s="321"/>
      <c r="G43" s="321"/>
      <c r="H43" s="321"/>
      <c r="I43" s="321"/>
      <c r="J43" s="321"/>
      <c r="K43" s="321"/>
      <c r="L43" s="321"/>
      <c r="M43" s="321"/>
    </row>
    <row r="44" spans="1:13" s="91" customFormat="1" ht="18.75" customHeight="1" thickBot="1">
      <c r="A44" s="123" t="s">
        <v>448</v>
      </c>
      <c r="B44" s="227" t="s">
        <v>449</v>
      </c>
      <c r="C44" s="383"/>
      <c r="D44" s="384"/>
      <c r="E44" s="384"/>
      <c r="F44" s="385"/>
      <c r="G44" s="385"/>
      <c r="H44" s="385"/>
      <c r="I44" s="385"/>
      <c r="J44" s="385"/>
      <c r="K44" s="385"/>
      <c r="L44" s="385"/>
      <c r="M44" s="385"/>
    </row>
    <row r="45" spans="1:13" s="122" customFormat="1" ht="17.25" customHeight="1" thickBot="1">
      <c r="A45" s="108" t="s">
        <v>277</v>
      </c>
      <c r="B45" s="169" t="s">
        <v>450</v>
      </c>
      <c r="C45" s="330">
        <f>+C42+C43+C44</f>
        <v>0</v>
      </c>
      <c r="D45" s="309">
        <f>+D42+D43+D44</f>
        <v>0</v>
      </c>
      <c r="E45" s="309">
        <f>+E42+E43+E44</f>
        <v>0</v>
      </c>
      <c r="F45" s="316">
        <f>+F42+F43+F44</f>
        <v>0</v>
      </c>
      <c r="G45" s="316">
        <f>+G42+G43+G44</f>
        <v>0</v>
      </c>
      <c r="H45" s="316">
        <f aca="true" t="shared" si="5" ref="H45:M45">+H42+H43+H44</f>
        <v>0</v>
      </c>
      <c r="I45" s="316">
        <f t="shared" si="5"/>
        <v>0</v>
      </c>
      <c r="J45" s="316">
        <f t="shared" si="5"/>
        <v>0</v>
      </c>
      <c r="K45" s="316">
        <f t="shared" si="5"/>
        <v>0</v>
      </c>
      <c r="L45" s="316">
        <f t="shared" si="5"/>
        <v>0</v>
      </c>
      <c r="M45" s="316">
        <f t="shared" si="5"/>
        <v>0</v>
      </c>
    </row>
    <row r="46" spans="1:13" s="91" customFormat="1" ht="17.25" customHeight="1" thickBot="1">
      <c r="A46" s="108" t="s">
        <v>141</v>
      </c>
      <c r="B46" s="228" t="s">
        <v>451</v>
      </c>
      <c r="C46" s="330">
        <f>+C40+C45</f>
        <v>0</v>
      </c>
      <c r="D46" s="309">
        <f>+D40+D45</f>
        <v>0</v>
      </c>
      <c r="E46" s="309">
        <f>+E40+E45</f>
        <v>0</v>
      </c>
      <c r="F46" s="316">
        <f>+F40+F45</f>
        <v>0</v>
      </c>
      <c r="G46" s="316">
        <f>+G40+G45</f>
        <v>37465</v>
      </c>
      <c r="H46" s="316">
        <f aca="true" t="shared" si="6" ref="H46:M46">+H40+H45</f>
        <v>0</v>
      </c>
      <c r="I46" s="316">
        <f t="shared" si="6"/>
        <v>0</v>
      </c>
      <c r="J46" s="316">
        <f t="shared" si="6"/>
        <v>37465</v>
      </c>
      <c r="K46" s="316">
        <f t="shared" si="6"/>
        <v>0</v>
      </c>
      <c r="L46" s="316">
        <f t="shared" si="6"/>
        <v>37465</v>
      </c>
      <c r="M46" s="316">
        <f t="shared" si="6"/>
        <v>0</v>
      </c>
    </row>
    <row r="47" spans="1:6" s="91" customFormat="1" ht="15" customHeight="1">
      <c r="A47" s="124"/>
      <c r="B47" s="229"/>
      <c r="C47" s="474"/>
      <c r="D47" s="125"/>
      <c r="E47" s="125"/>
      <c r="F47" s="125"/>
    </row>
    <row r="48" spans="1:6" ht="15.75">
      <c r="A48" s="124"/>
      <c r="B48" s="229"/>
      <c r="C48" s="474"/>
      <c r="D48" s="125"/>
      <c r="E48" s="125"/>
      <c r="F48" s="125"/>
    </row>
    <row r="49" spans="1:13" s="120" customFormat="1" ht="21" customHeight="1" thickBot="1">
      <c r="A49" s="94"/>
      <c r="C49" s="473" t="str">
        <f>+CONCATENATE("9.6.2. melléklet a .../",2018,". (…...) önkormányzati rendelethez")</f>
        <v>9.6.2. melléklet a .../2018. (…...) önkormányzati rendelethez</v>
      </c>
      <c r="D49" s="45"/>
      <c r="E49" s="45"/>
      <c r="M49" s="6" t="s">
        <v>0</v>
      </c>
    </row>
    <row r="50" spans="1:13" s="97" customFormat="1" ht="40.5" customHeight="1" thickBot="1">
      <c r="A50" s="528" t="s">
        <v>394</v>
      </c>
      <c r="B50" s="1105" t="s">
        <v>569</v>
      </c>
      <c r="C50" s="1106"/>
      <c r="D50" s="1106"/>
      <c r="E50" s="1106"/>
      <c r="F50" s="1106"/>
      <c r="G50" s="1106"/>
      <c r="H50" s="1106"/>
      <c r="I50" s="1106"/>
      <c r="J50" s="1106"/>
      <c r="K50" s="1106"/>
      <c r="L50" s="1106"/>
      <c r="M50" s="1107"/>
    </row>
    <row r="51" spans="1:13" s="97" customFormat="1" ht="54" customHeight="1" thickBot="1">
      <c r="A51" s="528" t="s">
        <v>395</v>
      </c>
      <c r="B51" s="1105" t="s">
        <v>396</v>
      </c>
      <c r="C51" s="1106"/>
      <c r="D51" s="1106"/>
      <c r="E51" s="1106"/>
      <c r="F51" s="1106"/>
      <c r="G51" s="1106"/>
      <c r="H51" s="1106"/>
      <c r="I51" s="1106"/>
      <c r="J51" s="1106"/>
      <c r="K51" s="1106"/>
      <c r="L51" s="1106"/>
      <c r="M51" s="1107"/>
    </row>
    <row r="52" spans="1:13" s="97" customFormat="1" ht="18.75" customHeight="1" thickBot="1">
      <c r="A52" s="1096" t="s">
        <v>1</v>
      </c>
      <c r="B52" s="1087" t="s">
        <v>397</v>
      </c>
      <c r="C52" s="1123" t="s">
        <v>542</v>
      </c>
      <c r="D52" s="1147" t="s">
        <v>544</v>
      </c>
      <c r="E52" s="1147"/>
      <c r="F52" s="1147"/>
      <c r="G52" s="1087" t="s">
        <v>570</v>
      </c>
      <c r="H52" s="1108" t="s">
        <v>571</v>
      </c>
      <c r="I52" s="1074"/>
      <c r="J52" s="1087" t="s">
        <v>557</v>
      </c>
      <c r="K52" s="1121" t="s">
        <v>533</v>
      </c>
      <c r="L52" s="1121"/>
      <c r="M52" s="1122"/>
    </row>
    <row r="53" spans="1:13" s="194" customFormat="1" ht="48" thickBot="1">
      <c r="A53" s="1096"/>
      <c r="B53" s="1096"/>
      <c r="C53" s="1097"/>
      <c r="D53" s="193" t="s">
        <v>3</v>
      </c>
      <c r="E53" s="163" t="s">
        <v>4</v>
      </c>
      <c r="F53" s="163" t="s">
        <v>488</v>
      </c>
      <c r="G53" s="1075"/>
      <c r="H53" s="493" t="s">
        <v>534</v>
      </c>
      <c r="I53" s="493" t="s">
        <v>334</v>
      </c>
      <c r="J53" s="1075"/>
      <c r="K53" s="524" t="s">
        <v>3</v>
      </c>
      <c r="L53" s="523" t="s">
        <v>4</v>
      </c>
      <c r="M53" s="525" t="s">
        <v>488</v>
      </c>
    </row>
    <row r="54" spans="1:13" s="11" customFormat="1" ht="13.5" customHeight="1" thickBot="1">
      <c r="A54" s="98" t="s">
        <v>5</v>
      </c>
      <c r="B54" s="164" t="s">
        <v>6</v>
      </c>
      <c r="C54" s="462" t="s">
        <v>7</v>
      </c>
      <c r="D54" s="143" t="s">
        <v>8</v>
      </c>
      <c r="E54" s="143" t="s">
        <v>9</v>
      </c>
      <c r="F54" s="8" t="s">
        <v>10</v>
      </c>
      <c r="G54" s="8" t="s">
        <v>536</v>
      </c>
      <c r="H54" s="8" t="s">
        <v>376</v>
      </c>
      <c r="I54" s="8" t="s">
        <v>535</v>
      </c>
      <c r="J54" s="8" t="s">
        <v>536</v>
      </c>
      <c r="K54" s="8" t="s">
        <v>537</v>
      </c>
      <c r="L54" s="8" t="s">
        <v>540</v>
      </c>
      <c r="M54" s="8" t="s">
        <v>538</v>
      </c>
    </row>
    <row r="55" spans="1:13" ht="19.5" thickBot="1">
      <c r="A55" s="128"/>
      <c r="B55" s="218" t="s">
        <v>289</v>
      </c>
      <c r="C55" s="265"/>
      <c r="D55" s="249"/>
      <c r="E55" s="249"/>
      <c r="F55" s="246"/>
      <c r="G55" s="246"/>
      <c r="H55" s="246"/>
      <c r="I55" s="246"/>
      <c r="J55" s="246"/>
      <c r="K55" s="246"/>
      <c r="L55" s="246"/>
      <c r="M55" s="246"/>
    </row>
    <row r="56" spans="1:13" ht="15" customHeight="1" thickBot="1">
      <c r="A56" s="101"/>
      <c r="B56" s="169" t="s">
        <v>452</v>
      </c>
      <c r="C56" s="376"/>
      <c r="D56" s="377"/>
      <c r="E56" s="377"/>
      <c r="F56" s="378"/>
      <c r="G56" s="378"/>
      <c r="H56" s="378"/>
      <c r="I56" s="378"/>
      <c r="J56" s="378"/>
      <c r="K56" s="378"/>
      <c r="L56" s="378"/>
      <c r="M56" s="378"/>
    </row>
    <row r="57" spans="1:13" ht="18.75" customHeight="1">
      <c r="A57" s="121" t="s">
        <v>13</v>
      </c>
      <c r="B57" s="179" t="s">
        <v>191</v>
      </c>
      <c r="C57" s="331"/>
      <c r="D57" s="308"/>
      <c r="E57" s="308"/>
      <c r="F57" s="317"/>
      <c r="G57" s="317">
        <v>27360</v>
      </c>
      <c r="H57" s="317"/>
      <c r="I57" s="317"/>
      <c r="J57" s="317">
        <v>27360</v>
      </c>
      <c r="K57" s="317"/>
      <c r="L57" s="317">
        <v>27360</v>
      </c>
      <c r="M57" s="317"/>
    </row>
    <row r="58" spans="1:13" ht="18" customHeight="1">
      <c r="A58" s="123" t="s">
        <v>15</v>
      </c>
      <c r="B58" s="180" t="s">
        <v>192</v>
      </c>
      <c r="C58" s="328"/>
      <c r="D58" s="304"/>
      <c r="E58" s="304"/>
      <c r="F58" s="318"/>
      <c r="G58" s="318">
        <v>6649</v>
      </c>
      <c r="H58" s="318"/>
      <c r="I58" s="318"/>
      <c r="J58" s="317">
        <v>6649</v>
      </c>
      <c r="K58" s="318"/>
      <c r="L58" s="318">
        <v>6649</v>
      </c>
      <c r="M58" s="318"/>
    </row>
    <row r="59" spans="1:13" ht="17.25" customHeight="1">
      <c r="A59" s="123" t="s">
        <v>17</v>
      </c>
      <c r="B59" s="180" t="s">
        <v>193</v>
      </c>
      <c r="C59" s="328"/>
      <c r="D59" s="304"/>
      <c r="E59" s="304"/>
      <c r="F59" s="318"/>
      <c r="G59" s="318">
        <v>3456</v>
      </c>
      <c r="H59" s="318"/>
      <c r="I59" s="318"/>
      <c r="J59" s="317">
        <v>3456</v>
      </c>
      <c r="K59" s="318"/>
      <c r="L59" s="318">
        <v>3456</v>
      </c>
      <c r="M59" s="318"/>
    </row>
    <row r="60" spans="1:13" ht="15" customHeight="1">
      <c r="A60" s="123" t="s">
        <v>19</v>
      </c>
      <c r="B60" s="180" t="s">
        <v>194</v>
      </c>
      <c r="C60" s="328"/>
      <c r="D60" s="304"/>
      <c r="E60" s="304"/>
      <c r="F60" s="318"/>
      <c r="G60" s="318"/>
      <c r="H60" s="318"/>
      <c r="I60" s="318"/>
      <c r="J60" s="317">
        <f>G60+H60-I60</f>
        <v>0</v>
      </c>
      <c r="K60" s="318"/>
      <c r="L60" s="318"/>
      <c r="M60" s="318"/>
    </row>
    <row r="61" spans="1:13" ht="15" customHeight="1" thickBot="1">
      <c r="A61" s="123" t="s">
        <v>21</v>
      </c>
      <c r="B61" s="180" t="s">
        <v>196</v>
      </c>
      <c r="C61" s="328"/>
      <c r="D61" s="304"/>
      <c r="E61" s="304"/>
      <c r="F61" s="318"/>
      <c r="G61" s="318"/>
      <c r="H61" s="318"/>
      <c r="I61" s="318"/>
      <c r="J61" s="317">
        <f>G61+H61-I61</f>
        <v>0</v>
      </c>
      <c r="K61" s="318"/>
      <c r="L61" s="318"/>
      <c r="M61" s="318"/>
    </row>
    <row r="62" spans="1:13" ht="17.25" customHeight="1" thickBot="1">
      <c r="A62" s="129" t="s">
        <v>23</v>
      </c>
      <c r="B62" s="192" t="s">
        <v>453</v>
      </c>
      <c r="C62" s="386">
        <f>SUM(C57:C61)</f>
        <v>0</v>
      </c>
      <c r="D62" s="387">
        <f>SUM(D57:D61)</f>
        <v>0</v>
      </c>
      <c r="E62" s="387">
        <f>SUM(E57:E61)</f>
        <v>0</v>
      </c>
      <c r="F62" s="388">
        <f>SUM(F57:F61)</f>
        <v>0</v>
      </c>
      <c r="G62" s="388">
        <f>SUM(G57:G61)</f>
        <v>37465</v>
      </c>
      <c r="H62" s="388">
        <f aca="true" t="shared" si="7" ref="H62:M62">SUM(H57:H61)</f>
        <v>0</v>
      </c>
      <c r="I62" s="388">
        <f t="shared" si="7"/>
        <v>0</v>
      </c>
      <c r="J62" s="388">
        <f>SUM(J57:J61)</f>
        <v>37465</v>
      </c>
      <c r="K62" s="388">
        <f>SUM(K57:K61)</f>
        <v>0</v>
      </c>
      <c r="L62" s="388">
        <f>SUM(L57:L61)</f>
        <v>37465</v>
      </c>
      <c r="M62" s="388">
        <f t="shared" si="7"/>
        <v>0</v>
      </c>
    </row>
    <row r="63" spans="1:13" ht="15" customHeight="1" thickBot="1">
      <c r="A63" s="101"/>
      <c r="B63" s="169" t="s">
        <v>465</v>
      </c>
      <c r="C63" s="376"/>
      <c r="D63" s="377"/>
      <c r="E63" s="377"/>
      <c r="F63" s="378"/>
      <c r="G63" s="378"/>
      <c r="H63" s="378"/>
      <c r="I63" s="378"/>
      <c r="J63" s="378"/>
      <c r="K63" s="378"/>
      <c r="L63" s="378"/>
      <c r="M63" s="378"/>
    </row>
    <row r="64" spans="1:13" ht="16.5" customHeight="1">
      <c r="A64" s="123" t="s">
        <v>26</v>
      </c>
      <c r="B64" s="231" t="s">
        <v>229</v>
      </c>
      <c r="C64" s="331"/>
      <c r="D64" s="308"/>
      <c r="E64" s="308"/>
      <c r="F64" s="317"/>
      <c r="G64" s="317"/>
      <c r="H64" s="317"/>
      <c r="I64" s="317"/>
      <c r="J64" s="317"/>
      <c r="K64" s="317"/>
      <c r="L64" s="317"/>
      <c r="M64" s="317"/>
    </row>
    <row r="65" spans="1:13" ht="15" customHeight="1">
      <c r="A65" s="123" t="s">
        <v>28</v>
      </c>
      <c r="B65" s="232" t="s">
        <v>486</v>
      </c>
      <c r="C65" s="328"/>
      <c r="D65" s="304"/>
      <c r="E65" s="304"/>
      <c r="F65" s="318"/>
      <c r="G65" s="318"/>
      <c r="H65" s="318"/>
      <c r="I65" s="318"/>
      <c r="J65" s="318"/>
      <c r="K65" s="318"/>
      <c r="L65" s="318"/>
      <c r="M65" s="318"/>
    </row>
    <row r="66" spans="1:13" ht="15" customHeight="1">
      <c r="A66" s="123" t="s">
        <v>30</v>
      </c>
      <c r="B66" s="232" t="s">
        <v>231</v>
      </c>
      <c r="C66" s="328"/>
      <c r="D66" s="304"/>
      <c r="E66" s="304"/>
      <c r="F66" s="318"/>
      <c r="G66" s="318"/>
      <c r="H66" s="318"/>
      <c r="I66" s="318"/>
      <c r="J66" s="318"/>
      <c r="K66" s="318"/>
      <c r="L66" s="318"/>
      <c r="M66" s="318"/>
    </row>
    <row r="67" spans="1:13" ht="15" customHeight="1">
      <c r="A67" s="268" t="s">
        <v>32</v>
      </c>
      <c r="B67" s="269" t="s">
        <v>456</v>
      </c>
      <c r="C67" s="405"/>
      <c r="D67" s="416"/>
      <c r="E67" s="416"/>
      <c r="F67" s="332"/>
      <c r="G67" s="332"/>
      <c r="H67" s="332"/>
      <c r="I67" s="332"/>
      <c r="J67" s="332"/>
      <c r="K67" s="332"/>
      <c r="L67" s="332"/>
      <c r="M67" s="332"/>
    </row>
    <row r="68" spans="1:13" ht="15" customHeight="1" thickBot="1">
      <c r="A68" s="127" t="s">
        <v>34</v>
      </c>
      <c r="B68" s="233" t="s">
        <v>456</v>
      </c>
      <c r="C68" s="329"/>
      <c r="D68" s="311"/>
      <c r="E68" s="311"/>
      <c r="F68" s="321"/>
      <c r="G68" s="321"/>
      <c r="H68" s="321"/>
      <c r="I68" s="321"/>
      <c r="J68" s="321"/>
      <c r="K68" s="321"/>
      <c r="L68" s="321"/>
      <c r="M68" s="321"/>
    </row>
    <row r="69" spans="1:13" ht="18" customHeight="1" thickBot="1">
      <c r="A69" s="51" t="s">
        <v>38</v>
      </c>
      <c r="B69" s="230" t="s">
        <v>487</v>
      </c>
      <c r="C69" s="330">
        <f>C64+C66+C67</f>
        <v>0</v>
      </c>
      <c r="D69" s="330">
        <f>D64+D66+D67</f>
        <v>0</v>
      </c>
      <c r="E69" s="330">
        <f>E64+E66+E67</f>
        <v>0</v>
      </c>
      <c r="F69" s="330">
        <f>F64+F66+F67</f>
        <v>0</v>
      </c>
      <c r="G69" s="330">
        <f>G64+G66+G67</f>
        <v>0</v>
      </c>
      <c r="H69" s="330">
        <f aca="true" t="shared" si="8" ref="H69:M69">H64+H66+H67</f>
        <v>0</v>
      </c>
      <c r="I69" s="330">
        <f t="shared" si="8"/>
        <v>0</v>
      </c>
      <c r="J69" s="330">
        <f t="shared" si="8"/>
        <v>0</v>
      </c>
      <c r="K69" s="330">
        <f t="shared" si="8"/>
        <v>0</v>
      </c>
      <c r="L69" s="330">
        <f t="shared" si="8"/>
        <v>0</v>
      </c>
      <c r="M69" s="330">
        <f t="shared" si="8"/>
        <v>0</v>
      </c>
    </row>
    <row r="70" spans="1:13" ht="15" customHeight="1" thickBot="1">
      <c r="A70" s="51" t="s">
        <v>53</v>
      </c>
      <c r="B70" s="169" t="s">
        <v>457</v>
      </c>
      <c r="C70" s="380"/>
      <c r="D70" s="381"/>
      <c r="E70" s="381"/>
      <c r="F70" s="382"/>
      <c r="G70" s="382"/>
      <c r="H70" s="382"/>
      <c r="I70" s="382"/>
      <c r="J70" s="382"/>
      <c r="K70" s="382"/>
      <c r="L70" s="382"/>
      <c r="M70" s="382"/>
    </row>
    <row r="71" spans="1:13" ht="17.25" customHeight="1" thickBot="1">
      <c r="A71" s="51" t="s">
        <v>70</v>
      </c>
      <c r="B71" s="224" t="s">
        <v>458</v>
      </c>
      <c r="C71" s="330">
        <f>+C62+C69+C70</f>
        <v>0</v>
      </c>
      <c r="D71" s="309">
        <f>+D62+D69+D70</f>
        <v>0</v>
      </c>
      <c r="E71" s="309">
        <f>+E62+E69+E70</f>
        <v>0</v>
      </c>
      <c r="F71" s="316">
        <f>+F62+F69+F70</f>
        <v>0</v>
      </c>
      <c r="G71" s="316">
        <f>+G62+G69+G70</f>
        <v>37465</v>
      </c>
      <c r="H71" s="316">
        <f aca="true" t="shared" si="9" ref="H71:M71">+H62+H69+H70</f>
        <v>0</v>
      </c>
      <c r="I71" s="316">
        <f t="shared" si="9"/>
        <v>0</v>
      </c>
      <c r="J71" s="316">
        <f t="shared" si="9"/>
        <v>37465</v>
      </c>
      <c r="K71" s="316">
        <f t="shared" si="9"/>
        <v>0</v>
      </c>
      <c r="L71" s="316">
        <f t="shared" si="9"/>
        <v>37465</v>
      </c>
      <c r="M71" s="316">
        <f t="shared" si="9"/>
        <v>0</v>
      </c>
    </row>
    <row r="72" spans="3:13" ht="15" customHeight="1" thickBot="1">
      <c r="C72" s="266"/>
      <c r="D72" s="245"/>
      <c r="E72" s="245"/>
      <c r="F72" s="245"/>
      <c r="G72" s="245"/>
      <c r="H72" s="245"/>
      <c r="I72" s="245"/>
      <c r="J72" s="245"/>
      <c r="K72" s="245"/>
      <c r="L72" s="245"/>
      <c r="M72" s="245"/>
    </row>
    <row r="73" spans="1:15" ht="17.25" customHeight="1" thickBot="1">
      <c r="A73" s="118" t="s">
        <v>429</v>
      </c>
      <c r="B73" s="222"/>
      <c r="C73" s="417"/>
      <c r="D73" s="418"/>
      <c r="E73" s="419"/>
      <c r="F73" s="375"/>
      <c r="G73" s="961"/>
      <c r="H73" s="375"/>
      <c r="I73" s="375"/>
      <c r="J73" s="961"/>
      <c r="K73" s="961"/>
      <c r="L73" s="960"/>
      <c r="M73" s="375"/>
      <c r="O73" s="9" t="s">
        <v>558</v>
      </c>
    </row>
    <row r="74" spans="1:13" ht="17.25" customHeight="1" thickBot="1">
      <c r="A74" s="118" t="s">
        <v>430</v>
      </c>
      <c r="B74" s="222"/>
      <c r="C74" s="373"/>
      <c r="D74" s="374"/>
      <c r="E74" s="374"/>
      <c r="F74" s="375"/>
      <c r="G74" s="375"/>
      <c r="H74" s="375"/>
      <c r="I74" s="375"/>
      <c r="J74" s="375"/>
      <c r="K74" s="375"/>
      <c r="L74" s="375"/>
      <c r="M74" s="375"/>
    </row>
  </sheetData>
  <sheetProtection selectLockedCells="1" selectUnlockedCells="1"/>
  <mergeCells count="20">
    <mergeCell ref="B2:M2"/>
    <mergeCell ref="B3:M3"/>
    <mergeCell ref="A4:A5"/>
    <mergeCell ref="B4:B5"/>
    <mergeCell ref="C4:C5"/>
    <mergeCell ref="D4:F4"/>
    <mergeCell ref="G4:G5"/>
    <mergeCell ref="H4:I4"/>
    <mergeCell ref="J4:J5"/>
    <mergeCell ref="K4:M4"/>
    <mergeCell ref="B50:M50"/>
    <mergeCell ref="B51:M51"/>
    <mergeCell ref="A52:A53"/>
    <mergeCell ref="B52:B53"/>
    <mergeCell ref="C52:C53"/>
    <mergeCell ref="D52:F52"/>
    <mergeCell ref="G52:G53"/>
    <mergeCell ref="H52:I52"/>
    <mergeCell ref="J52:J53"/>
    <mergeCell ref="K52:M52"/>
  </mergeCells>
  <printOptions horizontalCentered="1"/>
  <pageMargins left="0.3937007874015748" right="0.2755905511811024" top="0.4330708661417323" bottom="0.5118110236220472" header="0.5118110236220472" footer="0.5118110236220472"/>
  <pageSetup horizontalDpi="600" verticalDpi="600" orientation="landscape" paperSize="9" scale="61" r:id="rId1"/>
  <rowBreaks count="1" manualBreakCount="1">
    <brk id="46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H50"/>
  <sheetViews>
    <sheetView workbookViewId="0" topLeftCell="B1">
      <selection activeCell="C37" sqref="C37"/>
    </sheetView>
  </sheetViews>
  <sheetFormatPr defaultColWidth="9.00390625" defaultRowHeight="12.75"/>
  <cols>
    <col min="1" max="1" width="9.00390625" style="1" customWidth="1"/>
    <col min="2" max="2" width="66.375" style="1" customWidth="1"/>
    <col min="3" max="3" width="17.875" style="1" customWidth="1"/>
    <col min="4" max="4" width="17.00390625" style="2" customWidth="1"/>
    <col min="5" max="5" width="17.00390625" style="1" customWidth="1"/>
    <col min="6" max="6" width="16.875" style="1" customWidth="1"/>
    <col min="7" max="7" width="9.00390625" style="3" customWidth="1"/>
    <col min="8" max="16384" width="9.375" style="3" customWidth="1"/>
  </cols>
  <sheetData>
    <row r="1" spans="1:6" ht="15.75" customHeight="1">
      <c r="A1" s="1084" t="s">
        <v>11</v>
      </c>
      <c r="B1" s="1084"/>
      <c r="C1" s="1084"/>
      <c r="D1" s="1084"/>
      <c r="E1" s="1084"/>
      <c r="F1" s="1084"/>
    </row>
    <row r="2" spans="1:6" ht="15.75" customHeight="1">
      <c r="A2" s="1093" t="s">
        <v>471</v>
      </c>
      <c r="B2" s="1093"/>
      <c r="C2" s="5"/>
      <c r="E2" s="5"/>
      <c r="F2" s="6" t="s">
        <v>0</v>
      </c>
    </row>
    <row r="3" spans="1:6" ht="37.5" customHeight="1">
      <c r="A3" s="106" t="s">
        <v>287</v>
      </c>
      <c r="B3" s="131" t="s">
        <v>470</v>
      </c>
      <c r="C3" s="131" t="s">
        <v>472</v>
      </c>
      <c r="D3" s="132" t="s">
        <v>473</v>
      </c>
      <c r="E3" s="133" t="s">
        <v>482</v>
      </c>
      <c r="F3" s="133" t="s">
        <v>531</v>
      </c>
    </row>
    <row r="4" spans="1:6" s="134" customFormat="1" ht="16.5" customHeight="1">
      <c r="A4" s="106" t="s">
        <v>5</v>
      </c>
      <c r="B4" s="131" t="s">
        <v>6</v>
      </c>
      <c r="C4" s="131" t="s">
        <v>7</v>
      </c>
      <c r="D4" s="131" t="s">
        <v>8</v>
      </c>
      <c r="E4" s="131" t="s">
        <v>9</v>
      </c>
      <c r="F4" s="133" t="s">
        <v>10</v>
      </c>
    </row>
    <row r="5" spans="1:6" s="13" customFormat="1" ht="18" customHeight="1">
      <c r="A5" s="19" t="s">
        <v>23</v>
      </c>
      <c r="B5" s="20" t="s">
        <v>12</v>
      </c>
      <c r="C5" s="423">
        <v>485726</v>
      </c>
      <c r="D5" s="423">
        <v>450000</v>
      </c>
      <c r="E5" s="423">
        <v>450000</v>
      </c>
      <c r="F5" s="296">
        <v>450000</v>
      </c>
    </row>
    <row r="6" spans="1:6" s="13" customFormat="1" ht="18" customHeight="1">
      <c r="A6" s="19" t="s">
        <v>38</v>
      </c>
      <c r="B6" s="21" t="s">
        <v>25</v>
      </c>
      <c r="C6" s="423">
        <v>328899</v>
      </c>
      <c r="D6" s="423">
        <v>105000</v>
      </c>
      <c r="E6" s="423">
        <v>100000</v>
      </c>
      <c r="F6" s="296">
        <v>100000</v>
      </c>
    </row>
    <row r="7" spans="1:6" s="13" customFormat="1" ht="18" customHeight="1">
      <c r="A7" s="40" t="s">
        <v>53</v>
      </c>
      <c r="B7" s="41" t="s">
        <v>339</v>
      </c>
      <c r="C7" s="424">
        <v>188114</v>
      </c>
      <c r="D7" s="424"/>
      <c r="E7" s="424"/>
      <c r="F7" s="425"/>
    </row>
    <row r="8" spans="1:6" ht="18" customHeight="1">
      <c r="A8" s="19" t="s">
        <v>70</v>
      </c>
      <c r="B8" s="20" t="s">
        <v>55</v>
      </c>
      <c r="C8" s="426"/>
      <c r="D8" s="427"/>
      <c r="E8" s="426"/>
      <c r="F8" s="428"/>
    </row>
    <row r="9" spans="1:6" s="13" customFormat="1" ht="18" customHeight="1">
      <c r="A9" s="14" t="s">
        <v>56</v>
      </c>
      <c r="B9" s="15" t="s">
        <v>57</v>
      </c>
      <c r="C9" s="429">
        <v>487652</v>
      </c>
      <c r="D9" s="429">
        <v>457600</v>
      </c>
      <c r="E9" s="429">
        <v>457600</v>
      </c>
      <c r="F9" s="429">
        <v>457600</v>
      </c>
    </row>
    <row r="10" spans="1:6" s="13" customFormat="1" ht="18" customHeight="1">
      <c r="A10" s="16" t="s">
        <v>58</v>
      </c>
      <c r="B10" s="17" t="s">
        <v>59</v>
      </c>
      <c r="C10" s="430">
        <v>46000</v>
      </c>
      <c r="D10" s="430">
        <v>46000</v>
      </c>
      <c r="E10" s="430">
        <v>46000</v>
      </c>
      <c r="F10" s="430">
        <v>46000</v>
      </c>
    </row>
    <row r="11" spans="1:6" s="13" customFormat="1" ht="18" customHeight="1">
      <c r="A11" s="16" t="s">
        <v>60</v>
      </c>
      <c r="B11" s="17" t="s">
        <v>61</v>
      </c>
      <c r="C11" s="430">
        <v>1600</v>
      </c>
      <c r="D11" s="430">
        <v>1600</v>
      </c>
      <c r="E11" s="430">
        <v>1600</v>
      </c>
      <c r="F11" s="430">
        <v>1600</v>
      </c>
    </row>
    <row r="12" spans="1:6" s="13" customFormat="1" ht="18" customHeight="1">
      <c r="A12" s="16" t="s">
        <v>62</v>
      </c>
      <c r="B12" s="17" t="s">
        <v>63</v>
      </c>
      <c r="C12" s="430">
        <v>440052</v>
      </c>
      <c r="D12" s="430">
        <v>410000</v>
      </c>
      <c r="E12" s="430">
        <v>410000</v>
      </c>
      <c r="F12" s="430">
        <v>410000</v>
      </c>
    </row>
    <row r="13" spans="1:6" s="13" customFormat="1" ht="18" customHeight="1">
      <c r="A13" s="16" t="s">
        <v>64</v>
      </c>
      <c r="B13" s="17" t="s">
        <v>65</v>
      </c>
      <c r="C13" s="430">
        <v>27000</v>
      </c>
      <c r="D13" s="430">
        <v>27000</v>
      </c>
      <c r="E13" s="430">
        <v>27000</v>
      </c>
      <c r="F13" s="430">
        <v>27000</v>
      </c>
    </row>
    <row r="14" spans="1:6" s="13" customFormat="1" ht="18" customHeight="1">
      <c r="A14" s="16" t="s">
        <v>66</v>
      </c>
      <c r="B14" s="17" t="s">
        <v>67</v>
      </c>
      <c r="C14" s="430"/>
      <c r="D14" s="430"/>
      <c r="E14" s="430"/>
      <c r="F14" s="430"/>
    </row>
    <row r="15" spans="1:6" s="13" customFormat="1" ht="18" customHeight="1">
      <c r="A15" s="22" t="s">
        <v>68</v>
      </c>
      <c r="B15" s="23" t="s">
        <v>69</v>
      </c>
      <c r="C15" s="431">
        <v>3100</v>
      </c>
      <c r="D15" s="431">
        <v>3100</v>
      </c>
      <c r="E15" s="431">
        <v>3100</v>
      </c>
      <c r="F15" s="431">
        <v>3100</v>
      </c>
    </row>
    <row r="16" spans="1:6" s="13" customFormat="1" ht="18" customHeight="1">
      <c r="A16" s="19"/>
      <c r="B16" s="20" t="s">
        <v>71</v>
      </c>
      <c r="C16" s="432">
        <f>C9+C13+C14+C15</f>
        <v>517752</v>
      </c>
      <c r="D16" s="432">
        <f>D9+D13+D14+D15</f>
        <v>487700</v>
      </c>
      <c r="E16" s="432">
        <f>E9+E13+E14+E15</f>
        <v>487700</v>
      </c>
      <c r="F16" s="432">
        <f>F9+F13+F14+F15</f>
        <v>487700</v>
      </c>
    </row>
    <row r="17" spans="1:6" s="13" customFormat="1" ht="18" customHeight="1">
      <c r="A17" s="19" t="s">
        <v>95</v>
      </c>
      <c r="B17" s="20" t="s">
        <v>72</v>
      </c>
      <c r="C17" s="423">
        <v>184357</v>
      </c>
      <c r="D17" s="423">
        <v>160000</v>
      </c>
      <c r="E17" s="423">
        <v>160000</v>
      </c>
      <c r="F17" s="296">
        <v>160000</v>
      </c>
    </row>
    <row r="18" spans="1:6" s="13" customFormat="1" ht="18" customHeight="1">
      <c r="A18" s="19" t="s">
        <v>108</v>
      </c>
      <c r="B18" s="20" t="s">
        <v>342</v>
      </c>
      <c r="C18" s="423">
        <v>80000</v>
      </c>
      <c r="D18" s="423">
        <v>60000</v>
      </c>
      <c r="E18" s="423">
        <v>60000</v>
      </c>
      <c r="F18" s="296">
        <v>50000</v>
      </c>
    </row>
    <row r="19" spans="1:6" s="13" customFormat="1" ht="18" customHeight="1">
      <c r="A19" s="19" t="s">
        <v>402</v>
      </c>
      <c r="B19" s="20" t="s">
        <v>110</v>
      </c>
      <c r="C19" s="423">
        <v>17296</v>
      </c>
      <c r="D19" s="423"/>
      <c r="E19" s="423"/>
      <c r="F19" s="296"/>
    </row>
    <row r="20" spans="1:6" s="13" customFormat="1" ht="18" customHeight="1">
      <c r="A20" s="19" t="s">
        <v>130</v>
      </c>
      <c r="B20" s="21" t="s">
        <v>121</v>
      </c>
      <c r="C20" s="423">
        <v>2000</v>
      </c>
      <c r="D20" s="423">
        <v>2000</v>
      </c>
      <c r="E20" s="423">
        <v>2000</v>
      </c>
      <c r="F20" s="296">
        <v>2000</v>
      </c>
    </row>
    <row r="21" spans="1:6" s="13" customFormat="1" ht="18" customHeight="1">
      <c r="A21" s="19" t="s">
        <v>277</v>
      </c>
      <c r="B21" s="20" t="s">
        <v>133</v>
      </c>
      <c r="C21" s="432">
        <f>+C5+C6+C7+C16+C17+C18+C19+C20</f>
        <v>1804144</v>
      </c>
      <c r="D21" s="432">
        <f>+D5+D6+D7+D16+D17+D18+D19+D20</f>
        <v>1264700</v>
      </c>
      <c r="E21" s="432">
        <f>+E5+E6+E7+E16+E17+E18+E19+E20</f>
        <v>1259700</v>
      </c>
      <c r="F21" s="301">
        <f>+F5+F6+F7+F16+F17+F18+F19+F20</f>
        <v>1249700</v>
      </c>
    </row>
    <row r="22" spans="1:6" s="13" customFormat="1" ht="18" customHeight="1">
      <c r="A22" s="19" t="s">
        <v>141</v>
      </c>
      <c r="B22" s="20" t="s">
        <v>474</v>
      </c>
      <c r="C22" s="423">
        <v>1891318</v>
      </c>
      <c r="D22" s="423">
        <v>755300</v>
      </c>
      <c r="E22" s="423">
        <v>200300</v>
      </c>
      <c r="F22" s="296">
        <v>140000</v>
      </c>
    </row>
    <row r="23" spans="1:6" s="13" customFormat="1" ht="18" customHeight="1">
      <c r="A23" s="19" t="s">
        <v>280</v>
      </c>
      <c r="B23" s="20" t="s">
        <v>475</v>
      </c>
      <c r="C23" s="432">
        <f>+C21+C22</f>
        <v>3695462</v>
      </c>
      <c r="D23" s="432">
        <f>+D21+D22</f>
        <v>2020000</v>
      </c>
      <c r="E23" s="432">
        <f>+E21+E22</f>
        <v>1460000</v>
      </c>
      <c r="F23" s="291">
        <f>+F21+F22</f>
        <v>1389700</v>
      </c>
    </row>
    <row r="24" spans="1:6" s="13" customFormat="1" ht="12" customHeight="1">
      <c r="A24" s="31"/>
      <c r="B24" s="32"/>
      <c r="C24" s="32"/>
      <c r="D24" s="33"/>
      <c r="E24" s="135"/>
      <c r="F24" s="136"/>
    </row>
    <row r="25" spans="1:6" s="13" customFormat="1" ht="12" customHeight="1">
      <c r="A25" s="1084" t="s">
        <v>189</v>
      </c>
      <c r="B25" s="1084"/>
      <c r="C25" s="1084"/>
      <c r="D25" s="1084"/>
      <c r="E25" s="1084"/>
      <c r="F25" s="1084"/>
    </row>
    <row r="26" spans="1:6" s="13" customFormat="1" ht="12" customHeight="1">
      <c r="A26" s="1156" t="s">
        <v>476</v>
      </c>
      <c r="B26" s="1156"/>
      <c r="C26" s="137"/>
      <c r="D26" s="2"/>
      <c r="E26" s="5"/>
      <c r="F26" s="6" t="s">
        <v>0</v>
      </c>
    </row>
    <row r="27" spans="1:7" s="13" customFormat="1" ht="31.5" customHeight="1">
      <c r="A27" s="254" t="s">
        <v>370</v>
      </c>
      <c r="B27" s="255" t="s">
        <v>477</v>
      </c>
      <c r="C27" s="131" t="s">
        <v>472</v>
      </c>
      <c r="D27" s="132" t="s">
        <v>473</v>
      </c>
      <c r="E27" s="133" t="s">
        <v>482</v>
      </c>
      <c r="F27" s="133" t="s">
        <v>531</v>
      </c>
      <c r="G27" s="138"/>
    </row>
    <row r="28" spans="1:7" s="13" customFormat="1" ht="17.25" customHeight="1">
      <c r="A28" s="153" t="s">
        <v>5</v>
      </c>
      <c r="B28" s="139" t="s">
        <v>6</v>
      </c>
      <c r="C28" s="131" t="s">
        <v>7</v>
      </c>
      <c r="D28" s="131" t="s">
        <v>8</v>
      </c>
      <c r="E28" s="131" t="s">
        <v>9</v>
      </c>
      <c r="F28" s="256" t="s">
        <v>10</v>
      </c>
      <c r="G28" s="138"/>
    </row>
    <row r="29" spans="1:7" s="13" customFormat="1" ht="18" customHeight="1" thickBot="1">
      <c r="A29" s="257" t="s">
        <v>23</v>
      </c>
      <c r="B29" s="115" t="s">
        <v>190</v>
      </c>
      <c r="C29" s="424">
        <v>1993752</v>
      </c>
      <c r="D29" s="424">
        <v>1360000</v>
      </c>
      <c r="E29" s="424">
        <v>1200000</v>
      </c>
      <c r="F29" s="433">
        <v>1200000</v>
      </c>
      <c r="G29" s="138"/>
    </row>
    <row r="30" spans="1:6" ht="18" customHeight="1" thickBot="1">
      <c r="A30" s="253" t="s">
        <v>38</v>
      </c>
      <c r="B30" s="252" t="s">
        <v>416</v>
      </c>
      <c r="C30" s="426"/>
      <c r="D30" s="427"/>
      <c r="E30" s="426"/>
      <c r="F30" s="434"/>
    </row>
    <row r="31" spans="1:6" ht="18" customHeight="1">
      <c r="A31" s="258" t="s">
        <v>26</v>
      </c>
      <c r="B31" s="35" t="s">
        <v>229</v>
      </c>
      <c r="C31" s="435">
        <v>1517715</v>
      </c>
      <c r="D31" s="435">
        <v>500000</v>
      </c>
      <c r="E31" s="435">
        <v>100000</v>
      </c>
      <c r="F31" s="366">
        <v>50000</v>
      </c>
    </row>
    <row r="32" spans="1:6" ht="18" customHeight="1">
      <c r="A32" s="258" t="s">
        <v>28</v>
      </c>
      <c r="B32" s="37" t="s">
        <v>231</v>
      </c>
      <c r="C32" s="430">
        <v>51853</v>
      </c>
      <c r="D32" s="430">
        <v>50000</v>
      </c>
      <c r="E32" s="430">
        <v>50000</v>
      </c>
      <c r="F32" s="362">
        <v>29700</v>
      </c>
    </row>
    <row r="33" spans="1:6" ht="18" customHeight="1">
      <c r="A33" s="258" t="s">
        <v>30</v>
      </c>
      <c r="B33" s="18" t="s">
        <v>233</v>
      </c>
      <c r="C33" s="430">
        <v>885</v>
      </c>
      <c r="D33" s="430"/>
      <c r="E33" s="430"/>
      <c r="F33" s="362"/>
    </row>
    <row r="34" spans="1:6" ht="18" customHeight="1">
      <c r="A34" s="259"/>
      <c r="B34" s="34" t="s">
        <v>478</v>
      </c>
      <c r="C34" s="436">
        <f>C31+C32+C33</f>
        <v>1570453</v>
      </c>
      <c r="D34" s="436">
        <f>D31+D32+D33</f>
        <v>550000</v>
      </c>
      <c r="E34" s="436">
        <f>E31+E32+E33</f>
        <v>150000</v>
      </c>
      <c r="F34" s="436">
        <f>F31+F32+F33</f>
        <v>79700</v>
      </c>
    </row>
    <row r="35" spans="1:6" ht="18" customHeight="1">
      <c r="A35" s="260" t="s">
        <v>53</v>
      </c>
      <c r="B35" s="20" t="s">
        <v>248</v>
      </c>
      <c r="C35" s="432">
        <f>+C29+C34</f>
        <v>3564205</v>
      </c>
      <c r="D35" s="432">
        <f>+D29+D34</f>
        <v>1910000</v>
      </c>
      <c r="E35" s="432">
        <f>+E29+E34</f>
        <v>1350000</v>
      </c>
      <c r="F35" s="437">
        <f>+F29+F34</f>
        <v>1279700</v>
      </c>
    </row>
    <row r="36" spans="1:7" ht="18" customHeight="1">
      <c r="A36" s="260" t="s">
        <v>70</v>
      </c>
      <c r="B36" s="20" t="s">
        <v>479</v>
      </c>
      <c r="C36" s="438">
        <v>131257</v>
      </c>
      <c r="D36" s="438">
        <v>110000</v>
      </c>
      <c r="E36" s="438">
        <v>110000</v>
      </c>
      <c r="F36" s="439">
        <v>110000</v>
      </c>
      <c r="G36" s="43"/>
    </row>
    <row r="37" spans="1:6" s="13" customFormat="1" ht="18" customHeight="1">
      <c r="A37" s="261" t="s">
        <v>95</v>
      </c>
      <c r="B37" s="262" t="s">
        <v>480</v>
      </c>
      <c r="C37" s="440">
        <f>+C35+C36</f>
        <v>3695462</v>
      </c>
      <c r="D37" s="440">
        <f>+D35+D36</f>
        <v>2020000</v>
      </c>
      <c r="E37" s="440">
        <f>+E35+E36</f>
        <v>1460000</v>
      </c>
      <c r="F37" s="372">
        <f>+F35+F36</f>
        <v>1389700</v>
      </c>
    </row>
    <row r="38" ht="15.75">
      <c r="D38" s="1"/>
    </row>
    <row r="39" spans="1:6" ht="15.75">
      <c r="A39" s="140"/>
      <c r="B39" s="140"/>
      <c r="C39" s="140"/>
      <c r="D39" s="140"/>
      <c r="E39" s="140"/>
      <c r="F39" s="140"/>
    </row>
    <row r="40" ht="15.75">
      <c r="D40" s="1"/>
    </row>
    <row r="41" ht="16.5" customHeight="1">
      <c r="D41" s="1"/>
    </row>
    <row r="42" ht="15.75">
      <c r="D42" s="1"/>
    </row>
    <row r="43" ht="15.75">
      <c r="D43" s="1"/>
    </row>
    <row r="44" spans="1:8" s="141" customFormat="1" ht="15.75">
      <c r="A44" s="1"/>
      <c r="B44" s="1"/>
      <c r="C44" s="1"/>
      <c r="D44" s="1"/>
      <c r="E44" s="1"/>
      <c r="F44" s="1"/>
      <c r="G44" s="3"/>
      <c r="H44" s="3"/>
    </row>
    <row r="45" spans="1:8" s="141" customFormat="1" ht="15.75">
      <c r="A45" s="1"/>
      <c r="B45" s="1"/>
      <c r="C45" s="1"/>
      <c r="D45" s="1"/>
      <c r="E45" s="1"/>
      <c r="F45" s="1"/>
      <c r="G45" s="3"/>
      <c r="H45" s="3"/>
    </row>
    <row r="46" spans="1:8" s="141" customFormat="1" ht="15.75">
      <c r="A46" s="1"/>
      <c r="B46" s="1"/>
      <c r="C46" s="1"/>
      <c r="D46" s="1"/>
      <c r="E46" s="1"/>
      <c r="F46" s="1"/>
      <c r="G46" s="3"/>
      <c r="H46" s="3"/>
    </row>
    <row r="47" spans="1:8" s="141" customFormat="1" ht="15.75">
      <c r="A47" s="1"/>
      <c r="B47" s="1"/>
      <c r="C47" s="1"/>
      <c r="D47" s="1"/>
      <c r="E47" s="1"/>
      <c r="F47" s="1"/>
      <c r="G47" s="3"/>
      <c r="H47" s="3"/>
    </row>
    <row r="48" spans="1:8" s="141" customFormat="1" ht="15.75">
      <c r="A48" s="1"/>
      <c r="B48" s="1"/>
      <c r="C48" s="1"/>
      <c r="D48" s="1"/>
      <c r="E48" s="1"/>
      <c r="F48" s="1"/>
      <c r="G48" s="3"/>
      <c r="H48" s="3"/>
    </row>
    <row r="49" spans="1:8" s="141" customFormat="1" ht="15.75">
      <c r="A49" s="1"/>
      <c r="B49" s="1"/>
      <c r="C49" s="1"/>
      <c r="D49" s="1"/>
      <c r="E49" s="1"/>
      <c r="F49" s="1"/>
      <c r="G49" s="3"/>
      <c r="H49" s="3"/>
    </row>
    <row r="50" spans="1:8" s="141" customFormat="1" ht="15.75">
      <c r="A50" s="1"/>
      <c r="B50" s="1"/>
      <c r="C50" s="1"/>
      <c r="D50" s="1"/>
      <c r="E50" s="1"/>
      <c r="F50" s="1"/>
      <c r="G50" s="3"/>
      <c r="H50" s="3"/>
    </row>
  </sheetData>
  <sheetProtection selectLockedCells="1" selectUnlockedCells="1"/>
  <mergeCells count="4">
    <mergeCell ref="A1:F1"/>
    <mergeCell ref="A2:B2"/>
    <mergeCell ref="A25:F25"/>
    <mergeCell ref="A26:B26"/>
  </mergeCells>
  <printOptions horizontalCentered="1"/>
  <pageMargins left="0.7874015748031497" right="0.7874015748031497" top="1.220472440944882" bottom="0.31496062992125984" header="0.3937007874015748" footer="0.5118110236220472"/>
  <pageSetup horizontalDpi="300" verticalDpi="300" orientation="landscape" paperSize="9" scale="70" r:id="rId1"/>
  <headerFooter alignWithMargins="0">
    <oddHeader>&amp;C&amp;"Times New Roman CE,Félkövér"&amp;12Pásztó Városi  Önkormányzat
2018. ÉVI KÖLTSÉGVETÉSI ÉVET KÖVETŐ 3 ÉV TERVEZETT BEVÉTELEI, KIADÁSAI&amp;R&amp;"Times New Roman CE,Félkövér dőlt"&amp;11 14. melléklet a .../2018. (......) 
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H11"/>
  <sheetViews>
    <sheetView workbookViewId="0" topLeftCell="A1">
      <selection activeCell="F14" sqref="F14"/>
    </sheetView>
  </sheetViews>
  <sheetFormatPr defaultColWidth="9.00390625" defaultRowHeight="12.75"/>
  <cols>
    <col min="1" max="1" width="6.625" style="58" customWidth="1"/>
    <col min="2" max="2" width="41.375" style="58" customWidth="1"/>
    <col min="3" max="3" width="15.50390625" style="58" customWidth="1"/>
    <col min="4" max="4" width="15.875" style="58" customWidth="1"/>
    <col min="5" max="6" width="15.375" style="58" customWidth="1"/>
    <col min="7" max="7" width="17.125" style="58" customWidth="1"/>
    <col min="8" max="16384" width="9.375" style="58" customWidth="1"/>
  </cols>
  <sheetData>
    <row r="1" spans="1:7" ht="33" customHeight="1">
      <c r="A1" s="1124" t="s">
        <v>369</v>
      </c>
      <c r="B1" s="1124"/>
      <c r="C1" s="1124"/>
      <c r="D1" s="1124"/>
      <c r="E1" s="1124"/>
      <c r="F1" s="1124"/>
      <c r="G1" s="1124"/>
    </row>
    <row r="2" spans="1:8" ht="15.75" customHeight="1">
      <c r="A2" s="4"/>
      <c r="B2" s="4"/>
      <c r="C2" s="4"/>
      <c r="D2" s="1125"/>
      <c r="E2" s="1125"/>
      <c r="F2" s="1126" t="s">
        <v>0</v>
      </c>
      <c r="G2" s="1126"/>
      <c r="H2" s="59"/>
    </row>
    <row r="3" spans="1:7" ht="63" customHeight="1">
      <c r="A3" s="1127" t="s">
        <v>370</v>
      </c>
      <c r="B3" s="1128" t="s">
        <v>371</v>
      </c>
      <c r="C3" s="1128" t="s">
        <v>372</v>
      </c>
      <c r="D3" s="1128"/>
      <c r="E3" s="1128"/>
      <c r="F3" s="1128"/>
      <c r="G3" s="1129" t="s">
        <v>373</v>
      </c>
    </row>
    <row r="4" spans="1:7" ht="15">
      <c r="A4" s="1127"/>
      <c r="B4" s="1128"/>
      <c r="C4" s="60" t="s">
        <v>374</v>
      </c>
      <c r="D4" s="60" t="s">
        <v>375</v>
      </c>
      <c r="E4" s="60" t="s">
        <v>481</v>
      </c>
      <c r="F4" s="60" t="s">
        <v>528</v>
      </c>
      <c r="G4" s="1129"/>
    </row>
    <row r="5" spans="1:7" ht="15">
      <c r="A5" s="61" t="s">
        <v>5</v>
      </c>
      <c r="B5" s="62" t="s">
        <v>6</v>
      </c>
      <c r="C5" s="62" t="s">
        <v>7</v>
      </c>
      <c r="D5" s="62" t="s">
        <v>8</v>
      </c>
      <c r="E5" s="62" t="s">
        <v>9</v>
      </c>
      <c r="F5" s="62" t="s">
        <v>10</v>
      </c>
      <c r="G5" s="63" t="s">
        <v>376</v>
      </c>
    </row>
    <row r="6" spans="1:7" ht="19.5">
      <c r="A6" s="64" t="s">
        <v>23</v>
      </c>
      <c r="B6" s="65" t="s">
        <v>529</v>
      </c>
      <c r="C6" s="338">
        <v>6000</v>
      </c>
      <c r="D6" s="338">
        <v>6000</v>
      </c>
      <c r="E6" s="338">
        <v>6000</v>
      </c>
      <c r="F6" s="338">
        <v>6000</v>
      </c>
      <c r="G6" s="333">
        <f>SUM(C6:F6)</f>
        <v>24000</v>
      </c>
    </row>
    <row r="7" spans="1:7" ht="19.5">
      <c r="A7" s="66" t="s">
        <v>38</v>
      </c>
      <c r="B7" s="67" t="s">
        <v>377</v>
      </c>
      <c r="C7" s="339">
        <v>1115</v>
      </c>
      <c r="D7" s="334">
        <v>999</v>
      </c>
      <c r="E7" s="334">
        <v>883</v>
      </c>
      <c r="F7" s="334">
        <v>767</v>
      </c>
      <c r="G7" s="333">
        <f>SUM(C7:F7)</f>
        <v>3764</v>
      </c>
    </row>
    <row r="8" spans="1:7" ht="19.5">
      <c r="A8" s="66" t="s">
        <v>53</v>
      </c>
      <c r="B8" s="67"/>
      <c r="C8" s="339"/>
      <c r="D8" s="334"/>
      <c r="E8" s="334"/>
      <c r="F8" s="334"/>
      <c r="G8" s="333">
        <f>SUM(C8:F8)</f>
        <v>0</v>
      </c>
    </row>
    <row r="9" spans="1:7" ht="19.5">
      <c r="A9" s="66" t="s">
        <v>70</v>
      </c>
      <c r="B9" s="67"/>
      <c r="C9" s="339"/>
      <c r="D9" s="334"/>
      <c r="E9" s="334"/>
      <c r="F9" s="334"/>
      <c r="G9" s="333">
        <f>SUM(C9:F9)</f>
        <v>0</v>
      </c>
    </row>
    <row r="10" spans="1:7" ht="19.5">
      <c r="A10" s="68" t="s">
        <v>95</v>
      </c>
      <c r="B10" s="69"/>
      <c r="C10" s="340"/>
      <c r="D10" s="335"/>
      <c r="E10" s="335"/>
      <c r="F10" s="335"/>
      <c r="G10" s="333">
        <f>SUM(C10:F10)</f>
        <v>0</v>
      </c>
    </row>
    <row r="11" spans="1:7" s="72" customFormat="1" ht="19.5">
      <c r="A11" s="70" t="s">
        <v>108</v>
      </c>
      <c r="B11" s="71" t="s">
        <v>378</v>
      </c>
      <c r="C11" s="341">
        <f>SUM(C6:C10)</f>
        <v>7115</v>
      </c>
      <c r="D11" s="336">
        <f>SUM(D6:D10)</f>
        <v>6999</v>
      </c>
      <c r="E11" s="336">
        <f>SUM(E6:E10)</f>
        <v>6883</v>
      </c>
      <c r="F11" s="336">
        <f>SUM(F6:F10)</f>
        <v>6767</v>
      </c>
      <c r="G11" s="337">
        <f>SUM(G6:G10)</f>
        <v>27764</v>
      </c>
    </row>
  </sheetData>
  <sheetProtection selectLockedCells="1" selectUnlockedCells="1"/>
  <mergeCells count="7">
    <mergeCell ref="A1:G1"/>
    <mergeCell ref="D2:E2"/>
    <mergeCell ref="F2:G2"/>
    <mergeCell ref="A3:A4"/>
    <mergeCell ref="B3:B4"/>
    <mergeCell ref="C3:F3"/>
    <mergeCell ref="G3:G4"/>
  </mergeCells>
  <printOptions horizontalCentered="1"/>
  <pageMargins left="0.7875" right="0.7875" top="1.3777777777777778" bottom="0.9840277777777777" header="0.7875" footer="0.5118055555555555"/>
  <pageSetup horizontalDpi="300" verticalDpi="300" orientation="landscape" paperSize="9" scale="110" r:id="rId1"/>
  <headerFooter alignWithMargins="0">
    <oddHeader>&amp;R&amp;"Times New Roman CE,Félkövér dőlt"&amp;11 4.2. melléklet a .../2018. (......)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D12"/>
  <sheetViews>
    <sheetView workbookViewId="0" topLeftCell="A1">
      <selection activeCell="C6" sqref="C6"/>
    </sheetView>
  </sheetViews>
  <sheetFormatPr defaultColWidth="9.00390625" defaultRowHeight="12.75"/>
  <cols>
    <col min="1" max="1" width="5.625" style="58" customWidth="1"/>
    <col min="2" max="2" width="68.625" style="58" customWidth="1"/>
    <col min="3" max="3" width="19.50390625" style="58" customWidth="1"/>
    <col min="4" max="16384" width="9.375" style="58" customWidth="1"/>
  </cols>
  <sheetData>
    <row r="1" spans="1:3" ht="33" customHeight="1">
      <c r="A1" s="1124" t="s">
        <v>379</v>
      </c>
      <c r="B1" s="1124"/>
      <c r="C1" s="1124"/>
    </row>
    <row r="2" spans="1:4" ht="15.75" customHeight="1" thickBot="1">
      <c r="A2" s="4"/>
      <c r="B2" s="4"/>
      <c r="C2" s="73" t="s">
        <v>501</v>
      </c>
      <c r="D2" s="59"/>
    </row>
    <row r="3" spans="1:3" ht="50.25" customHeight="1" thickBot="1">
      <c r="A3" s="238" t="s">
        <v>370</v>
      </c>
      <c r="B3" s="74" t="s">
        <v>380</v>
      </c>
      <c r="C3" s="10" t="s">
        <v>554</v>
      </c>
    </row>
    <row r="4" spans="1:3" ht="15.75" thickBot="1">
      <c r="A4" s="160" t="s">
        <v>5</v>
      </c>
      <c r="B4" s="161" t="s">
        <v>6</v>
      </c>
      <c r="C4" s="162" t="s">
        <v>8</v>
      </c>
    </row>
    <row r="5" spans="1:3" ht="19.5">
      <c r="A5" s="75" t="s">
        <v>23</v>
      </c>
      <c r="B5" s="76" t="s">
        <v>381</v>
      </c>
      <c r="C5" s="342">
        <v>487652</v>
      </c>
    </row>
    <row r="6" spans="1:3" ht="30.75">
      <c r="A6" s="77" t="s">
        <v>38</v>
      </c>
      <c r="B6" s="78" t="s">
        <v>382</v>
      </c>
      <c r="C6" s="343"/>
    </row>
    <row r="7" spans="1:3" ht="19.5">
      <c r="A7" s="77" t="s">
        <v>53</v>
      </c>
      <c r="B7" s="79" t="s">
        <v>80</v>
      </c>
      <c r="C7" s="343">
        <v>32401</v>
      </c>
    </row>
    <row r="8" spans="1:3" ht="19.5">
      <c r="A8" s="77" t="s">
        <v>70</v>
      </c>
      <c r="B8" s="79" t="s">
        <v>383</v>
      </c>
      <c r="C8" s="343">
        <v>80000</v>
      </c>
    </row>
    <row r="9" spans="1:3" ht="19.5">
      <c r="A9" s="80" t="s">
        <v>95</v>
      </c>
      <c r="B9" s="79" t="s">
        <v>384</v>
      </c>
      <c r="C9" s="344">
        <v>3100</v>
      </c>
    </row>
    <row r="10" spans="1:3" ht="20.25" thickBot="1">
      <c r="A10" s="77" t="s">
        <v>108</v>
      </c>
      <c r="B10" s="81" t="s">
        <v>385</v>
      </c>
      <c r="C10" s="343"/>
    </row>
    <row r="11" spans="1:3" ht="17.25" customHeight="1" thickBot="1">
      <c r="A11" s="1130" t="s">
        <v>386</v>
      </c>
      <c r="B11" s="1130"/>
      <c r="C11" s="345">
        <f>SUM(C5:C10)</f>
        <v>603153</v>
      </c>
    </row>
    <row r="12" spans="1:3" ht="29.25" customHeight="1">
      <c r="A12" s="1131" t="s">
        <v>387</v>
      </c>
      <c r="B12" s="1131"/>
      <c r="C12" s="1131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37430555555555556" right="0.27152777777777776" top="1.0194444444444444" bottom="0.49236111111111114" header="0.42916666666666664" footer="0.5118055555555555"/>
  <pageSetup horizontalDpi="300" verticalDpi="300" orientation="portrait" paperSize="9" scale="110" r:id="rId1"/>
  <headerFooter alignWithMargins="0">
    <oddHeader>&amp;R&amp;"Times New Roman CE,Félkövér dőlt"&amp;11 4.3. melléklet a .../2018. (......)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M30"/>
  <sheetViews>
    <sheetView zoomScale="75" zoomScaleNormal="75" workbookViewId="0" topLeftCell="A1">
      <selection activeCell="K28" sqref="K28"/>
    </sheetView>
  </sheetViews>
  <sheetFormatPr defaultColWidth="9.00390625" defaultRowHeight="12.75"/>
  <cols>
    <col min="1" max="1" width="50.00390625" style="82" customWidth="1"/>
    <col min="2" max="2" width="19.875" style="467" customWidth="1"/>
    <col min="3" max="3" width="16.375" style="83" customWidth="1"/>
    <col min="4" max="4" width="12.875" style="83" customWidth="1"/>
    <col min="5" max="5" width="16.625" style="83" customWidth="1"/>
    <col min="6" max="6" width="14.875" style="83" customWidth="1"/>
    <col min="7" max="7" width="16.875" style="83" customWidth="1"/>
    <col min="8" max="8" width="12.50390625" style="83" customWidth="1"/>
    <col min="9" max="9" width="12.00390625" style="83" customWidth="1"/>
    <col min="10" max="10" width="16.125" style="83" customWidth="1"/>
    <col min="11" max="11" width="13.375" style="83" customWidth="1"/>
    <col min="12" max="12" width="15.875" style="83" customWidth="1"/>
    <col min="13" max="13" width="13.00390625" style="83" customWidth="1"/>
    <col min="14" max="16384" width="9.375" style="83" customWidth="1"/>
  </cols>
  <sheetData>
    <row r="1" spans="1:3" ht="25.5" customHeight="1">
      <c r="A1" s="1133" t="s">
        <v>388</v>
      </c>
      <c r="B1" s="1133"/>
      <c r="C1" s="1133"/>
    </row>
    <row r="2" spans="1:13" ht="22.5" customHeight="1" thickBot="1">
      <c r="A2" s="85"/>
      <c r="B2" s="466"/>
      <c r="C2" s="46"/>
      <c r="L2" s="1136" t="s">
        <v>499</v>
      </c>
      <c r="M2" s="1136"/>
    </row>
    <row r="3" spans="1:13" ht="30" customHeight="1" thickBot="1">
      <c r="A3" s="1134" t="s">
        <v>389</v>
      </c>
      <c r="B3" s="1132" t="s">
        <v>542</v>
      </c>
      <c r="C3" s="1135" t="s">
        <v>390</v>
      </c>
      <c r="D3" s="1137" t="s">
        <v>547</v>
      </c>
      <c r="E3" s="1138"/>
      <c r="F3" s="1139"/>
      <c r="G3" s="1086" t="s">
        <v>570</v>
      </c>
      <c r="H3" s="1140" t="s">
        <v>571</v>
      </c>
      <c r="I3" s="1141"/>
      <c r="J3" s="1085" t="s">
        <v>557</v>
      </c>
      <c r="K3" s="1099" t="s">
        <v>533</v>
      </c>
      <c r="L3" s="1099"/>
      <c r="M3" s="1100"/>
    </row>
    <row r="4" spans="1:13" s="87" customFormat="1" ht="48" customHeight="1" thickBot="1">
      <c r="A4" s="1073"/>
      <c r="B4" s="1068"/>
      <c r="C4" s="1111"/>
      <c r="D4" s="497" t="s">
        <v>3</v>
      </c>
      <c r="E4" s="163" t="s">
        <v>4</v>
      </c>
      <c r="F4" s="525" t="s">
        <v>488</v>
      </c>
      <c r="G4" s="1087"/>
      <c r="H4" s="493" t="s">
        <v>534</v>
      </c>
      <c r="I4" s="493" t="s">
        <v>334</v>
      </c>
      <c r="J4" s="1075"/>
      <c r="K4" s="524" t="s">
        <v>3</v>
      </c>
      <c r="L4" s="523" t="s">
        <v>4</v>
      </c>
      <c r="M4" s="525" t="s">
        <v>488</v>
      </c>
    </row>
    <row r="5" spans="1:13" s="46" customFormat="1" ht="16.5" customHeight="1" thickBot="1">
      <c r="A5" s="996" t="s">
        <v>5</v>
      </c>
      <c r="B5" s="1008" t="s">
        <v>6</v>
      </c>
      <c r="C5" s="47" t="s">
        <v>7</v>
      </c>
      <c r="D5" s="1005" t="s">
        <v>8</v>
      </c>
      <c r="E5" s="1030" t="s">
        <v>9</v>
      </c>
      <c r="F5" s="669" t="s">
        <v>10</v>
      </c>
      <c r="G5" s="1031" t="s">
        <v>376</v>
      </c>
      <c r="H5" s="1031" t="s">
        <v>535</v>
      </c>
      <c r="I5" s="522" t="s">
        <v>536</v>
      </c>
      <c r="J5" s="1031" t="s">
        <v>537</v>
      </c>
      <c r="K5" s="522" t="s">
        <v>540</v>
      </c>
      <c r="L5" s="1031" t="s">
        <v>538</v>
      </c>
      <c r="M5" s="1031" t="s">
        <v>539</v>
      </c>
    </row>
    <row r="6" spans="1:13" s="46" customFormat="1" ht="16.5" customHeight="1">
      <c r="A6" s="1033" t="s">
        <v>513</v>
      </c>
      <c r="B6" s="1009"/>
      <c r="C6" s="1032"/>
      <c r="D6" s="670"/>
      <c r="E6" s="1032"/>
      <c r="F6" s="670"/>
      <c r="G6" s="1032"/>
      <c r="H6" s="670"/>
      <c r="I6" s="1032"/>
      <c r="J6" s="670"/>
      <c r="K6" s="1032"/>
      <c r="L6" s="670"/>
      <c r="M6" s="1040"/>
    </row>
    <row r="7" spans="1:13" s="142" customFormat="1" ht="18" customHeight="1">
      <c r="A7" s="1034" t="s">
        <v>489</v>
      </c>
      <c r="B7" s="647">
        <v>25000</v>
      </c>
      <c r="C7" s="654" t="s">
        <v>497</v>
      </c>
      <c r="D7" s="658"/>
      <c r="E7" s="664">
        <v>25000</v>
      </c>
      <c r="F7" s="671"/>
      <c r="G7" s="1000">
        <v>25000</v>
      </c>
      <c r="H7" s="671"/>
      <c r="I7" s="992"/>
      <c r="J7" s="993">
        <v>25000</v>
      </c>
      <c r="K7" s="992"/>
      <c r="L7" s="659">
        <v>25000</v>
      </c>
      <c r="M7" s="1041"/>
    </row>
    <row r="8" spans="1:13" ht="33.75" customHeight="1">
      <c r="A8" s="1035" t="s">
        <v>520</v>
      </c>
      <c r="B8" s="648">
        <v>20000</v>
      </c>
      <c r="C8" s="655" t="s">
        <v>497</v>
      </c>
      <c r="D8" s="659"/>
      <c r="E8" s="665">
        <v>20000</v>
      </c>
      <c r="F8" s="659"/>
      <c r="G8" s="1001">
        <v>20000</v>
      </c>
      <c r="H8" s="659"/>
      <c r="I8" s="665"/>
      <c r="J8" s="993">
        <v>20000</v>
      </c>
      <c r="K8" s="665"/>
      <c r="L8" s="659">
        <v>20000</v>
      </c>
      <c r="M8" s="1042"/>
    </row>
    <row r="9" spans="1:13" ht="18" customHeight="1">
      <c r="A9" s="1035" t="s">
        <v>483</v>
      </c>
      <c r="B9" s="648">
        <v>3000</v>
      </c>
      <c r="C9" s="655" t="s">
        <v>497</v>
      </c>
      <c r="D9" s="659">
        <v>3000</v>
      </c>
      <c r="E9" s="665"/>
      <c r="F9" s="659"/>
      <c r="G9" s="1001">
        <v>3000</v>
      </c>
      <c r="H9" s="659"/>
      <c r="I9" s="665"/>
      <c r="J9" s="993">
        <v>3000</v>
      </c>
      <c r="K9" s="665">
        <v>3000</v>
      </c>
      <c r="L9" s="659"/>
      <c r="M9" s="1042"/>
    </row>
    <row r="10" spans="1:13" ht="18" customHeight="1">
      <c r="A10" s="1035" t="s">
        <v>498</v>
      </c>
      <c r="B10" s="649">
        <v>2921</v>
      </c>
      <c r="C10" s="655" t="s">
        <v>497</v>
      </c>
      <c r="D10" s="659">
        <v>2921</v>
      </c>
      <c r="E10" s="443"/>
      <c r="F10" s="659"/>
      <c r="G10" s="1001">
        <v>2921</v>
      </c>
      <c r="H10" s="659"/>
      <c r="I10" s="665"/>
      <c r="J10" s="993">
        <v>2921</v>
      </c>
      <c r="K10" s="665">
        <v>2921</v>
      </c>
      <c r="L10" s="659"/>
      <c r="M10" s="1042"/>
    </row>
    <row r="11" spans="1:13" ht="18" customHeight="1">
      <c r="A11" s="1036" t="s">
        <v>484</v>
      </c>
      <c r="B11" s="650">
        <v>15000</v>
      </c>
      <c r="C11" s="656" t="s">
        <v>497</v>
      </c>
      <c r="D11" s="660"/>
      <c r="E11" s="666">
        <v>15000</v>
      </c>
      <c r="F11" s="660"/>
      <c r="G11" s="1002">
        <v>15000</v>
      </c>
      <c r="H11" s="660"/>
      <c r="I11" s="666"/>
      <c r="J11" s="993">
        <v>15000</v>
      </c>
      <c r="K11" s="666"/>
      <c r="L11" s="659">
        <v>15000</v>
      </c>
      <c r="M11" s="1043"/>
    </row>
    <row r="12" spans="1:13" ht="18" customHeight="1">
      <c r="A12" s="1037" t="s">
        <v>514</v>
      </c>
      <c r="B12" s="651">
        <v>7000</v>
      </c>
      <c r="C12" s="656" t="s">
        <v>497</v>
      </c>
      <c r="D12" s="661"/>
      <c r="E12" s="667">
        <v>7000</v>
      </c>
      <c r="F12" s="661"/>
      <c r="G12" s="1003">
        <v>7000</v>
      </c>
      <c r="H12" s="661"/>
      <c r="I12" s="998"/>
      <c r="J12" s="993">
        <v>7000</v>
      </c>
      <c r="K12" s="998"/>
      <c r="L12" s="659">
        <v>7000</v>
      </c>
      <c r="M12" s="1044"/>
    </row>
    <row r="13" spans="1:13" ht="18" customHeight="1">
      <c r="A13" s="1037" t="s">
        <v>515</v>
      </c>
      <c r="B13" s="651">
        <v>5000</v>
      </c>
      <c r="C13" s="656" t="s">
        <v>497</v>
      </c>
      <c r="D13" s="661"/>
      <c r="E13" s="667">
        <v>5000</v>
      </c>
      <c r="F13" s="661"/>
      <c r="G13" s="1003">
        <v>5000</v>
      </c>
      <c r="H13" s="661"/>
      <c r="I13" s="998"/>
      <c r="J13" s="993">
        <v>5000</v>
      </c>
      <c r="K13" s="998"/>
      <c r="L13" s="659">
        <v>5000</v>
      </c>
      <c r="M13" s="1044"/>
    </row>
    <row r="14" spans="1:13" ht="18" customHeight="1">
      <c r="A14" s="1038" t="s">
        <v>516</v>
      </c>
      <c r="B14" s="652">
        <v>6079</v>
      </c>
      <c r="C14" s="656" t="s">
        <v>497</v>
      </c>
      <c r="D14" s="662"/>
      <c r="E14" s="668">
        <v>6079</v>
      </c>
      <c r="F14" s="662"/>
      <c r="G14" s="1004">
        <v>6079</v>
      </c>
      <c r="H14" s="662"/>
      <c r="I14" s="999"/>
      <c r="J14" s="993">
        <v>6079</v>
      </c>
      <c r="K14" s="999"/>
      <c r="L14" s="659">
        <v>6079</v>
      </c>
      <c r="M14" s="1045"/>
    </row>
    <row r="15" spans="1:13" ht="18" customHeight="1">
      <c r="A15" s="1038" t="s">
        <v>532</v>
      </c>
      <c r="B15" s="652">
        <v>10000</v>
      </c>
      <c r="C15" s="656" t="s">
        <v>497</v>
      </c>
      <c r="D15" s="662"/>
      <c r="E15" s="668">
        <v>10000</v>
      </c>
      <c r="F15" s="662"/>
      <c r="G15" s="1004">
        <v>0</v>
      </c>
      <c r="H15" s="662"/>
      <c r="I15" s="999"/>
      <c r="J15" s="995">
        <v>0</v>
      </c>
      <c r="K15" s="999"/>
      <c r="L15" s="659">
        <v>0</v>
      </c>
      <c r="M15" s="1045"/>
    </row>
    <row r="16" spans="1:13" ht="18" customHeight="1">
      <c r="A16" s="1038" t="s">
        <v>567</v>
      </c>
      <c r="B16" s="652"/>
      <c r="C16" s="1006"/>
      <c r="D16" s="662"/>
      <c r="E16" s="668"/>
      <c r="F16" s="662"/>
      <c r="G16" s="1004">
        <v>10000</v>
      </c>
      <c r="H16" s="662"/>
      <c r="I16" s="999"/>
      <c r="J16" s="995">
        <v>10000</v>
      </c>
      <c r="K16" s="999"/>
      <c r="L16" s="659">
        <v>10000</v>
      </c>
      <c r="M16" s="1045"/>
    </row>
    <row r="17" spans="1:13" ht="18" customHeight="1">
      <c r="A17" s="1038" t="s">
        <v>561</v>
      </c>
      <c r="B17" s="652"/>
      <c r="C17" s="1007"/>
      <c r="D17" s="662"/>
      <c r="E17" s="668"/>
      <c r="F17" s="662"/>
      <c r="G17" s="1004">
        <v>1524</v>
      </c>
      <c r="H17" s="662"/>
      <c r="I17" s="999"/>
      <c r="J17" s="995">
        <v>1524</v>
      </c>
      <c r="K17" s="999">
        <v>1524</v>
      </c>
      <c r="L17" s="660"/>
      <c r="M17" s="1045"/>
    </row>
    <row r="18" spans="1:13" ht="18" customHeight="1">
      <c r="A18" s="1037" t="s">
        <v>562</v>
      </c>
      <c r="B18" s="651"/>
      <c r="C18" s="1006"/>
      <c r="D18" s="661"/>
      <c r="E18" s="667"/>
      <c r="F18" s="661"/>
      <c r="G18" s="1003">
        <v>965</v>
      </c>
      <c r="H18" s="661"/>
      <c r="I18" s="998"/>
      <c r="J18" s="993">
        <v>965</v>
      </c>
      <c r="K18" s="998">
        <v>965</v>
      </c>
      <c r="L18" s="661"/>
      <c r="M18" s="1044"/>
    </row>
    <row r="19" spans="1:13" ht="18" customHeight="1" thickBot="1">
      <c r="A19" s="1038" t="s">
        <v>573</v>
      </c>
      <c r="B19" s="652"/>
      <c r="C19" s="1007"/>
      <c r="D19" s="997"/>
      <c r="E19" s="668"/>
      <c r="F19" s="997"/>
      <c r="G19" s="1004"/>
      <c r="H19" s="997">
        <v>4000</v>
      </c>
      <c r="I19" s="999"/>
      <c r="J19" s="994">
        <v>4000</v>
      </c>
      <c r="K19" s="999"/>
      <c r="L19" s="997">
        <v>4000</v>
      </c>
      <c r="M19" s="1045"/>
    </row>
    <row r="20" spans="1:13" s="89" customFormat="1" ht="18" customHeight="1" thickBot="1">
      <c r="A20" s="646" t="s">
        <v>391</v>
      </c>
      <c r="B20" s="653">
        <f>SUM(B7:B18)</f>
        <v>94000</v>
      </c>
      <c r="C20" s="1039">
        <f>SUM(C7:C18)</f>
        <v>0</v>
      </c>
      <c r="D20" s="653">
        <f>SUM(D7:D18)</f>
        <v>5921</v>
      </c>
      <c r="E20" s="653">
        <f>SUM(E7:E18)</f>
        <v>88079</v>
      </c>
      <c r="F20" s="653">
        <f>SUM(F7:F18)</f>
        <v>0</v>
      </c>
      <c r="G20" s="653">
        <f>SUM(G7:G19)</f>
        <v>96489</v>
      </c>
      <c r="H20" s="653">
        <f aca="true" t="shared" si="0" ref="H20:M20">SUM(H7:H19)</f>
        <v>4000</v>
      </c>
      <c r="I20" s="653">
        <f t="shared" si="0"/>
        <v>0</v>
      </c>
      <c r="J20" s="653">
        <f t="shared" si="0"/>
        <v>100489</v>
      </c>
      <c r="K20" s="653">
        <f t="shared" si="0"/>
        <v>8410</v>
      </c>
      <c r="L20" s="653">
        <f t="shared" si="0"/>
        <v>92079</v>
      </c>
      <c r="M20" s="653">
        <f t="shared" si="0"/>
        <v>0</v>
      </c>
    </row>
    <row r="22" ht="13.5" thickBot="1"/>
    <row r="23" spans="1:13" ht="20.25" thickBot="1">
      <c r="A23" s="646" t="s">
        <v>517</v>
      </c>
      <c r="B23" s="653">
        <f>E23+D23</f>
        <v>1243562</v>
      </c>
      <c r="C23" s="657" t="s">
        <v>519</v>
      </c>
      <c r="D23" s="663">
        <v>90300</v>
      </c>
      <c r="E23" s="657">
        <v>1153262</v>
      </c>
      <c r="F23" s="663"/>
      <c r="G23" s="444">
        <v>1402762</v>
      </c>
      <c r="H23" s="444"/>
      <c r="I23" s="444">
        <v>1000</v>
      </c>
      <c r="J23" s="444">
        <v>1401762</v>
      </c>
      <c r="K23" s="444">
        <v>88300</v>
      </c>
      <c r="L23" s="444">
        <v>1313462</v>
      </c>
      <c r="M23" s="444"/>
    </row>
    <row r="25" ht="13.5" thickBot="1"/>
    <row r="26" spans="1:13" ht="20.25" thickBot="1">
      <c r="A26" s="646" t="s">
        <v>518</v>
      </c>
      <c r="B26" s="653">
        <v>1337562</v>
      </c>
      <c r="C26" s="657"/>
      <c r="D26" s="663">
        <v>96221</v>
      </c>
      <c r="E26" s="657">
        <v>1241341</v>
      </c>
      <c r="F26" s="663"/>
      <c r="G26" s="444">
        <f>G23+G20</f>
        <v>1499251</v>
      </c>
      <c r="H26" s="444">
        <v>4000</v>
      </c>
      <c r="I26" s="444">
        <v>1000</v>
      </c>
      <c r="J26" s="444">
        <v>1502251</v>
      </c>
      <c r="K26" s="444">
        <v>96710</v>
      </c>
      <c r="L26" s="444">
        <v>1405541</v>
      </c>
      <c r="M26" s="444"/>
    </row>
    <row r="28" ht="13.5" thickBot="1"/>
    <row r="29" spans="1:13" ht="20.25" thickBot="1">
      <c r="A29" s="646" t="s">
        <v>563</v>
      </c>
      <c r="B29" s="1010"/>
      <c r="C29" s="1011"/>
      <c r="D29" s="1011"/>
      <c r="E29" s="1011"/>
      <c r="F29" s="1011"/>
      <c r="G29" s="1011"/>
      <c r="H29" s="1011"/>
      <c r="I29" s="1011"/>
      <c r="J29" s="1011"/>
      <c r="K29" s="1011"/>
      <c r="L29" s="1011"/>
      <c r="M29" s="1011"/>
    </row>
    <row r="30" spans="1:13" ht="20.25" thickBot="1">
      <c r="A30" s="646" t="s">
        <v>564</v>
      </c>
      <c r="B30" s="653"/>
      <c r="C30" s="657"/>
      <c r="D30" s="663"/>
      <c r="E30" s="657"/>
      <c r="F30" s="663"/>
      <c r="G30" s="444">
        <v>885</v>
      </c>
      <c r="H30" s="444"/>
      <c r="I30" s="444"/>
      <c r="J30" s="444">
        <v>885</v>
      </c>
      <c r="K30" s="444"/>
      <c r="L30" s="444">
        <v>885</v>
      </c>
      <c r="M30" s="444"/>
    </row>
  </sheetData>
  <sheetProtection selectLockedCells="1" selectUnlockedCells="1"/>
  <mergeCells count="10">
    <mergeCell ref="J3:J4"/>
    <mergeCell ref="K3:M3"/>
    <mergeCell ref="L2:M2"/>
    <mergeCell ref="D3:F3"/>
    <mergeCell ref="H3:I3"/>
    <mergeCell ref="G3:G4"/>
    <mergeCell ref="B3:B4"/>
    <mergeCell ref="A1:C1"/>
    <mergeCell ref="A3:A4"/>
    <mergeCell ref="C3:C4"/>
  </mergeCells>
  <printOptions horizontalCentered="1"/>
  <pageMargins left="0.7875" right="0.7875" top="1.2958333333333334" bottom="0.2375" header="1.0631944444444446" footer="0.5118055555555555"/>
  <pageSetup horizontalDpi="300" verticalDpi="300" orientation="landscape" paperSize="9" scale="62" r:id="rId1"/>
  <headerFooter alignWithMargins="0">
    <oddHeader>&amp;R&amp;"Times New Roman CE,Félkövér dőlt"&amp;11 6. melléklet  a .../2018. (......)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M13"/>
  <sheetViews>
    <sheetView view="pageBreakPreview" zoomScaleSheetLayoutView="100" workbookViewId="0" topLeftCell="A1">
      <selection activeCell="K17" sqref="K17"/>
    </sheetView>
  </sheetViews>
  <sheetFormatPr defaultColWidth="9.00390625" defaultRowHeight="12.75"/>
  <cols>
    <col min="1" max="1" width="56.625" style="82" customWidth="1"/>
    <col min="2" max="2" width="18.875" style="467" customWidth="1"/>
    <col min="3" max="3" width="16.375" style="83" customWidth="1"/>
    <col min="4" max="4" width="14.625" style="83" customWidth="1"/>
    <col min="5" max="5" width="14.50390625" style="83" customWidth="1"/>
    <col min="6" max="7" width="14.375" style="83" customWidth="1"/>
    <col min="8" max="8" width="12.125" style="83" customWidth="1"/>
    <col min="9" max="9" width="11.50390625" style="83" customWidth="1"/>
    <col min="10" max="10" width="14.375" style="83" customWidth="1"/>
    <col min="11" max="11" width="12.125" style="83" customWidth="1"/>
    <col min="12" max="12" width="11.625" style="83" customWidth="1"/>
    <col min="13" max="13" width="12.125" style="83" customWidth="1"/>
    <col min="14" max="16384" width="9.375" style="83" customWidth="1"/>
  </cols>
  <sheetData>
    <row r="1" spans="1:6" ht="24.75" customHeight="1">
      <c r="A1" s="1133" t="s">
        <v>392</v>
      </c>
      <c r="B1" s="1133"/>
      <c r="C1" s="1133"/>
      <c r="F1" s="86"/>
    </row>
    <row r="2" spans="1:13" ht="24.75" customHeight="1" thickBot="1">
      <c r="A2" s="84"/>
      <c r="B2" s="470"/>
      <c r="C2" s="84"/>
      <c r="L2" s="1136" t="s">
        <v>499</v>
      </c>
      <c r="M2" s="1136"/>
    </row>
    <row r="3" spans="1:13" ht="30" customHeight="1" thickBot="1">
      <c r="A3" s="1134" t="s">
        <v>393</v>
      </c>
      <c r="B3" s="1142" t="s">
        <v>542</v>
      </c>
      <c r="C3" s="1135" t="s">
        <v>390</v>
      </c>
      <c r="D3" s="1137" t="s">
        <v>544</v>
      </c>
      <c r="E3" s="1138"/>
      <c r="F3" s="1139"/>
      <c r="G3" s="1086" t="s">
        <v>570</v>
      </c>
      <c r="H3" s="1140" t="s">
        <v>571</v>
      </c>
      <c r="I3" s="1141"/>
      <c r="J3" s="1085" t="s">
        <v>557</v>
      </c>
      <c r="K3" s="1099" t="s">
        <v>533</v>
      </c>
      <c r="L3" s="1099"/>
      <c r="M3" s="1100"/>
    </row>
    <row r="4" spans="1:13" s="87" customFormat="1" ht="46.5" customHeight="1" thickBot="1">
      <c r="A4" s="1073"/>
      <c r="B4" s="1097"/>
      <c r="C4" s="1111"/>
      <c r="D4" s="193" t="s">
        <v>3</v>
      </c>
      <c r="E4" s="163" t="s">
        <v>4</v>
      </c>
      <c r="F4" s="525" t="s">
        <v>488</v>
      </c>
      <c r="G4" s="1087"/>
      <c r="H4" s="493" t="s">
        <v>534</v>
      </c>
      <c r="I4" s="493" t="s">
        <v>334</v>
      </c>
      <c r="J4" s="1075"/>
      <c r="K4" s="524" t="s">
        <v>3</v>
      </c>
      <c r="L4" s="523" t="s">
        <v>4</v>
      </c>
      <c r="M4" s="525" t="s">
        <v>488</v>
      </c>
    </row>
    <row r="5" spans="1:13" s="46" customFormat="1" ht="15" customHeight="1" thickBot="1">
      <c r="A5" s="441" t="s">
        <v>5</v>
      </c>
      <c r="B5" s="471" t="s">
        <v>6</v>
      </c>
      <c r="C5" s="88" t="s">
        <v>8</v>
      </c>
      <c r="D5" s="50" t="s">
        <v>9</v>
      </c>
      <c r="E5" s="49" t="s">
        <v>10</v>
      </c>
      <c r="F5" s="442" t="s">
        <v>376</v>
      </c>
      <c r="G5" s="526" t="s">
        <v>537</v>
      </c>
      <c r="H5" s="526" t="s">
        <v>535</v>
      </c>
      <c r="I5" s="527" t="s">
        <v>536</v>
      </c>
      <c r="J5" s="526" t="s">
        <v>537</v>
      </c>
      <c r="K5" s="527" t="s">
        <v>540</v>
      </c>
      <c r="L5" s="526" t="s">
        <v>538</v>
      </c>
      <c r="M5" s="526" t="s">
        <v>539</v>
      </c>
    </row>
    <row r="6" spans="1:13" ht="18" customHeight="1">
      <c r="A6" s="483" t="s">
        <v>494</v>
      </c>
      <c r="B6" s="472">
        <v>12000</v>
      </c>
      <c r="C6" s="347" t="s">
        <v>497</v>
      </c>
      <c r="D6" s="346"/>
      <c r="E6" s="346">
        <v>12000</v>
      </c>
      <c r="F6" s="484"/>
      <c r="G6" s="484">
        <v>12000</v>
      </c>
      <c r="H6" s="484">
        <v>11050</v>
      </c>
      <c r="I6" s="484"/>
      <c r="J6" s="484">
        <v>23050</v>
      </c>
      <c r="K6" s="484">
        <v>11050</v>
      </c>
      <c r="L6" s="484">
        <v>12000</v>
      </c>
      <c r="M6" s="484"/>
    </row>
    <row r="7" spans="1:13" ht="18" customHeight="1">
      <c r="A7" s="483" t="s">
        <v>490</v>
      </c>
      <c r="B7" s="472">
        <v>15000</v>
      </c>
      <c r="C7" s="347" t="s">
        <v>497</v>
      </c>
      <c r="D7" s="346"/>
      <c r="E7" s="472">
        <v>15000</v>
      </c>
      <c r="F7" s="484"/>
      <c r="G7" s="484">
        <v>15000</v>
      </c>
      <c r="H7" s="484"/>
      <c r="I7" s="484">
        <v>14442</v>
      </c>
      <c r="J7" s="484">
        <v>558</v>
      </c>
      <c r="K7" s="484"/>
      <c r="L7" s="484">
        <v>558</v>
      </c>
      <c r="M7" s="484"/>
    </row>
    <row r="8" spans="1:13" ht="18" customHeight="1">
      <c r="A8" s="483" t="s">
        <v>500</v>
      </c>
      <c r="B8" s="472">
        <v>10000</v>
      </c>
      <c r="C8" s="347" t="s">
        <v>497</v>
      </c>
      <c r="D8" s="346"/>
      <c r="E8" s="346">
        <v>10000</v>
      </c>
      <c r="F8" s="484"/>
      <c r="G8" s="484">
        <v>10000</v>
      </c>
      <c r="H8" s="484"/>
      <c r="I8" s="484"/>
      <c r="J8" s="484">
        <v>10000</v>
      </c>
      <c r="K8" s="484"/>
      <c r="L8" s="484">
        <v>10000</v>
      </c>
      <c r="M8" s="484"/>
    </row>
    <row r="9" spans="1:13" ht="18" customHeight="1">
      <c r="A9" s="483" t="s">
        <v>512</v>
      </c>
      <c r="B9" s="472">
        <v>953</v>
      </c>
      <c r="C9" s="347" t="s">
        <v>497</v>
      </c>
      <c r="D9" s="346"/>
      <c r="E9" s="346">
        <v>953</v>
      </c>
      <c r="F9" s="484"/>
      <c r="G9" s="484">
        <v>953</v>
      </c>
      <c r="H9" s="484"/>
      <c r="I9" s="484"/>
      <c r="J9" s="484">
        <v>953</v>
      </c>
      <c r="K9" s="484"/>
      <c r="L9" s="484">
        <v>953</v>
      </c>
      <c r="M9" s="484"/>
    </row>
    <row r="10" spans="1:13" ht="18" customHeight="1">
      <c r="A10" s="485" t="s">
        <v>530</v>
      </c>
      <c r="B10" s="480">
        <v>4000</v>
      </c>
      <c r="C10" s="482" t="s">
        <v>497</v>
      </c>
      <c r="D10" s="481"/>
      <c r="E10" s="481">
        <v>4000</v>
      </c>
      <c r="F10" s="486"/>
      <c r="G10" s="486">
        <v>4000</v>
      </c>
      <c r="H10" s="486"/>
      <c r="I10" s="486">
        <v>4000</v>
      </c>
      <c r="J10" s="486" t="s">
        <v>334</v>
      </c>
      <c r="K10" s="486"/>
      <c r="L10" s="486" t="s">
        <v>334</v>
      </c>
      <c r="M10" s="486"/>
    </row>
    <row r="11" spans="1:13" ht="18" customHeight="1">
      <c r="A11" s="483" t="s">
        <v>545</v>
      </c>
      <c r="B11" s="472"/>
      <c r="C11" s="347"/>
      <c r="D11" s="346"/>
      <c r="E11" s="472"/>
      <c r="F11" s="484"/>
      <c r="G11" s="484">
        <v>1812</v>
      </c>
      <c r="H11" s="484"/>
      <c r="I11" s="484"/>
      <c r="J11" s="484">
        <v>1812</v>
      </c>
      <c r="K11" s="484"/>
      <c r="L11" s="484">
        <v>1812</v>
      </c>
      <c r="M11" s="484"/>
    </row>
    <row r="12" spans="1:13" ht="18" customHeight="1" thickBot="1">
      <c r="A12" s="485" t="s">
        <v>546</v>
      </c>
      <c r="B12" s="480"/>
      <c r="C12" s="482"/>
      <c r="D12" s="481"/>
      <c r="E12" s="481"/>
      <c r="F12" s="486"/>
      <c r="G12" s="486">
        <v>7911</v>
      </c>
      <c r="H12" s="486"/>
      <c r="I12" s="486">
        <v>250</v>
      </c>
      <c r="J12" s="486">
        <v>7661</v>
      </c>
      <c r="K12" s="486"/>
      <c r="L12" s="486">
        <v>7661</v>
      </c>
      <c r="M12" s="486"/>
    </row>
    <row r="13" spans="1:13" s="89" customFormat="1" ht="18" customHeight="1" thickBot="1">
      <c r="A13" s="487" t="s">
        <v>391</v>
      </c>
      <c r="B13" s="488">
        <f>SUM(B6:B10)</f>
        <v>41953</v>
      </c>
      <c r="C13" s="489">
        <f>SUM(C6:C8)</f>
        <v>0</v>
      </c>
      <c r="D13" s="489">
        <f>SUM(D6:D8)</f>
        <v>0</v>
      </c>
      <c r="E13" s="489">
        <f>SUM(E6:E10)</f>
        <v>41953</v>
      </c>
      <c r="F13" s="490">
        <f>SUM(F6:F8)</f>
        <v>0</v>
      </c>
      <c r="G13" s="490">
        <f>SUM(G6:G12)</f>
        <v>51676</v>
      </c>
      <c r="H13" s="490">
        <f aca="true" t="shared" si="0" ref="H13:M13">SUM(H6:H12)</f>
        <v>11050</v>
      </c>
      <c r="I13" s="490">
        <f t="shared" si="0"/>
        <v>18692</v>
      </c>
      <c r="J13" s="490">
        <f t="shared" si="0"/>
        <v>44034</v>
      </c>
      <c r="K13" s="490">
        <f t="shared" si="0"/>
        <v>11050</v>
      </c>
      <c r="L13" s="490">
        <f t="shared" si="0"/>
        <v>32984</v>
      </c>
      <c r="M13" s="490">
        <f t="shared" si="0"/>
        <v>0</v>
      </c>
    </row>
  </sheetData>
  <sheetProtection selectLockedCells="1" selectUnlockedCells="1"/>
  <mergeCells count="10">
    <mergeCell ref="J3:J4"/>
    <mergeCell ref="K3:M3"/>
    <mergeCell ref="L2:M2"/>
    <mergeCell ref="D3:F3"/>
    <mergeCell ref="H3:I3"/>
    <mergeCell ref="G3:G4"/>
    <mergeCell ref="B3:B4"/>
    <mergeCell ref="A1:C1"/>
    <mergeCell ref="A3:A4"/>
    <mergeCell ref="C3:C4"/>
  </mergeCells>
  <printOptions horizontalCentered="1"/>
  <pageMargins left="0.3" right="0.29" top="1.7326388888888888" bottom="0.9840277777777777" header="1.2694444444444444" footer="0.5118055555555555"/>
  <pageSetup horizontalDpi="300" verticalDpi="300" orientation="landscape" paperSize="9" scale="64" r:id="rId1"/>
  <headerFooter alignWithMargins="0">
    <oddHeader xml:space="preserve">&amp;R&amp;"Times New Roman CE,Félkövér dőlt"&amp;12 &amp;11 7. melléklet a .../2018. (......) önkormányzati rendelethez 
&amp;"Times New Roman CE,Normál"&amp;10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O178"/>
  <sheetViews>
    <sheetView zoomScale="81" zoomScaleNormal="81" zoomScalePageLayoutView="0" workbookViewId="0" topLeftCell="A4">
      <pane xSplit="2" ySplit="5" topLeftCell="C147" activePane="bottomRight" state="frozen"/>
      <selection pane="topLeft" activeCell="A4" sqref="A4"/>
      <selection pane="topRight" activeCell="C4" sqref="C4"/>
      <selection pane="bottomLeft" activeCell="A9" sqref="A9"/>
      <selection pane="bottomRight" activeCell="L164" sqref="L164"/>
    </sheetView>
  </sheetViews>
  <sheetFormatPr defaultColWidth="9.00390625" defaultRowHeight="12.75"/>
  <cols>
    <col min="1" max="1" width="9.125" style="90" customWidth="1"/>
    <col min="2" max="2" width="81.50390625" style="194" customWidth="1"/>
    <col min="3" max="3" width="16.875" style="465" customWidth="1"/>
    <col min="4" max="4" width="16.875" style="92" customWidth="1"/>
    <col min="5" max="5" width="16.50390625" style="92" customWidth="1"/>
    <col min="6" max="6" width="13.625" style="92" customWidth="1"/>
    <col min="7" max="7" width="16.875" style="93" customWidth="1"/>
    <col min="8" max="9" width="14.875" style="93" customWidth="1"/>
    <col min="10" max="12" width="16.875" style="93" customWidth="1"/>
    <col min="13" max="13" width="15.50390625" style="93" customWidth="1"/>
    <col min="14" max="16384" width="9.375" style="93" customWidth="1"/>
  </cols>
  <sheetData>
    <row r="1" spans="1:13" s="96" customFormat="1" ht="16.5" customHeight="1" thickBot="1">
      <c r="A1" s="94"/>
      <c r="B1" s="120"/>
      <c r="C1" s="461" t="str">
        <f>+CONCATENATE("9.1. melléklet a .../",2018,". (…...) önkormányzati rendelethez")</f>
        <v>9.1. melléklet a .../2018. (…...) önkormányzati rendelethez</v>
      </c>
      <c r="D1" s="95"/>
      <c r="E1" s="95"/>
      <c r="M1" s="48" t="s">
        <v>499</v>
      </c>
    </row>
    <row r="2" spans="1:13" s="97" customFormat="1" ht="40.5" customHeight="1" thickBot="1">
      <c r="A2" s="528" t="s">
        <v>394</v>
      </c>
      <c r="B2" s="1105" t="s">
        <v>526</v>
      </c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7"/>
    </row>
    <row r="3" spans="1:13" s="97" customFormat="1" ht="42" customHeight="1" thickBot="1">
      <c r="A3" s="528" t="s">
        <v>395</v>
      </c>
      <c r="B3" s="1105" t="s">
        <v>396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7"/>
    </row>
    <row r="4" spans="1:13" s="97" customFormat="1" ht="26.25" customHeight="1" thickBot="1">
      <c r="A4" s="1096" t="s">
        <v>1</v>
      </c>
      <c r="B4" s="1101" t="s">
        <v>397</v>
      </c>
      <c r="C4" s="1144" t="s">
        <v>542</v>
      </c>
      <c r="D4" s="1146" t="s">
        <v>543</v>
      </c>
      <c r="E4" s="1147"/>
      <c r="F4" s="1147"/>
      <c r="G4" s="1086" t="s">
        <v>570</v>
      </c>
      <c r="H4" s="1108" t="s">
        <v>572</v>
      </c>
      <c r="I4" s="1074"/>
      <c r="J4" s="1087" t="s">
        <v>557</v>
      </c>
      <c r="K4" s="1121" t="s">
        <v>533</v>
      </c>
      <c r="L4" s="1121"/>
      <c r="M4" s="1122"/>
    </row>
    <row r="5" spans="1:13" s="194" customFormat="1" ht="48" thickBot="1">
      <c r="A5" s="1096"/>
      <c r="B5" s="1143"/>
      <c r="C5" s="1145"/>
      <c r="D5" s="494" t="s">
        <v>3</v>
      </c>
      <c r="E5" s="163" t="s">
        <v>4</v>
      </c>
      <c r="F5" s="491" t="s">
        <v>488</v>
      </c>
      <c r="G5" s="1087"/>
      <c r="H5" s="493" t="s">
        <v>534</v>
      </c>
      <c r="I5" s="493" t="s">
        <v>334</v>
      </c>
      <c r="J5" s="1075"/>
      <c r="K5" s="524" t="s">
        <v>3</v>
      </c>
      <c r="L5" s="523" t="s">
        <v>4</v>
      </c>
      <c r="M5" s="525" t="s">
        <v>488</v>
      </c>
    </row>
    <row r="6" spans="1:13" s="11" customFormat="1" ht="13.5" customHeight="1" thickBot="1">
      <c r="A6" s="531" t="s">
        <v>5</v>
      </c>
      <c r="B6" s="626" t="s">
        <v>6</v>
      </c>
      <c r="C6" s="634" t="s">
        <v>7</v>
      </c>
      <c r="D6" s="627" t="s">
        <v>8</v>
      </c>
      <c r="E6" s="545" t="s">
        <v>9</v>
      </c>
      <c r="F6" s="533" t="s">
        <v>10</v>
      </c>
      <c r="G6" s="8" t="s">
        <v>536</v>
      </c>
      <c r="H6" s="158" t="s">
        <v>376</v>
      </c>
      <c r="I6" s="8" t="s">
        <v>535</v>
      </c>
      <c r="J6" s="8" t="s">
        <v>536</v>
      </c>
      <c r="K6" s="8" t="s">
        <v>537</v>
      </c>
      <c r="L6" s="8" t="s">
        <v>540</v>
      </c>
      <c r="M6" s="8" t="s">
        <v>538</v>
      </c>
    </row>
    <row r="7" spans="1:13" s="100" customFormat="1" ht="15.75" customHeight="1" thickBot="1">
      <c r="A7" s="159"/>
      <c r="B7" s="582" t="s">
        <v>288</v>
      </c>
      <c r="C7" s="584"/>
      <c r="D7" s="628"/>
      <c r="E7" s="546"/>
      <c r="F7" s="534"/>
      <c r="G7" s="242"/>
      <c r="H7" s="242"/>
      <c r="I7" s="242"/>
      <c r="J7" s="242"/>
      <c r="K7" s="242"/>
      <c r="L7" s="242"/>
      <c r="M7" s="242"/>
    </row>
    <row r="8" spans="1:13" ht="20.25" customHeight="1" thickBot="1">
      <c r="A8" s="101"/>
      <c r="B8" s="220" t="s">
        <v>398</v>
      </c>
      <c r="C8" s="568"/>
      <c r="D8" s="365"/>
      <c r="E8" s="547"/>
      <c r="F8" s="535"/>
      <c r="G8" s="348"/>
      <c r="H8" s="348"/>
      <c r="I8" s="348"/>
      <c r="J8" s="348"/>
      <c r="K8" s="348"/>
      <c r="L8" s="348"/>
      <c r="M8" s="348"/>
    </row>
    <row r="9" spans="1:13" s="103" customFormat="1" ht="18" customHeight="1">
      <c r="A9" s="102" t="s">
        <v>13</v>
      </c>
      <c r="B9" s="564" t="s">
        <v>14</v>
      </c>
      <c r="C9" s="536">
        <v>98898</v>
      </c>
      <c r="D9" s="629">
        <v>98898</v>
      </c>
      <c r="E9" s="548"/>
      <c r="F9" s="541">
        <v>33052</v>
      </c>
      <c r="G9" s="946">
        <v>98898</v>
      </c>
      <c r="H9" s="281"/>
      <c r="I9" s="350"/>
      <c r="J9" s="350">
        <v>98898</v>
      </c>
      <c r="K9" s="350">
        <v>98898</v>
      </c>
      <c r="L9" s="350"/>
      <c r="M9" s="350">
        <v>33052</v>
      </c>
    </row>
    <row r="10" spans="1:13" s="105" customFormat="1" ht="18" customHeight="1">
      <c r="A10" s="104" t="s">
        <v>15</v>
      </c>
      <c r="B10" s="565" t="s">
        <v>16</v>
      </c>
      <c r="C10" s="537">
        <v>136923</v>
      </c>
      <c r="D10" s="630">
        <v>136923</v>
      </c>
      <c r="E10" s="549"/>
      <c r="F10" s="538"/>
      <c r="G10" s="947">
        <v>136923</v>
      </c>
      <c r="H10" s="284"/>
      <c r="I10" s="352">
        <v>1451</v>
      </c>
      <c r="J10" s="352">
        <v>135472</v>
      </c>
      <c r="K10" s="352">
        <v>135472</v>
      </c>
      <c r="L10" s="352"/>
      <c r="M10" s="352"/>
    </row>
    <row r="11" spans="1:13" s="105" customFormat="1" ht="18" customHeight="1">
      <c r="A11" s="104" t="s">
        <v>17</v>
      </c>
      <c r="B11" s="565" t="s">
        <v>18</v>
      </c>
      <c r="C11" s="537">
        <v>169583</v>
      </c>
      <c r="D11" s="630">
        <v>169583</v>
      </c>
      <c r="E11" s="549"/>
      <c r="F11" s="538"/>
      <c r="G11" s="947">
        <v>187814</v>
      </c>
      <c r="H11" s="284">
        <v>4040</v>
      </c>
      <c r="I11" s="352"/>
      <c r="J11" s="352">
        <v>191854</v>
      </c>
      <c r="K11" s="352">
        <v>191854</v>
      </c>
      <c r="L11" s="352"/>
      <c r="M11" s="352"/>
    </row>
    <row r="12" spans="1:13" s="105" customFormat="1" ht="16.5" customHeight="1">
      <c r="A12" s="104" t="s">
        <v>19</v>
      </c>
      <c r="B12" s="565" t="s">
        <v>20</v>
      </c>
      <c r="C12" s="537">
        <v>31559</v>
      </c>
      <c r="D12" s="630">
        <v>31559</v>
      </c>
      <c r="E12" s="549"/>
      <c r="F12" s="538"/>
      <c r="G12" s="947">
        <v>34892</v>
      </c>
      <c r="H12" s="284">
        <v>581</v>
      </c>
      <c r="I12" s="352"/>
      <c r="J12" s="352">
        <v>35473</v>
      </c>
      <c r="K12" s="352">
        <v>35473</v>
      </c>
      <c r="L12" s="352"/>
      <c r="M12" s="352"/>
    </row>
    <row r="13" spans="1:13" s="105" customFormat="1" ht="15" customHeight="1">
      <c r="A13" s="104" t="s">
        <v>21</v>
      </c>
      <c r="B13" s="565" t="s">
        <v>399</v>
      </c>
      <c r="C13" s="537"/>
      <c r="D13" s="362"/>
      <c r="E13" s="549"/>
      <c r="F13" s="538"/>
      <c r="G13" s="947">
        <v>21245</v>
      </c>
      <c r="H13" s="284">
        <v>578</v>
      </c>
      <c r="I13" s="352"/>
      <c r="J13" s="352">
        <v>21823</v>
      </c>
      <c r="K13" s="352">
        <v>21823</v>
      </c>
      <c r="L13" s="352"/>
      <c r="M13" s="352"/>
    </row>
    <row r="14" spans="1:13" s="105" customFormat="1" ht="15" customHeight="1" thickBot="1">
      <c r="A14" s="529" t="s">
        <v>197</v>
      </c>
      <c r="B14" s="583" t="s">
        <v>541</v>
      </c>
      <c r="C14" s="585"/>
      <c r="D14" s="631"/>
      <c r="E14" s="550"/>
      <c r="F14" s="539"/>
      <c r="G14" s="948">
        <v>2206</v>
      </c>
      <c r="H14" s="553"/>
      <c r="I14" s="530"/>
      <c r="J14" s="530">
        <v>2206</v>
      </c>
      <c r="K14" s="530">
        <v>2206</v>
      </c>
      <c r="L14" s="530"/>
      <c r="M14" s="530"/>
    </row>
    <row r="15" spans="1:13" s="100" customFormat="1" ht="18.75" customHeight="1" thickBot="1">
      <c r="A15" s="106" t="s">
        <v>23</v>
      </c>
      <c r="B15" s="220" t="s">
        <v>24</v>
      </c>
      <c r="C15" s="540">
        <f>+C9+C10+C11+C12+C13+C14</f>
        <v>436963</v>
      </c>
      <c r="D15" s="632">
        <f>+D9+D10+D11+D12+D13+D14</f>
        <v>436963</v>
      </c>
      <c r="E15" s="551">
        <f>+E9+E10+E11+E12+E13</f>
        <v>0</v>
      </c>
      <c r="F15" s="543">
        <f>+F9+F10+F11+F12+F13</f>
        <v>33052</v>
      </c>
      <c r="G15" s="949">
        <f>+G9+G10+G11+G12+G13+G14</f>
        <v>481978</v>
      </c>
      <c r="H15" s="949">
        <f aca="true" t="shared" si="0" ref="H15:M15">+H9+H10+H11+H12+H13+H14</f>
        <v>5199</v>
      </c>
      <c r="I15" s="949">
        <f t="shared" si="0"/>
        <v>1451</v>
      </c>
      <c r="J15" s="949">
        <f t="shared" si="0"/>
        <v>485726</v>
      </c>
      <c r="K15" s="949">
        <f t="shared" si="0"/>
        <v>485726</v>
      </c>
      <c r="L15" s="949">
        <f t="shared" si="0"/>
        <v>0</v>
      </c>
      <c r="M15" s="949">
        <f t="shared" si="0"/>
        <v>33052</v>
      </c>
    </row>
    <row r="16" spans="1:13" ht="15" customHeight="1" thickBot="1">
      <c r="A16" s="101"/>
      <c r="B16" s="219" t="s">
        <v>400</v>
      </c>
      <c r="C16" s="568"/>
      <c r="D16" s="365"/>
      <c r="E16" s="547"/>
      <c r="F16" s="535"/>
      <c r="G16" s="950"/>
      <c r="H16" s="348"/>
      <c r="I16" s="348"/>
      <c r="J16" s="348"/>
      <c r="K16" s="348"/>
      <c r="L16" s="348"/>
      <c r="M16" s="348"/>
    </row>
    <row r="17" spans="1:13" s="103" customFormat="1" ht="15" customHeight="1">
      <c r="A17" s="102" t="s">
        <v>26</v>
      </c>
      <c r="B17" s="564" t="s">
        <v>27</v>
      </c>
      <c r="C17" s="536"/>
      <c r="D17" s="366"/>
      <c r="E17" s="548"/>
      <c r="F17" s="541"/>
      <c r="G17" s="946"/>
      <c r="H17" s="281"/>
      <c r="I17" s="350"/>
      <c r="J17" s="350"/>
      <c r="K17" s="350"/>
      <c r="L17" s="350"/>
      <c r="M17" s="350"/>
    </row>
    <row r="18" spans="1:13" s="103" customFormat="1" ht="15" customHeight="1">
      <c r="A18" s="104" t="s">
        <v>28</v>
      </c>
      <c r="B18" s="565" t="s">
        <v>29</v>
      </c>
      <c r="C18" s="537"/>
      <c r="D18" s="362"/>
      <c r="E18" s="549"/>
      <c r="F18" s="538"/>
      <c r="G18" s="947"/>
      <c r="H18" s="284"/>
      <c r="I18" s="352"/>
      <c r="J18" s="352"/>
      <c r="K18" s="352"/>
      <c r="L18" s="352"/>
      <c r="M18" s="352"/>
    </row>
    <row r="19" spans="1:13" s="103" customFormat="1" ht="15" customHeight="1">
      <c r="A19" s="104" t="s">
        <v>30</v>
      </c>
      <c r="B19" s="565" t="s">
        <v>31</v>
      </c>
      <c r="C19" s="537"/>
      <c r="D19" s="362"/>
      <c r="E19" s="549"/>
      <c r="F19" s="538"/>
      <c r="G19" s="947"/>
      <c r="H19" s="284"/>
      <c r="I19" s="352"/>
      <c r="J19" s="352"/>
      <c r="K19" s="352"/>
      <c r="L19" s="352"/>
      <c r="M19" s="352"/>
    </row>
    <row r="20" spans="1:13" s="103" customFormat="1" ht="15" customHeight="1">
      <c r="A20" s="104" t="s">
        <v>32</v>
      </c>
      <c r="B20" s="565" t="s">
        <v>33</v>
      </c>
      <c r="C20" s="537"/>
      <c r="D20" s="362"/>
      <c r="E20" s="549"/>
      <c r="F20" s="538"/>
      <c r="G20" s="947"/>
      <c r="H20" s="284"/>
      <c r="I20" s="352"/>
      <c r="J20" s="352"/>
      <c r="K20" s="352"/>
      <c r="L20" s="352"/>
      <c r="M20" s="352"/>
    </row>
    <row r="21" spans="1:13" s="103" customFormat="1" ht="17.25" customHeight="1">
      <c r="A21" s="104" t="s">
        <v>34</v>
      </c>
      <c r="B21" s="565" t="s">
        <v>35</v>
      </c>
      <c r="C21" s="558">
        <v>167221</v>
      </c>
      <c r="D21" s="363">
        <v>15868</v>
      </c>
      <c r="E21" s="552">
        <v>151353</v>
      </c>
      <c r="F21" s="538"/>
      <c r="G21" s="947">
        <v>222939</v>
      </c>
      <c r="H21" s="284"/>
      <c r="I21" s="352"/>
      <c r="J21" s="352">
        <v>222939</v>
      </c>
      <c r="K21" s="352">
        <v>15868</v>
      </c>
      <c r="L21" s="352">
        <v>207071</v>
      </c>
      <c r="M21" s="352"/>
    </row>
    <row r="22" spans="1:13" s="105" customFormat="1" ht="15" customHeight="1" thickBot="1">
      <c r="A22" s="107" t="s">
        <v>36</v>
      </c>
      <c r="B22" s="567" t="s">
        <v>37</v>
      </c>
      <c r="C22" s="558"/>
      <c r="D22" s="363"/>
      <c r="E22" s="552"/>
      <c r="F22" s="542"/>
      <c r="G22" s="951">
        <v>58171</v>
      </c>
      <c r="H22" s="289"/>
      <c r="I22" s="355"/>
      <c r="J22" s="355">
        <v>58171</v>
      </c>
      <c r="K22" s="355"/>
      <c r="L22" s="355">
        <v>58171</v>
      </c>
      <c r="M22" s="355"/>
    </row>
    <row r="23" spans="1:13" s="103" customFormat="1" ht="33" customHeight="1" thickBot="1">
      <c r="A23" s="106" t="s">
        <v>38</v>
      </c>
      <c r="B23" s="219" t="s">
        <v>39</v>
      </c>
      <c r="C23" s="540">
        <f>+C17+C18+C19+C20+C21</f>
        <v>167221</v>
      </c>
      <c r="D23" s="364">
        <f>+D17+D18+D19+D20+D21</f>
        <v>15868</v>
      </c>
      <c r="E23" s="551">
        <f>+E17+E18+E19+E20+E21</f>
        <v>151353</v>
      </c>
      <c r="F23" s="554">
        <f>+F17+F18+F19+F20+F21</f>
        <v>0</v>
      </c>
      <c r="G23" s="952">
        <f>+G17+G18+G19+G20+G21</f>
        <v>222939</v>
      </c>
      <c r="H23" s="952">
        <f aca="true" t="shared" si="1" ref="H23:M23">+H17+H18+H19+H20+H21</f>
        <v>0</v>
      </c>
      <c r="I23" s="952">
        <f t="shared" si="1"/>
        <v>0</v>
      </c>
      <c r="J23" s="952">
        <f t="shared" si="1"/>
        <v>222939</v>
      </c>
      <c r="K23" s="952">
        <f t="shared" si="1"/>
        <v>15868</v>
      </c>
      <c r="L23" s="952">
        <f t="shared" si="1"/>
        <v>207071</v>
      </c>
      <c r="M23" s="952">
        <f t="shared" si="1"/>
        <v>0</v>
      </c>
    </row>
    <row r="24" spans="1:13" ht="15" customHeight="1" thickBot="1">
      <c r="A24" s="101"/>
      <c r="B24" s="220" t="s">
        <v>40</v>
      </c>
      <c r="C24" s="568"/>
      <c r="D24" s="365"/>
      <c r="E24" s="547"/>
      <c r="F24" s="535"/>
      <c r="G24" s="950"/>
      <c r="H24" s="348"/>
      <c r="I24" s="348"/>
      <c r="J24" s="348"/>
      <c r="K24" s="348"/>
      <c r="L24" s="348"/>
      <c r="M24" s="348"/>
    </row>
    <row r="25" spans="1:13" s="105" customFormat="1" ht="16.5" customHeight="1">
      <c r="A25" s="102" t="s">
        <v>41</v>
      </c>
      <c r="B25" s="564" t="s">
        <v>42</v>
      </c>
      <c r="C25" s="536">
        <v>6500</v>
      </c>
      <c r="D25" s="366">
        <v>6500</v>
      </c>
      <c r="E25" s="548"/>
      <c r="F25" s="541"/>
      <c r="G25" s="946">
        <v>6500</v>
      </c>
      <c r="H25" s="281">
        <v>11050</v>
      </c>
      <c r="I25" s="350"/>
      <c r="J25" s="350">
        <v>17550</v>
      </c>
      <c r="K25" s="350">
        <v>17550</v>
      </c>
      <c r="L25" s="350"/>
      <c r="M25" s="350"/>
    </row>
    <row r="26" spans="1:13" s="103" customFormat="1" ht="15" customHeight="1">
      <c r="A26" s="104" t="s">
        <v>43</v>
      </c>
      <c r="B26" s="565" t="s">
        <v>44</v>
      </c>
      <c r="C26" s="537"/>
      <c r="D26" s="362"/>
      <c r="E26" s="549"/>
      <c r="F26" s="538"/>
      <c r="G26" s="947"/>
      <c r="H26" s="284"/>
      <c r="I26" s="352"/>
      <c r="J26" s="352"/>
      <c r="K26" s="352"/>
      <c r="L26" s="352"/>
      <c r="M26" s="352"/>
    </row>
    <row r="27" spans="1:13" s="105" customFormat="1" ht="15" customHeight="1">
      <c r="A27" s="104" t="s">
        <v>45</v>
      </c>
      <c r="B27" s="565" t="s">
        <v>46</v>
      </c>
      <c r="C27" s="537"/>
      <c r="D27" s="362"/>
      <c r="E27" s="549"/>
      <c r="F27" s="538"/>
      <c r="G27" s="947"/>
      <c r="H27" s="284"/>
      <c r="I27" s="352"/>
      <c r="J27" s="352"/>
      <c r="K27" s="352"/>
      <c r="L27" s="352"/>
      <c r="M27" s="352"/>
    </row>
    <row r="28" spans="1:13" s="105" customFormat="1" ht="15" customHeight="1">
      <c r="A28" s="104" t="s">
        <v>47</v>
      </c>
      <c r="B28" s="565" t="s">
        <v>48</v>
      </c>
      <c r="C28" s="537"/>
      <c r="D28" s="362"/>
      <c r="E28" s="549"/>
      <c r="F28" s="538"/>
      <c r="G28" s="947"/>
      <c r="H28" s="284"/>
      <c r="I28" s="352"/>
      <c r="J28" s="352"/>
      <c r="K28" s="352"/>
      <c r="L28" s="352"/>
      <c r="M28" s="352"/>
    </row>
    <row r="29" spans="1:13" s="105" customFormat="1" ht="15" customHeight="1">
      <c r="A29" s="104" t="s">
        <v>49</v>
      </c>
      <c r="B29" s="565" t="s">
        <v>50</v>
      </c>
      <c r="C29" s="537"/>
      <c r="D29" s="362"/>
      <c r="E29" s="549"/>
      <c r="F29" s="538"/>
      <c r="G29" s="947">
        <v>170564</v>
      </c>
      <c r="H29" s="284"/>
      <c r="I29" s="352"/>
      <c r="J29" s="352">
        <v>170564</v>
      </c>
      <c r="K29" s="352"/>
      <c r="L29" s="352">
        <v>170564</v>
      </c>
      <c r="M29" s="352"/>
    </row>
    <row r="30" spans="1:13" s="105" customFormat="1" ht="15" customHeight="1" thickBot="1">
      <c r="A30" s="107" t="s">
        <v>51</v>
      </c>
      <c r="B30" s="567" t="s">
        <v>52</v>
      </c>
      <c r="C30" s="558"/>
      <c r="D30" s="363"/>
      <c r="E30" s="552"/>
      <c r="F30" s="542"/>
      <c r="G30" s="951">
        <v>168111</v>
      </c>
      <c r="H30" s="289"/>
      <c r="I30" s="355"/>
      <c r="J30" s="355">
        <v>168111</v>
      </c>
      <c r="K30" s="355"/>
      <c r="L30" s="355">
        <v>168111</v>
      </c>
      <c r="M30" s="355"/>
    </row>
    <row r="31" spans="1:13" s="105" customFormat="1" ht="30.75" customHeight="1" thickBot="1">
      <c r="A31" s="106" t="s">
        <v>53</v>
      </c>
      <c r="B31" s="220" t="s">
        <v>54</v>
      </c>
      <c r="C31" s="586">
        <f>+C25+C26+C27+C28+C29</f>
        <v>6500</v>
      </c>
      <c r="D31" s="633">
        <f>+D25+D26+D27+D28+D29</f>
        <v>6500</v>
      </c>
      <c r="E31" s="551">
        <f>+E25+E26+E27+E28+E29</f>
        <v>0</v>
      </c>
      <c r="F31" s="544">
        <f>+F25+F26+F27+F28+F29</f>
        <v>0</v>
      </c>
      <c r="G31" s="952">
        <f>+G25+G26+G27+G28+G29</f>
        <v>177064</v>
      </c>
      <c r="H31" s="952">
        <f aca="true" t="shared" si="2" ref="H31:M31">+H25+H26+H27+H28+H29</f>
        <v>11050</v>
      </c>
      <c r="I31" s="952">
        <f t="shared" si="2"/>
        <v>0</v>
      </c>
      <c r="J31" s="952">
        <f t="shared" si="2"/>
        <v>188114</v>
      </c>
      <c r="K31" s="952">
        <f t="shared" si="2"/>
        <v>17550</v>
      </c>
      <c r="L31" s="952">
        <f t="shared" si="2"/>
        <v>170564</v>
      </c>
      <c r="M31" s="952">
        <f t="shared" si="2"/>
        <v>0</v>
      </c>
    </row>
    <row r="32" spans="1:13" ht="15" customHeight="1" thickBot="1">
      <c r="A32" s="101"/>
      <c r="B32" s="220" t="s">
        <v>55</v>
      </c>
      <c r="C32" s="590"/>
      <c r="D32" s="556"/>
      <c r="E32" s="547"/>
      <c r="F32" s="556"/>
      <c r="G32" s="950"/>
      <c r="H32" s="348"/>
      <c r="I32" s="348"/>
      <c r="J32" s="348"/>
      <c r="K32" s="348"/>
      <c r="L32" s="348"/>
      <c r="M32" s="348"/>
    </row>
    <row r="33" spans="1:13" s="105" customFormat="1" ht="19.5" customHeight="1">
      <c r="A33" s="14" t="s">
        <v>56</v>
      </c>
      <c r="B33" s="564" t="s">
        <v>57</v>
      </c>
      <c r="C33" s="588">
        <f>C36+C35+C34</f>
        <v>457600</v>
      </c>
      <c r="D33" s="557">
        <v>292100</v>
      </c>
      <c r="E33" s="555">
        <f>E36+E35+E34</f>
        <v>165500</v>
      </c>
      <c r="F33" s="562">
        <f>F34+F35+F36</f>
        <v>0</v>
      </c>
      <c r="G33" s="953">
        <v>473600</v>
      </c>
      <c r="H33" s="561">
        <v>14052</v>
      </c>
      <c r="I33" s="357"/>
      <c r="J33" s="357">
        <v>487652</v>
      </c>
      <c r="K33" s="357">
        <v>277467</v>
      </c>
      <c r="L33" s="357">
        <v>210185</v>
      </c>
      <c r="M33" s="357"/>
    </row>
    <row r="34" spans="1:13" s="105" customFormat="1" ht="17.25" customHeight="1">
      <c r="A34" s="16" t="s">
        <v>58</v>
      </c>
      <c r="B34" s="587" t="s">
        <v>523</v>
      </c>
      <c r="C34" s="537">
        <v>46000</v>
      </c>
      <c r="D34" s="538">
        <v>46000</v>
      </c>
      <c r="E34" s="549"/>
      <c r="F34" s="538"/>
      <c r="G34" s="947">
        <v>46000</v>
      </c>
      <c r="H34" s="284"/>
      <c r="I34" s="352"/>
      <c r="J34" s="352">
        <v>46000</v>
      </c>
      <c r="K34" s="352">
        <v>46000</v>
      </c>
      <c r="L34" s="352"/>
      <c r="M34" s="352"/>
    </row>
    <row r="35" spans="1:13" s="105" customFormat="1" ht="17.25" customHeight="1">
      <c r="A35" s="16" t="s">
        <v>60</v>
      </c>
      <c r="B35" s="587" t="s">
        <v>524</v>
      </c>
      <c r="C35" s="537">
        <v>1600</v>
      </c>
      <c r="D35" s="538">
        <v>1600</v>
      </c>
      <c r="E35" s="549"/>
      <c r="F35" s="538"/>
      <c r="G35" s="947">
        <v>1600</v>
      </c>
      <c r="H35" s="284"/>
      <c r="I35" s="352"/>
      <c r="J35" s="352">
        <v>1600</v>
      </c>
      <c r="K35" s="352">
        <v>1600</v>
      </c>
      <c r="L35" s="352"/>
      <c r="M35" s="352"/>
    </row>
    <row r="36" spans="1:13" s="105" customFormat="1" ht="16.5" customHeight="1">
      <c r="A36" s="16" t="s">
        <v>62</v>
      </c>
      <c r="B36" s="587" t="s">
        <v>525</v>
      </c>
      <c r="C36" s="537">
        <v>410000</v>
      </c>
      <c r="D36" s="538">
        <v>244500</v>
      </c>
      <c r="E36" s="549">
        <v>165500</v>
      </c>
      <c r="F36" s="538"/>
      <c r="G36" s="947">
        <v>426000</v>
      </c>
      <c r="H36" s="284">
        <v>14052</v>
      </c>
      <c r="I36" s="352"/>
      <c r="J36" s="352">
        <v>440052</v>
      </c>
      <c r="K36" s="352">
        <v>229867</v>
      </c>
      <c r="L36" s="352">
        <v>210185</v>
      </c>
      <c r="M36" s="352"/>
    </row>
    <row r="37" spans="1:13" s="105" customFormat="1" ht="16.5" customHeight="1">
      <c r="A37" s="16" t="s">
        <v>64</v>
      </c>
      <c r="B37" s="587" t="s">
        <v>65</v>
      </c>
      <c r="C37" s="537">
        <v>27000</v>
      </c>
      <c r="D37" s="538">
        <v>27000</v>
      </c>
      <c r="E37" s="549"/>
      <c r="F37" s="538"/>
      <c r="G37" s="947">
        <v>27000</v>
      </c>
      <c r="H37" s="284"/>
      <c r="I37" s="352"/>
      <c r="J37" s="352">
        <v>27000</v>
      </c>
      <c r="K37" s="352">
        <v>27000</v>
      </c>
      <c r="L37" s="352"/>
      <c r="M37" s="352"/>
    </row>
    <row r="38" spans="1:13" s="105" customFormat="1" ht="17.25" customHeight="1" thickBot="1">
      <c r="A38" s="22" t="s">
        <v>66</v>
      </c>
      <c r="B38" s="567" t="s">
        <v>69</v>
      </c>
      <c r="C38" s="537">
        <v>3100</v>
      </c>
      <c r="D38" s="538">
        <v>3100</v>
      </c>
      <c r="E38" s="549"/>
      <c r="F38" s="538"/>
      <c r="G38" s="951">
        <v>3100</v>
      </c>
      <c r="H38" s="284"/>
      <c r="I38" s="355"/>
      <c r="J38" s="352">
        <v>3100</v>
      </c>
      <c r="K38" s="355">
        <v>3100</v>
      </c>
      <c r="L38" s="352"/>
      <c r="M38" s="355"/>
    </row>
    <row r="39" spans="1:13" s="105" customFormat="1" ht="18" customHeight="1" thickBot="1">
      <c r="A39" s="106" t="s">
        <v>401</v>
      </c>
      <c r="B39" s="220" t="s">
        <v>71</v>
      </c>
      <c r="C39" s="540">
        <f>+C33+C37+C38</f>
        <v>487700</v>
      </c>
      <c r="D39" s="540">
        <f>+D33+D37+D38</f>
        <v>322200</v>
      </c>
      <c r="E39" s="532">
        <f>+E33+E37+E38</f>
        <v>165500</v>
      </c>
      <c r="F39" s="540">
        <f>+F33+F37+F38</f>
        <v>0</v>
      </c>
      <c r="G39" s="1024">
        <f>+G33+G37+G38</f>
        <v>503700</v>
      </c>
      <c r="H39" s="1024">
        <f aca="true" t="shared" si="3" ref="H39:M39">+H33+H37+H38</f>
        <v>14052</v>
      </c>
      <c r="I39" s="1024">
        <f t="shared" si="3"/>
        <v>0</v>
      </c>
      <c r="J39" s="1024">
        <f t="shared" si="3"/>
        <v>517752</v>
      </c>
      <c r="K39" s="1024">
        <f t="shared" si="3"/>
        <v>307567</v>
      </c>
      <c r="L39" s="1024">
        <f t="shared" si="3"/>
        <v>210185</v>
      </c>
      <c r="M39" s="1024">
        <f t="shared" si="3"/>
        <v>0</v>
      </c>
    </row>
    <row r="40" spans="1:13" ht="15" customHeight="1" thickBot="1">
      <c r="A40" s="101"/>
      <c r="B40" s="220" t="s">
        <v>72</v>
      </c>
      <c r="C40" s="568"/>
      <c r="D40" s="535"/>
      <c r="E40" s="547"/>
      <c r="F40" s="535"/>
      <c r="G40" s="955"/>
      <c r="H40" s="348"/>
      <c r="I40" s="358"/>
      <c r="J40" s="348"/>
      <c r="K40" s="358"/>
      <c r="L40" s="348"/>
      <c r="M40" s="358"/>
    </row>
    <row r="41" spans="1:13" s="105" customFormat="1" ht="15" customHeight="1">
      <c r="A41" s="102" t="s">
        <v>73</v>
      </c>
      <c r="B41" s="564" t="s">
        <v>74</v>
      </c>
      <c r="C41" s="536"/>
      <c r="D41" s="541"/>
      <c r="E41" s="548"/>
      <c r="F41" s="541"/>
      <c r="G41" s="946"/>
      <c r="H41" s="281"/>
      <c r="I41" s="350"/>
      <c r="J41" s="350"/>
      <c r="K41" s="350"/>
      <c r="L41" s="350"/>
      <c r="M41" s="350"/>
    </row>
    <row r="42" spans="1:13" s="105" customFormat="1" ht="16.5" customHeight="1">
      <c r="A42" s="104" t="s">
        <v>75</v>
      </c>
      <c r="B42" s="565" t="s">
        <v>76</v>
      </c>
      <c r="C42" s="537">
        <v>8000</v>
      </c>
      <c r="D42" s="537">
        <v>8000</v>
      </c>
      <c r="E42" s="549"/>
      <c r="F42" s="538"/>
      <c r="G42" s="947">
        <v>8000</v>
      </c>
      <c r="H42" s="284"/>
      <c r="I42" s="352"/>
      <c r="J42" s="352">
        <v>8000</v>
      </c>
      <c r="K42" s="352">
        <v>8000</v>
      </c>
      <c r="L42" s="352"/>
      <c r="M42" s="352"/>
    </row>
    <row r="43" spans="1:13" s="105" customFormat="1" ht="16.5" customHeight="1">
      <c r="A43" s="104" t="s">
        <v>77</v>
      </c>
      <c r="B43" s="565" t="s">
        <v>78</v>
      </c>
      <c r="C43" s="537">
        <v>6000</v>
      </c>
      <c r="D43" s="537">
        <v>6000</v>
      </c>
      <c r="E43" s="549"/>
      <c r="F43" s="538"/>
      <c r="G43" s="947">
        <v>6000</v>
      </c>
      <c r="H43" s="284"/>
      <c r="I43" s="352"/>
      <c r="J43" s="352">
        <v>6000</v>
      </c>
      <c r="K43" s="352">
        <v>6000</v>
      </c>
      <c r="L43" s="352"/>
      <c r="M43" s="352"/>
    </row>
    <row r="44" spans="1:13" s="105" customFormat="1" ht="15.75" customHeight="1">
      <c r="A44" s="104" t="s">
        <v>79</v>
      </c>
      <c r="B44" s="565" t="s">
        <v>80</v>
      </c>
      <c r="C44" s="537">
        <v>16000</v>
      </c>
      <c r="D44" s="537">
        <v>16000</v>
      </c>
      <c r="E44" s="549"/>
      <c r="F44" s="538"/>
      <c r="G44" s="947">
        <v>32401</v>
      </c>
      <c r="H44" s="284"/>
      <c r="I44" s="352"/>
      <c r="J44" s="352">
        <v>32401</v>
      </c>
      <c r="K44" s="352">
        <v>32401</v>
      </c>
      <c r="L44" s="352"/>
      <c r="M44" s="352"/>
    </row>
    <row r="45" spans="1:13" s="105" customFormat="1" ht="17.25" customHeight="1">
      <c r="A45" s="104" t="s">
        <v>81</v>
      </c>
      <c r="B45" s="565" t="s">
        <v>82</v>
      </c>
      <c r="C45" s="537">
        <v>19000</v>
      </c>
      <c r="D45" s="537">
        <v>19000</v>
      </c>
      <c r="E45" s="549"/>
      <c r="F45" s="538"/>
      <c r="G45" s="947">
        <v>19000</v>
      </c>
      <c r="H45" s="284"/>
      <c r="I45" s="352"/>
      <c r="J45" s="352">
        <v>19000</v>
      </c>
      <c r="K45" s="352">
        <v>19000</v>
      </c>
      <c r="L45" s="352"/>
      <c r="M45" s="352"/>
    </row>
    <row r="46" spans="1:13" s="105" customFormat="1" ht="18" customHeight="1">
      <c r="A46" s="104" t="s">
        <v>83</v>
      </c>
      <c r="B46" s="565" t="s">
        <v>84</v>
      </c>
      <c r="C46" s="537">
        <v>9000</v>
      </c>
      <c r="D46" s="537">
        <v>9000</v>
      </c>
      <c r="E46" s="549"/>
      <c r="F46" s="538"/>
      <c r="G46" s="947">
        <v>9000</v>
      </c>
      <c r="H46" s="284"/>
      <c r="I46" s="352"/>
      <c r="J46" s="352">
        <v>9000</v>
      </c>
      <c r="K46" s="352">
        <v>9000</v>
      </c>
      <c r="L46" s="352"/>
      <c r="M46" s="352"/>
    </row>
    <row r="47" spans="1:13" s="105" customFormat="1" ht="18.75" customHeight="1">
      <c r="A47" s="104" t="s">
        <v>85</v>
      </c>
      <c r="B47" s="565" t="s">
        <v>86</v>
      </c>
      <c r="C47" s="537">
        <v>7000</v>
      </c>
      <c r="D47" s="537">
        <v>7000</v>
      </c>
      <c r="E47" s="549"/>
      <c r="F47" s="538"/>
      <c r="G47" s="947">
        <v>7000</v>
      </c>
      <c r="H47" s="284"/>
      <c r="I47" s="352"/>
      <c r="J47" s="352">
        <v>7000</v>
      </c>
      <c r="K47" s="352">
        <v>7000</v>
      </c>
      <c r="L47" s="352"/>
      <c r="M47" s="352"/>
    </row>
    <row r="48" spans="1:13" s="105" customFormat="1" ht="15" customHeight="1">
      <c r="A48" s="104" t="s">
        <v>87</v>
      </c>
      <c r="B48" s="565" t="s">
        <v>88</v>
      </c>
      <c r="C48" s="537"/>
      <c r="D48" s="537"/>
      <c r="E48" s="549"/>
      <c r="F48" s="538"/>
      <c r="G48" s="947"/>
      <c r="H48" s="284"/>
      <c r="I48" s="352"/>
      <c r="J48" s="352"/>
      <c r="K48" s="352"/>
      <c r="L48" s="352"/>
      <c r="M48" s="352"/>
    </row>
    <row r="49" spans="1:13" s="105" customFormat="1" ht="15" customHeight="1">
      <c r="A49" s="104" t="s">
        <v>89</v>
      </c>
      <c r="B49" s="565" t="s">
        <v>90</v>
      </c>
      <c r="C49" s="537"/>
      <c r="D49" s="537"/>
      <c r="E49" s="549"/>
      <c r="F49" s="538"/>
      <c r="G49" s="947"/>
      <c r="H49" s="284"/>
      <c r="I49" s="352"/>
      <c r="J49" s="352"/>
      <c r="K49" s="352"/>
      <c r="L49" s="352"/>
      <c r="M49" s="352"/>
    </row>
    <row r="50" spans="1:13" s="105" customFormat="1" ht="15" customHeight="1">
      <c r="A50" s="107" t="s">
        <v>91</v>
      </c>
      <c r="B50" s="567" t="s">
        <v>92</v>
      </c>
      <c r="C50" s="558"/>
      <c r="D50" s="558"/>
      <c r="E50" s="552"/>
      <c r="F50" s="542"/>
      <c r="G50" s="951"/>
      <c r="H50" s="289"/>
      <c r="I50" s="355"/>
      <c r="J50" s="355"/>
      <c r="K50" s="355"/>
      <c r="L50" s="355"/>
      <c r="M50" s="355"/>
    </row>
    <row r="51" spans="1:13" s="105" customFormat="1" ht="18.75" customHeight="1" thickBot="1">
      <c r="A51" s="107" t="s">
        <v>93</v>
      </c>
      <c r="B51" s="567" t="s">
        <v>94</v>
      </c>
      <c r="C51" s="558">
        <v>5000</v>
      </c>
      <c r="D51" s="558">
        <v>5000</v>
      </c>
      <c r="E51" s="552"/>
      <c r="F51" s="542"/>
      <c r="G51" s="951">
        <v>5000</v>
      </c>
      <c r="H51" s="289"/>
      <c r="I51" s="355"/>
      <c r="J51" s="355">
        <v>5000</v>
      </c>
      <c r="K51" s="355">
        <v>5000</v>
      </c>
      <c r="L51" s="355"/>
      <c r="M51" s="355"/>
    </row>
    <row r="52" spans="1:13" s="105" customFormat="1" ht="18" customHeight="1" thickBot="1">
      <c r="A52" s="106" t="s">
        <v>95</v>
      </c>
      <c r="B52" s="220" t="s">
        <v>96</v>
      </c>
      <c r="C52" s="540">
        <f>SUM(C41:C51)</f>
        <v>70000</v>
      </c>
      <c r="D52" s="543">
        <f>SUM(D41:D51)</f>
        <v>70000</v>
      </c>
      <c r="E52" s="551">
        <f>SUM(E41:E51)</f>
        <v>0</v>
      </c>
      <c r="F52" s="543">
        <f>SUM(F41:F51)</f>
        <v>0</v>
      </c>
      <c r="G52" s="954">
        <f>SUM(G41:G51)</f>
        <v>86401</v>
      </c>
      <c r="H52" s="954">
        <f aca="true" t="shared" si="4" ref="H52:M52">SUM(H41:H51)</f>
        <v>0</v>
      </c>
      <c r="I52" s="954">
        <f t="shared" si="4"/>
        <v>0</v>
      </c>
      <c r="J52" s="954">
        <f t="shared" si="4"/>
        <v>86401</v>
      </c>
      <c r="K52" s="954">
        <f t="shared" si="4"/>
        <v>86401</v>
      </c>
      <c r="L52" s="954">
        <f t="shared" si="4"/>
        <v>0</v>
      </c>
      <c r="M52" s="954">
        <f t="shared" si="4"/>
        <v>0</v>
      </c>
    </row>
    <row r="53" spans="1:13" ht="15" customHeight="1" thickBot="1">
      <c r="A53" s="101"/>
      <c r="B53" s="220" t="s">
        <v>97</v>
      </c>
      <c r="C53" s="589"/>
      <c r="D53" s="559"/>
      <c r="E53" s="560"/>
      <c r="F53" s="559"/>
      <c r="G53" s="955"/>
      <c r="H53" s="358"/>
      <c r="I53" s="358"/>
      <c r="J53" s="358"/>
      <c r="K53" s="358"/>
      <c r="L53" s="358"/>
      <c r="M53" s="358"/>
    </row>
    <row r="54" spans="1:13" s="105" customFormat="1" ht="15" customHeight="1">
      <c r="A54" s="102" t="s">
        <v>98</v>
      </c>
      <c r="B54" s="564" t="s">
        <v>99</v>
      </c>
      <c r="C54" s="576"/>
      <c r="D54" s="563"/>
      <c r="E54" s="548"/>
      <c r="F54" s="563"/>
      <c r="G54" s="946"/>
      <c r="H54" s="281"/>
      <c r="I54" s="350"/>
      <c r="J54" s="350"/>
      <c r="K54" s="350"/>
      <c r="L54" s="350"/>
      <c r="M54" s="350"/>
    </row>
    <row r="55" spans="1:13" s="105" customFormat="1" ht="18" customHeight="1">
      <c r="A55" s="104" t="s">
        <v>100</v>
      </c>
      <c r="B55" s="565" t="s">
        <v>101</v>
      </c>
      <c r="C55" s="537">
        <v>80000</v>
      </c>
      <c r="D55" s="538"/>
      <c r="E55" s="549">
        <v>80000</v>
      </c>
      <c r="F55" s="538"/>
      <c r="G55" s="947">
        <v>80000</v>
      </c>
      <c r="H55" s="284"/>
      <c r="I55" s="352"/>
      <c r="J55" s="352">
        <v>80000</v>
      </c>
      <c r="K55" s="352"/>
      <c r="L55" s="352">
        <v>80000</v>
      </c>
      <c r="M55" s="352"/>
    </row>
    <row r="56" spans="1:13" s="105" customFormat="1" ht="18.75" customHeight="1">
      <c r="A56" s="104" t="s">
        <v>102</v>
      </c>
      <c r="B56" s="565" t="s">
        <v>103</v>
      </c>
      <c r="C56" s="537"/>
      <c r="D56" s="538"/>
      <c r="E56" s="549"/>
      <c r="F56" s="538"/>
      <c r="G56" s="947"/>
      <c r="H56" s="284"/>
      <c r="I56" s="352"/>
      <c r="J56" s="352"/>
      <c r="K56" s="352"/>
      <c r="L56" s="352"/>
      <c r="M56" s="352"/>
    </row>
    <row r="57" spans="1:13" s="105" customFormat="1" ht="15" customHeight="1">
      <c r="A57" s="104" t="s">
        <v>104</v>
      </c>
      <c r="B57" s="565" t="s">
        <v>105</v>
      </c>
      <c r="C57" s="537"/>
      <c r="D57" s="538"/>
      <c r="E57" s="549"/>
      <c r="F57" s="538"/>
      <c r="G57" s="947"/>
      <c r="H57" s="284"/>
      <c r="I57" s="352"/>
      <c r="J57" s="352"/>
      <c r="K57" s="352"/>
      <c r="L57" s="352"/>
      <c r="M57" s="352"/>
    </row>
    <row r="58" spans="1:13" s="105" customFormat="1" ht="15" customHeight="1" thickBot="1">
      <c r="A58" s="107" t="s">
        <v>106</v>
      </c>
      <c r="B58" s="567" t="s">
        <v>107</v>
      </c>
      <c r="C58" s="558"/>
      <c r="D58" s="542"/>
      <c r="E58" s="552"/>
      <c r="F58" s="542"/>
      <c r="G58" s="951"/>
      <c r="H58" s="289"/>
      <c r="I58" s="355"/>
      <c r="J58" s="355"/>
      <c r="K58" s="355"/>
      <c r="L58" s="355"/>
      <c r="M58" s="355"/>
    </row>
    <row r="59" spans="1:13" s="105" customFormat="1" ht="18" customHeight="1" thickBot="1">
      <c r="A59" s="106" t="s">
        <v>108</v>
      </c>
      <c r="B59" s="220" t="s">
        <v>109</v>
      </c>
      <c r="C59" s="540">
        <f>SUM(C54:C58)</f>
        <v>80000</v>
      </c>
      <c r="D59" s="543">
        <f>SUM(D54:D58)</f>
        <v>0</v>
      </c>
      <c r="E59" s="551">
        <f>SUM(E54:E58)</f>
        <v>80000</v>
      </c>
      <c r="F59" s="554">
        <f>SUM(F54:F58)</f>
        <v>0</v>
      </c>
      <c r="G59" s="952">
        <f>SUM(G54:G58)</f>
        <v>80000</v>
      </c>
      <c r="H59" s="952">
        <f aca="true" t="shared" si="5" ref="H59:M59">SUM(H54:H58)</f>
        <v>0</v>
      </c>
      <c r="I59" s="952">
        <f t="shared" si="5"/>
        <v>0</v>
      </c>
      <c r="J59" s="952">
        <f t="shared" si="5"/>
        <v>80000</v>
      </c>
      <c r="K59" s="952">
        <f t="shared" si="5"/>
        <v>0</v>
      </c>
      <c r="L59" s="952">
        <f t="shared" si="5"/>
        <v>80000</v>
      </c>
      <c r="M59" s="952">
        <f t="shared" si="5"/>
        <v>0</v>
      </c>
    </row>
    <row r="60" spans="1:13" ht="15" customHeight="1" thickBot="1">
      <c r="A60" s="101"/>
      <c r="B60" s="220" t="s">
        <v>110</v>
      </c>
      <c r="C60" s="568"/>
      <c r="D60" s="535"/>
      <c r="E60" s="547"/>
      <c r="F60" s="535"/>
      <c r="G60" s="950"/>
      <c r="H60" s="348"/>
      <c r="I60" s="348"/>
      <c r="J60" s="348"/>
      <c r="K60" s="348"/>
      <c r="L60" s="348"/>
      <c r="M60" s="348"/>
    </row>
    <row r="61" spans="1:13" s="105" customFormat="1" ht="33" customHeight="1">
      <c r="A61" s="102" t="s">
        <v>111</v>
      </c>
      <c r="B61" s="564" t="s">
        <v>112</v>
      </c>
      <c r="C61" s="536"/>
      <c r="D61" s="541"/>
      <c r="E61" s="548"/>
      <c r="F61" s="541"/>
      <c r="G61" s="946"/>
      <c r="H61" s="281"/>
      <c r="I61" s="350"/>
      <c r="J61" s="350"/>
      <c r="K61" s="350"/>
      <c r="L61" s="350"/>
      <c r="M61" s="350"/>
    </row>
    <row r="62" spans="1:13" s="105" customFormat="1" ht="33" customHeight="1">
      <c r="A62" s="104" t="s">
        <v>113</v>
      </c>
      <c r="B62" s="565" t="s">
        <v>114</v>
      </c>
      <c r="C62" s="537">
        <v>15000</v>
      </c>
      <c r="D62" s="538"/>
      <c r="E62" s="549">
        <v>15000</v>
      </c>
      <c r="F62" s="538"/>
      <c r="G62" s="947">
        <v>15000</v>
      </c>
      <c r="H62" s="284"/>
      <c r="I62" s="352"/>
      <c r="J62" s="352">
        <v>15000</v>
      </c>
      <c r="K62" s="352"/>
      <c r="L62" s="352">
        <v>15000</v>
      </c>
      <c r="M62" s="352"/>
    </row>
    <row r="63" spans="1:13" s="105" customFormat="1" ht="17.25" customHeight="1">
      <c r="A63" s="104" t="s">
        <v>115</v>
      </c>
      <c r="B63" s="565" t="s">
        <v>116</v>
      </c>
      <c r="C63" s="537"/>
      <c r="D63" s="538"/>
      <c r="E63" s="549"/>
      <c r="F63" s="538"/>
      <c r="G63" s="947">
        <v>2296</v>
      </c>
      <c r="H63" s="284"/>
      <c r="I63" s="352"/>
      <c r="J63" s="352">
        <v>2296</v>
      </c>
      <c r="K63" s="352"/>
      <c r="L63" s="352">
        <v>2296</v>
      </c>
      <c r="M63" s="352"/>
    </row>
    <row r="64" spans="1:13" s="105" customFormat="1" ht="18" customHeight="1" thickBot="1">
      <c r="A64" s="107" t="s">
        <v>117</v>
      </c>
      <c r="B64" s="567" t="s">
        <v>118</v>
      </c>
      <c r="C64" s="558"/>
      <c r="D64" s="542"/>
      <c r="E64" s="552"/>
      <c r="F64" s="542"/>
      <c r="G64" s="951">
        <v>1000</v>
      </c>
      <c r="H64" s="289"/>
      <c r="I64" s="355"/>
      <c r="J64" s="355">
        <v>1000</v>
      </c>
      <c r="K64" s="355"/>
      <c r="L64" s="355">
        <v>1000</v>
      </c>
      <c r="M64" s="355"/>
    </row>
    <row r="65" spans="1:13" s="105" customFormat="1" ht="30" customHeight="1" thickBot="1">
      <c r="A65" s="106" t="s">
        <v>402</v>
      </c>
      <c r="B65" s="220" t="s">
        <v>403</v>
      </c>
      <c r="C65" s="540">
        <f>SUM(C61:C63)</f>
        <v>15000</v>
      </c>
      <c r="D65" s="543">
        <f>SUM(D61:D63)</f>
        <v>0</v>
      </c>
      <c r="E65" s="551">
        <f>SUM(E61:E63)</f>
        <v>15000</v>
      </c>
      <c r="F65" s="554">
        <f>SUM(F61:F63)</f>
        <v>0</v>
      </c>
      <c r="G65" s="956">
        <f>SUM(G61:G63)</f>
        <v>17296</v>
      </c>
      <c r="H65" s="956">
        <f aca="true" t="shared" si="6" ref="H65:M65">SUM(H61:H63)</f>
        <v>0</v>
      </c>
      <c r="I65" s="956">
        <f t="shared" si="6"/>
        <v>0</v>
      </c>
      <c r="J65" s="956">
        <f t="shared" si="6"/>
        <v>17296</v>
      </c>
      <c r="K65" s="956">
        <f t="shared" si="6"/>
        <v>0</v>
      </c>
      <c r="L65" s="956">
        <f t="shared" si="6"/>
        <v>17296</v>
      </c>
      <c r="M65" s="956">
        <f t="shared" si="6"/>
        <v>0</v>
      </c>
    </row>
    <row r="66" spans="1:13" ht="15" customHeight="1" thickBot="1">
      <c r="A66" s="101"/>
      <c r="B66" s="219" t="s">
        <v>121</v>
      </c>
      <c r="C66" s="568"/>
      <c r="D66" s="535"/>
      <c r="E66" s="547"/>
      <c r="F66" s="535"/>
      <c r="G66" s="955"/>
      <c r="H66" s="348"/>
      <c r="I66" s="348"/>
      <c r="J66" s="348"/>
      <c r="K66" s="348"/>
      <c r="L66" s="348"/>
      <c r="M66" s="348"/>
    </row>
    <row r="67" spans="1:13" s="105" customFormat="1" ht="30" customHeight="1">
      <c r="A67" s="102" t="s">
        <v>122</v>
      </c>
      <c r="B67" s="564" t="s">
        <v>123</v>
      </c>
      <c r="C67" s="537"/>
      <c r="D67" s="538"/>
      <c r="E67" s="549"/>
      <c r="F67" s="538"/>
      <c r="G67" s="947"/>
      <c r="H67" s="284"/>
      <c r="I67" s="352"/>
      <c r="J67" s="352"/>
      <c r="K67" s="352"/>
      <c r="L67" s="352"/>
      <c r="M67" s="352"/>
    </row>
    <row r="68" spans="1:13" s="105" customFormat="1" ht="30.75" customHeight="1">
      <c r="A68" s="104" t="s">
        <v>124</v>
      </c>
      <c r="B68" s="565" t="s">
        <v>125</v>
      </c>
      <c r="C68" s="537">
        <v>2000</v>
      </c>
      <c r="D68" s="538"/>
      <c r="E68" s="549">
        <v>2000</v>
      </c>
      <c r="F68" s="538"/>
      <c r="G68" s="947">
        <v>2000</v>
      </c>
      <c r="H68" s="284"/>
      <c r="I68" s="352"/>
      <c r="J68" s="352">
        <v>2000</v>
      </c>
      <c r="K68" s="352"/>
      <c r="L68" s="352">
        <v>2000</v>
      </c>
      <c r="M68" s="352"/>
    </row>
    <row r="69" spans="1:13" s="105" customFormat="1" ht="15" customHeight="1">
      <c r="A69" s="104" t="s">
        <v>126</v>
      </c>
      <c r="B69" s="565" t="s">
        <v>127</v>
      </c>
      <c r="C69" s="537"/>
      <c r="D69" s="538"/>
      <c r="E69" s="549"/>
      <c r="F69" s="538"/>
      <c r="G69" s="947"/>
      <c r="H69" s="284"/>
      <c r="I69" s="352"/>
      <c r="J69" s="352"/>
      <c r="K69" s="352"/>
      <c r="L69" s="352"/>
      <c r="M69" s="352"/>
    </row>
    <row r="70" spans="1:13" s="105" customFormat="1" ht="15" customHeight="1" thickBot="1">
      <c r="A70" s="107" t="s">
        <v>128</v>
      </c>
      <c r="B70" s="567" t="s">
        <v>129</v>
      </c>
      <c r="C70" s="591"/>
      <c r="D70" s="538"/>
      <c r="E70" s="552"/>
      <c r="F70" s="538"/>
      <c r="G70" s="951"/>
      <c r="H70" s="284"/>
      <c r="I70" s="352"/>
      <c r="J70" s="352"/>
      <c r="K70" s="352"/>
      <c r="L70" s="352"/>
      <c r="M70" s="352"/>
    </row>
    <row r="71" spans="1:13" s="105" customFormat="1" ht="18" customHeight="1" thickBot="1">
      <c r="A71" s="106" t="s">
        <v>130</v>
      </c>
      <c r="B71" s="219" t="s">
        <v>404</v>
      </c>
      <c r="C71" s="593">
        <f>SUM(C67:C69)</f>
        <v>2000</v>
      </c>
      <c r="D71" s="544">
        <f>SUM(D67:D69)</f>
        <v>0</v>
      </c>
      <c r="E71" s="595">
        <f>SUM(E67:E69)</f>
        <v>2000</v>
      </c>
      <c r="F71" s="544">
        <f>SUM(F67:F69)</f>
        <v>0</v>
      </c>
      <c r="G71" s="956">
        <f>SUM(G67:G69)</f>
        <v>2000</v>
      </c>
      <c r="H71" s="956">
        <f aca="true" t="shared" si="7" ref="H71:M71">SUM(H67:H69)</f>
        <v>0</v>
      </c>
      <c r="I71" s="956">
        <f t="shared" si="7"/>
        <v>0</v>
      </c>
      <c r="J71" s="956">
        <f t="shared" si="7"/>
        <v>2000</v>
      </c>
      <c r="K71" s="956">
        <f t="shared" si="7"/>
        <v>0</v>
      </c>
      <c r="L71" s="956">
        <f t="shared" si="7"/>
        <v>2000</v>
      </c>
      <c r="M71" s="956">
        <f t="shared" si="7"/>
        <v>0</v>
      </c>
    </row>
    <row r="72" spans="1:13" s="105" customFormat="1" ht="17.25" customHeight="1" thickBot="1">
      <c r="A72" s="106" t="s">
        <v>277</v>
      </c>
      <c r="B72" s="220" t="s">
        <v>133</v>
      </c>
      <c r="C72" s="593">
        <f>+C15+C23+C31+C39+C52+C59+C65+C71</f>
        <v>1265384</v>
      </c>
      <c r="D72" s="595">
        <f>+D15+D23+D31+D39+D52+D59+D65+D71</f>
        <v>851531</v>
      </c>
      <c r="E72" s="595">
        <f>+E15+E23+E31+E39+E52+E59+E65+E71</f>
        <v>413853</v>
      </c>
      <c r="F72" s="595">
        <f>+F15+F23+F31+F39+F52+F59+F65+F71</f>
        <v>33052</v>
      </c>
      <c r="G72" s="956">
        <f>+G15+G23+G31+G39+G52+G59+G65+G71</f>
        <v>1571378</v>
      </c>
      <c r="H72" s="956">
        <f aca="true" t="shared" si="8" ref="H72:M72">+H15+H23+H31+H39+H52+H59+H65+H71</f>
        <v>30301</v>
      </c>
      <c r="I72" s="956">
        <f t="shared" si="8"/>
        <v>1451</v>
      </c>
      <c r="J72" s="956">
        <f t="shared" si="8"/>
        <v>1600228</v>
      </c>
      <c r="K72" s="956">
        <f t="shared" si="8"/>
        <v>913112</v>
      </c>
      <c r="L72" s="956">
        <f t="shared" si="8"/>
        <v>687116</v>
      </c>
      <c r="M72" s="956">
        <f t="shared" si="8"/>
        <v>33052</v>
      </c>
    </row>
    <row r="73" spans="1:13" ht="15" customHeight="1" thickBot="1">
      <c r="A73" s="101"/>
      <c r="B73" s="219" t="s">
        <v>405</v>
      </c>
      <c r="C73" s="610"/>
      <c r="D73" s="560"/>
      <c r="E73" s="612"/>
      <c r="F73" s="358"/>
      <c r="G73" s="955"/>
      <c r="H73" s="358"/>
      <c r="I73" s="358"/>
      <c r="J73" s="358"/>
      <c r="K73" s="358"/>
      <c r="L73" s="358"/>
      <c r="M73" s="358"/>
    </row>
    <row r="74" spans="1:13" s="105" customFormat="1" ht="15" customHeight="1">
      <c r="A74" s="102" t="s">
        <v>135</v>
      </c>
      <c r="B74" s="564" t="s">
        <v>136</v>
      </c>
      <c r="C74" s="537"/>
      <c r="D74" s="549"/>
      <c r="E74" s="538"/>
      <c r="F74" s="284"/>
      <c r="G74" s="947"/>
      <c r="H74" s="352"/>
      <c r="I74" s="352"/>
      <c r="J74" s="352"/>
      <c r="K74" s="352"/>
      <c r="L74" s="352"/>
      <c r="M74" s="352"/>
    </row>
    <row r="75" spans="1:13" s="105" customFormat="1" ht="17.25" customHeight="1">
      <c r="A75" s="104" t="s">
        <v>137</v>
      </c>
      <c r="B75" s="565" t="s">
        <v>138</v>
      </c>
      <c r="C75" s="537">
        <v>110000</v>
      </c>
      <c r="D75" s="549">
        <v>110000</v>
      </c>
      <c r="E75" s="538"/>
      <c r="F75" s="284"/>
      <c r="G75" s="947">
        <v>110000</v>
      </c>
      <c r="H75" s="352"/>
      <c r="I75" s="352"/>
      <c r="J75" s="352">
        <v>110000</v>
      </c>
      <c r="K75" s="352">
        <v>110000</v>
      </c>
      <c r="L75" s="352"/>
      <c r="M75" s="352"/>
    </row>
    <row r="76" spans="1:13" s="105" customFormat="1" ht="15" customHeight="1" thickBot="1">
      <c r="A76" s="107" t="s">
        <v>139</v>
      </c>
      <c r="B76" s="566" t="s">
        <v>406</v>
      </c>
      <c r="C76" s="537"/>
      <c r="D76" s="549"/>
      <c r="E76" s="538"/>
      <c r="F76" s="284"/>
      <c r="G76" s="951"/>
      <c r="H76" s="352"/>
      <c r="I76" s="352"/>
      <c r="J76" s="352"/>
      <c r="K76" s="352"/>
      <c r="L76" s="352"/>
      <c r="M76" s="352"/>
    </row>
    <row r="77" spans="1:13" s="105" customFormat="1" ht="33.75" customHeight="1" thickBot="1">
      <c r="A77" s="108" t="s">
        <v>407</v>
      </c>
      <c r="B77" s="219" t="s">
        <v>142</v>
      </c>
      <c r="C77" s="540">
        <f>SUM(C74:C76)</f>
        <v>110000</v>
      </c>
      <c r="D77" s="551">
        <f>SUM(D74:D76)</f>
        <v>110000</v>
      </c>
      <c r="E77" s="543">
        <f>SUM(E74:E76)</f>
        <v>0</v>
      </c>
      <c r="F77" s="570">
        <f>SUM(F74:F76)</f>
        <v>0</v>
      </c>
      <c r="G77" s="956">
        <f>SUM(G74:G76)</f>
        <v>110000</v>
      </c>
      <c r="H77" s="956">
        <f aca="true" t="shared" si="9" ref="H77:M77">SUM(H74:H76)</f>
        <v>0</v>
      </c>
      <c r="I77" s="956">
        <f t="shared" si="9"/>
        <v>0</v>
      </c>
      <c r="J77" s="956">
        <f t="shared" si="9"/>
        <v>110000</v>
      </c>
      <c r="K77" s="956">
        <f t="shared" si="9"/>
        <v>110000</v>
      </c>
      <c r="L77" s="956">
        <f t="shared" si="9"/>
        <v>0</v>
      </c>
      <c r="M77" s="956">
        <f t="shared" si="9"/>
        <v>0</v>
      </c>
    </row>
    <row r="78" spans="1:13" ht="15" customHeight="1" thickBot="1">
      <c r="A78" s="101"/>
      <c r="B78" s="219" t="s">
        <v>143</v>
      </c>
      <c r="C78" s="568"/>
      <c r="D78" s="547"/>
      <c r="E78" s="535"/>
      <c r="F78" s="348"/>
      <c r="G78" s="955"/>
      <c r="H78" s="348"/>
      <c r="I78" s="348"/>
      <c r="J78" s="348"/>
      <c r="K78" s="348"/>
      <c r="L78" s="348"/>
      <c r="M78" s="348"/>
    </row>
    <row r="79" spans="1:13" s="105" customFormat="1" ht="15" customHeight="1">
      <c r="A79" s="102" t="s">
        <v>144</v>
      </c>
      <c r="B79" s="564" t="s">
        <v>145</v>
      </c>
      <c r="C79" s="537"/>
      <c r="D79" s="549"/>
      <c r="E79" s="538"/>
      <c r="F79" s="284"/>
      <c r="G79" s="947"/>
      <c r="H79" s="352"/>
      <c r="I79" s="352"/>
      <c r="J79" s="352"/>
      <c r="K79" s="352"/>
      <c r="L79" s="352"/>
      <c r="M79" s="352"/>
    </row>
    <row r="80" spans="1:13" s="105" customFormat="1" ht="15" customHeight="1">
      <c r="A80" s="104" t="s">
        <v>146</v>
      </c>
      <c r="B80" s="565" t="s">
        <v>147</v>
      </c>
      <c r="C80" s="537"/>
      <c r="D80" s="549"/>
      <c r="E80" s="538"/>
      <c r="F80" s="284"/>
      <c r="G80" s="947"/>
      <c r="H80" s="352"/>
      <c r="I80" s="352"/>
      <c r="J80" s="352"/>
      <c r="K80" s="352"/>
      <c r="L80" s="352"/>
      <c r="M80" s="352"/>
    </row>
    <row r="81" spans="1:13" s="105" customFormat="1" ht="15" customHeight="1">
      <c r="A81" s="104" t="s">
        <v>148</v>
      </c>
      <c r="B81" s="565" t="s">
        <v>149</v>
      </c>
      <c r="C81" s="537"/>
      <c r="D81" s="549"/>
      <c r="E81" s="538"/>
      <c r="F81" s="284"/>
      <c r="G81" s="947"/>
      <c r="H81" s="352"/>
      <c r="I81" s="352"/>
      <c r="J81" s="352"/>
      <c r="K81" s="352"/>
      <c r="L81" s="352"/>
      <c r="M81" s="352"/>
    </row>
    <row r="82" spans="1:13" s="105" customFormat="1" ht="15" customHeight="1" thickBot="1">
      <c r="A82" s="107" t="s">
        <v>150</v>
      </c>
      <c r="B82" s="567" t="s">
        <v>151</v>
      </c>
      <c r="C82" s="537"/>
      <c r="D82" s="549"/>
      <c r="E82" s="538"/>
      <c r="F82" s="284"/>
      <c r="G82" s="947"/>
      <c r="H82" s="352"/>
      <c r="I82" s="352"/>
      <c r="J82" s="352"/>
      <c r="K82" s="352"/>
      <c r="L82" s="352"/>
      <c r="M82" s="352"/>
    </row>
    <row r="83" spans="1:13" s="105" customFormat="1" ht="15" customHeight="1" thickBot="1">
      <c r="A83" s="109" t="s">
        <v>152</v>
      </c>
      <c r="B83" s="219" t="s">
        <v>153</v>
      </c>
      <c r="C83" s="540">
        <f>SUM(C79:C82)</f>
        <v>0</v>
      </c>
      <c r="D83" s="551">
        <f>SUM(D79:D82)</f>
        <v>0</v>
      </c>
      <c r="E83" s="543">
        <f>SUM(E79:E82)</f>
        <v>0</v>
      </c>
      <c r="F83" s="298">
        <f>SUM(F79:F82)</f>
        <v>0</v>
      </c>
      <c r="G83" s="952">
        <f>SUM(G79:G82)</f>
        <v>0</v>
      </c>
      <c r="H83" s="356"/>
      <c r="I83" s="356"/>
      <c r="J83" s="356"/>
      <c r="K83" s="356"/>
      <c r="L83" s="356"/>
      <c r="M83" s="356"/>
    </row>
    <row r="84" spans="1:13" ht="15" customHeight="1" thickBot="1">
      <c r="A84" s="101"/>
      <c r="B84" s="219" t="s">
        <v>154</v>
      </c>
      <c r="C84" s="568"/>
      <c r="D84" s="547"/>
      <c r="E84" s="535"/>
      <c r="F84" s="348"/>
      <c r="G84" s="950"/>
      <c r="H84" s="348"/>
      <c r="I84" s="348"/>
      <c r="J84" s="348"/>
      <c r="K84" s="348"/>
      <c r="L84" s="348"/>
      <c r="M84" s="348"/>
    </row>
    <row r="85" spans="1:13" s="105" customFormat="1" ht="17.25" customHeight="1">
      <c r="A85" s="102" t="s">
        <v>155</v>
      </c>
      <c r="B85" s="564" t="s">
        <v>156</v>
      </c>
      <c r="C85" s="537">
        <v>1748601</v>
      </c>
      <c r="D85" s="549">
        <v>96332</v>
      </c>
      <c r="E85" s="538">
        <v>1652269</v>
      </c>
      <c r="F85" s="284"/>
      <c r="G85" s="947">
        <v>1729792</v>
      </c>
      <c r="H85" s="352"/>
      <c r="I85" s="352"/>
      <c r="J85" s="352">
        <v>1729792</v>
      </c>
      <c r="K85" s="352">
        <v>96332</v>
      </c>
      <c r="L85" s="352">
        <v>1633460</v>
      </c>
      <c r="M85" s="352"/>
    </row>
    <row r="86" spans="1:13" s="105" customFormat="1" ht="15" customHeight="1" thickBot="1">
      <c r="A86" s="107" t="s">
        <v>157</v>
      </c>
      <c r="B86" s="567" t="s">
        <v>158</v>
      </c>
      <c r="C86" s="537"/>
      <c r="D86" s="549"/>
      <c r="E86" s="538"/>
      <c r="F86" s="284"/>
      <c r="G86" s="951"/>
      <c r="H86" s="352"/>
      <c r="I86" s="352"/>
      <c r="J86" s="352"/>
      <c r="K86" s="352"/>
      <c r="L86" s="352"/>
      <c r="M86" s="352"/>
    </row>
    <row r="87" spans="1:13" s="105" customFormat="1" ht="18" customHeight="1" thickBot="1">
      <c r="A87" s="109" t="s">
        <v>159</v>
      </c>
      <c r="B87" s="219" t="s">
        <v>160</v>
      </c>
      <c r="C87" s="540">
        <f>SUM(C85:C86)</f>
        <v>1748601</v>
      </c>
      <c r="D87" s="551">
        <f>SUM(D85:D86)</f>
        <v>96332</v>
      </c>
      <c r="E87" s="543">
        <f>SUM(E85:E86)</f>
        <v>1652269</v>
      </c>
      <c r="F87" s="570">
        <f>SUM(F85:F86)</f>
        <v>0</v>
      </c>
      <c r="G87" s="956">
        <f>SUM(G85:G86)</f>
        <v>1729792</v>
      </c>
      <c r="H87" s="956">
        <f aca="true" t="shared" si="10" ref="H87:M87">SUM(H85:H86)</f>
        <v>0</v>
      </c>
      <c r="I87" s="956">
        <f t="shared" si="10"/>
        <v>0</v>
      </c>
      <c r="J87" s="956">
        <f t="shared" si="10"/>
        <v>1729792</v>
      </c>
      <c r="K87" s="956">
        <f t="shared" si="10"/>
        <v>96332</v>
      </c>
      <c r="L87" s="956">
        <f t="shared" si="10"/>
        <v>1633460</v>
      </c>
      <c r="M87" s="956">
        <f t="shared" si="10"/>
        <v>0</v>
      </c>
    </row>
    <row r="88" spans="1:13" ht="15" customHeight="1" thickBot="1">
      <c r="A88" s="101"/>
      <c r="B88" s="219" t="s">
        <v>161</v>
      </c>
      <c r="C88" s="569"/>
      <c r="D88" s="547"/>
      <c r="E88" s="571"/>
      <c r="F88" s="348"/>
      <c r="G88" s="955"/>
      <c r="H88" s="348"/>
      <c r="I88" s="348"/>
      <c r="J88" s="348"/>
      <c r="K88" s="348"/>
      <c r="L88" s="348"/>
      <c r="M88" s="348"/>
    </row>
    <row r="89" spans="1:13" s="105" customFormat="1" ht="15" customHeight="1">
      <c r="A89" s="102" t="s">
        <v>162</v>
      </c>
      <c r="B89" s="564" t="s">
        <v>163</v>
      </c>
      <c r="C89" s="576"/>
      <c r="D89" s="549"/>
      <c r="E89" s="563"/>
      <c r="F89" s="284"/>
      <c r="G89" s="947">
        <v>500</v>
      </c>
      <c r="H89" s="352"/>
      <c r="I89" s="352"/>
      <c r="J89" s="352">
        <v>500</v>
      </c>
      <c r="K89" s="352">
        <v>500</v>
      </c>
      <c r="L89" s="352"/>
      <c r="M89" s="352"/>
    </row>
    <row r="90" spans="1:13" s="105" customFormat="1" ht="15" customHeight="1">
      <c r="A90" s="104" t="s">
        <v>164</v>
      </c>
      <c r="B90" s="565" t="s">
        <v>165</v>
      </c>
      <c r="C90" s="537"/>
      <c r="D90" s="549"/>
      <c r="E90" s="538"/>
      <c r="F90" s="284"/>
      <c r="G90" s="947"/>
      <c r="H90" s="352"/>
      <c r="I90" s="352"/>
      <c r="J90" s="352"/>
      <c r="K90" s="352"/>
      <c r="L90" s="352"/>
      <c r="M90" s="352"/>
    </row>
    <row r="91" spans="1:13" s="105" customFormat="1" ht="15" customHeight="1" thickBot="1">
      <c r="A91" s="107" t="s">
        <v>166</v>
      </c>
      <c r="B91" s="567" t="s">
        <v>167</v>
      </c>
      <c r="C91" s="537"/>
      <c r="D91" s="549"/>
      <c r="E91" s="538"/>
      <c r="F91" s="284"/>
      <c r="G91" s="951"/>
      <c r="H91" s="352"/>
      <c r="I91" s="352"/>
      <c r="J91" s="352"/>
      <c r="K91" s="352"/>
      <c r="L91" s="352"/>
      <c r="M91" s="352"/>
    </row>
    <row r="92" spans="1:13" s="103" customFormat="1" ht="15" customHeight="1" thickBot="1">
      <c r="A92" s="109" t="s">
        <v>168</v>
      </c>
      <c r="B92" s="219" t="s">
        <v>169</v>
      </c>
      <c r="C92" s="540">
        <f>SUM(C89:C91)</f>
        <v>0</v>
      </c>
      <c r="D92" s="551">
        <f>SUM(D89:D91)</f>
        <v>0</v>
      </c>
      <c r="E92" s="543">
        <f>SUM(E89:E91)</f>
        <v>0</v>
      </c>
      <c r="F92" s="570">
        <f>SUM(F89:F91)</f>
        <v>0</v>
      </c>
      <c r="G92" s="956">
        <f>SUM(G89:G91)</f>
        <v>500</v>
      </c>
      <c r="H92" s="956">
        <f aca="true" t="shared" si="11" ref="H92:M92">SUM(H89:H91)</f>
        <v>0</v>
      </c>
      <c r="I92" s="956">
        <f t="shared" si="11"/>
        <v>0</v>
      </c>
      <c r="J92" s="956">
        <f t="shared" si="11"/>
        <v>500</v>
      </c>
      <c r="K92" s="956">
        <f t="shared" si="11"/>
        <v>500</v>
      </c>
      <c r="L92" s="956">
        <f t="shared" si="11"/>
        <v>0</v>
      </c>
      <c r="M92" s="956">
        <f t="shared" si="11"/>
        <v>0</v>
      </c>
    </row>
    <row r="93" spans="1:13" ht="15" customHeight="1" thickBot="1">
      <c r="A93" s="101"/>
      <c r="B93" s="219" t="s">
        <v>170</v>
      </c>
      <c r="C93" s="568"/>
      <c r="D93" s="547"/>
      <c r="E93" s="535"/>
      <c r="F93" s="348"/>
      <c r="G93" s="955"/>
      <c r="H93" s="348"/>
      <c r="I93" s="348"/>
      <c r="J93" s="348"/>
      <c r="K93" s="348"/>
      <c r="L93" s="348"/>
      <c r="M93" s="348"/>
    </row>
    <row r="94" spans="1:13" s="105" customFormat="1" ht="15" customHeight="1">
      <c r="A94" s="110" t="s">
        <v>171</v>
      </c>
      <c r="B94" s="564" t="s">
        <v>172</v>
      </c>
      <c r="C94" s="537"/>
      <c r="D94" s="549"/>
      <c r="E94" s="538"/>
      <c r="F94" s="284"/>
      <c r="G94" s="947"/>
      <c r="H94" s="352"/>
      <c r="I94" s="352"/>
      <c r="J94" s="352"/>
      <c r="K94" s="352"/>
      <c r="L94" s="352"/>
      <c r="M94" s="352"/>
    </row>
    <row r="95" spans="1:13" s="105" customFormat="1" ht="15" customHeight="1">
      <c r="A95" s="111" t="s">
        <v>173</v>
      </c>
      <c r="B95" s="565" t="s">
        <v>174</v>
      </c>
      <c r="C95" s="537"/>
      <c r="D95" s="549"/>
      <c r="E95" s="538"/>
      <c r="F95" s="284"/>
      <c r="G95" s="947"/>
      <c r="H95" s="352"/>
      <c r="I95" s="352"/>
      <c r="J95" s="352"/>
      <c r="K95" s="352"/>
      <c r="L95" s="352"/>
      <c r="M95" s="352"/>
    </row>
    <row r="96" spans="1:13" s="105" customFormat="1" ht="15" customHeight="1">
      <c r="A96" s="111" t="s">
        <v>175</v>
      </c>
      <c r="B96" s="565" t="s">
        <v>176</v>
      </c>
      <c r="C96" s="537"/>
      <c r="D96" s="549"/>
      <c r="E96" s="538"/>
      <c r="F96" s="284"/>
      <c r="G96" s="947"/>
      <c r="H96" s="352"/>
      <c r="I96" s="352"/>
      <c r="J96" s="352"/>
      <c r="K96" s="352"/>
      <c r="L96" s="352"/>
      <c r="M96" s="352"/>
    </row>
    <row r="97" spans="1:13" s="103" customFormat="1" ht="15" customHeight="1" thickBot="1">
      <c r="A97" s="112" t="s">
        <v>177</v>
      </c>
      <c r="B97" s="567" t="s">
        <v>178</v>
      </c>
      <c r="C97" s="537"/>
      <c r="D97" s="549"/>
      <c r="E97" s="538"/>
      <c r="F97" s="284"/>
      <c r="G97" s="947"/>
      <c r="H97" s="352"/>
      <c r="I97" s="352"/>
      <c r="J97" s="352"/>
      <c r="K97" s="352"/>
      <c r="L97" s="352"/>
      <c r="M97" s="352"/>
    </row>
    <row r="98" spans="1:13" s="105" customFormat="1" ht="15" customHeight="1" thickBot="1">
      <c r="A98" s="109" t="s">
        <v>179</v>
      </c>
      <c r="B98" s="219" t="s">
        <v>180</v>
      </c>
      <c r="C98" s="540">
        <f>SUM(C94:C97)</f>
        <v>0</v>
      </c>
      <c r="D98" s="551">
        <f>SUM(D94:D97)</f>
        <v>0</v>
      </c>
      <c r="E98" s="543">
        <f>SUM(E94:E97)</f>
        <v>0</v>
      </c>
      <c r="F98" s="291">
        <f>SUM(F94:F97)</f>
        <v>0</v>
      </c>
      <c r="G98" s="949">
        <f>SUM(G94:G97)</f>
        <v>0</v>
      </c>
      <c r="H98" s="301"/>
      <c r="I98" s="301"/>
      <c r="J98" s="301"/>
      <c r="K98" s="301"/>
      <c r="L98" s="301"/>
      <c r="M98" s="301"/>
    </row>
    <row r="99" spans="1:13" s="103" customFormat="1" ht="15" customHeight="1" thickBot="1">
      <c r="A99" s="109" t="s">
        <v>181</v>
      </c>
      <c r="B99" s="219" t="s">
        <v>182</v>
      </c>
      <c r="C99" s="577"/>
      <c r="D99" s="578"/>
      <c r="E99" s="581"/>
      <c r="F99" s="296"/>
      <c r="G99" s="957"/>
      <c r="H99" s="359"/>
      <c r="I99" s="359"/>
      <c r="J99" s="359"/>
      <c r="K99" s="359"/>
      <c r="L99" s="359"/>
      <c r="M99" s="359"/>
    </row>
    <row r="100" spans="1:13" s="103" customFormat="1" ht="15" customHeight="1" thickBot="1">
      <c r="A100" s="109" t="s">
        <v>408</v>
      </c>
      <c r="B100" s="219" t="s">
        <v>184</v>
      </c>
      <c r="C100" s="577"/>
      <c r="D100" s="578"/>
      <c r="E100" s="581"/>
      <c r="F100" s="296"/>
      <c r="G100" s="1025"/>
      <c r="H100" s="359"/>
      <c r="I100" s="359"/>
      <c r="J100" s="359"/>
      <c r="K100" s="359"/>
      <c r="L100" s="359"/>
      <c r="M100" s="359"/>
    </row>
    <row r="101" spans="1:13" s="103" customFormat="1" ht="18" customHeight="1" thickBot="1">
      <c r="A101" s="109" t="s">
        <v>409</v>
      </c>
      <c r="B101" s="572" t="s">
        <v>186</v>
      </c>
      <c r="C101" s="592">
        <f>+C77+C83+C87+C92+C98+C100+C99</f>
        <v>1858601</v>
      </c>
      <c r="D101" s="551">
        <f>+D77+D83+D87+D92+D98+D100+D99</f>
        <v>206332</v>
      </c>
      <c r="E101" s="554">
        <f>+E77+E83+E87+E92+E98+E100+E99</f>
        <v>1652269</v>
      </c>
      <c r="F101" s="551">
        <f>+F77+F83+F87+F92+F98+F100+F99</f>
        <v>0</v>
      </c>
      <c r="G101" s="956">
        <f>+G77+G83+G87+G92+G98+G100+G99</f>
        <v>1840292</v>
      </c>
      <c r="H101" s="956">
        <f aca="true" t="shared" si="12" ref="H101:M101">+H77+H83+H87+H92+H98+H100+H99</f>
        <v>0</v>
      </c>
      <c r="I101" s="956">
        <f t="shared" si="12"/>
        <v>0</v>
      </c>
      <c r="J101" s="956">
        <f t="shared" si="12"/>
        <v>1840292</v>
      </c>
      <c r="K101" s="956">
        <f t="shared" si="12"/>
        <v>206832</v>
      </c>
      <c r="L101" s="956">
        <f t="shared" si="12"/>
        <v>1633460</v>
      </c>
      <c r="M101" s="956">
        <f t="shared" si="12"/>
        <v>0</v>
      </c>
    </row>
    <row r="102" spans="1:13" s="103" customFormat="1" ht="19.5" customHeight="1" thickBot="1">
      <c r="A102" s="113" t="s">
        <v>410</v>
      </c>
      <c r="B102" s="573" t="s">
        <v>411</v>
      </c>
      <c r="C102" s="593">
        <f>+C72+C101</f>
        <v>3123985</v>
      </c>
      <c r="D102" s="551">
        <f>+D72+D101</f>
        <v>1057863</v>
      </c>
      <c r="E102" s="595">
        <f>+E72+E101</f>
        <v>2066122</v>
      </c>
      <c r="F102" s="551">
        <f>+F72+F101</f>
        <v>33052</v>
      </c>
      <c r="G102" s="956">
        <f>+G72+G101</f>
        <v>3411670</v>
      </c>
      <c r="H102" s="956">
        <f aca="true" t="shared" si="13" ref="H102:M102">+H72+H101</f>
        <v>30301</v>
      </c>
      <c r="I102" s="956">
        <f t="shared" si="13"/>
        <v>1451</v>
      </c>
      <c r="J102" s="956">
        <f t="shared" si="13"/>
        <v>3440520</v>
      </c>
      <c r="K102" s="956">
        <f t="shared" si="13"/>
        <v>1119944</v>
      </c>
      <c r="L102" s="956">
        <f t="shared" si="13"/>
        <v>2320576</v>
      </c>
      <c r="M102" s="956">
        <f t="shared" si="13"/>
        <v>33052</v>
      </c>
    </row>
    <row r="103" spans="1:6" s="103" customFormat="1" ht="12" customHeight="1">
      <c r="A103" s="114"/>
      <c r="B103" s="221"/>
      <c r="C103" s="463"/>
      <c r="D103" s="243"/>
      <c r="E103" s="243"/>
      <c r="F103" s="243"/>
    </row>
    <row r="104" spans="1:6" s="103" customFormat="1" ht="11.25" customHeight="1" thickBot="1">
      <c r="A104" s="114"/>
      <c r="B104" s="221"/>
      <c r="C104" s="463"/>
      <c r="D104" s="243"/>
      <c r="E104" s="243"/>
      <c r="F104" s="243"/>
    </row>
    <row r="105" spans="1:13" s="100" customFormat="1" ht="16.5" customHeight="1" thickBot="1">
      <c r="A105" s="240"/>
      <c r="B105" s="574" t="s">
        <v>289</v>
      </c>
      <c r="C105" s="594"/>
      <c r="D105" s="579"/>
      <c r="E105" s="596"/>
      <c r="F105" s="244"/>
      <c r="G105" s="244"/>
      <c r="H105" s="244"/>
      <c r="I105" s="244"/>
      <c r="J105" s="244"/>
      <c r="K105" s="244"/>
      <c r="L105" s="244"/>
      <c r="M105" s="244"/>
    </row>
    <row r="106" spans="1:13" ht="15" customHeight="1" thickBot="1">
      <c r="A106" s="241"/>
      <c r="B106" s="575" t="s">
        <v>190</v>
      </c>
      <c r="C106" s="590"/>
      <c r="D106" s="580"/>
      <c r="E106" s="559"/>
      <c r="F106" s="360"/>
      <c r="G106" s="360"/>
      <c r="H106" s="360"/>
      <c r="I106" s="360"/>
      <c r="J106" s="360"/>
      <c r="K106" s="360"/>
      <c r="L106" s="360"/>
      <c r="M106" s="360"/>
    </row>
    <row r="107" spans="1:13" ht="16.5" customHeight="1">
      <c r="A107" s="146" t="s">
        <v>13</v>
      </c>
      <c r="B107" s="637" t="s">
        <v>191</v>
      </c>
      <c r="C107" s="639">
        <v>145892</v>
      </c>
      <c r="D107" s="641">
        <v>44353</v>
      </c>
      <c r="E107" s="643">
        <v>101539</v>
      </c>
      <c r="F107" s="361"/>
      <c r="G107" s="361">
        <v>153955</v>
      </c>
      <c r="H107" s="361">
        <v>150</v>
      </c>
      <c r="I107" s="361"/>
      <c r="J107" s="361">
        <v>154105</v>
      </c>
      <c r="K107" s="361">
        <v>44353</v>
      </c>
      <c r="L107" s="361">
        <v>109752</v>
      </c>
      <c r="M107" s="361"/>
    </row>
    <row r="108" spans="1:13" ht="17.25" customHeight="1">
      <c r="A108" s="147" t="s">
        <v>15</v>
      </c>
      <c r="B108" s="225" t="s">
        <v>192</v>
      </c>
      <c r="C108" s="640">
        <v>21104</v>
      </c>
      <c r="D108" s="549">
        <v>8963</v>
      </c>
      <c r="E108" s="644">
        <v>12141</v>
      </c>
      <c r="F108" s="362"/>
      <c r="G108" s="362">
        <v>21313</v>
      </c>
      <c r="H108" s="362">
        <v>30</v>
      </c>
      <c r="I108" s="362"/>
      <c r="J108" s="362">
        <v>21343</v>
      </c>
      <c r="K108" s="362">
        <v>8963</v>
      </c>
      <c r="L108" s="362">
        <v>12380</v>
      </c>
      <c r="M108" s="362"/>
    </row>
    <row r="109" spans="1:13" ht="16.5" customHeight="1">
      <c r="A109" s="147" t="s">
        <v>17</v>
      </c>
      <c r="B109" s="225" t="s">
        <v>193</v>
      </c>
      <c r="C109" s="536">
        <v>706596</v>
      </c>
      <c r="D109" s="552">
        <v>180732</v>
      </c>
      <c r="E109" s="539">
        <v>525864</v>
      </c>
      <c r="F109" s="363"/>
      <c r="G109" s="363">
        <v>759653</v>
      </c>
      <c r="H109" s="363">
        <v>3172</v>
      </c>
      <c r="I109" s="363"/>
      <c r="J109" s="363">
        <v>762825</v>
      </c>
      <c r="K109" s="363">
        <v>184911</v>
      </c>
      <c r="L109" s="363">
        <v>577914</v>
      </c>
      <c r="M109" s="363"/>
    </row>
    <row r="110" spans="1:15" ht="16.5" customHeight="1">
      <c r="A110" s="147" t="s">
        <v>19</v>
      </c>
      <c r="B110" s="597" t="s">
        <v>194</v>
      </c>
      <c r="C110" s="537">
        <v>29750</v>
      </c>
      <c r="D110" s="552">
        <v>29750</v>
      </c>
      <c r="E110" s="542"/>
      <c r="F110" s="363"/>
      <c r="G110" s="363">
        <v>29750</v>
      </c>
      <c r="H110" s="363"/>
      <c r="I110" s="363"/>
      <c r="J110" s="363">
        <v>29750</v>
      </c>
      <c r="K110" s="363">
        <v>29750</v>
      </c>
      <c r="L110" s="363"/>
      <c r="M110" s="363"/>
      <c r="O110" s="116"/>
    </row>
    <row r="111" spans="1:13" ht="16.5" customHeight="1">
      <c r="A111" s="147" t="s">
        <v>195</v>
      </c>
      <c r="B111" s="225" t="s">
        <v>196</v>
      </c>
      <c r="C111" s="537">
        <v>63424</v>
      </c>
      <c r="D111" s="552">
        <v>1994</v>
      </c>
      <c r="E111" s="542">
        <v>61430</v>
      </c>
      <c r="F111" s="363"/>
      <c r="G111" s="363">
        <v>86276</v>
      </c>
      <c r="H111" s="363">
        <v>11217</v>
      </c>
      <c r="I111" s="363"/>
      <c r="J111" s="363">
        <v>97493</v>
      </c>
      <c r="K111" s="363">
        <v>22324</v>
      </c>
      <c r="L111" s="363">
        <v>75169</v>
      </c>
      <c r="M111" s="363"/>
    </row>
    <row r="112" spans="1:13" ht="16.5" customHeight="1">
      <c r="A112" s="147" t="s">
        <v>197</v>
      </c>
      <c r="B112" s="225" t="s">
        <v>412</v>
      </c>
      <c r="C112" s="558"/>
      <c r="D112" s="552"/>
      <c r="E112" s="542"/>
      <c r="F112" s="363"/>
      <c r="G112" s="363">
        <v>900</v>
      </c>
      <c r="H112" s="363"/>
      <c r="I112" s="363"/>
      <c r="J112" s="363">
        <v>900</v>
      </c>
      <c r="K112" s="363"/>
      <c r="L112" s="363"/>
      <c r="M112" s="363"/>
    </row>
    <row r="113" spans="1:13" ht="15" customHeight="1">
      <c r="A113" s="147" t="s">
        <v>199</v>
      </c>
      <c r="B113" s="598" t="s">
        <v>200</v>
      </c>
      <c r="C113" s="558"/>
      <c r="D113" s="552"/>
      <c r="E113" s="542"/>
      <c r="F113" s="363"/>
      <c r="G113" s="363"/>
      <c r="H113" s="363"/>
      <c r="I113" s="363"/>
      <c r="J113" s="363"/>
      <c r="K113" s="363"/>
      <c r="L113" s="363"/>
      <c r="M113" s="363"/>
    </row>
    <row r="114" spans="1:13" ht="15" customHeight="1">
      <c r="A114" s="147" t="s">
        <v>201</v>
      </c>
      <c r="B114" s="598" t="s">
        <v>202</v>
      </c>
      <c r="C114" s="558"/>
      <c r="D114" s="552"/>
      <c r="E114" s="542"/>
      <c r="F114" s="363"/>
      <c r="G114" s="363"/>
      <c r="H114" s="363"/>
      <c r="I114" s="363"/>
      <c r="J114" s="363"/>
      <c r="K114" s="363"/>
      <c r="L114" s="363"/>
      <c r="M114" s="363"/>
    </row>
    <row r="115" spans="1:13" ht="15" customHeight="1">
      <c r="A115" s="147" t="s">
        <v>203</v>
      </c>
      <c r="B115" s="598" t="s">
        <v>204</v>
      </c>
      <c r="C115" s="558"/>
      <c r="D115" s="552"/>
      <c r="E115" s="542"/>
      <c r="F115" s="363"/>
      <c r="G115" s="363"/>
      <c r="H115" s="363"/>
      <c r="I115" s="363"/>
      <c r="J115" s="363"/>
      <c r="K115" s="363"/>
      <c r="L115" s="363"/>
      <c r="M115" s="363"/>
    </row>
    <row r="116" spans="1:13" ht="31.5" customHeight="1">
      <c r="A116" s="147" t="s">
        <v>205</v>
      </c>
      <c r="B116" s="599" t="s">
        <v>206</v>
      </c>
      <c r="C116" s="558"/>
      <c r="D116" s="552"/>
      <c r="E116" s="542"/>
      <c r="F116" s="363"/>
      <c r="G116" s="363"/>
      <c r="H116" s="363"/>
      <c r="I116" s="363"/>
      <c r="J116" s="363"/>
      <c r="K116" s="363"/>
      <c r="L116" s="363"/>
      <c r="M116" s="363"/>
    </row>
    <row r="117" spans="1:13" ht="30" customHeight="1">
      <c r="A117" s="147" t="s">
        <v>207</v>
      </c>
      <c r="B117" s="599" t="s">
        <v>208</v>
      </c>
      <c r="C117" s="558"/>
      <c r="D117" s="552"/>
      <c r="E117" s="542"/>
      <c r="F117" s="363"/>
      <c r="G117" s="363"/>
      <c r="H117" s="363"/>
      <c r="I117" s="363"/>
      <c r="J117" s="363"/>
      <c r="K117" s="363"/>
      <c r="L117" s="363"/>
      <c r="M117" s="363"/>
    </row>
    <row r="118" spans="1:13" ht="17.25" customHeight="1">
      <c r="A118" s="147" t="s">
        <v>209</v>
      </c>
      <c r="B118" s="598" t="s">
        <v>210</v>
      </c>
      <c r="C118" s="558">
        <v>530</v>
      </c>
      <c r="D118" s="552"/>
      <c r="E118" s="542">
        <v>530</v>
      </c>
      <c r="F118" s="363"/>
      <c r="G118" s="363">
        <v>530</v>
      </c>
      <c r="H118" s="363"/>
      <c r="I118" s="363"/>
      <c r="J118" s="363">
        <v>530</v>
      </c>
      <c r="K118" s="363"/>
      <c r="L118" s="363">
        <v>530</v>
      </c>
      <c r="M118" s="363"/>
    </row>
    <row r="119" spans="1:13" ht="15" customHeight="1">
      <c r="A119" s="147" t="s">
        <v>211</v>
      </c>
      <c r="B119" s="598" t="s">
        <v>212</v>
      </c>
      <c r="C119" s="558"/>
      <c r="D119" s="552"/>
      <c r="E119" s="542"/>
      <c r="F119" s="363"/>
      <c r="G119" s="363"/>
      <c r="H119" s="363"/>
      <c r="I119" s="363"/>
      <c r="J119" s="363"/>
      <c r="K119" s="363"/>
      <c r="L119" s="363"/>
      <c r="M119" s="363"/>
    </row>
    <row r="120" spans="1:13" ht="21.75" customHeight="1">
      <c r="A120" s="147" t="s">
        <v>213</v>
      </c>
      <c r="B120" s="599" t="s">
        <v>214</v>
      </c>
      <c r="C120" s="558"/>
      <c r="D120" s="552"/>
      <c r="E120" s="542"/>
      <c r="F120" s="363"/>
      <c r="G120" s="363"/>
      <c r="H120" s="363"/>
      <c r="I120" s="363"/>
      <c r="J120" s="363"/>
      <c r="K120" s="363"/>
      <c r="L120" s="363"/>
      <c r="M120" s="363"/>
    </row>
    <row r="121" spans="1:13" ht="15" customHeight="1">
      <c r="A121" s="148" t="s">
        <v>215</v>
      </c>
      <c r="B121" s="600" t="s">
        <v>216</v>
      </c>
      <c r="C121" s="558"/>
      <c r="D121" s="552"/>
      <c r="E121" s="542"/>
      <c r="F121" s="363"/>
      <c r="G121" s="363"/>
      <c r="H121" s="363"/>
      <c r="I121" s="363"/>
      <c r="J121" s="363"/>
      <c r="K121" s="363"/>
      <c r="L121" s="363"/>
      <c r="M121" s="363"/>
    </row>
    <row r="122" spans="1:13" ht="15" customHeight="1">
      <c r="A122" s="147" t="s">
        <v>217</v>
      </c>
      <c r="B122" s="600" t="s">
        <v>218</v>
      </c>
      <c r="C122" s="558"/>
      <c r="D122" s="552"/>
      <c r="E122" s="542"/>
      <c r="F122" s="363"/>
      <c r="G122" s="363"/>
      <c r="H122" s="363"/>
      <c r="I122" s="363"/>
      <c r="J122" s="363"/>
      <c r="K122" s="363"/>
      <c r="L122" s="363"/>
      <c r="M122" s="363"/>
    </row>
    <row r="123" spans="1:13" ht="16.5" customHeight="1">
      <c r="A123" s="147" t="s">
        <v>219</v>
      </c>
      <c r="B123" s="599" t="s">
        <v>220</v>
      </c>
      <c r="C123" s="537">
        <v>62894</v>
      </c>
      <c r="D123" s="549">
        <v>1994</v>
      </c>
      <c r="E123" s="538">
        <v>60900</v>
      </c>
      <c r="F123" s="362"/>
      <c r="G123" s="362">
        <v>84324</v>
      </c>
      <c r="H123" s="362">
        <v>11217</v>
      </c>
      <c r="I123" s="362"/>
      <c r="J123" s="362">
        <v>95541</v>
      </c>
      <c r="K123" s="362">
        <v>21424</v>
      </c>
      <c r="L123" s="362">
        <v>74117</v>
      </c>
      <c r="M123" s="362"/>
    </row>
    <row r="124" spans="1:13" ht="16.5" customHeight="1">
      <c r="A124" s="147" t="s">
        <v>221</v>
      </c>
      <c r="B124" s="597" t="s">
        <v>222</v>
      </c>
      <c r="C124" s="537">
        <v>10000</v>
      </c>
      <c r="D124" s="549">
        <v>10000</v>
      </c>
      <c r="E124" s="538"/>
      <c r="F124" s="362"/>
      <c r="G124" s="362"/>
      <c r="H124" s="362"/>
      <c r="I124" s="362"/>
      <c r="J124" s="362"/>
      <c r="K124" s="362"/>
      <c r="L124" s="362"/>
      <c r="M124" s="362"/>
    </row>
    <row r="125" spans="1:13" ht="18" customHeight="1">
      <c r="A125" s="149" t="s">
        <v>223</v>
      </c>
      <c r="B125" s="225" t="s">
        <v>413</v>
      </c>
      <c r="C125" s="558">
        <v>10000</v>
      </c>
      <c r="D125" s="552">
        <v>10000</v>
      </c>
      <c r="E125" s="542"/>
      <c r="F125" s="363"/>
      <c r="G125" s="363"/>
      <c r="H125" s="363"/>
      <c r="I125" s="363"/>
      <c r="J125" s="363"/>
      <c r="K125" s="363"/>
      <c r="L125" s="363"/>
      <c r="M125" s="363"/>
    </row>
    <row r="126" spans="1:13" ht="15" customHeight="1" thickBot="1">
      <c r="A126" s="149" t="s">
        <v>225</v>
      </c>
      <c r="B126" s="600" t="s">
        <v>414</v>
      </c>
      <c r="C126" s="591"/>
      <c r="D126" s="552"/>
      <c r="E126" s="645"/>
      <c r="F126" s="363"/>
      <c r="G126" s="363"/>
      <c r="H126" s="363"/>
      <c r="I126" s="363"/>
      <c r="J126" s="363"/>
      <c r="K126" s="363"/>
      <c r="L126" s="363"/>
      <c r="M126" s="363"/>
    </row>
    <row r="127" spans="1:13" s="117" customFormat="1" ht="19.5" customHeight="1" thickBot="1">
      <c r="A127" s="150" t="s">
        <v>23</v>
      </c>
      <c r="B127" s="601" t="s">
        <v>415</v>
      </c>
      <c r="C127" s="638">
        <f>+C107+C108+C109+C110+C111+C124</f>
        <v>976766</v>
      </c>
      <c r="D127" s="551">
        <f>+D107+D108+D109+D110+D111+D124</f>
        <v>275792</v>
      </c>
      <c r="E127" s="642">
        <f>+E107+E108+E109+E110+E111+E124</f>
        <v>700974</v>
      </c>
      <c r="F127" s="364">
        <f>+F107+F108+F109+F110+F111+F124</f>
        <v>0</v>
      </c>
      <c r="G127" s="595">
        <f>+G107+G108+G109+G110+G111+G124</f>
        <v>1050947</v>
      </c>
      <c r="H127" s="595">
        <f aca="true" t="shared" si="14" ref="H127:M127">+H107+H108+H109+H110+H111+H124</f>
        <v>14569</v>
      </c>
      <c r="I127" s="595">
        <f t="shared" si="14"/>
        <v>0</v>
      </c>
      <c r="J127" s="595">
        <f t="shared" si="14"/>
        <v>1065516</v>
      </c>
      <c r="K127" s="595">
        <f t="shared" si="14"/>
        <v>290301</v>
      </c>
      <c r="L127" s="595">
        <f t="shared" si="14"/>
        <v>775215</v>
      </c>
      <c r="M127" s="595">
        <f t="shared" si="14"/>
        <v>0</v>
      </c>
    </row>
    <row r="128" spans="1:13" ht="15" customHeight="1" thickBot="1">
      <c r="A128" s="151"/>
      <c r="B128" s="601" t="s">
        <v>416</v>
      </c>
      <c r="C128" s="569"/>
      <c r="D128" s="547"/>
      <c r="E128" s="571"/>
      <c r="F128" s="365"/>
      <c r="G128" s="369"/>
      <c r="H128" s="365"/>
      <c r="I128" s="365"/>
      <c r="J128" s="365"/>
      <c r="K128" s="365"/>
      <c r="L128" s="365"/>
      <c r="M128" s="365"/>
    </row>
    <row r="129" spans="1:13" ht="18.75" customHeight="1">
      <c r="A129" s="152" t="s">
        <v>26</v>
      </c>
      <c r="B129" s="602" t="s">
        <v>229</v>
      </c>
      <c r="C129" s="576">
        <v>1337562</v>
      </c>
      <c r="D129" s="548">
        <v>96221</v>
      </c>
      <c r="E129" s="563">
        <v>1241341</v>
      </c>
      <c r="F129" s="366"/>
      <c r="G129" s="366">
        <v>1499251</v>
      </c>
      <c r="H129" s="366">
        <v>3000</v>
      </c>
      <c r="I129" s="366"/>
      <c r="J129" s="366">
        <v>1502251</v>
      </c>
      <c r="K129" s="366">
        <v>96710</v>
      </c>
      <c r="L129" s="366">
        <v>1405541</v>
      </c>
      <c r="M129" s="366"/>
    </row>
    <row r="130" spans="1:13" ht="15" customHeight="1">
      <c r="A130" s="152" t="s">
        <v>28</v>
      </c>
      <c r="B130" s="603" t="s">
        <v>230</v>
      </c>
      <c r="C130" s="536">
        <v>1243562</v>
      </c>
      <c r="D130" s="548">
        <v>90300</v>
      </c>
      <c r="E130" s="541">
        <v>1153262</v>
      </c>
      <c r="F130" s="366"/>
      <c r="G130" s="366">
        <v>1402762</v>
      </c>
      <c r="H130" s="366"/>
      <c r="I130" s="366">
        <v>1000</v>
      </c>
      <c r="J130" s="366">
        <v>1401762</v>
      </c>
      <c r="K130" s="366">
        <v>88300</v>
      </c>
      <c r="L130" s="366">
        <v>1313462</v>
      </c>
      <c r="M130" s="366"/>
    </row>
    <row r="131" spans="1:13" ht="16.5" customHeight="1">
      <c r="A131" s="152" t="s">
        <v>30</v>
      </c>
      <c r="B131" s="603" t="s">
        <v>231</v>
      </c>
      <c r="C131" s="537">
        <v>41953</v>
      </c>
      <c r="D131" s="549"/>
      <c r="E131" s="538">
        <v>41953</v>
      </c>
      <c r="F131" s="362"/>
      <c r="G131" s="362">
        <v>51676</v>
      </c>
      <c r="H131" s="362"/>
      <c r="I131" s="362">
        <v>7642</v>
      </c>
      <c r="J131" s="362">
        <v>44034</v>
      </c>
      <c r="K131" s="362">
        <v>11050</v>
      </c>
      <c r="L131" s="362">
        <v>32984</v>
      </c>
      <c r="M131" s="362"/>
    </row>
    <row r="132" spans="1:13" ht="15" customHeight="1">
      <c r="A132" s="152" t="s">
        <v>32</v>
      </c>
      <c r="B132" s="603" t="s">
        <v>232</v>
      </c>
      <c r="C132" s="537"/>
      <c r="D132" s="549"/>
      <c r="E132" s="538"/>
      <c r="F132" s="362"/>
      <c r="G132" s="362">
        <v>7911</v>
      </c>
      <c r="H132" s="362"/>
      <c r="I132" s="362">
        <v>250</v>
      </c>
      <c r="J132" s="362">
        <v>7661</v>
      </c>
      <c r="K132" s="362"/>
      <c r="L132" s="362">
        <v>7661</v>
      </c>
      <c r="M132" s="362"/>
    </row>
    <row r="133" spans="1:13" ht="17.25" customHeight="1">
      <c r="A133" s="152" t="s">
        <v>34</v>
      </c>
      <c r="B133" s="604" t="s">
        <v>233</v>
      </c>
      <c r="C133" s="537"/>
      <c r="D133" s="549"/>
      <c r="E133" s="538"/>
      <c r="F133" s="362"/>
      <c r="G133" s="362">
        <v>885</v>
      </c>
      <c r="H133" s="362"/>
      <c r="I133" s="362"/>
      <c r="J133" s="362">
        <v>885</v>
      </c>
      <c r="K133" s="362"/>
      <c r="L133" s="362">
        <v>885</v>
      </c>
      <c r="M133" s="362"/>
    </row>
    <row r="134" spans="1:13" ht="29.25" customHeight="1">
      <c r="A134" s="152" t="s">
        <v>36</v>
      </c>
      <c r="B134" s="605" t="s">
        <v>234</v>
      </c>
      <c r="C134" s="537"/>
      <c r="D134" s="549"/>
      <c r="E134" s="538"/>
      <c r="F134" s="362"/>
      <c r="G134" s="362"/>
      <c r="H134" s="362"/>
      <c r="I134" s="362"/>
      <c r="J134" s="362"/>
      <c r="K134" s="362"/>
      <c r="L134" s="362"/>
      <c r="M134" s="362"/>
    </row>
    <row r="135" spans="1:13" ht="30.75" customHeight="1">
      <c r="A135" s="152" t="s">
        <v>235</v>
      </c>
      <c r="B135" s="606" t="s">
        <v>236</v>
      </c>
      <c r="C135" s="537"/>
      <c r="D135" s="549"/>
      <c r="E135" s="538"/>
      <c r="F135" s="362"/>
      <c r="G135" s="362"/>
      <c r="H135" s="362"/>
      <c r="I135" s="362"/>
      <c r="J135" s="362"/>
      <c r="K135" s="362"/>
      <c r="L135" s="362"/>
      <c r="M135" s="362"/>
    </row>
    <row r="136" spans="1:13" ht="29.25" customHeight="1">
      <c r="A136" s="152" t="s">
        <v>237</v>
      </c>
      <c r="B136" s="599" t="s">
        <v>208</v>
      </c>
      <c r="C136" s="537"/>
      <c r="D136" s="549"/>
      <c r="E136" s="538"/>
      <c r="F136" s="362"/>
      <c r="G136" s="362"/>
      <c r="H136" s="362"/>
      <c r="I136" s="362"/>
      <c r="J136" s="362"/>
      <c r="K136" s="362"/>
      <c r="L136" s="362"/>
      <c r="M136" s="362"/>
    </row>
    <row r="137" spans="1:13" ht="15" customHeight="1">
      <c r="A137" s="152" t="s">
        <v>238</v>
      </c>
      <c r="B137" s="599" t="s">
        <v>239</v>
      </c>
      <c r="C137" s="537"/>
      <c r="D137" s="549"/>
      <c r="E137" s="538"/>
      <c r="F137" s="362"/>
      <c r="G137" s="362"/>
      <c r="H137" s="362"/>
      <c r="I137" s="362"/>
      <c r="J137" s="362"/>
      <c r="K137" s="362"/>
      <c r="L137" s="362"/>
      <c r="M137" s="362"/>
    </row>
    <row r="138" spans="1:13" ht="15" customHeight="1">
      <c r="A138" s="152" t="s">
        <v>240</v>
      </c>
      <c r="B138" s="599" t="s">
        <v>241</v>
      </c>
      <c r="C138" s="537"/>
      <c r="D138" s="549"/>
      <c r="E138" s="538"/>
      <c r="F138" s="362"/>
      <c r="G138" s="362"/>
      <c r="H138" s="362"/>
      <c r="I138" s="362"/>
      <c r="J138" s="362"/>
      <c r="K138" s="362"/>
      <c r="L138" s="362"/>
      <c r="M138" s="362"/>
    </row>
    <row r="139" spans="1:13" ht="15" customHeight="1">
      <c r="A139" s="152" t="s">
        <v>242</v>
      </c>
      <c r="B139" s="599" t="s">
        <v>214</v>
      </c>
      <c r="C139" s="537"/>
      <c r="D139" s="549"/>
      <c r="E139" s="538"/>
      <c r="F139" s="362"/>
      <c r="G139" s="362"/>
      <c r="H139" s="362"/>
      <c r="I139" s="362"/>
      <c r="J139" s="362"/>
      <c r="K139" s="362"/>
      <c r="L139" s="362"/>
      <c r="M139" s="362"/>
    </row>
    <row r="140" spans="1:13" ht="15" customHeight="1">
      <c r="A140" s="152" t="s">
        <v>243</v>
      </c>
      <c r="B140" s="599" t="s">
        <v>244</v>
      </c>
      <c r="C140" s="537"/>
      <c r="D140" s="549"/>
      <c r="E140" s="538"/>
      <c r="F140" s="362"/>
      <c r="G140" s="362"/>
      <c r="H140" s="362"/>
      <c r="I140" s="362"/>
      <c r="J140" s="362"/>
      <c r="K140" s="362"/>
      <c r="L140" s="362"/>
      <c r="M140" s="362"/>
    </row>
    <row r="141" spans="1:13" ht="18" customHeight="1" thickBot="1">
      <c r="A141" s="148" t="s">
        <v>245</v>
      </c>
      <c r="B141" s="599" t="s">
        <v>246</v>
      </c>
      <c r="C141" s="558"/>
      <c r="D141" s="552"/>
      <c r="E141" s="542"/>
      <c r="F141" s="363"/>
      <c r="G141" s="363"/>
      <c r="H141" s="363"/>
      <c r="I141" s="363"/>
      <c r="J141" s="363"/>
      <c r="K141" s="363"/>
      <c r="L141" s="363"/>
      <c r="M141" s="363"/>
    </row>
    <row r="142" spans="1:13" ht="17.25" customHeight="1" thickBot="1">
      <c r="A142" s="153" t="s">
        <v>38</v>
      </c>
      <c r="B142" s="575" t="s">
        <v>247</v>
      </c>
      <c r="C142" s="592">
        <f>+C129+C131+C133</f>
        <v>1379515</v>
      </c>
      <c r="D142" s="570">
        <f>+D129+D131+D133</f>
        <v>96221</v>
      </c>
      <c r="E142" s="554">
        <f>+E129+E131+E133</f>
        <v>1283294</v>
      </c>
      <c r="F142" s="368">
        <f>+F129+F131+F133</f>
        <v>0</v>
      </c>
      <c r="G142" s="595">
        <f>+G129+G131+G133</f>
        <v>1551812</v>
      </c>
      <c r="H142" s="595">
        <f aca="true" t="shared" si="15" ref="H142:M142">+H129+H131+H133</f>
        <v>3000</v>
      </c>
      <c r="I142" s="595">
        <f t="shared" si="15"/>
        <v>7642</v>
      </c>
      <c r="J142" s="595">
        <f t="shared" si="15"/>
        <v>1547170</v>
      </c>
      <c r="K142" s="595">
        <f t="shared" si="15"/>
        <v>107760</v>
      </c>
      <c r="L142" s="595">
        <f t="shared" si="15"/>
        <v>1439410</v>
      </c>
      <c r="M142" s="595">
        <f t="shared" si="15"/>
        <v>0</v>
      </c>
    </row>
    <row r="143" spans="1:13" ht="18.75" customHeight="1" thickBot="1">
      <c r="A143" s="635" t="s">
        <v>53</v>
      </c>
      <c r="B143" s="636" t="s">
        <v>248</v>
      </c>
      <c r="C143" s="593">
        <f>+C127+C142</f>
        <v>2356281</v>
      </c>
      <c r="D143" s="595">
        <f>+D127+D142</f>
        <v>372013</v>
      </c>
      <c r="E143" s="595">
        <f>+E127+E142</f>
        <v>1984268</v>
      </c>
      <c r="F143" s="595">
        <f>+F127+F142</f>
        <v>0</v>
      </c>
      <c r="G143" s="595">
        <f>+G127+G142</f>
        <v>2602759</v>
      </c>
      <c r="H143" s="595">
        <f aca="true" t="shared" si="16" ref="H143:M143">+H127+H142</f>
        <v>17569</v>
      </c>
      <c r="I143" s="595">
        <f t="shared" si="16"/>
        <v>7642</v>
      </c>
      <c r="J143" s="595">
        <f t="shared" si="16"/>
        <v>2612686</v>
      </c>
      <c r="K143" s="595">
        <f t="shared" si="16"/>
        <v>398061</v>
      </c>
      <c r="L143" s="595">
        <f t="shared" si="16"/>
        <v>2214625</v>
      </c>
      <c r="M143" s="595">
        <f t="shared" si="16"/>
        <v>0</v>
      </c>
    </row>
    <row r="144" spans="1:13" ht="15" customHeight="1" thickBot="1">
      <c r="A144" s="155"/>
      <c r="B144" s="609" t="s">
        <v>249</v>
      </c>
      <c r="C144" s="589"/>
      <c r="D144" s="560"/>
      <c r="E144" s="611"/>
      <c r="F144" s="369"/>
      <c r="G144" s="369"/>
      <c r="H144" s="369"/>
      <c r="I144" s="369"/>
      <c r="J144" s="369"/>
      <c r="K144" s="369"/>
      <c r="L144" s="369"/>
      <c r="M144" s="369"/>
    </row>
    <row r="145" spans="1:13" s="117" customFormat="1" ht="17.25" customHeight="1">
      <c r="A145" s="152" t="s">
        <v>56</v>
      </c>
      <c r="B145" s="602" t="s">
        <v>417</v>
      </c>
      <c r="C145" s="576">
        <v>6000</v>
      </c>
      <c r="D145" s="548"/>
      <c r="E145" s="541">
        <v>6000</v>
      </c>
      <c r="F145" s="366"/>
      <c r="G145" s="366">
        <v>6000</v>
      </c>
      <c r="H145" s="366"/>
      <c r="I145" s="366"/>
      <c r="J145" s="366">
        <v>6000</v>
      </c>
      <c r="K145" s="366"/>
      <c r="L145" s="366">
        <v>6000</v>
      </c>
      <c r="M145" s="366"/>
    </row>
    <row r="146" spans="1:13" ht="16.5" customHeight="1">
      <c r="A146" s="152" t="s">
        <v>64</v>
      </c>
      <c r="B146" s="602" t="s">
        <v>251</v>
      </c>
      <c r="C146" s="537">
        <v>110000</v>
      </c>
      <c r="D146" s="549">
        <v>110000</v>
      </c>
      <c r="E146" s="538"/>
      <c r="F146" s="362"/>
      <c r="G146" s="362">
        <v>110000</v>
      </c>
      <c r="H146" s="362"/>
      <c r="I146" s="362"/>
      <c r="J146" s="362">
        <v>110000</v>
      </c>
      <c r="K146" s="362">
        <v>110000</v>
      </c>
      <c r="L146" s="362"/>
      <c r="M146" s="362"/>
    </row>
    <row r="147" spans="1:13" ht="15" customHeight="1" thickBot="1">
      <c r="A147" s="148" t="s">
        <v>66</v>
      </c>
      <c r="B147" s="226" t="s">
        <v>418</v>
      </c>
      <c r="C147" s="558"/>
      <c r="D147" s="552"/>
      <c r="E147" s="542"/>
      <c r="F147" s="363"/>
      <c r="G147" s="363"/>
      <c r="H147" s="363"/>
      <c r="I147" s="363"/>
      <c r="J147" s="363"/>
      <c r="K147" s="363"/>
      <c r="L147" s="363"/>
      <c r="M147" s="363"/>
    </row>
    <row r="148" spans="1:13" ht="32.25" customHeight="1" thickBot="1">
      <c r="A148" s="154" t="s">
        <v>70</v>
      </c>
      <c r="B148" s="608" t="s">
        <v>419</v>
      </c>
      <c r="C148" s="540">
        <f>+C145+C146+C147</f>
        <v>116000</v>
      </c>
      <c r="D148" s="551">
        <f>+D145+D146+D147</f>
        <v>110000</v>
      </c>
      <c r="E148" s="543">
        <f>+E145+E146+E147</f>
        <v>6000</v>
      </c>
      <c r="F148" s="364">
        <f>+F145+F146+F147</f>
        <v>0</v>
      </c>
      <c r="G148" s="595">
        <f>+G145+G146+G147</f>
        <v>116000</v>
      </c>
      <c r="H148" s="595">
        <f aca="true" t="shared" si="17" ref="H148:M148">+H145+H146+H147</f>
        <v>0</v>
      </c>
      <c r="I148" s="595">
        <f t="shared" si="17"/>
        <v>0</v>
      </c>
      <c r="J148" s="595">
        <f t="shared" si="17"/>
        <v>116000</v>
      </c>
      <c r="K148" s="595">
        <f t="shared" si="17"/>
        <v>110000</v>
      </c>
      <c r="L148" s="595">
        <f t="shared" si="17"/>
        <v>6000</v>
      </c>
      <c r="M148" s="595">
        <f t="shared" si="17"/>
        <v>0</v>
      </c>
    </row>
    <row r="149" spans="1:13" ht="15" customHeight="1" thickBot="1">
      <c r="A149" s="155"/>
      <c r="B149" s="609" t="s">
        <v>420</v>
      </c>
      <c r="C149" s="610"/>
      <c r="D149" s="560"/>
      <c r="E149" s="612"/>
      <c r="F149" s="369"/>
      <c r="G149" s="369"/>
      <c r="H149" s="369"/>
      <c r="I149" s="369"/>
      <c r="J149" s="369"/>
      <c r="K149" s="369"/>
      <c r="L149" s="369"/>
      <c r="M149" s="369"/>
    </row>
    <row r="150" spans="1:13" ht="15" customHeight="1">
      <c r="A150" s="152" t="s">
        <v>73</v>
      </c>
      <c r="B150" s="602" t="s">
        <v>255</v>
      </c>
      <c r="C150" s="536"/>
      <c r="D150" s="548"/>
      <c r="E150" s="541"/>
      <c r="F150" s="366"/>
      <c r="G150" s="366"/>
      <c r="H150" s="366"/>
      <c r="I150" s="366"/>
      <c r="J150" s="366"/>
      <c r="K150" s="366"/>
      <c r="L150" s="366"/>
      <c r="M150" s="366"/>
    </row>
    <row r="151" spans="1:13" ht="15" customHeight="1">
      <c r="A151" s="152" t="s">
        <v>75</v>
      </c>
      <c r="B151" s="602" t="s">
        <v>256</v>
      </c>
      <c r="C151" s="537"/>
      <c r="D151" s="549"/>
      <c r="E151" s="538"/>
      <c r="F151" s="362"/>
      <c r="G151" s="362"/>
      <c r="H151" s="362"/>
      <c r="I151" s="362"/>
      <c r="J151" s="362"/>
      <c r="K151" s="362"/>
      <c r="L151" s="362"/>
      <c r="M151" s="362"/>
    </row>
    <row r="152" spans="1:13" ht="15" customHeight="1">
      <c r="A152" s="152" t="s">
        <v>77</v>
      </c>
      <c r="B152" s="602" t="s">
        <v>257</v>
      </c>
      <c r="C152" s="537"/>
      <c r="D152" s="549"/>
      <c r="E152" s="538"/>
      <c r="F152" s="362"/>
      <c r="G152" s="362"/>
      <c r="H152" s="362"/>
      <c r="I152" s="362"/>
      <c r="J152" s="362"/>
      <c r="K152" s="362"/>
      <c r="L152" s="362"/>
      <c r="M152" s="362"/>
    </row>
    <row r="153" spans="1:13" ht="15" customHeight="1">
      <c r="A153" s="152" t="s">
        <v>79</v>
      </c>
      <c r="B153" s="602" t="s">
        <v>421</v>
      </c>
      <c r="C153" s="537"/>
      <c r="D153" s="549"/>
      <c r="E153" s="538"/>
      <c r="F153" s="362"/>
      <c r="G153" s="362"/>
      <c r="H153" s="362"/>
      <c r="I153" s="362"/>
      <c r="J153" s="362"/>
      <c r="K153" s="362"/>
      <c r="L153" s="362"/>
      <c r="M153" s="362"/>
    </row>
    <row r="154" spans="1:13" ht="15" customHeight="1">
      <c r="A154" s="152" t="s">
        <v>81</v>
      </c>
      <c r="B154" s="602" t="s">
        <v>259</v>
      </c>
      <c r="C154" s="537"/>
      <c r="D154" s="549"/>
      <c r="E154" s="538"/>
      <c r="F154" s="362"/>
      <c r="G154" s="362"/>
      <c r="H154" s="362"/>
      <c r="I154" s="362"/>
      <c r="J154" s="362"/>
      <c r="K154" s="362"/>
      <c r="L154" s="362"/>
      <c r="M154" s="362"/>
    </row>
    <row r="155" spans="1:13" s="117" customFormat="1" ht="15" customHeight="1" thickBot="1">
      <c r="A155" s="148" t="s">
        <v>83</v>
      </c>
      <c r="B155" s="226" t="s">
        <v>260</v>
      </c>
      <c r="C155" s="537"/>
      <c r="D155" s="549"/>
      <c r="E155" s="538"/>
      <c r="F155" s="362"/>
      <c r="G155" s="362"/>
      <c r="H155" s="362"/>
      <c r="I155" s="362"/>
      <c r="J155" s="362"/>
      <c r="K155" s="362"/>
      <c r="L155" s="362"/>
      <c r="M155" s="362"/>
    </row>
    <row r="156" spans="1:13" ht="15" customHeight="1" thickBot="1">
      <c r="A156" s="153" t="s">
        <v>95</v>
      </c>
      <c r="B156" s="607" t="s">
        <v>422</v>
      </c>
      <c r="C156" s="592">
        <f>+C150+C151+C152+C153+C154+C155</f>
        <v>0</v>
      </c>
      <c r="D156" s="570">
        <f>+D150+D151+D152+D153+D154+D155</f>
        <v>0</v>
      </c>
      <c r="E156" s="554">
        <f>+E150+E151+E152+E153+E154+E155</f>
        <v>0</v>
      </c>
      <c r="F156" s="368">
        <f>+F150+F151+F152+F153+F154+F155</f>
        <v>0</v>
      </c>
      <c r="G156" s="368">
        <f>+G150+G151+G152+G153+G154+G155</f>
        <v>0</v>
      </c>
      <c r="H156" s="368"/>
      <c r="I156" s="368"/>
      <c r="J156" s="368"/>
      <c r="K156" s="368"/>
      <c r="L156" s="368"/>
      <c r="M156" s="368"/>
    </row>
    <row r="157" spans="1:13" ht="15" customHeight="1" thickBot="1">
      <c r="A157" s="151"/>
      <c r="B157" s="220" t="s">
        <v>423</v>
      </c>
      <c r="C157" s="568"/>
      <c r="D157" s="547"/>
      <c r="E157" s="535"/>
      <c r="F157" s="365"/>
      <c r="G157" s="365"/>
      <c r="H157" s="365"/>
      <c r="I157" s="365"/>
      <c r="J157" s="365"/>
      <c r="K157" s="365"/>
      <c r="L157" s="365"/>
      <c r="M157" s="365"/>
    </row>
    <row r="158" spans="1:13" ht="15" customHeight="1">
      <c r="A158" s="152" t="s">
        <v>98</v>
      </c>
      <c r="B158" s="602" t="s">
        <v>263</v>
      </c>
      <c r="C158" s="536"/>
      <c r="D158" s="548"/>
      <c r="E158" s="541"/>
      <c r="F158" s="366"/>
      <c r="G158" s="366"/>
      <c r="H158" s="366"/>
      <c r="I158" s="366"/>
      <c r="J158" s="366"/>
      <c r="K158" s="366"/>
      <c r="L158" s="366"/>
      <c r="M158" s="366"/>
    </row>
    <row r="159" spans="1:13" ht="17.25" customHeight="1">
      <c r="A159" s="152" t="s">
        <v>100</v>
      </c>
      <c r="B159" s="602" t="s">
        <v>264</v>
      </c>
      <c r="C159" s="537">
        <v>14757</v>
      </c>
      <c r="D159" s="549">
        <v>14757</v>
      </c>
      <c r="E159" s="538"/>
      <c r="F159" s="362"/>
      <c r="G159" s="362">
        <v>15257</v>
      </c>
      <c r="H159" s="362"/>
      <c r="I159" s="362"/>
      <c r="J159" s="362">
        <v>15257</v>
      </c>
      <c r="K159" s="362">
        <v>15257</v>
      </c>
      <c r="L159" s="362"/>
      <c r="M159" s="362"/>
    </row>
    <row r="160" spans="1:13" ht="16.5" customHeight="1">
      <c r="A160" s="152" t="s">
        <v>102</v>
      </c>
      <c r="B160" s="602" t="s">
        <v>424</v>
      </c>
      <c r="C160" s="537">
        <v>636947</v>
      </c>
      <c r="D160" s="549">
        <v>561093</v>
      </c>
      <c r="E160" s="538">
        <v>75854</v>
      </c>
      <c r="F160" s="362">
        <v>33052</v>
      </c>
      <c r="G160" s="362">
        <v>677654</v>
      </c>
      <c r="H160" s="362">
        <v>18923</v>
      </c>
      <c r="I160" s="362"/>
      <c r="J160" s="362">
        <v>696577</v>
      </c>
      <c r="K160" s="362">
        <v>596626</v>
      </c>
      <c r="L160" s="362">
        <v>99951</v>
      </c>
      <c r="M160" s="362">
        <v>33052</v>
      </c>
    </row>
    <row r="161" spans="1:13" s="117" customFormat="1" ht="15" customHeight="1">
      <c r="A161" s="152" t="s">
        <v>104</v>
      </c>
      <c r="B161" s="602" t="s">
        <v>265</v>
      </c>
      <c r="C161" s="537"/>
      <c r="D161" s="549"/>
      <c r="E161" s="538"/>
      <c r="F161" s="362"/>
      <c r="G161" s="362"/>
      <c r="H161" s="362"/>
      <c r="I161" s="362"/>
      <c r="J161" s="362"/>
      <c r="K161" s="362"/>
      <c r="L161" s="362"/>
      <c r="M161" s="362"/>
    </row>
    <row r="162" spans="1:13" s="117" customFormat="1" ht="15" customHeight="1" thickBot="1">
      <c r="A162" s="148" t="s">
        <v>106</v>
      </c>
      <c r="B162" s="226" t="s">
        <v>266</v>
      </c>
      <c r="C162" s="537"/>
      <c r="D162" s="549"/>
      <c r="E162" s="538"/>
      <c r="F162" s="362"/>
      <c r="G162" s="363"/>
      <c r="H162" s="362"/>
      <c r="I162" s="362"/>
      <c r="J162" s="362"/>
      <c r="K162" s="362"/>
      <c r="L162" s="362"/>
      <c r="M162" s="362"/>
    </row>
    <row r="163" spans="1:13" ht="17.25" customHeight="1" thickBot="1">
      <c r="A163" s="153" t="s">
        <v>108</v>
      </c>
      <c r="B163" s="607" t="s">
        <v>425</v>
      </c>
      <c r="C163" s="592">
        <f>+C158+C159+C161+C162+C160</f>
        <v>651704</v>
      </c>
      <c r="D163" s="570">
        <f>+D158+D159+D161+D162+D160</f>
        <v>575850</v>
      </c>
      <c r="E163" s="554">
        <f>+E158+E159+E161+E162+E160</f>
        <v>75854</v>
      </c>
      <c r="F163" s="368">
        <f>+F158+F159+F161+F162+F160</f>
        <v>33052</v>
      </c>
      <c r="G163" s="595">
        <f>+G158+G159+G161+G162+G160</f>
        <v>692911</v>
      </c>
      <c r="H163" s="595">
        <f aca="true" t="shared" si="18" ref="H163:M163">+H158+H159+H161+H162+H160</f>
        <v>18923</v>
      </c>
      <c r="I163" s="595">
        <f t="shared" si="18"/>
        <v>0</v>
      </c>
      <c r="J163" s="595">
        <f t="shared" si="18"/>
        <v>711834</v>
      </c>
      <c r="K163" s="595">
        <f t="shared" si="18"/>
        <v>611883</v>
      </c>
      <c r="L163" s="595">
        <f t="shared" si="18"/>
        <v>99951</v>
      </c>
      <c r="M163" s="595">
        <f t="shared" si="18"/>
        <v>33052</v>
      </c>
    </row>
    <row r="164" spans="1:13" ht="15" customHeight="1" thickBot="1">
      <c r="A164" s="151"/>
      <c r="B164" s="220" t="s">
        <v>426</v>
      </c>
      <c r="C164" s="569"/>
      <c r="D164" s="547"/>
      <c r="E164" s="611"/>
      <c r="F164" s="365"/>
      <c r="G164" s="369"/>
      <c r="H164" s="365"/>
      <c r="I164" s="365"/>
      <c r="J164" s="365"/>
      <c r="K164" s="365"/>
      <c r="L164" s="365"/>
      <c r="M164" s="365"/>
    </row>
    <row r="165" spans="1:13" s="117" customFormat="1" ht="15" customHeight="1">
      <c r="A165" s="152" t="s">
        <v>111</v>
      </c>
      <c r="B165" s="602" t="s">
        <v>269</v>
      </c>
      <c r="C165" s="576"/>
      <c r="D165" s="548"/>
      <c r="E165" s="541"/>
      <c r="F165" s="366"/>
      <c r="G165" s="366"/>
      <c r="H165" s="366"/>
      <c r="I165" s="366"/>
      <c r="J165" s="366"/>
      <c r="K165" s="366"/>
      <c r="L165" s="366"/>
      <c r="M165" s="366"/>
    </row>
    <row r="166" spans="1:13" s="117" customFormat="1" ht="15" customHeight="1">
      <c r="A166" s="152" t="s">
        <v>113</v>
      </c>
      <c r="B166" s="602" t="s">
        <v>270</v>
      </c>
      <c r="C166" s="537"/>
      <c r="D166" s="549"/>
      <c r="E166" s="538"/>
      <c r="F166" s="362"/>
      <c r="G166" s="362"/>
      <c r="H166" s="362"/>
      <c r="I166" s="362"/>
      <c r="J166" s="362"/>
      <c r="K166" s="362"/>
      <c r="L166" s="362"/>
      <c r="M166" s="362"/>
    </row>
    <row r="167" spans="1:13" s="117" customFormat="1" ht="15" customHeight="1">
      <c r="A167" s="152" t="s">
        <v>115</v>
      </c>
      <c r="B167" s="602" t="s">
        <v>271</v>
      </c>
      <c r="C167" s="537"/>
      <c r="D167" s="549"/>
      <c r="E167" s="538"/>
      <c r="F167" s="362"/>
      <c r="G167" s="362"/>
      <c r="H167" s="362"/>
      <c r="I167" s="362"/>
      <c r="J167" s="362"/>
      <c r="K167" s="362"/>
      <c r="L167" s="362"/>
      <c r="M167" s="362"/>
    </row>
    <row r="168" spans="1:13" s="117" customFormat="1" ht="15" customHeight="1">
      <c r="A168" s="152" t="s">
        <v>117</v>
      </c>
      <c r="B168" s="602" t="s">
        <v>427</v>
      </c>
      <c r="C168" s="537"/>
      <c r="D168" s="549"/>
      <c r="E168" s="538"/>
      <c r="F168" s="362"/>
      <c r="G168" s="362"/>
      <c r="H168" s="362"/>
      <c r="I168" s="362"/>
      <c r="J168" s="362"/>
      <c r="K168" s="362"/>
      <c r="L168" s="362"/>
      <c r="M168" s="362"/>
    </row>
    <row r="169" spans="1:13" ht="15" customHeight="1" thickBot="1">
      <c r="A169" s="148" t="s">
        <v>273</v>
      </c>
      <c r="B169" s="226" t="s">
        <v>274</v>
      </c>
      <c r="C169" s="558"/>
      <c r="D169" s="552"/>
      <c r="E169" s="542"/>
      <c r="F169" s="363"/>
      <c r="G169" s="363"/>
      <c r="H169" s="363"/>
      <c r="I169" s="363"/>
      <c r="J169" s="363"/>
      <c r="K169" s="363"/>
      <c r="L169" s="363"/>
      <c r="M169" s="363"/>
    </row>
    <row r="170" spans="1:13" s="117" customFormat="1" ht="15" customHeight="1" thickBot="1">
      <c r="A170" s="150" t="s">
        <v>119</v>
      </c>
      <c r="B170" s="220" t="s">
        <v>428</v>
      </c>
      <c r="C170" s="614">
        <f>+C165+C166+C167+C168+C169</f>
        <v>0</v>
      </c>
      <c r="D170" s="616">
        <f>+D165+D166+D167+D168+D169</f>
        <v>0</v>
      </c>
      <c r="E170" s="618">
        <f>+E165+E166+E167+E168+E169</f>
        <v>0</v>
      </c>
      <c r="F170" s="371">
        <f>+F165+F166+F167+F168+F169</f>
        <v>0</v>
      </c>
      <c r="G170" s="371">
        <f>+G165+G166+G167+G168+G169</f>
        <v>0</v>
      </c>
      <c r="H170" s="371"/>
      <c r="I170" s="371"/>
      <c r="J170" s="371"/>
      <c r="K170" s="371"/>
      <c r="L170" s="371"/>
      <c r="M170" s="371"/>
    </row>
    <row r="171" spans="1:13" ht="15" customHeight="1" thickBot="1">
      <c r="A171" s="156" t="s">
        <v>130</v>
      </c>
      <c r="B171" s="220" t="s">
        <v>276</v>
      </c>
      <c r="C171" s="614"/>
      <c r="D171" s="616"/>
      <c r="E171" s="618"/>
      <c r="F171" s="371"/>
      <c r="G171" s="371"/>
      <c r="H171" s="371"/>
      <c r="I171" s="371"/>
      <c r="J171" s="371"/>
      <c r="K171" s="371"/>
      <c r="L171" s="371"/>
      <c r="M171" s="371"/>
    </row>
    <row r="172" spans="1:13" ht="15" customHeight="1" thickBot="1">
      <c r="A172" s="156" t="s">
        <v>277</v>
      </c>
      <c r="B172" s="220" t="s">
        <v>278</v>
      </c>
      <c r="C172" s="614"/>
      <c r="D172" s="616"/>
      <c r="E172" s="618"/>
      <c r="F172" s="371"/>
      <c r="G172" s="1026"/>
      <c r="H172" s="371"/>
      <c r="I172" s="371"/>
      <c r="J172" s="371"/>
      <c r="K172" s="371"/>
      <c r="L172" s="371"/>
      <c r="M172" s="371"/>
    </row>
    <row r="173" spans="1:13" ht="17.25" customHeight="1" thickBot="1">
      <c r="A173" s="150" t="s">
        <v>141</v>
      </c>
      <c r="B173" s="220" t="s">
        <v>279</v>
      </c>
      <c r="C173" s="614">
        <f>+C148+C156+C163+C170+C171+C172</f>
        <v>767704</v>
      </c>
      <c r="D173" s="616">
        <f>+D148+D156+D163+D170+D171+D172</f>
        <v>685850</v>
      </c>
      <c r="E173" s="618">
        <f>+E148+E156+E163+E170+E171+E172</f>
        <v>81854</v>
      </c>
      <c r="F173" s="371">
        <f>+F148+F156+F163+F170+F171+F172</f>
        <v>33052</v>
      </c>
      <c r="G173" s="1023">
        <f>+G148+G156+G163+G170+G171+G172</f>
        <v>808911</v>
      </c>
      <c r="H173" s="1023">
        <f aca="true" t="shared" si="19" ref="H173:M173">+H148+H156+H163+H170+H171+H172</f>
        <v>18923</v>
      </c>
      <c r="I173" s="1023">
        <f t="shared" si="19"/>
        <v>0</v>
      </c>
      <c r="J173" s="1023">
        <f t="shared" si="19"/>
        <v>827834</v>
      </c>
      <c r="K173" s="1023">
        <f t="shared" si="19"/>
        <v>721883</v>
      </c>
      <c r="L173" s="1023">
        <f t="shared" si="19"/>
        <v>105951</v>
      </c>
      <c r="M173" s="1023">
        <f t="shared" si="19"/>
        <v>33052</v>
      </c>
    </row>
    <row r="174" spans="1:13" ht="17.25" customHeight="1" thickBot="1">
      <c r="A174" s="157" t="s">
        <v>280</v>
      </c>
      <c r="B174" s="613" t="s">
        <v>281</v>
      </c>
      <c r="C174" s="615">
        <f>+C143+C173</f>
        <v>3123985</v>
      </c>
      <c r="D174" s="617">
        <f>+D143+D173</f>
        <v>1057863</v>
      </c>
      <c r="E174" s="619">
        <f>+E143+E173</f>
        <v>2066122</v>
      </c>
      <c r="F174" s="372">
        <f>+F143+F173</f>
        <v>33052</v>
      </c>
      <c r="G174" s="1023">
        <f>+G143+G173</f>
        <v>3411670</v>
      </c>
      <c r="H174" s="1023">
        <f aca="true" t="shared" si="20" ref="H174:M174">+H143+H173</f>
        <v>36492</v>
      </c>
      <c r="I174" s="1023">
        <f t="shared" si="20"/>
        <v>7642</v>
      </c>
      <c r="J174" s="1023">
        <f t="shared" si="20"/>
        <v>3440520</v>
      </c>
      <c r="K174" s="1023">
        <f t="shared" si="20"/>
        <v>1119944</v>
      </c>
      <c r="L174" s="1023">
        <f t="shared" si="20"/>
        <v>2320576</v>
      </c>
      <c r="M174" s="1023">
        <f t="shared" si="20"/>
        <v>33052</v>
      </c>
    </row>
    <row r="175" spans="3:13" ht="15" customHeight="1" thickBot="1">
      <c r="C175" s="266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</row>
    <row r="176" spans="1:13" ht="17.25" customHeight="1" thickBot="1">
      <c r="A176" s="118" t="s">
        <v>429</v>
      </c>
      <c r="B176" s="620"/>
      <c r="C176" s="621">
        <v>6</v>
      </c>
      <c r="D176" s="623">
        <v>3</v>
      </c>
      <c r="E176" s="624">
        <v>3</v>
      </c>
      <c r="F176" s="375"/>
      <c r="G176" s="375">
        <v>6</v>
      </c>
      <c r="H176" s="375"/>
      <c r="I176" s="375"/>
      <c r="J176" s="375">
        <v>6</v>
      </c>
      <c r="K176" s="375">
        <v>3</v>
      </c>
      <c r="L176" s="375">
        <v>3</v>
      </c>
      <c r="M176" s="375"/>
    </row>
    <row r="177" spans="1:13" ht="18" customHeight="1" thickBot="1">
      <c r="A177" s="118" t="s">
        <v>430</v>
      </c>
      <c r="B177" s="620"/>
      <c r="C177" s="622">
        <v>130</v>
      </c>
      <c r="D177" s="623"/>
      <c r="E177" s="625">
        <v>130</v>
      </c>
      <c r="F177" s="375"/>
      <c r="G177" s="375">
        <v>130</v>
      </c>
      <c r="H177" s="375"/>
      <c r="I177" s="375"/>
      <c r="J177" s="375">
        <v>130</v>
      </c>
      <c r="K177" s="375"/>
      <c r="L177" s="375">
        <v>130</v>
      </c>
      <c r="M177" s="375"/>
    </row>
    <row r="178" spans="3:6" ht="16.5">
      <c r="C178" s="464"/>
      <c r="D178" s="223"/>
      <c r="E178" s="223"/>
      <c r="F178" s="223"/>
    </row>
  </sheetData>
  <sheetProtection selectLockedCells="1" selectUnlockedCells="1"/>
  <mergeCells count="10">
    <mergeCell ref="B2:M2"/>
    <mergeCell ref="A4:A5"/>
    <mergeCell ref="B4:B5"/>
    <mergeCell ref="C4:C5"/>
    <mergeCell ref="D4:F4"/>
    <mergeCell ref="H4:I4"/>
    <mergeCell ref="J4:J5"/>
    <mergeCell ref="K4:M4"/>
    <mergeCell ref="B3:M3"/>
    <mergeCell ref="G4:G5"/>
  </mergeCells>
  <printOptions horizontalCentered="1"/>
  <pageMargins left="0.15748031496062992" right="0.2755905511811024" top="0.2755905511811024" bottom="0.5118110236220472" header="0.5118110236220472" footer="0.5118110236220472"/>
  <pageSetup horizontalDpi="300" verticalDpi="300" orientation="landscape" paperSize="9" scale="58" r:id="rId1"/>
  <rowBreaks count="4" manualBreakCount="4">
    <brk id="39" max="12" man="1"/>
    <brk id="72" max="11" man="1"/>
    <brk id="103" max="255" man="1"/>
    <brk id="14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O179"/>
  <sheetViews>
    <sheetView zoomScalePageLayoutView="0" workbookViewId="0" topLeftCell="A1">
      <pane xSplit="2" ySplit="6" topLeftCell="C15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61" sqref="K161:L161"/>
    </sheetView>
  </sheetViews>
  <sheetFormatPr defaultColWidth="9.00390625" defaultRowHeight="12.75"/>
  <cols>
    <col min="1" max="1" width="9.125" style="90" customWidth="1"/>
    <col min="2" max="2" width="81.50390625" style="194" customWidth="1"/>
    <col min="3" max="3" width="16.875" style="465" customWidth="1"/>
    <col min="4" max="6" width="16.875" style="92" customWidth="1"/>
    <col min="7" max="13" width="16.875" style="93" customWidth="1"/>
    <col min="14" max="16384" width="9.375" style="93" customWidth="1"/>
  </cols>
  <sheetData>
    <row r="1" spans="1:13" s="96" customFormat="1" ht="16.5" customHeight="1">
      <c r="A1" s="94"/>
      <c r="B1" s="120"/>
      <c r="C1" s="461" t="str">
        <f>+CONCATENATE("9.1.1. melléklet a .../",2018,". (…...) önkormányzati rendelethez")</f>
        <v>9.1.1. melléklet a .../2018. (…...) önkormányzati rendelethez</v>
      </c>
      <c r="D1" s="95"/>
      <c r="E1" s="95"/>
      <c r="M1" s="48" t="s">
        <v>499</v>
      </c>
    </row>
    <row r="2" spans="1:13" s="96" customFormat="1" ht="16.5" customHeight="1" thickBot="1">
      <c r="A2" s="94"/>
      <c r="B2" s="120"/>
      <c r="C2" s="461"/>
      <c r="D2" s="95"/>
      <c r="E2" s="95"/>
      <c r="M2" s="48"/>
    </row>
    <row r="3" spans="1:13" s="97" customFormat="1" ht="40.5" customHeight="1" thickBot="1">
      <c r="A3" s="528" t="s">
        <v>394</v>
      </c>
      <c r="B3" s="1105" t="s">
        <v>527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7"/>
    </row>
    <row r="4" spans="1:13" s="97" customFormat="1" ht="42" customHeight="1" thickBot="1">
      <c r="A4" s="726" t="s">
        <v>395</v>
      </c>
      <c r="B4" s="1105" t="s">
        <v>396</v>
      </c>
      <c r="C4" s="1106"/>
      <c r="D4" s="1106"/>
      <c r="E4" s="1106"/>
      <c r="F4" s="1106"/>
      <c r="G4" s="1106"/>
      <c r="H4" s="1106"/>
      <c r="I4" s="1106"/>
      <c r="J4" s="1106"/>
      <c r="K4" s="1106"/>
      <c r="L4" s="1106"/>
      <c r="M4" s="1107"/>
    </row>
    <row r="5" spans="1:13" s="97" customFormat="1" ht="26.25" customHeight="1" thickBot="1">
      <c r="A5" s="1148" t="s">
        <v>1</v>
      </c>
      <c r="B5" s="1101" t="s">
        <v>397</v>
      </c>
      <c r="C5" s="1151" t="s">
        <v>542</v>
      </c>
      <c r="D5" s="1146" t="s">
        <v>543</v>
      </c>
      <c r="E5" s="1147"/>
      <c r="F5" s="1147"/>
      <c r="G5" s="1087" t="s">
        <v>570</v>
      </c>
      <c r="H5" s="1108" t="s">
        <v>571</v>
      </c>
      <c r="I5" s="1074"/>
      <c r="J5" s="1087" t="s">
        <v>557</v>
      </c>
      <c r="K5" s="1121" t="s">
        <v>533</v>
      </c>
      <c r="L5" s="1121"/>
      <c r="M5" s="1122"/>
    </row>
    <row r="6" spans="1:13" s="194" customFormat="1" ht="48" thickBot="1">
      <c r="A6" s="1149"/>
      <c r="B6" s="1150"/>
      <c r="C6" s="1152"/>
      <c r="D6" s="524" t="s">
        <v>3</v>
      </c>
      <c r="E6" s="523" t="s">
        <v>4</v>
      </c>
      <c r="F6" s="523" t="s">
        <v>488</v>
      </c>
      <c r="G6" s="1075"/>
      <c r="H6" s="493" t="s">
        <v>534</v>
      </c>
      <c r="I6" s="493" t="s">
        <v>334</v>
      </c>
      <c r="J6" s="1075"/>
      <c r="K6" s="524" t="s">
        <v>3</v>
      </c>
      <c r="L6" s="523" t="s">
        <v>4</v>
      </c>
      <c r="M6" s="525" t="s">
        <v>488</v>
      </c>
    </row>
    <row r="7" spans="1:13" s="11" customFormat="1" ht="13.5" customHeight="1" thickBot="1">
      <c r="A7" s="531" t="s">
        <v>5</v>
      </c>
      <c r="B7" s="727" t="s">
        <v>6</v>
      </c>
      <c r="C7" s="728" t="s">
        <v>7</v>
      </c>
      <c r="D7" s="729" t="s">
        <v>8</v>
      </c>
      <c r="E7" s="730" t="s">
        <v>9</v>
      </c>
      <c r="F7" s="731" t="s">
        <v>10</v>
      </c>
      <c r="G7" s="733" t="s">
        <v>536</v>
      </c>
      <c r="H7" s="732" t="s">
        <v>376</v>
      </c>
      <c r="I7" s="733" t="s">
        <v>535</v>
      </c>
      <c r="J7" s="733" t="s">
        <v>536</v>
      </c>
      <c r="K7" s="733" t="s">
        <v>537</v>
      </c>
      <c r="L7" s="733" t="s">
        <v>540</v>
      </c>
      <c r="M7" s="733" t="s">
        <v>538</v>
      </c>
    </row>
    <row r="8" spans="1:13" s="100" customFormat="1" ht="15.75" customHeight="1" thickBot="1">
      <c r="A8" s="159"/>
      <c r="B8" s="582" t="s">
        <v>288</v>
      </c>
      <c r="C8" s="594"/>
      <c r="D8" s="546"/>
      <c r="E8" s="596"/>
      <c r="F8" s="242"/>
      <c r="G8" s="242"/>
      <c r="H8" s="242"/>
      <c r="I8" s="242"/>
      <c r="J8" s="242"/>
      <c r="K8" s="242"/>
      <c r="L8" s="242"/>
      <c r="M8" s="242"/>
    </row>
    <row r="9" spans="1:13" ht="20.25" customHeight="1" thickBot="1">
      <c r="A9" s="101"/>
      <c r="B9" s="220" t="s">
        <v>398</v>
      </c>
      <c r="C9" s="699"/>
      <c r="D9" s="696"/>
      <c r="E9" s="697"/>
      <c r="F9" s="348"/>
      <c r="G9" s="672"/>
      <c r="H9" s="672"/>
      <c r="I9" s="547"/>
      <c r="J9" s="611"/>
      <c r="K9" s="672"/>
      <c r="L9" s="672"/>
      <c r="M9" s="348"/>
    </row>
    <row r="10" spans="1:13" s="103" customFormat="1" ht="18" customHeight="1">
      <c r="A10" s="102" t="s">
        <v>13</v>
      </c>
      <c r="B10" s="564" t="s">
        <v>14</v>
      </c>
      <c r="C10" s="576">
        <v>98898</v>
      </c>
      <c r="D10" s="563">
        <v>98898</v>
      </c>
      <c r="E10" s="563"/>
      <c r="F10" s="548">
        <v>33052</v>
      </c>
      <c r="G10" s="576">
        <v>98898</v>
      </c>
      <c r="H10" s="563"/>
      <c r="I10" s="548"/>
      <c r="J10" s="536">
        <v>98898</v>
      </c>
      <c r="K10" s="683">
        <v>98898</v>
      </c>
      <c r="L10" s="563"/>
      <c r="M10" s="281">
        <v>33052</v>
      </c>
    </row>
    <row r="11" spans="1:13" s="105" customFormat="1" ht="18" customHeight="1">
      <c r="A11" s="104" t="s">
        <v>15</v>
      </c>
      <c r="B11" s="565" t="s">
        <v>16</v>
      </c>
      <c r="C11" s="537">
        <v>136923</v>
      </c>
      <c r="D11" s="538">
        <v>136923</v>
      </c>
      <c r="E11" s="538"/>
      <c r="F11" s="549"/>
      <c r="G11" s="537">
        <v>136923</v>
      </c>
      <c r="H11" s="538"/>
      <c r="I11" s="549">
        <v>1451</v>
      </c>
      <c r="J11" s="537">
        <v>135472</v>
      </c>
      <c r="K11" s="630">
        <v>135472</v>
      </c>
      <c r="L11" s="538"/>
      <c r="M11" s="284"/>
    </row>
    <row r="12" spans="1:13" s="105" customFormat="1" ht="18" customHeight="1">
      <c r="A12" s="104" t="s">
        <v>17</v>
      </c>
      <c r="B12" s="565" t="s">
        <v>18</v>
      </c>
      <c r="C12" s="537">
        <v>169583</v>
      </c>
      <c r="D12" s="538">
        <v>169583</v>
      </c>
      <c r="E12" s="538"/>
      <c r="F12" s="549"/>
      <c r="G12" s="537">
        <v>187814</v>
      </c>
      <c r="H12" s="538">
        <v>4040</v>
      </c>
      <c r="I12" s="549"/>
      <c r="J12" s="537">
        <v>191854</v>
      </c>
      <c r="K12" s="630">
        <v>191854</v>
      </c>
      <c r="L12" s="538"/>
      <c r="M12" s="284"/>
    </row>
    <row r="13" spans="1:13" s="105" customFormat="1" ht="16.5" customHeight="1">
      <c r="A13" s="104" t="s">
        <v>19</v>
      </c>
      <c r="B13" s="565" t="s">
        <v>20</v>
      </c>
      <c r="C13" s="558">
        <v>31559</v>
      </c>
      <c r="D13" s="542">
        <v>31559</v>
      </c>
      <c r="E13" s="542"/>
      <c r="F13" s="552"/>
      <c r="G13" s="537">
        <v>34892</v>
      </c>
      <c r="H13" s="542">
        <v>581</v>
      </c>
      <c r="I13" s="552"/>
      <c r="J13" s="537">
        <v>35473</v>
      </c>
      <c r="K13" s="684">
        <v>35473</v>
      </c>
      <c r="L13" s="542"/>
      <c r="M13" s="284"/>
    </row>
    <row r="14" spans="1:13" s="105" customFormat="1" ht="15" customHeight="1">
      <c r="A14" s="104" t="s">
        <v>21</v>
      </c>
      <c r="B14" s="565" t="s">
        <v>399</v>
      </c>
      <c r="C14" s="644"/>
      <c r="D14" s="644"/>
      <c r="E14" s="644"/>
      <c r="F14" s="681"/>
      <c r="G14" s="537">
        <v>21245</v>
      </c>
      <c r="H14" s="644">
        <v>578</v>
      </c>
      <c r="I14" s="681"/>
      <c r="J14" s="537">
        <v>21823</v>
      </c>
      <c r="K14" s="678">
        <v>21823</v>
      </c>
      <c r="L14" s="644"/>
      <c r="M14" s="284"/>
    </row>
    <row r="15" spans="1:13" s="105" customFormat="1" ht="15" customHeight="1" thickBot="1">
      <c r="A15" s="529" t="s">
        <v>197</v>
      </c>
      <c r="B15" s="583" t="s">
        <v>541</v>
      </c>
      <c r="C15" s="675"/>
      <c r="D15" s="675"/>
      <c r="E15" s="675"/>
      <c r="F15" s="682"/>
      <c r="G15" s="537">
        <v>2206</v>
      </c>
      <c r="H15" s="675"/>
      <c r="I15" s="682"/>
      <c r="J15" s="537">
        <v>2206</v>
      </c>
      <c r="K15" s="679">
        <v>2206</v>
      </c>
      <c r="L15" s="680"/>
      <c r="M15" s="553"/>
    </row>
    <row r="16" spans="1:13" s="100" customFormat="1" ht="18.75" customHeight="1" thickBot="1">
      <c r="A16" s="106" t="s">
        <v>23</v>
      </c>
      <c r="B16" s="220" t="s">
        <v>24</v>
      </c>
      <c r="C16" s="734">
        <f>SUM(C10:C15)</f>
        <v>436963</v>
      </c>
      <c r="D16" s="734">
        <f>SUM(D10:D15)</f>
        <v>436963</v>
      </c>
      <c r="E16" s="734"/>
      <c r="F16" s="734">
        <f aca="true" t="shared" si="0" ref="F16:M16">SUM(F10:F15)</f>
        <v>33052</v>
      </c>
      <c r="G16" s="734">
        <f>SUM(G10:G15)</f>
        <v>481978</v>
      </c>
      <c r="H16" s="734">
        <f t="shared" si="0"/>
        <v>5199</v>
      </c>
      <c r="I16" s="734">
        <f t="shared" si="0"/>
        <v>1451</v>
      </c>
      <c r="J16" s="734">
        <f>SUM(J10:J15)</f>
        <v>485726</v>
      </c>
      <c r="K16" s="734">
        <f t="shared" si="0"/>
        <v>485726</v>
      </c>
      <c r="L16" s="734">
        <f t="shared" si="0"/>
        <v>0</v>
      </c>
      <c r="M16" s="734">
        <f t="shared" si="0"/>
        <v>33052</v>
      </c>
    </row>
    <row r="17" spans="1:13" ht="15" customHeight="1" thickBot="1">
      <c r="A17" s="101"/>
      <c r="B17" s="219" t="s">
        <v>400</v>
      </c>
      <c r="C17" s="590"/>
      <c r="D17" s="560"/>
      <c r="E17" s="612"/>
      <c r="F17" s="358"/>
      <c r="G17" s="358"/>
      <c r="H17" s="358"/>
      <c r="I17" s="358"/>
      <c r="J17" s="358"/>
      <c r="K17" s="358"/>
      <c r="L17" s="348"/>
      <c r="M17" s="348"/>
    </row>
    <row r="18" spans="1:13" s="103" customFormat="1" ht="15" customHeight="1">
      <c r="A18" s="102" t="s">
        <v>26</v>
      </c>
      <c r="B18" s="564" t="s">
        <v>27</v>
      </c>
      <c r="C18" s="576"/>
      <c r="D18" s="548"/>
      <c r="E18" s="541"/>
      <c r="F18" s="281"/>
      <c r="G18" s="350"/>
      <c r="H18" s="350"/>
      <c r="I18" s="350"/>
      <c r="J18" s="350"/>
      <c r="K18" s="350"/>
      <c r="L18" s="350"/>
      <c r="M18" s="350"/>
    </row>
    <row r="19" spans="1:13" s="103" customFormat="1" ht="15" customHeight="1">
      <c r="A19" s="104" t="s">
        <v>28</v>
      </c>
      <c r="B19" s="565" t="s">
        <v>29</v>
      </c>
      <c r="C19" s="537"/>
      <c r="D19" s="549"/>
      <c r="E19" s="538"/>
      <c r="F19" s="284"/>
      <c r="G19" s="352"/>
      <c r="H19" s="352"/>
      <c r="I19" s="352"/>
      <c r="J19" s="352"/>
      <c r="K19" s="352"/>
      <c r="L19" s="352"/>
      <c r="M19" s="352"/>
    </row>
    <row r="20" spans="1:13" s="103" customFormat="1" ht="15" customHeight="1">
      <c r="A20" s="104" t="s">
        <v>30</v>
      </c>
      <c r="B20" s="565" t="s">
        <v>31</v>
      </c>
      <c r="C20" s="537"/>
      <c r="D20" s="549"/>
      <c r="E20" s="538"/>
      <c r="F20" s="284"/>
      <c r="G20" s="352"/>
      <c r="H20" s="352"/>
      <c r="I20" s="352"/>
      <c r="J20" s="352"/>
      <c r="K20" s="352"/>
      <c r="L20" s="352"/>
      <c r="M20" s="352"/>
    </row>
    <row r="21" spans="1:13" s="103" customFormat="1" ht="15" customHeight="1">
      <c r="A21" s="104" t="s">
        <v>32</v>
      </c>
      <c r="B21" s="565" t="s">
        <v>33</v>
      </c>
      <c r="C21" s="538"/>
      <c r="D21" s="538"/>
      <c r="E21" s="284"/>
      <c r="F21" s="284"/>
      <c r="G21" s="537"/>
      <c r="H21" s="352"/>
      <c r="I21" s="352"/>
      <c r="J21" s="537"/>
      <c r="K21" s="352"/>
      <c r="L21" s="352"/>
      <c r="M21" s="352"/>
    </row>
    <row r="22" spans="1:13" s="103" customFormat="1" ht="17.25" customHeight="1">
      <c r="A22" s="104" t="s">
        <v>34</v>
      </c>
      <c r="B22" s="565" t="s">
        <v>35</v>
      </c>
      <c r="C22" s="558">
        <v>167221</v>
      </c>
      <c r="D22" s="552">
        <v>15868</v>
      </c>
      <c r="E22" s="542">
        <v>151353</v>
      </c>
      <c r="F22" s="284"/>
      <c r="G22" s="352">
        <v>164768</v>
      </c>
      <c r="H22" s="352"/>
      <c r="I22" s="352"/>
      <c r="J22" s="352">
        <v>164768</v>
      </c>
      <c r="K22" s="352">
        <v>15868</v>
      </c>
      <c r="L22" s="352">
        <v>148900</v>
      </c>
      <c r="M22" s="352"/>
    </row>
    <row r="23" spans="1:13" s="105" customFormat="1" ht="15" customHeight="1" thickBot="1">
      <c r="A23" s="107" t="s">
        <v>36</v>
      </c>
      <c r="B23" s="567" t="s">
        <v>37</v>
      </c>
      <c r="C23" s="591"/>
      <c r="D23" s="552"/>
      <c r="E23" s="542"/>
      <c r="F23" s="289"/>
      <c r="G23" s="355"/>
      <c r="H23" s="355"/>
      <c r="I23" s="355"/>
      <c r="J23" s="355"/>
      <c r="K23" s="355"/>
      <c r="L23" s="355"/>
      <c r="M23" s="355"/>
    </row>
    <row r="24" spans="1:13" s="103" customFormat="1" ht="33" customHeight="1" thickBot="1">
      <c r="A24" s="106" t="s">
        <v>38</v>
      </c>
      <c r="B24" s="219" t="s">
        <v>39</v>
      </c>
      <c r="C24" s="735">
        <f>C18+C19+C20+C21+C22</f>
        <v>167221</v>
      </c>
      <c r="D24" s="735">
        <f aca="true" t="shared" si="1" ref="D24:M24">D18+D19+D20+D21+D22</f>
        <v>15868</v>
      </c>
      <c r="E24" s="735">
        <f t="shared" si="1"/>
        <v>151353</v>
      </c>
      <c r="F24" s="735">
        <f t="shared" si="1"/>
        <v>0</v>
      </c>
      <c r="G24" s="735">
        <f>G18+G19+G20+G21+G22</f>
        <v>164768</v>
      </c>
      <c r="H24" s="735">
        <f t="shared" si="1"/>
        <v>0</v>
      </c>
      <c r="I24" s="735">
        <f t="shared" si="1"/>
        <v>0</v>
      </c>
      <c r="J24" s="735">
        <f t="shared" si="1"/>
        <v>164768</v>
      </c>
      <c r="K24" s="735">
        <f t="shared" si="1"/>
        <v>15868</v>
      </c>
      <c r="L24" s="735">
        <f t="shared" si="1"/>
        <v>148900</v>
      </c>
      <c r="M24" s="736">
        <f t="shared" si="1"/>
        <v>0</v>
      </c>
    </row>
    <row r="25" spans="1:13" ht="15" customHeight="1" thickBot="1">
      <c r="A25" s="101"/>
      <c r="B25" s="220" t="s">
        <v>40</v>
      </c>
      <c r="C25" s="589"/>
      <c r="D25" s="611"/>
      <c r="E25" s="611"/>
      <c r="F25" s="358"/>
      <c r="G25" s="348"/>
      <c r="H25" s="348"/>
      <c r="I25" s="348"/>
      <c r="J25" s="348"/>
      <c r="K25" s="348"/>
      <c r="L25" s="348"/>
      <c r="M25" s="358"/>
    </row>
    <row r="26" spans="1:13" s="105" customFormat="1" ht="16.5" customHeight="1">
      <c r="A26" s="102" t="s">
        <v>41</v>
      </c>
      <c r="B26" s="564" t="s">
        <v>42</v>
      </c>
      <c r="C26" s="702">
        <v>6500</v>
      </c>
      <c r="D26" s="697">
        <v>6500</v>
      </c>
      <c r="E26" s="697"/>
      <c r="F26" s="281"/>
      <c r="G26" s="537">
        <v>6500</v>
      </c>
      <c r="H26" s="350">
        <v>11050</v>
      </c>
      <c r="I26" s="350"/>
      <c r="J26" s="537">
        <v>17550</v>
      </c>
      <c r="K26" s="350">
        <v>17550</v>
      </c>
      <c r="L26" s="350"/>
      <c r="M26" s="350"/>
    </row>
    <row r="27" spans="1:13" s="103" customFormat="1" ht="15" customHeight="1">
      <c r="A27" s="104" t="s">
        <v>43</v>
      </c>
      <c r="B27" s="565" t="s">
        <v>44</v>
      </c>
      <c r="C27" s="674"/>
      <c r="D27" s="701"/>
      <c r="E27" s="644"/>
      <c r="F27" s="284"/>
      <c r="G27" s="352"/>
      <c r="H27" s="352"/>
      <c r="I27" s="352"/>
      <c r="J27" s="352"/>
      <c r="K27" s="352"/>
      <c r="L27" s="352"/>
      <c r="M27" s="352"/>
    </row>
    <row r="28" spans="1:13" s="105" customFormat="1" ht="15" customHeight="1">
      <c r="A28" s="104" t="s">
        <v>45</v>
      </c>
      <c r="B28" s="565" t="s">
        <v>46</v>
      </c>
      <c r="C28" s="674"/>
      <c r="D28" s="703"/>
      <c r="E28" s="541"/>
      <c r="F28" s="284"/>
      <c r="G28" s="352"/>
      <c r="H28" s="352"/>
      <c r="I28" s="352"/>
      <c r="J28" s="352"/>
      <c r="K28" s="352"/>
      <c r="L28" s="352"/>
      <c r="M28" s="352"/>
    </row>
    <row r="29" spans="1:13" s="105" customFormat="1" ht="15" customHeight="1">
      <c r="A29" s="104" t="s">
        <v>47</v>
      </c>
      <c r="B29" s="565" t="s">
        <v>48</v>
      </c>
      <c r="C29" s="674"/>
      <c r="D29" s="704"/>
      <c r="E29" s="538"/>
      <c r="F29" s="284"/>
      <c r="G29" s="352"/>
      <c r="H29" s="352"/>
      <c r="I29" s="352"/>
      <c r="J29" s="352"/>
      <c r="K29" s="352"/>
      <c r="L29" s="352"/>
      <c r="M29" s="352"/>
    </row>
    <row r="30" spans="1:13" s="105" customFormat="1" ht="15" customHeight="1">
      <c r="A30" s="104" t="s">
        <v>49</v>
      </c>
      <c r="B30" s="565" t="s">
        <v>50</v>
      </c>
      <c r="C30" s="674"/>
      <c r="D30" s="704"/>
      <c r="E30" s="538"/>
      <c r="F30" s="284"/>
      <c r="G30" s="537">
        <v>2453</v>
      </c>
      <c r="H30" s="352"/>
      <c r="I30" s="352"/>
      <c r="J30" s="537">
        <v>2453</v>
      </c>
      <c r="K30" s="352"/>
      <c r="L30" s="352">
        <v>2453</v>
      </c>
      <c r="M30" s="352"/>
    </row>
    <row r="31" spans="1:13" s="105" customFormat="1" ht="15" customHeight="1" thickBot="1">
      <c r="A31" s="107" t="s">
        <v>51</v>
      </c>
      <c r="B31" s="567" t="s">
        <v>52</v>
      </c>
      <c r="C31" s="698"/>
      <c r="D31" s="705"/>
      <c r="E31" s="645"/>
      <c r="F31" s="289"/>
      <c r="G31" s="355"/>
      <c r="H31" s="355"/>
      <c r="I31" s="355"/>
      <c r="J31" s="355"/>
      <c r="K31" s="355"/>
      <c r="L31" s="355"/>
      <c r="M31" s="355"/>
    </row>
    <row r="32" spans="1:13" s="105" customFormat="1" ht="30.75" customHeight="1" thickBot="1">
      <c r="A32" s="106" t="s">
        <v>53</v>
      </c>
      <c r="B32" s="220" t="s">
        <v>54</v>
      </c>
      <c r="C32" s="593">
        <f>C26+C27+C28+C29+C30</f>
        <v>6500</v>
      </c>
      <c r="D32" s="593">
        <f aca="true" t="shared" si="2" ref="D32:M32">D26+D27+D28+D29+D30</f>
        <v>6500</v>
      </c>
      <c r="E32" s="593">
        <f t="shared" si="2"/>
        <v>0</v>
      </c>
      <c r="F32" s="593">
        <f t="shared" si="2"/>
        <v>0</v>
      </c>
      <c r="G32" s="593">
        <f>G26+G27+G28+G29+G30</f>
        <v>8953</v>
      </c>
      <c r="H32" s="593">
        <f t="shared" si="2"/>
        <v>11050</v>
      </c>
      <c r="I32" s="593">
        <f t="shared" si="2"/>
        <v>0</v>
      </c>
      <c r="J32" s="593">
        <f t="shared" si="2"/>
        <v>20003</v>
      </c>
      <c r="K32" s="593">
        <f t="shared" si="2"/>
        <v>17550</v>
      </c>
      <c r="L32" s="593">
        <f t="shared" si="2"/>
        <v>2453</v>
      </c>
      <c r="M32" s="593">
        <f t="shared" si="2"/>
        <v>0</v>
      </c>
    </row>
    <row r="33" spans="1:13" ht="15" customHeight="1" thickBot="1">
      <c r="A33" s="101"/>
      <c r="B33" s="220" t="s">
        <v>55</v>
      </c>
      <c r="C33" s="699"/>
      <c r="D33" s="547"/>
      <c r="E33" s="611"/>
      <c r="F33" s="672"/>
      <c r="G33" s="348"/>
      <c r="H33" s="348"/>
      <c r="I33" s="348"/>
      <c r="J33" s="348"/>
      <c r="K33" s="348"/>
      <c r="L33" s="348"/>
      <c r="M33" s="348"/>
    </row>
    <row r="34" spans="1:13" s="105" customFormat="1" ht="19.5" customHeight="1">
      <c r="A34" s="14" t="s">
        <v>56</v>
      </c>
      <c r="B34" s="564" t="s">
        <v>57</v>
      </c>
      <c r="C34" s="707">
        <v>457600</v>
      </c>
      <c r="D34" s="707">
        <v>292100</v>
      </c>
      <c r="E34" s="706">
        <v>165500</v>
      </c>
      <c r="F34" s="707"/>
      <c r="G34" s="537">
        <v>473600</v>
      </c>
      <c r="H34" s="293">
        <v>14052</v>
      </c>
      <c r="I34" s="708"/>
      <c r="J34" s="537">
        <v>487652</v>
      </c>
      <c r="K34" s="708">
        <v>277467</v>
      </c>
      <c r="L34" s="708">
        <v>210185</v>
      </c>
      <c r="M34" s="708"/>
    </row>
    <row r="35" spans="1:13" s="105" customFormat="1" ht="17.25" customHeight="1">
      <c r="A35" s="16" t="s">
        <v>58</v>
      </c>
      <c r="B35" s="587" t="s">
        <v>523</v>
      </c>
      <c r="C35" s="700">
        <v>46000</v>
      </c>
      <c r="D35" s="700">
        <v>46000</v>
      </c>
      <c r="E35" s="709"/>
      <c r="F35" s="710"/>
      <c r="G35" s="537">
        <v>46000</v>
      </c>
      <c r="H35" s="284"/>
      <c r="I35" s="352"/>
      <c r="J35" s="537">
        <v>46000</v>
      </c>
      <c r="K35" s="708">
        <v>46000</v>
      </c>
      <c r="L35" s="352"/>
      <c r="M35" s="352"/>
    </row>
    <row r="36" spans="1:13" s="105" customFormat="1" ht="16.5" customHeight="1">
      <c r="A36" s="16" t="s">
        <v>60</v>
      </c>
      <c r="B36" s="587" t="s">
        <v>524</v>
      </c>
      <c r="C36" s="541">
        <v>1600</v>
      </c>
      <c r="D36" s="541">
        <v>1600</v>
      </c>
      <c r="E36" s="548"/>
      <c r="F36" s="541"/>
      <c r="G36" s="537">
        <v>1600</v>
      </c>
      <c r="H36" s="284"/>
      <c r="I36" s="352"/>
      <c r="J36" s="537">
        <v>1600</v>
      </c>
      <c r="K36" s="352">
        <v>1600</v>
      </c>
      <c r="L36" s="352"/>
      <c r="M36" s="352"/>
    </row>
    <row r="37" spans="1:13" s="105" customFormat="1" ht="16.5" customHeight="1">
      <c r="A37" s="16" t="s">
        <v>62</v>
      </c>
      <c r="B37" s="587" t="s">
        <v>525</v>
      </c>
      <c r="C37" s="538">
        <v>410000</v>
      </c>
      <c r="D37" s="538">
        <v>244500</v>
      </c>
      <c r="E37" s="549">
        <v>165500</v>
      </c>
      <c r="F37" s="538"/>
      <c r="G37" s="537">
        <v>426000</v>
      </c>
      <c r="H37" s="284">
        <v>14052</v>
      </c>
      <c r="I37" s="352"/>
      <c r="J37" s="537">
        <v>440052</v>
      </c>
      <c r="K37" s="352">
        <v>229867</v>
      </c>
      <c r="L37" s="352">
        <v>210185</v>
      </c>
      <c r="M37" s="352"/>
    </row>
    <row r="38" spans="1:13" s="105" customFormat="1" ht="16.5" customHeight="1">
      <c r="A38" s="16" t="s">
        <v>64</v>
      </c>
      <c r="B38" s="587" t="s">
        <v>65</v>
      </c>
      <c r="C38" s="538">
        <v>27000</v>
      </c>
      <c r="D38" s="538">
        <v>27000</v>
      </c>
      <c r="E38" s="549"/>
      <c r="F38" s="538"/>
      <c r="G38" s="537">
        <v>27000</v>
      </c>
      <c r="H38" s="284"/>
      <c r="I38" s="352"/>
      <c r="J38" s="537">
        <v>27000</v>
      </c>
      <c r="K38" s="352">
        <v>27000</v>
      </c>
      <c r="L38" s="352"/>
      <c r="M38" s="352"/>
    </row>
    <row r="39" spans="1:13" s="105" customFormat="1" ht="17.25" customHeight="1" thickBot="1">
      <c r="A39" s="22" t="s">
        <v>66</v>
      </c>
      <c r="B39" s="567" t="s">
        <v>69</v>
      </c>
      <c r="C39" s="645">
        <v>3100</v>
      </c>
      <c r="D39" s="645">
        <v>3100</v>
      </c>
      <c r="E39" s="552"/>
      <c r="F39" s="645"/>
      <c r="G39" s="537">
        <v>3100</v>
      </c>
      <c r="H39" s="289"/>
      <c r="I39" s="355"/>
      <c r="J39" s="537">
        <v>3100</v>
      </c>
      <c r="K39" s="355">
        <v>3100</v>
      </c>
      <c r="L39" s="355"/>
      <c r="M39" s="355"/>
    </row>
    <row r="40" spans="1:13" s="105" customFormat="1" ht="18" customHeight="1" thickBot="1">
      <c r="A40" s="106" t="s">
        <v>401</v>
      </c>
      <c r="B40" s="220" t="s">
        <v>71</v>
      </c>
      <c r="C40" s="734">
        <f>C34+C38+C39</f>
        <v>487700</v>
      </c>
      <c r="D40" s="737">
        <f>D34+D38+D39</f>
        <v>322200</v>
      </c>
      <c r="E40" s="734">
        <f>E34+E38+E39</f>
        <v>165500</v>
      </c>
      <c r="F40" s="734">
        <f aca="true" t="shared" si="3" ref="F40:M40">F34+F38+F39</f>
        <v>0</v>
      </c>
      <c r="G40" s="734">
        <f>G34+G38+G39</f>
        <v>503700</v>
      </c>
      <c r="H40" s="734">
        <f>H34+H38+H39</f>
        <v>14052</v>
      </c>
      <c r="I40" s="734">
        <f>I34+I38+I39</f>
        <v>0</v>
      </c>
      <c r="J40" s="734">
        <f>J34+J38+J39</f>
        <v>517752</v>
      </c>
      <c r="K40" s="734">
        <f t="shared" si="3"/>
        <v>307567</v>
      </c>
      <c r="L40" s="734">
        <f t="shared" si="3"/>
        <v>210185</v>
      </c>
      <c r="M40" s="734">
        <f t="shared" si="3"/>
        <v>0</v>
      </c>
    </row>
    <row r="41" spans="1:13" ht="15" customHeight="1" thickBot="1">
      <c r="A41" s="101"/>
      <c r="B41" s="220" t="s">
        <v>72</v>
      </c>
      <c r="C41" s="685"/>
      <c r="D41" s="560"/>
      <c r="E41" s="535"/>
      <c r="F41" s="358"/>
      <c r="G41" s="358"/>
      <c r="H41" s="358"/>
      <c r="I41" s="358"/>
      <c r="J41" s="358"/>
      <c r="K41" s="358"/>
      <c r="L41" s="560"/>
      <c r="M41" s="611"/>
    </row>
    <row r="42" spans="1:13" s="105" customFormat="1" ht="15" customHeight="1">
      <c r="A42" s="102" t="s">
        <v>73</v>
      </c>
      <c r="B42" s="564" t="s">
        <v>74</v>
      </c>
      <c r="C42" s="536"/>
      <c r="D42" s="548"/>
      <c r="E42" s="541"/>
      <c r="F42" s="281"/>
      <c r="G42" s="537"/>
      <c r="H42" s="350"/>
      <c r="I42" s="350"/>
      <c r="J42" s="537">
        <f>G42+H42-I42</f>
        <v>0</v>
      </c>
      <c r="K42" s="548"/>
      <c r="L42" s="541"/>
      <c r="M42" s="350"/>
    </row>
    <row r="43" spans="1:13" s="105" customFormat="1" ht="16.5" customHeight="1">
      <c r="A43" s="104" t="s">
        <v>75</v>
      </c>
      <c r="B43" s="565" t="s">
        <v>76</v>
      </c>
      <c r="C43" s="541">
        <v>8000</v>
      </c>
      <c r="D43" s="541">
        <v>8000</v>
      </c>
      <c r="E43" s="541"/>
      <c r="F43" s="284"/>
      <c r="G43" s="537">
        <v>8000</v>
      </c>
      <c r="H43" s="352"/>
      <c r="I43" s="352"/>
      <c r="J43" s="537">
        <v>8000</v>
      </c>
      <c r="K43" s="541">
        <v>8000</v>
      </c>
      <c r="L43" s="541"/>
      <c r="M43" s="352"/>
    </row>
    <row r="44" spans="1:13" s="105" customFormat="1" ht="16.5" customHeight="1">
      <c r="A44" s="104" t="s">
        <v>77</v>
      </c>
      <c r="B44" s="565" t="s">
        <v>78</v>
      </c>
      <c r="C44" s="537">
        <v>6000</v>
      </c>
      <c r="D44" s="538">
        <v>6000</v>
      </c>
      <c r="E44" s="538"/>
      <c r="F44" s="284"/>
      <c r="G44" s="537">
        <v>6000</v>
      </c>
      <c r="H44" s="352"/>
      <c r="I44" s="352"/>
      <c r="J44" s="537">
        <v>6000</v>
      </c>
      <c r="K44" s="538">
        <v>6000</v>
      </c>
      <c r="L44" s="538"/>
      <c r="M44" s="352"/>
    </row>
    <row r="45" spans="1:13" s="105" customFormat="1" ht="15.75" customHeight="1">
      <c r="A45" s="104" t="s">
        <v>79</v>
      </c>
      <c r="B45" s="565" t="s">
        <v>80</v>
      </c>
      <c r="C45" s="537">
        <v>16000</v>
      </c>
      <c r="D45" s="538">
        <v>16000</v>
      </c>
      <c r="E45" s="538"/>
      <c r="F45" s="284"/>
      <c r="G45" s="537">
        <v>32401</v>
      </c>
      <c r="H45" s="352"/>
      <c r="I45" s="352"/>
      <c r="J45" s="537">
        <v>32401</v>
      </c>
      <c r="K45" s="538">
        <v>32401</v>
      </c>
      <c r="L45" s="538"/>
      <c r="M45" s="352"/>
    </row>
    <row r="46" spans="1:13" s="105" customFormat="1" ht="17.25" customHeight="1">
      <c r="A46" s="104" t="s">
        <v>81</v>
      </c>
      <c r="B46" s="565" t="s">
        <v>82</v>
      </c>
      <c r="C46" s="537">
        <v>19000</v>
      </c>
      <c r="D46" s="538">
        <v>19000</v>
      </c>
      <c r="E46" s="538"/>
      <c r="F46" s="284"/>
      <c r="G46" s="537">
        <v>19000</v>
      </c>
      <c r="H46" s="352"/>
      <c r="I46" s="352"/>
      <c r="J46" s="537">
        <v>19000</v>
      </c>
      <c r="K46" s="538">
        <v>19000</v>
      </c>
      <c r="L46" s="538"/>
      <c r="M46" s="352"/>
    </row>
    <row r="47" spans="1:13" s="105" customFormat="1" ht="18" customHeight="1">
      <c r="A47" s="104" t="s">
        <v>83</v>
      </c>
      <c r="B47" s="565" t="s">
        <v>84</v>
      </c>
      <c r="C47" s="537">
        <v>9000</v>
      </c>
      <c r="D47" s="538">
        <v>9000</v>
      </c>
      <c r="E47" s="538"/>
      <c r="F47" s="284"/>
      <c r="G47" s="537">
        <v>9000</v>
      </c>
      <c r="H47" s="352"/>
      <c r="I47" s="352"/>
      <c r="J47" s="537">
        <v>9000</v>
      </c>
      <c r="K47" s="538">
        <v>9000</v>
      </c>
      <c r="L47" s="538"/>
      <c r="M47" s="352"/>
    </row>
    <row r="48" spans="1:13" s="105" customFormat="1" ht="18.75" customHeight="1">
      <c r="A48" s="104" t="s">
        <v>85</v>
      </c>
      <c r="B48" s="565" t="s">
        <v>86</v>
      </c>
      <c r="C48" s="537">
        <v>7000</v>
      </c>
      <c r="D48" s="538">
        <v>7000</v>
      </c>
      <c r="E48" s="538"/>
      <c r="F48" s="284"/>
      <c r="G48" s="537">
        <v>7000</v>
      </c>
      <c r="H48" s="352"/>
      <c r="I48" s="352"/>
      <c r="J48" s="537">
        <v>7000</v>
      </c>
      <c r="K48" s="538">
        <v>7000</v>
      </c>
      <c r="L48" s="538"/>
      <c r="M48" s="352"/>
    </row>
    <row r="49" spans="1:13" s="105" customFormat="1" ht="15" customHeight="1">
      <c r="A49" s="104" t="s">
        <v>87</v>
      </c>
      <c r="B49" s="565" t="s">
        <v>88</v>
      </c>
      <c r="C49" s="537"/>
      <c r="D49" s="538"/>
      <c r="E49" s="538"/>
      <c r="F49" s="284"/>
      <c r="G49" s="537"/>
      <c r="H49" s="352"/>
      <c r="I49" s="352"/>
      <c r="J49" s="537"/>
      <c r="K49" s="538"/>
      <c r="L49" s="538"/>
      <c r="M49" s="352"/>
    </row>
    <row r="50" spans="1:13" s="105" customFormat="1" ht="15" customHeight="1">
      <c r="A50" s="104" t="s">
        <v>89</v>
      </c>
      <c r="B50" s="565" t="s">
        <v>90</v>
      </c>
      <c r="C50" s="537"/>
      <c r="D50" s="538"/>
      <c r="E50" s="538"/>
      <c r="F50" s="284"/>
      <c r="G50" s="537"/>
      <c r="H50" s="352"/>
      <c r="I50" s="352"/>
      <c r="J50" s="537"/>
      <c r="K50" s="538"/>
      <c r="L50" s="538"/>
      <c r="M50" s="352"/>
    </row>
    <row r="51" spans="1:13" s="105" customFormat="1" ht="15" customHeight="1">
      <c r="A51" s="107" t="s">
        <v>91</v>
      </c>
      <c r="B51" s="567" t="s">
        <v>92</v>
      </c>
      <c r="C51" s="537"/>
      <c r="D51" s="538"/>
      <c r="E51" s="538"/>
      <c r="F51" s="289"/>
      <c r="G51" s="537"/>
      <c r="H51" s="355"/>
      <c r="I51" s="355"/>
      <c r="J51" s="537"/>
      <c r="K51" s="538"/>
      <c r="L51" s="538"/>
      <c r="M51" s="355"/>
    </row>
    <row r="52" spans="1:13" s="105" customFormat="1" ht="18.75" customHeight="1" thickBot="1">
      <c r="A52" s="107" t="s">
        <v>93</v>
      </c>
      <c r="B52" s="567" t="s">
        <v>94</v>
      </c>
      <c r="C52" s="591">
        <v>5000</v>
      </c>
      <c r="D52" s="542">
        <v>5000</v>
      </c>
      <c r="E52" s="542"/>
      <c r="F52" s="289"/>
      <c r="G52" s="537">
        <v>5000</v>
      </c>
      <c r="H52" s="355"/>
      <c r="I52" s="355"/>
      <c r="J52" s="537">
        <v>5000</v>
      </c>
      <c r="K52" s="542">
        <v>5000</v>
      </c>
      <c r="L52" s="542"/>
      <c r="M52" s="355"/>
    </row>
    <row r="53" spans="1:13" s="105" customFormat="1" ht="18" customHeight="1" thickBot="1">
      <c r="A53" s="106" t="s">
        <v>95</v>
      </c>
      <c r="B53" s="220" t="s">
        <v>96</v>
      </c>
      <c r="C53" s="734">
        <f>SUM(C42:C52)</f>
        <v>70000</v>
      </c>
      <c r="D53" s="734">
        <f>SUM(D42:D52)</f>
        <v>70000</v>
      </c>
      <c r="E53" s="734"/>
      <c r="F53" s="734">
        <f aca="true" t="shared" si="4" ref="F53:M53">SUM(F42:F52)</f>
        <v>0</v>
      </c>
      <c r="G53" s="734">
        <f>SUM(G42:G52)</f>
        <v>86401</v>
      </c>
      <c r="H53" s="734">
        <f t="shared" si="4"/>
        <v>0</v>
      </c>
      <c r="I53" s="734">
        <f t="shared" si="4"/>
        <v>0</v>
      </c>
      <c r="J53" s="734">
        <f>SUM(J42:J52)</f>
        <v>86401</v>
      </c>
      <c r="K53" s="734">
        <f>SUM(K42:K52)</f>
        <v>86401</v>
      </c>
      <c r="L53" s="734"/>
      <c r="M53" s="734">
        <f t="shared" si="4"/>
        <v>0</v>
      </c>
    </row>
    <row r="54" spans="1:13" ht="15" customHeight="1" thickBot="1">
      <c r="A54" s="101"/>
      <c r="B54" s="220" t="s">
        <v>97</v>
      </c>
      <c r="C54" s="712"/>
      <c r="D54" s="580"/>
      <c r="E54" s="612"/>
      <c r="F54" s="711"/>
      <c r="G54" s="358"/>
      <c r="H54" s="358"/>
      <c r="I54" s="358"/>
      <c r="J54" s="358"/>
      <c r="K54" s="358"/>
      <c r="L54" s="358"/>
      <c r="M54" s="358"/>
    </row>
    <row r="55" spans="1:13" s="105" customFormat="1" ht="15" customHeight="1">
      <c r="A55" s="102" t="s">
        <v>98</v>
      </c>
      <c r="B55" s="564" t="s">
        <v>99</v>
      </c>
      <c r="C55" s="576"/>
      <c r="D55" s="563"/>
      <c r="E55" s="703"/>
      <c r="F55" s="563"/>
      <c r="G55" s="537"/>
      <c r="H55" s="281"/>
      <c r="I55" s="350"/>
      <c r="J55" s="537">
        <f>C55+H55-I55</f>
        <v>0</v>
      </c>
      <c r="K55" s="350"/>
      <c r="L55" s="350"/>
      <c r="M55" s="350"/>
    </row>
    <row r="56" spans="1:13" s="105" customFormat="1" ht="18" customHeight="1">
      <c r="A56" s="104" t="s">
        <v>100</v>
      </c>
      <c r="B56" s="565" t="s">
        <v>101</v>
      </c>
      <c r="C56" s="541">
        <v>80000</v>
      </c>
      <c r="D56" s="541"/>
      <c r="E56" s="548">
        <v>80000</v>
      </c>
      <c r="F56" s="538"/>
      <c r="G56" s="537">
        <v>80000</v>
      </c>
      <c r="H56" s="284"/>
      <c r="I56" s="352"/>
      <c r="J56" s="537">
        <v>80000</v>
      </c>
      <c r="K56" s="352"/>
      <c r="L56" s="352">
        <v>80000</v>
      </c>
      <c r="M56" s="352"/>
    </row>
    <row r="57" spans="1:13" s="105" customFormat="1" ht="18.75" customHeight="1">
      <c r="A57" s="104" t="s">
        <v>102</v>
      </c>
      <c r="B57" s="565" t="s">
        <v>103</v>
      </c>
      <c r="C57" s="538"/>
      <c r="D57" s="538"/>
      <c r="E57" s="549"/>
      <c r="F57" s="538"/>
      <c r="G57" s="537"/>
      <c r="H57" s="284"/>
      <c r="I57" s="352"/>
      <c r="J57" s="537"/>
      <c r="K57" s="352"/>
      <c r="L57" s="352"/>
      <c r="M57" s="352"/>
    </row>
    <row r="58" spans="1:13" s="105" customFormat="1" ht="15" customHeight="1">
      <c r="A58" s="104" t="s">
        <v>104</v>
      </c>
      <c r="B58" s="565" t="s">
        <v>105</v>
      </c>
      <c r="C58" s="538"/>
      <c r="D58" s="538"/>
      <c r="E58" s="549"/>
      <c r="F58" s="538"/>
      <c r="G58" s="537"/>
      <c r="H58" s="284"/>
      <c r="I58" s="352"/>
      <c r="J58" s="537"/>
      <c r="K58" s="352"/>
      <c r="L58" s="352"/>
      <c r="M58" s="352"/>
    </row>
    <row r="59" spans="1:13" s="105" customFormat="1" ht="15" customHeight="1" thickBot="1">
      <c r="A59" s="107" t="s">
        <v>106</v>
      </c>
      <c r="B59" s="567" t="s">
        <v>107</v>
      </c>
      <c r="C59" s="645"/>
      <c r="D59" s="542"/>
      <c r="E59" s="552"/>
      <c r="F59" s="542"/>
      <c r="G59" s="537"/>
      <c r="H59" s="289"/>
      <c r="I59" s="355"/>
      <c r="J59" s="537"/>
      <c r="K59" s="355"/>
      <c r="L59" s="355"/>
      <c r="M59" s="355"/>
    </row>
    <row r="60" spans="1:13" s="105" customFormat="1" ht="18" customHeight="1" thickBot="1">
      <c r="A60" s="106" t="s">
        <v>108</v>
      </c>
      <c r="B60" s="220" t="s">
        <v>109</v>
      </c>
      <c r="C60" s="735">
        <f>SUM(C55:C59)</f>
        <v>80000</v>
      </c>
      <c r="D60" s="735">
        <f aca="true" t="shared" si="5" ref="D60:M60">SUM(D55:D59)</f>
        <v>0</v>
      </c>
      <c r="E60" s="735">
        <f t="shared" si="5"/>
        <v>80000</v>
      </c>
      <c r="F60" s="735">
        <f t="shared" si="5"/>
        <v>0</v>
      </c>
      <c r="G60" s="735">
        <f>SUM(G55:G59)</f>
        <v>80000</v>
      </c>
      <c r="H60" s="735">
        <f t="shared" si="5"/>
        <v>0</v>
      </c>
      <c r="I60" s="735">
        <f t="shared" si="5"/>
        <v>0</v>
      </c>
      <c r="J60" s="735">
        <f t="shared" si="5"/>
        <v>80000</v>
      </c>
      <c r="K60" s="735">
        <f t="shared" si="5"/>
        <v>0</v>
      </c>
      <c r="L60" s="735">
        <f t="shared" si="5"/>
        <v>80000</v>
      </c>
      <c r="M60" s="736">
        <f t="shared" si="5"/>
        <v>0</v>
      </c>
    </row>
    <row r="61" spans="1:13" ht="15" customHeight="1" thickBot="1">
      <c r="A61" s="101"/>
      <c r="B61" s="220" t="s">
        <v>110</v>
      </c>
      <c r="C61" s="589"/>
      <c r="D61" s="560"/>
      <c r="E61" s="612"/>
      <c r="F61" s="358"/>
      <c r="G61" s="348"/>
      <c r="H61" s="348"/>
      <c r="I61" s="348"/>
      <c r="J61" s="348"/>
      <c r="K61" s="348"/>
      <c r="L61" s="348"/>
      <c r="M61" s="358"/>
    </row>
    <row r="62" spans="1:13" s="105" customFormat="1" ht="33" customHeight="1">
      <c r="A62" s="102" t="s">
        <v>111</v>
      </c>
      <c r="B62" s="564" t="s">
        <v>112</v>
      </c>
      <c r="C62" s="639"/>
      <c r="D62" s="548"/>
      <c r="E62" s="541"/>
      <c r="F62" s="281"/>
      <c r="G62" s="537"/>
      <c r="H62" s="350"/>
      <c r="I62" s="350"/>
      <c r="J62" s="537"/>
      <c r="K62" s="350"/>
      <c r="L62" s="350"/>
      <c r="M62" s="350"/>
    </row>
    <row r="63" spans="1:13" s="105" customFormat="1" ht="33" customHeight="1">
      <c r="A63" s="104" t="s">
        <v>113</v>
      </c>
      <c r="B63" s="565" t="s">
        <v>114</v>
      </c>
      <c r="C63" s="640">
        <v>15000</v>
      </c>
      <c r="D63" s="549"/>
      <c r="E63" s="538">
        <v>15000</v>
      </c>
      <c r="F63" s="284"/>
      <c r="G63" s="537">
        <v>15000</v>
      </c>
      <c r="H63" s="352"/>
      <c r="I63" s="352"/>
      <c r="J63" s="537">
        <v>15000</v>
      </c>
      <c r="K63" s="352"/>
      <c r="L63" s="352">
        <v>15000</v>
      </c>
      <c r="M63" s="352"/>
    </row>
    <row r="64" spans="1:13" s="105" customFormat="1" ht="17.25" customHeight="1">
      <c r="A64" s="104" t="s">
        <v>115</v>
      </c>
      <c r="B64" s="565" t="s">
        <v>116</v>
      </c>
      <c r="C64" s="536"/>
      <c r="D64" s="549"/>
      <c r="E64" s="538"/>
      <c r="F64" s="284"/>
      <c r="G64" s="537">
        <v>2296</v>
      </c>
      <c r="H64" s="352"/>
      <c r="I64" s="352"/>
      <c r="J64" s="537">
        <v>2296</v>
      </c>
      <c r="K64" s="352"/>
      <c r="L64" s="352">
        <v>2296</v>
      </c>
      <c r="M64" s="352"/>
    </row>
    <row r="65" spans="1:13" s="105" customFormat="1" ht="18" customHeight="1" thickBot="1">
      <c r="A65" s="107" t="s">
        <v>117</v>
      </c>
      <c r="B65" s="567" t="s">
        <v>118</v>
      </c>
      <c r="C65" s="558"/>
      <c r="D65" s="552"/>
      <c r="E65" s="542"/>
      <c r="F65" s="289"/>
      <c r="G65" s="558">
        <v>1000</v>
      </c>
      <c r="H65" s="355"/>
      <c r="I65" s="355"/>
      <c r="J65" s="558">
        <v>1000</v>
      </c>
      <c r="K65" s="355"/>
      <c r="L65" s="355">
        <v>1000</v>
      </c>
      <c r="M65" s="355"/>
    </row>
    <row r="66" spans="1:13" s="105" customFormat="1" ht="30" customHeight="1" thickBot="1">
      <c r="A66" s="106" t="s">
        <v>402</v>
      </c>
      <c r="B66" s="220" t="s">
        <v>403</v>
      </c>
      <c r="C66" s="734">
        <f>C62+C63+C64</f>
        <v>15000</v>
      </c>
      <c r="D66" s="734">
        <f aca="true" t="shared" si="6" ref="D66:M66">D62+D63+D64</f>
        <v>0</v>
      </c>
      <c r="E66" s="734">
        <f t="shared" si="6"/>
        <v>15000</v>
      </c>
      <c r="F66" s="734">
        <f t="shared" si="6"/>
        <v>0</v>
      </c>
      <c r="G66" s="734">
        <f>G62+G63+G64</f>
        <v>17296</v>
      </c>
      <c r="H66" s="734">
        <f t="shared" si="6"/>
        <v>0</v>
      </c>
      <c r="I66" s="734">
        <f t="shared" si="6"/>
        <v>0</v>
      </c>
      <c r="J66" s="734">
        <f t="shared" si="6"/>
        <v>17296</v>
      </c>
      <c r="K66" s="734">
        <f t="shared" si="6"/>
        <v>0</v>
      </c>
      <c r="L66" s="734">
        <f t="shared" si="6"/>
        <v>17296</v>
      </c>
      <c r="M66" s="734">
        <f t="shared" si="6"/>
        <v>0</v>
      </c>
    </row>
    <row r="67" spans="1:13" ht="15" customHeight="1" thickBot="1">
      <c r="A67" s="101"/>
      <c r="B67" s="219" t="s">
        <v>121</v>
      </c>
      <c r="C67" s="610"/>
      <c r="D67" s="560"/>
      <c r="E67" s="612"/>
      <c r="F67" s="358"/>
      <c r="G67" s="358"/>
      <c r="H67" s="358"/>
      <c r="I67" s="358"/>
      <c r="J67" s="358"/>
      <c r="K67" s="358"/>
      <c r="L67" s="358"/>
      <c r="M67" s="358"/>
    </row>
    <row r="68" spans="1:13" s="105" customFormat="1" ht="30" customHeight="1">
      <c r="A68" s="102" t="s">
        <v>122</v>
      </c>
      <c r="B68" s="564" t="s">
        <v>123</v>
      </c>
      <c r="C68" s="537"/>
      <c r="D68" s="549"/>
      <c r="E68" s="538"/>
      <c r="F68" s="284"/>
      <c r="G68" s="352"/>
      <c r="H68" s="352"/>
      <c r="I68" s="352"/>
      <c r="J68" s="352"/>
      <c r="K68" s="352"/>
      <c r="L68" s="352"/>
      <c r="M68" s="352"/>
    </row>
    <row r="69" spans="1:13" s="105" customFormat="1" ht="30.75" customHeight="1">
      <c r="A69" s="104" t="s">
        <v>124</v>
      </c>
      <c r="B69" s="565" t="s">
        <v>125</v>
      </c>
      <c r="C69" s="537">
        <v>2000</v>
      </c>
      <c r="D69" s="549"/>
      <c r="E69" s="538">
        <v>2000</v>
      </c>
      <c r="F69" s="284"/>
      <c r="G69" s="537">
        <v>2000</v>
      </c>
      <c r="H69" s="352"/>
      <c r="I69" s="352"/>
      <c r="J69" s="537">
        <v>2000</v>
      </c>
      <c r="K69" s="352"/>
      <c r="L69" s="352">
        <v>2000</v>
      </c>
      <c r="M69" s="352"/>
    </row>
    <row r="70" spans="1:13" s="105" customFormat="1" ht="15" customHeight="1">
      <c r="A70" s="104" t="s">
        <v>126</v>
      </c>
      <c r="B70" s="565" t="s">
        <v>127</v>
      </c>
      <c r="C70" s="537"/>
      <c r="D70" s="549"/>
      <c r="E70" s="538"/>
      <c r="F70" s="284"/>
      <c r="G70" s="352"/>
      <c r="H70" s="352"/>
      <c r="I70" s="352"/>
      <c r="J70" s="352"/>
      <c r="K70" s="352"/>
      <c r="L70" s="352"/>
      <c r="M70" s="352"/>
    </row>
    <row r="71" spans="1:13" s="105" customFormat="1" ht="15" customHeight="1" thickBot="1">
      <c r="A71" s="107" t="s">
        <v>128</v>
      </c>
      <c r="B71" s="567" t="s">
        <v>129</v>
      </c>
      <c r="C71" s="558"/>
      <c r="D71" s="552"/>
      <c r="E71" s="542"/>
      <c r="F71" s="289"/>
      <c r="G71" s="355"/>
      <c r="H71" s="355"/>
      <c r="I71" s="355"/>
      <c r="J71" s="355"/>
      <c r="K71" s="355"/>
      <c r="L71" s="355"/>
      <c r="M71" s="355"/>
    </row>
    <row r="72" spans="1:13" s="105" customFormat="1" ht="18" customHeight="1" thickBot="1">
      <c r="A72" s="106" t="s">
        <v>130</v>
      </c>
      <c r="B72" s="219" t="s">
        <v>404</v>
      </c>
      <c r="C72" s="593">
        <f>C68+C69+C70</f>
        <v>2000</v>
      </c>
      <c r="D72" s="593">
        <f aca="true" t="shared" si="7" ref="D72:M72">D68+D69+D70</f>
        <v>0</v>
      </c>
      <c r="E72" s="593">
        <f t="shared" si="7"/>
        <v>2000</v>
      </c>
      <c r="F72" s="593">
        <f t="shared" si="7"/>
        <v>0</v>
      </c>
      <c r="G72" s="593">
        <f>G68+G69+G70</f>
        <v>2000</v>
      </c>
      <c r="H72" s="593">
        <f t="shared" si="7"/>
        <v>0</v>
      </c>
      <c r="I72" s="593">
        <f t="shared" si="7"/>
        <v>0</v>
      </c>
      <c r="J72" s="593">
        <f t="shared" si="7"/>
        <v>2000</v>
      </c>
      <c r="K72" s="593">
        <f t="shared" si="7"/>
        <v>0</v>
      </c>
      <c r="L72" s="593">
        <f t="shared" si="7"/>
        <v>2000</v>
      </c>
      <c r="M72" s="593">
        <f t="shared" si="7"/>
        <v>0</v>
      </c>
    </row>
    <row r="73" spans="1:13" s="105" customFormat="1" ht="17.25" customHeight="1" thickBot="1">
      <c r="A73" s="106" t="s">
        <v>277</v>
      </c>
      <c r="B73" s="220" t="s">
        <v>133</v>
      </c>
      <c r="C73" s="593">
        <f>C16+C24+C32+C40+C53+C60+C66+C72</f>
        <v>1265384</v>
      </c>
      <c r="D73" s="593">
        <f aca="true" t="shared" si="8" ref="D73:M73">D16+D24+D32+D40+D53+D60+D66+D72</f>
        <v>851531</v>
      </c>
      <c r="E73" s="593">
        <f t="shared" si="8"/>
        <v>413853</v>
      </c>
      <c r="F73" s="593">
        <f t="shared" si="8"/>
        <v>33052</v>
      </c>
      <c r="G73" s="593">
        <f>G16+G24+G32+G40+G53+G60+G66+G72</f>
        <v>1345096</v>
      </c>
      <c r="H73" s="593">
        <f t="shared" si="8"/>
        <v>30301</v>
      </c>
      <c r="I73" s="593">
        <f t="shared" si="8"/>
        <v>1451</v>
      </c>
      <c r="J73" s="593">
        <f t="shared" si="8"/>
        <v>1373946</v>
      </c>
      <c r="K73" s="593">
        <f t="shared" si="8"/>
        <v>913112</v>
      </c>
      <c r="L73" s="593">
        <f t="shared" si="8"/>
        <v>460834</v>
      </c>
      <c r="M73" s="593">
        <f t="shared" si="8"/>
        <v>33052</v>
      </c>
    </row>
    <row r="74" spans="1:13" ht="15" customHeight="1" thickBot="1">
      <c r="A74" s="101"/>
      <c r="B74" s="219" t="s">
        <v>405</v>
      </c>
      <c r="C74" s="712"/>
      <c r="D74" s="580"/>
      <c r="E74" s="612"/>
      <c r="F74" s="358"/>
      <c r="G74" s="358"/>
      <c r="H74" s="358"/>
      <c r="I74" s="358"/>
      <c r="J74" s="358"/>
      <c r="K74" s="358"/>
      <c r="L74" s="358"/>
      <c r="M74" s="358"/>
    </row>
    <row r="75" spans="1:13" s="105" customFormat="1" ht="15" customHeight="1">
      <c r="A75" s="102" t="s">
        <v>135</v>
      </c>
      <c r="B75" s="564" t="s">
        <v>136</v>
      </c>
      <c r="C75" s="576"/>
      <c r="D75" s="563"/>
      <c r="E75" s="538"/>
      <c r="F75" s="284"/>
      <c r="G75" s="352"/>
      <c r="H75" s="352"/>
      <c r="I75" s="352"/>
      <c r="J75" s="352"/>
      <c r="K75" s="352"/>
      <c r="L75" s="352"/>
      <c r="M75" s="352"/>
    </row>
    <row r="76" spans="1:13" s="105" customFormat="1" ht="17.25" customHeight="1">
      <c r="A76" s="104" t="s">
        <v>137</v>
      </c>
      <c r="B76" s="565" t="s">
        <v>138</v>
      </c>
      <c r="C76" s="538">
        <v>110000</v>
      </c>
      <c r="D76" s="538">
        <v>110000</v>
      </c>
      <c r="E76" s="538"/>
      <c r="F76" s="284"/>
      <c r="G76" s="537">
        <v>110000</v>
      </c>
      <c r="H76" s="352"/>
      <c r="I76" s="352"/>
      <c r="J76" s="537">
        <v>110000</v>
      </c>
      <c r="K76" s="352">
        <v>110000</v>
      </c>
      <c r="L76" s="352"/>
      <c r="M76" s="352"/>
    </row>
    <row r="77" spans="1:13" s="105" customFormat="1" ht="15" customHeight="1" thickBot="1">
      <c r="A77" s="107" t="s">
        <v>139</v>
      </c>
      <c r="B77" s="566" t="s">
        <v>406</v>
      </c>
      <c r="C77" s="542"/>
      <c r="D77" s="542"/>
      <c r="E77" s="542"/>
      <c r="F77" s="289"/>
      <c r="G77" s="355"/>
      <c r="H77" s="355"/>
      <c r="I77" s="355"/>
      <c r="J77" s="355"/>
      <c r="K77" s="355"/>
      <c r="L77" s="355"/>
      <c r="M77" s="355"/>
    </row>
    <row r="78" spans="1:13" s="105" customFormat="1" ht="33.75" customHeight="1" thickBot="1">
      <c r="A78" s="108" t="s">
        <v>407</v>
      </c>
      <c r="B78" s="219" t="s">
        <v>142</v>
      </c>
      <c r="C78" s="735">
        <f>SUM(C75:C77)</f>
        <v>110000</v>
      </c>
      <c r="D78" s="736">
        <f aca="true" t="shared" si="9" ref="D78:M78">SUM(D75:D77)</f>
        <v>110000</v>
      </c>
      <c r="E78" s="738">
        <f t="shared" si="9"/>
        <v>0</v>
      </c>
      <c r="F78" s="736">
        <f t="shared" si="9"/>
        <v>0</v>
      </c>
      <c r="G78" s="736">
        <f>SUM(G75:G77)</f>
        <v>110000</v>
      </c>
      <c r="H78" s="738">
        <f t="shared" si="9"/>
        <v>0</v>
      </c>
      <c r="I78" s="736">
        <f t="shared" si="9"/>
        <v>0</v>
      </c>
      <c r="J78" s="738">
        <f t="shared" si="9"/>
        <v>110000</v>
      </c>
      <c r="K78" s="736">
        <f t="shared" si="9"/>
        <v>110000</v>
      </c>
      <c r="L78" s="736">
        <f t="shared" si="9"/>
        <v>0</v>
      </c>
      <c r="M78" s="739">
        <f t="shared" si="9"/>
        <v>0</v>
      </c>
    </row>
    <row r="79" spans="1:13" ht="15" customHeight="1" thickBot="1">
      <c r="A79" s="101"/>
      <c r="B79" s="219" t="s">
        <v>143</v>
      </c>
      <c r="C79" s="610"/>
      <c r="D79" s="560"/>
      <c r="E79" s="612"/>
      <c r="F79" s="358"/>
      <c r="G79" s="358"/>
      <c r="H79" s="358"/>
      <c r="I79" s="358"/>
      <c r="J79" s="358"/>
      <c r="K79" s="358"/>
      <c r="L79" s="358"/>
      <c r="M79" s="358"/>
    </row>
    <row r="80" spans="1:13" s="105" customFormat="1" ht="15" customHeight="1">
      <c r="A80" s="102" t="s">
        <v>144</v>
      </c>
      <c r="B80" s="564" t="s">
        <v>145</v>
      </c>
      <c r="C80" s="537"/>
      <c r="D80" s="549"/>
      <c r="E80" s="538"/>
      <c r="F80" s="284"/>
      <c r="G80" s="352"/>
      <c r="H80" s="352"/>
      <c r="I80" s="352"/>
      <c r="J80" s="352"/>
      <c r="K80" s="352"/>
      <c r="L80" s="352"/>
      <c r="M80" s="352"/>
    </row>
    <row r="81" spans="1:13" s="105" customFormat="1" ht="15" customHeight="1">
      <c r="A81" s="104" t="s">
        <v>146</v>
      </c>
      <c r="B81" s="565" t="s">
        <v>147</v>
      </c>
      <c r="C81" s="537"/>
      <c r="D81" s="549"/>
      <c r="E81" s="538"/>
      <c r="F81" s="284"/>
      <c r="G81" s="352"/>
      <c r="H81" s="352"/>
      <c r="I81" s="352"/>
      <c r="J81" s="352"/>
      <c r="K81" s="352"/>
      <c r="L81" s="352"/>
      <c r="M81" s="352"/>
    </row>
    <row r="82" spans="1:13" s="105" customFormat="1" ht="15" customHeight="1">
      <c r="A82" s="104" t="s">
        <v>148</v>
      </c>
      <c r="B82" s="565" t="s">
        <v>149</v>
      </c>
      <c r="C82" s="537"/>
      <c r="D82" s="549"/>
      <c r="E82" s="538"/>
      <c r="F82" s="284"/>
      <c r="G82" s="352"/>
      <c r="H82" s="352"/>
      <c r="I82" s="352"/>
      <c r="J82" s="352"/>
      <c r="K82" s="352"/>
      <c r="L82" s="352"/>
      <c r="M82" s="352"/>
    </row>
    <row r="83" spans="1:13" s="105" customFormat="1" ht="15" customHeight="1" thickBot="1">
      <c r="A83" s="107" t="s">
        <v>150</v>
      </c>
      <c r="B83" s="567" t="s">
        <v>151</v>
      </c>
      <c r="C83" s="537"/>
      <c r="D83" s="549"/>
      <c r="E83" s="645"/>
      <c r="F83" s="284"/>
      <c r="G83" s="352"/>
      <c r="H83" s="352"/>
      <c r="I83" s="352"/>
      <c r="J83" s="352"/>
      <c r="K83" s="352"/>
      <c r="L83" s="352"/>
      <c r="M83" s="352"/>
    </row>
    <row r="84" spans="1:13" s="105" customFormat="1" ht="15" customHeight="1" thickBot="1">
      <c r="A84" s="109" t="s">
        <v>152</v>
      </c>
      <c r="B84" s="219" t="s">
        <v>153</v>
      </c>
      <c r="C84" s="540"/>
      <c r="D84" s="551"/>
      <c r="E84" s="691"/>
      <c r="F84" s="298"/>
      <c r="G84" s="356"/>
      <c r="H84" s="356"/>
      <c r="I84" s="356"/>
      <c r="J84" s="356"/>
      <c r="K84" s="356"/>
      <c r="L84" s="356"/>
      <c r="M84" s="356"/>
    </row>
    <row r="85" spans="1:13" ht="15" customHeight="1" thickBot="1">
      <c r="A85" s="101"/>
      <c r="B85" s="219" t="s">
        <v>154</v>
      </c>
      <c r="C85" s="688"/>
      <c r="D85" s="696"/>
      <c r="E85" s="713"/>
      <c r="F85" s="672"/>
      <c r="G85" s="348"/>
      <c r="H85" s="348"/>
      <c r="I85" s="348"/>
      <c r="J85" s="348"/>
      <c r="K85" s="348"/>
      <c r="L85" s="348"/>
      <c r="M85" s="348"/>
    </row>
    <row r="86" spans="1:13" s="105" customFormat="1" ht="17.25" customHeight="1">
      <c r="A86" s="102" t="s">
        <v>155</v>
      </c>
      <c r="B86" s="564" t="s">
        <v>156</v>
      </c>
      <c r="C86" s="717">
        <v>32058</v>
      </c>
      <c r="D86" s="718"/>
      <c r="E86" s="717">
        <v>32058</v>
      </c>
      <c r="F86" s="714"/>
      <c r="G86" s="537">
        <v>13249</v>
      </c>
      <c r="H86" s="284"/>
      <c r="I86" s="352"/>
      <c r="J86" s="537">
        <v>13249</v>
      </c>
      <c r="K86" s="352"/>
      <c r="L86" s="352">
        <v>13249</v>
      </c>
      <c r="M86" s="352"/>
    </row>
    <row r="87" spans="1:13" s="105" customFormat="1" ht="15" customHeight="1" thickBot="1">
      <c r="A87" s="107" t="s">
        <v>157</v>
      </c>
      <c r="B87" s="567" t="s">
        <v>158</v>
      </c>
      <c r="C87" s="715"/>
      <c r="D87" s="715"/>
      <c r="E87" s="715"/>
      <c r="F87" s="716"/>
      <c r="G87" s="352"/>
      <c r="H87" s="284"/>
      <c r="I87" s="352"/>
      <c r="J87" s="352"/>
      <c r="K87" s="352"/>
      <c r="L87" s="352"/>
      <c r="M87" s="352"/>
    </row>
    <row r="88" spans="1:13" s="105" customFormat="1" ht="18" customHeight="1" thickBot="1">
      <c r="A88" s="109" t="s">
        <v>159</v>
      </c>
      <c r="B88" s="219" t="s">
        <v>160</v>
      </c>
      <c r="C88" s="736">
        <f>SUM(C86:C87)</f>
        <v>32058</v>
      </c>
      <c r="D88" s="736">
        <f aca="true" t="shared" si="10" ref="D88:M88">SUM(D86:D87)</f>
        <v>0</v>
      </c>
      <c r="E88" s="736">
        <f t="shared" si="10"/>
        <v>32058</v>
      </c>
      <c r="F88" s="736">
        <f t="shared" si="10"/>
        <v>0</v>
      </c>
      <c r="G88" s="736">
        <f>SUM(G86:G87)</f>
        <v>13249</v>
      </c>
      <c r="H88" s="736">
        <f t="shared" si="10"/>
        <v>0</v>
      </c>
      <c r="I88" s="736">
        <f t="shared" si="10"/>
        <v>0</v>
      </c>
      <c r="J88" s="736">
        <f t="shared" si="10"/>
        <v>13249</v>
      </c>
      <c r="K88" s="736">
        <f t="shared" si="10"/>
        <v>0</v>
      </c>
      <c r="L88" s="736">
        <f t="shared" si="10"/>
        <v>13249</v>
      </c>
      <c r="M88" s="736">
        <f t="shared" si="10"/>
        <v>0</v>
      </c>
    </row>
    <row r="89" spans="1:13" ht="15" customHeight="1" thickBot="1">
      <c r="A89" s="101"/>
      <c r="B89" s="219" t="s">
        <v>161</v>
      </c>
      <c r="C89" s="610"/>
      <c r="D89" s="560"/>
      <c r="E89" s="612"/>
      <c r="F89" s="358"/>
      <c r="G89" s="348"/>
      <c r="H89" s="348"/>
      <c r="I89" s="348"/>
      <c r="J89" s="348"/>
      <c r="K89" s="348"/>
      <c r="L89" s="348"/>
      <c r="M89" s="348"/>
    </row>
    <row r="90" spans="1:13" s="105" customFormat="1" ht="15" customHeight="1">
      <c r="A90" s="102" t="s">
        <v>162</v>
      </c>
      <c r="B90" s="564" t="s">
        <v>163</v>
      </c>
      <c r="C90" s="537"/>
      <c r="D90" s="549"/>
      <c r="E90" s="538"/>
      <c r="F90" s="284"/>
      <c r="G90" s="537">
        <v>500</v>
      </c>
      <c r="H90" s="352"/>
      <c r="I90" s="352"/>
      <c r="J90" s="537">
        <v>500</v>
      </c>
      <c r="K90" s="352">
        <v>500</v>
      </c>
      <c r="L90" s="352"/>
      <c r="M90" s="352"/>
    </row>
    <row r="91" spans="1:13" s="105" customFormat="1" ht="15" customHeight="1">
      <c r="A91" s="104" t="s">
        <v>164</v>
      </c>
      <c r="B91" s="565" t="s">
        <v>165</v>
      </c>
      <c r="C91" s="537"/>
      <c r="D91" s="549"/>
      <c r="E91" s="538"/>
      <c r="F91" s="284"/>
      <c r="G91" s="352"/>
      <c r="H91" s="352"/>
      <c r="I91" s="352"/>
      <c r="J91" s="352"/>
      <c r="K91" s="352"/>
      <c r="L91" s="352"/>
      <c r="M91" s="352"/>
    </row>
    <row r="92" spans="1:13" s="105" customFormat="1" ht="15" customHeight="1" thickBot="1">
      <c r="A92" s="107" t="s">
        <v>166</v>
      </c>
      <c r="B92" s="567" t="s">
        <v>167</v>
      </c>
      <c r="C92" s="558"/>
      <c r="D92" s="552"/>
      <c r="E92" s="542"/>
      <c r="F92" s="289"/>
      <c r="G92" s="355"/>
      <c r="H92" s="355"/>
      <c r="I92" s="355"/>
      <c r="J92" s="355"/>
      <c r="K92" s="355"/>
      <c r="L92" s="355"/>
      <c r="M92" s="355"/>
    </row>
    <row r="93" spans="1:13" s="103" customFormat="1" ht="15" customHeight="1" thickBot="1">
      <c r="A93" s="109" t="s">
        <v>168</v>
      </c>
      <c r="B93" s="219" t="s">
        <v>169</v>
      </c>
      <c r="C93" s="593">
        <f>SUM(C90:C92)</f>
        <v>0</v>
      </c>
      <c r="D93" s="720">
        <f aca="true" t="shared" si="11" ref="D93:M93">SUM(D90:D92)</f>
        <v>0</v>
      </c>
      <c r="E93" s="593">
        <f t="shared" si="11"/>
        <v>0</v>
      </c>
      <c r="F93" s="720">
        <f t="shared" si="11"/>
        <v>0</v>
      </c>
      <c r="G93" s="593">
        <f>SUM(G90:G92)</f>
        <v>500</v>
      </c>
      <c r="H93" s="593">
        <f t="shared" si="11"/>
        <v>0</v>
      </c>
      <c r="I93" s="720">
        <f t="shared" si="11"/>
        <v>0</v>
      </c>
      <c r="J93" s="593">
        <f t="shared" si="11"/>
        <v>500</v>
      </c>
      <c r="K93" s="720">
        <f t="shared" si="11"/>
        <v>500</v>
      </c>
      <c r="L93" s="593">
        <f t="shared" si="11"/>
        <v>0</v>
      </c>
      <c r="M93" s="719">
        <f t="shared" si="11"/>
        <v>0</v>
      </c>
    </row>
    <row r="94" spans="1:13" ht="15" customHeight="1" thickBot="1">
      <c r="A94" s="101"/>
      <c r="B94" s="219" t="s">
        <v>170</v>
      </c>
      <c r="C94" s="610"/>
      <c r="D94" s="560"/>
      <c r="E94" s="612"/>
      <c r="F94" s="358"/>
      <c r="G94" s="358"/>
      <c r="H94" s="358"/>
      <c r="I94" s="358"/>
      <c r="J94" s="358"/>
      <c r="K94" s="358"/>
      <c r="L94" s="358"/>
      <c r="M94" s="358"/>
    </row>
    <row r="95" spans="1:13" s="105" customFormat="1" ht="15" customHeight="1">
      <c r="A95" s="110" t="s">
        <v>171</v>
      </c>
      <c r="B95" s="564" t="s">
        <v>172</v>
      </c>
      <c r="C95" s="537"/>
      <c r="D95" s="549"/>
      <c r="E95" s="538"/>
      <c r="F95" s="284"/>
      <c r="G95" s="352"/>
      <c r="H95" s="352"/>
      <c r="I95" s="352"/>
      <c r="J95" s="352"/>
      <c r="K95" s="352"/>
      <c r="L95" s="352"/>
      <c r="M95" s="352"/>
    </row>
    <row r="96" spans="1:13" s="105" customFormat="1" ht="15" customHeight="1">
      <c r="A96" s="111" t="s">
        <v>173</v>
      </c>
      <c r="B96" s="565" t="s">
        <v>174</v>
      </c>
      <c r="C96" s="537"/>
      <c r="D96" s="549"/>
      <c r="E96" s="538"/>
      <c r="F96" s="284"/>
      <c r="G96" s="352"/>
      <c r="H96" s="352"/>
      <c r="I96" s="352"/>
      <c r="J96" s="352"/>
      <c r="K96" s="352"/>
      <c r="L96" s="352"/>
      <c r="M96" s="352"/>
    </row>
    <row r="97" spans="1:13" s="105" customFormat="1" ht="15" customHeight="1">
      <c r="A97" s="111" t="s">
        <v>175</v>
      </c>
      <c r="B97" s="565" t="s">
        <v>176</v>
      </c>
      <c r="C97" s="537"/>
      <c r="D97" s="549"/>
      <c r="E97" s="538"/>
      <c r="F97" s="284"/>
      <c r="G97" s="352"/>
      <c r="H97" s="352"/>
      <c r="I97" s="352"/>
      <c r="J97" s="352"/>
      <c r="K97" s="352"/>
      <c r="L97" s="352"/>
      <c r="M97" s="352"/>
    </row>
    <row r="98" spans="1:13" s="103" customFormat="1" ht="15" customHeight="1" thickBot="1">
      <c r="A98" s="112" t="s">
        <v>177</v>
      </c>
      <c r="B98" s="567" t="s">
        <v>178</v>
      </c>
      <c r="C98" s="558"/>
      <c r="D98" s="552"/>
      <c r="E98" s="542"/>
      <c r="F98" s="289"/>
      <c r="G98" s="355"/>
      <c r="H98" s="355"/>
      <c r="I98" s="355"/>
      <c r="J98" s="355"/>
      <c r="K98" s="355"/>
      <c r="L98" s="355"/>
      <c r="M98" s="355"/>
    </row>
    <row r="99" spans="1:13" s="105" customFormat="1" ht="15" customHeight="1" thickBot="1">
      <c r="A99" s="109" t="s">
        <v>179</v>
      </c>
      <c r="B99" s="219" t="s">
        <v>180</v>
      </c>
      <c r="C99" s="593">
        <f>SUM(C95:C98)</f>
        <v>0</v>
      </c>
      <c r="D99" s="593">
        <f aca="true" t="shared" si="12" ref="D99:M99">SUM(D95:D98)</f>
        <v>0</v>
      </c>
      <c r="E99" s="593">
        <f t="shared" si="12"/>
        <v>0</v>
      </c>
      <c r="F99" s="593">
        <f t="shared" si="12"/>
        <v>0</v>
      </c>
      <c r="G99" s="593">
        <f>SUM(G95:G98)</f>
        <v>0</v>
      </c>
      <c r="H99" s="593">
        <f t="shared" si="12"/>
        <v>0</v>
      </c>
      <c r="I99" s="593">
        <f t="shared" si="12"/>
        <v>0</v>
      </c>
      <c r="J99" s="593">
        <f t="shared" si="12"/>
        <v>0</v>
      </c>
      <c r="K99" s="593">
        <f t="shared" si="12"/>
        <v>0</v>
      </c>
      <c r="L99" s="593">
        <f t="shared" si="12"/>
        <v>0</v>
      </c>
      <c r="M99" s="593">
        <f t="shared" si="12"/>
        <v>0</v>
      </c>
    </row>
    <row r="100" spans="1:13" s="103" customFormat="1" ht="15" customHeight="1" thickBot="1">
      <c r="A100" s="109" t="s">
        <v>181</v>
      </c>
      <c r="B100" s="219" t="s">
        <v>182</v>
      </c>
      <c r="C100" s="721"/>
      <c r="D100" s="722"/>
      <c r="E100" s="723"/>
      <c r="F100" s="724"/>
      <c r="G100" s="725"/>
      <c r="H100" s="725"/>
      <c r="I100" s="725"/>
      <c r="J100" s="725"/>
      <c r="K100" s="725"/>
      <c r="L100" s="725"/>
      <c r="M100" s="725"/>
    </row>
    <row r="101" spans="1:13" s="103" customFormat="1" ht="15" customHeight="1" thickBot="1">
      <c r="A101" s="109" t="s">
        <v>408</v>
      </c>
      <c r="B101" s="219" t="s">
        <v>184</v>
      </c>
      <c r="C101" s="577"/>
      <c r="D101" s="578"/>
      <c r="E101" s="581"/>
      <c r="F101" s="296"/>
      <c r="G101" s="359"/>
      <c r="H101" s="359"/>
      <c r="I101" s="359"/>
      <c r="J101" s="359"/>
      <c r="K101" s="359"/>
      <c r="L101" s="359"/>
      <c r="M101" s="359"/>
    </row>
    <row r="102" spans="1:13" s="103" customFormat="1" ht="18" customHeight="1" thickBot="1">
      <c r="A102" s="109" t="s">
        <v>409</v>
      </c>
      <c r="B102" s="572" t="s">
        <v>186</v>
      </c>
      <c r="C102" s="540">
        <f>C78+C84+C88+C93+C99+C100+C101</f>
        <v>142058</v>
      </c>
      <c r="D102" s="540">
        <f aca="true" t="shared" si="13" ref="D102:M102">D78+D84+D88+D93+D99+D100+D101</f>
        <v>110000</v>
      </c>
      <c r="E102" s="540">
        <f t="shared" si="13"/>
        <v>32058</v>
      </c>
      <c r="F102" s="540">
        <f t="shared" si="13"/>
        <v>0</v>
      </c>
      <c r="G102" s="540">
        <f>G78+G84+G88+G93+G99+G100+G101</f>
        <v>123749</v>
      </c>
      <c r="H102" s="540">
        <f t="shared" si="13"/>
        <v>0</v>
      </c>
      <c r="I102" s="540">
        <f t="shared" si="13"/>
        <v>0</v>
      </c>
      <c r="J102" s="540">
        <f t="shared" si="13"/>
        <v>123749</v>
      </c>
      <c r="K102" s="540">
        <f t="shared" si="13"/>
        <v>110500</v>
      </c>
      <c r="L102" s="540">
        <f t="shared" si="13"/>
        <v>13249</v>
      </c>
      <c r="M102" s="540">
        <f t="shared" si="13"/>
        <v>0</v>
      </c>
    </row>
    <row r="103" spans="1:13" s="103" customFormat="1" ht="19.5" customHeight="1" thickBot="1">
      <c r="A103" s="113" t="s">
        <v>410</v>
      </c>
      <c r="B103" s="573" t="s">
        <v>411</v>
      </c>
      <c r="C103" s="586">
        <f>C73+C102</f>
        <v>1407442</v>
      </c>
      <c r="D103" s="586">
        <f aca="true" t="shared" si="14" ref="D103:M103">D73+D102</f>
        <v>961531</v>
      </c>
      <c r="E103" s="586">
        <f t="shared" si="14"/>
        <v>445911</v>
      </c>
      <c r="F103" s="586">
        <f t="shared" si="14"/>
        <v>33052</v>
      </c>
      <c r="G103" s="586">
        <f>G73+G102</f>
        <v>1468845</v>
      </c>
      <c r="H103" s="586">
        <f t="shared" si="14"/>
        <v>30301</v>
      </c>
      <c r="I103" s="586">
        <f t="shared" si="14"/>
        <v>1451</v>
      </c>
      <c r="J103" s="586">
        <f t="shared" si="14"/>
        <v>1497695</v>
      </c>
      <c r="K103" s="586">
        <f t="shared" si="14"/>
        <v>1023612</v>
      </c>
      <c r="L103" s="586">
        <f t="shared" si="14"/>
        <v>474083</v>
      </c>
      <c r="M103" s="586">
        <f t="shared" si="14"/>
        <v>33052</v>
      </c>
    </row>
    <row r="104" spans="1:6" s="103" customFormat="1" ht="12" customHeight="1">
      <c r="A104" s="114"/>
      <c r="B104" s="221"/>
      <c r="C104" s="463"/>
      <c r="D104" s="243"/>
      <c r="E104" s="243"/>
      <c r="F104" s="243"/>
    </row>
    <row r="105" spans="1:6" s="103" customFormat="1" ht="11.25" customHeight="1" thickBot="1">
      <c r="A105" s="114"/>
      <c r="B105" s="221"/>
      <c r="C105" s="463"/>
      <c r="D105" s="243"/>
      <c r="E105" s="243"/>
      <c r="F105" s="243"/>
    </row>
    <row r="106" spans="1:13" s="100" customFormat="1" ht="16.5" customHeight="1" thickBot="1">
      <c r="A106" s="240"/>
      <c r="B106" s="574" t="s">
        <v>289</v>
      </c>
      <c r="C106" s="687"/>
      <c r="D106" s="579"/>
      <c r="E106" s="694"/>
      <c r="F106" s="244"/>
      <c r="G106" s="244"/>
      <c r="H106" s="244"/>
      <c r="I106" s="244"/>
      <c r="J106" s="272"/>
      <c r="K106" s="244"/>
      <c r="L106" s="244"/>
      <c r="M106" s="244"/>
    </row>
    <row r="107" spans="1:13" ht="15" customHeight="1" thickBot="1">
      <c r="A107" s="241"/>
      <c r="B107" s="575" t="s">
        <v>190</v>
      </c>
      <c r="C107" s="688"/>
      <c r="D107" s="580"/>
      <c r="E107" s="695"/>
      <c r="F107" s="360"/>
      <c r="G107" s="360"/>
      <c r="H107" s="360"/>
      <c r="I107" s="360"/>
      <c r="J107" s="611"/>
      <c r="K107" s="360"/>
      <c r="L107" s="360"/>
      <c r="M107" s="360"/>
    </row>
    <row r="108" spans="1:13" ht="16.5" customHeight="1">
      <c r="A108" s="146" t="s">
        <v>13</v>
      </c>
      <c r="B108" s="637" t="s">
        <v>191</v>
      </c>
      <c r="C108" s="576">
        <v>145537</v>
      </c>
      <c r="D108" s="641">
        <v>43998</v>
      </c>
      <c r="E108" s="563">
        <v>101539</v>
      </c>
      <c r="F108" s="361"/>
      <c r="G108" s="361">
        <v>146537</v>
      </c>
      <c r="H108" s="361"/>
      <c r="I108" s="361"/>
      <c r="J108" s="366">
        <v>146537</v>
      </c>
      <c r="K108" s="361">
        <v>43998</v>
      </c>
      <c r="L108" s="361">
        <v>102539</v>
      </c>
      <c r="M108" s="361"/>
    </row>
    <row r="109" spans="1:13" ht="17.25" customHeight="1">
      <c r="A109" s="147" t="s">
        <v>15</v>
      </c>
      <c r="B109" s="225" t="s">
        <v>192</v>
      </c>
      <c r="C109" s="537">
        <v>21026</v>
      </c>
      <c r="D109" s="549">
        <v>8885</v>
      </c>
      <c r="E109" s="538">
        <v>12141</v>
      </c>
      <c r="F109" s="362"/>
      <c r="G109" s="362">
        <v>19454</v>
      </c>
      <c r="H109" s="362"/>
      <c r="I109" s="362"/>
      <c r="J109" s="362">
        <v>19454</v>
      </c>
      <c r="K109" s="362">
        <v>8885</v>
      </c>
      <c r="L109" s="362">
        <v>10569</v>
      </c>
      <c r="M109" s="362"/>
    </row>
    <row r="110" spans="1:13" ht="16.5" customHeight="1">
      <c r="A110" s="147" t="s">
        <v>17</v>
      </c>
      <c r="B110" s="225" t="s">
        <v>193</v>
      </c>
      <c r="C110" s="537">
        <v>234048</v>
      </c>
      <c r="D110" s="552">
        <v>175133</v>
      </c>
      <c r="E110" s="542">
        <v>58915</v>
      </c>
      <c r="F110" s="363"/>
      <c r="G110" s="362">
        <v>236778</v>
      </c>
      <c r="H110" s="363">
        <v>2102</v>
      </c>
      <c r="I110" s="363"/>
      <c r="J110" s="362">
        <v>238880</v>
      </c>
      <c r="K110" s="363">
        <v>178312</v>
      </c>
      <c r="L110" s="363">
        <v>60568</v>
      </c>
      <c r="M110" s="363"/>
    </row>
    <row r="111" spans="1:15" ht="16.5" customHeight="1">
      <c r="A111" s="147" t="s">
        <v>19</v>
      </c>
      <c r="B111" s="597" t="s">
        <v>194</v>
      </c>
      <c r="C111" s="537">
        <v>29750</v>
      </c>
      <c r="D111" s="552">
        <v>29750</v>
      </c>
      <c r="E111" s="542"/>
      <c r="F111" s="363"/>
      <c r="G111" s="362">
        <v>29750</v>
      </c>
      <c r="H111" s="363"/>
      <c r="I111" s="363"/>
      <c r="J111" s="362">
        <v>29750</v>
      </c>
      <c r="K111" s="363">
        <v>29750</v>
      </c>
      <c r="L111" s="363"/>
      <c r="M111" s="363"/>
      <c r="O111" s="116"/>
    </row>
    <row r="112" spans="1:13" ht="16.5" customHeight="1">
      <c r="A112" s="147" t="s">
        <v>195</v>
      </c>
      <c r="B112" s="225" t="s">
        <v>196</v>
      </c>
      <c r="C112" s="537">
        <v>63424</v>
      </c>
      <c r="D112" s="552">
        <v>1994</v>
      </c>
      <c r="E112" s="542">
        <v>61430</v>
      </c>
      <c r="F112" s="363"/>
      <c r="G112" s="362">
        <v>86276</v>
      </c>
      <c r="H112" s="363">
        <v>11217</v>
      </c>
      <c r="I112" s="363"/>
      <c r="J112" s="362">
        <v>97493</v>
      </c>
      <c r="K112" s="363">
        <v>22324</v>
      </c>
      <c r="L112" s="363">
        <v>75169</v>
      </c>
      <c r="M112" s="363"/>
    </row>
    <row r="113" spans="1:13" ht="16.5" customHeight="1">
      <c r="A113" s="147" t="s">
        <v>197</v>
      </c>
      <c r="B113" s="225" t="s">
        <v>412</v>
      </c>
      <c r="C113" s="558"/>
      <c r="D113" s="552"/>
      <c r="E113" s="542"/>
      <c r="F113" s="363"/>
      <c r="G113" s="362">
        <v>900</v>
      </c>
      <c r="H113" s="363"/>
      <c r="I113" s="363"/>
      <c r="J113" s="362">
        <v>900</v>
      </c>
      <c r="K113" s="363">
        <v>900</v>
      </c>
      <c r="L113" s="363"/>
      <c r="M113" s="363"/>
    </row>
    <row r="114" spans="1:13" ht="15" customHeight="1">
      <c r="A114" s="147" t="s">
        <v>199</v>
      </c>
      <c r="B114" s="598" t="s">
        <v>200</v>
      </c>
      <c r="C114" s="558"/>
      <c r="D114" s="552"/>
      <c r="E114" s="542"/>
      <c r="F114" s="363"/>
      <c r="G114" s="363"/>
      <c r="H114" s="363"/>
      <c r="I114" s="363"/>
      <c r="J114" s="362">
        <f>G114+H114-I114</f>
        <v>0</v>
      </c>
      <c r="K114" s="363"/>
      <c r="L114" s="363"/>
      <c r="M114" s="363"/>
    </row>
    <row r="115" spans="1:13" ht="15" customHeight="1">
      <c r="A115" s="147" t="s">
        <v>201</v>
      </c>
      <c r="B115" s="598" t="s">
        <v>202</v>
      </c>
      <c r="C115" s="558"/>
      <c r="D115" s="552"/>
      <c r="E115" s="542"/>
      <c r="F115" s="363"/>
      <c r="G115" s="363"/>
      <c r="H115" s="363"/>
      <c r="I115" s="363"/>
      <c r="J115" s="362">
        <f>G115+H115-I115</f>
        <v>0</v>
      </c>
      <c r="K115" s="363"/>
      <c r="L115" s="363"/>
      <c r="M115" s="363"/>
    </row>
    <row r="116" spans="1:13" ht="15" customHeight="1">
      <c r="A116" s="147" t="s">
        <v>203</v>
      </c>
      <c r="B116" s="598" t="s">
        <v>204</v>
      </c>
      <c r="C116" s="558"/>
      <c r="D116" s="552"/>
      <c r="E116" s="542"/>
      <c r="F116" s="363"/>
      <c r="G116" s="363"/>
      <c r="H116" s="363"/>
      <c r="I116" s="363"/>
      <c r="J116" s="362">
        <f>G116+H116-I116</f>
        <v>0</v>
      </c>
      <c r="K116" s="363"/>
      <c r="L116" s="363"/>
      <c r="M116" s="363"/>
    </row>
    <row r="117" spans="1:13" ht="31.5" customHeight="1">
      <c r="A117" s="147" t="s">
        <v>205</v>
      </c>
      <c r="B117" s="599" t="s">
        <v>206</v>
      </c>
      <c r="C117" s="558"/>
      <c r="D117" s="552"/>
      <c r="E117" s="542"/>
      <c r="F117" s="363"/>
      <c r="G117" s="363"/>
      <c r="H117" s="363"/>
      <c r="I117" s="363"/>
      <c r="J117" s="363"/>
      <c r="K117" s="363"/>
      <c r="L117" s="363"/>
      <c r="M117" s="363"/>
    </row>
    <row r="118" spans="1:13" ht="30" customHeight="1">
      <c r="A118" s="147" t="s">
        <v>207</v>
      </c>
      <c r="B118" s="599" t="s">
        <v>208</v>
      </c>
      <c r="C118" s="558"/>
      <c r="D118" s="552"/>
      <c r="E118" s="542"/>
      <c r="F118" s="363"/>
      <c r="G118" s="363"/>
      <c r="H118" s="363"/>
      <c r="I118" s="363"/>
      <c r="J118" s="363"/>
      <c r="K118" s="363"/>
      <c r="L118" s="363"/>
      <c r="M118" s="363"/>
    </row>
    <row r="119" spans="1:13" ht="17.25" customHeight="1">
      <c r="A119" s="147" t="s">
        <v>209</v>
      </c>
      <c r="B119" s="598" t="s">
        <v>210</v>
      </c>
      <c r="C119" s="558">
        <v>530</v>
      </c>
      <c r="D119" s="552"/>
      <c r="E119" s="542">
        <v>530</v>
      </c>
      <c r="F119" s="363"/>
      <c r="G119" s="362">
        <v>530</v>
      </c>
      <c r="H119" s="363"/>
      <c r="I119" s="363"/>
      <c r="J119" s="362">
        <v>530</v>
      </c>
      <c r="K119" s="363"/>
      <c r="L119" s="363">
        <v>530</v>
      </c>
      <c r="M119" s="363"/>
    </row>
    <row r="120" spans="1:13" ht="15" customHeight="1">
      <c r="A120" s="147" t="s">
        <v>211</v>
      </c>
      <c r="B120" s="598" t="s">
        <v>212</v>
      </c>
      <c r="C120" s="558"/>
      <c r="D120" s="552"/>
      <c r="E120" s="542"/>
      <c r="F120" s="363"/>
      <c r="G120" s="363"/>
      <c r="H120" s="363"/>
      <c r="I120" s="363"/>
      <c r="J120" s="363"/>
      <c r="K120" s="363"/>
      <c r="L120" s="363"/>
      <c r="M120" s="363"/>
    </row>
    <row r="121" spans="1:13" ht="21.75" customHeight="1">
      <c r="A121" s="147" t="s">
        <v>213</v>
      </c>
      <c r="B121" s="599" t="s">
        <v>214</v>
      </c>
      <c r="C121" s="558"/>
      <c r="D121" s="552"/>
      <c r="E121" s="542"/>
      <c r="F121" s="363"/>
      <c r="G121" s="363"/>
      <c r="H121" s="363"/>
      <c r="I121" s="363"/>
      <c r="J121" s="363"/>
      <c r="K121" s="363"/>
      <c r="L121" s="363"/>
      <c r="M121" s="363"/>
    </row>
    <row r="122" spans="1:13" ht="15" customHeight="1">
      <c r="A122" s="148" t="s">
        <v>215</v>
      </c>
      <c r="B122" s="600" t="s">
        <v>216</v>
      </c>
      <c r="C122" s="558"/>
      <c r="D122" s="552"/>
      <c r="E122" s="542"/>
      <c r="F122" s="363"/>
      <c r="G122" s="363"/>
      <c r="H122" s="363"/>
      <c r="I122" s="363"/>
      <c r="J122" s="363"/>
      <c r="K122" s="363"/>
      <c r="L122" s="363"/>
      <c r="M122" s="363"/>
    </row>
    <row r="123" spans="1:13" ht="15" customHeight="1">
      <c r="A123" s="147" t="s">
        <v>217</v>
      </c>
      <c r="B123" s="600" t="s">
        <v>218</v>
      </c>
      <c r="C123" s="558"/>
      <c r="D123" s="552"/>
      <c r="E123" s="542"/>
      <c r="F123" s="363"/>
      <c r="G123" s="363"/>
      <c r="H123" s="363"/>
      <c r="I123" s="363"/>
      <c r="J123" s="363"/>
      <c r="K123" s="363"/>
      <c r="L123" s="363"/>
      <c r="M123" s="363"/>
    </row>
    <row r="124" spans="1:13" ht="16.5" customHeight="1">
      <c r="A124" s="147" t="s">
        <v>219</v>
      </c>
      <c r="B124" s="599" t="s">
        <v>220</v>
      </c>
      <c r="C124" s="537">
        <v>62894</v>
      </c>
      <c r="D124" s="549">
        <v>1994</v>
      </c>
      <c r="E124" s="538">
        <v>60900</v>
      </c>
      <c r="F124" s="362"/>
      <c r="G124" s="362">
        <v>84324</v>
      </c>
      <c r="H124" s="362">
        <v>11217</v>
      </c>
      <c r="I124" s="362"/>
      <c r="J124" s="362">
        <v>95541</v>
      </c>
      <c r="K124" s="362">
        <v>21424</v>
      </c>
      <c r="L124" s="362">
        <v>74117</v>
      </c>
      <c r="M124" s="362"/>
    </row>
    <row r="125" spans="1:13" ht="16.5" customHeight="1">
      <c r="A125" s="147" t="s">
        <v>221</v>
      </c>
      <c r="B125" s="597" t="s">
        <v>222</v>
      </c>
      <c r="C125" s="537">
        <v>10000</v>
      </c>
      <c r="D125" s="673">
        <v>10000</v>
      </c>
      <c r="E125" s="538"/>
      <c r="F125" s="362"/>
      <c r="G125" s="362"/>
      <c r="H125" s="362"/>
      <c r="I125" s="362"/>
      <c r="J125" s="362"/>
      <c r="K125" s="362"/>
      <c r="L125" s="362"/>
      <c r="M125" s="362"/>
    </row>
    <row r="126" spans="1:13" ht="18" customHeight="1">
      <c r="A126" s="149" t="s">
        <v>223</v>
      </c>
      <c r="B126" s="225" t="s">
        <v>413</v>
      </c>
      <c r="C126" s="537">
        <v>10000</v>
      </c>
      <c r="D126" s="673">
        <v>10000</v>
      </c>
      <c r="E126" s="542"/>
      <c r="F126" s="363"/>
      <c r="G126" s="363"/>
      <c r="H126" s="363"/>
      <c r="I126" s="363"/>
      <c r="J126" s="363"/>
      <c r="K126" s="363"/>
      <c r="L126" s="363"/>
      <c r="M126" s="363"/>
    </row>
    <row r="127" spans="1:13" ht="15" customHeight="1" thickBot="1">
      <c r="A127" s="149" t="s">
        <v>225</v>
      </c>
      <c r="B127" s="600" t="s">
        <v>414</v>
      </c>
      <c r="C127" s="558"/>
      <c r="D127" s="552"/>
      <c r="E127" s="645"/>
      <c r="F127" s="363"/>
      <c r="G127" s="363"/>
      <c r="H127" s="363"/>
      <c r="I127" s="363"/>
      <c r="J127" s="363"/>
      <c r="K127" s="363"/>
      <c r="L127" s="363"/>
      <c r="M127" s="363"/>
    </row>
    <row r="128" spans="1:13" s="117" customFormat="1" ht="19.5" customHeight="1" thickBot="1">
      <c r="A128" s="150" t="s">
        <v>23</v>
      </c>
      <c r="B128" s="601" t="s">
        <v>415</v>
      </c>
      <c r="C128" s="540">
        <f aca="true" t="shared" si="15" ref="C128:M128">C108+C109+C110+C111+C112+C125</f>
        <v>503785</v>
      </c>
      <c r="D128" s="540">
        <f t="shared" si="15"/>
        <v>269760</v>
      </c>
      <c r="E128" s="540">
        <f t="shared" si="15"/>
        <v>234025</v>
      </c>
      <c r="F128" s="540">
        <f t="shared" si="15"/>
        <v>0</v>
      </c>
      <c r="G128" s="540">
        <f t="shared" si="15"/>
        <v>518795</v>
      </c>
      <c r="H128" s="540">
        <f t="shared" si="15"/>
        <v>13319</v>
      </c>
      <c r="I128" s="540">
        <f t="shared" si="15"/>
        <v>0</v>
      </c>
      <c r="J128" s="540">
        <f t="shared" si="15"/>
        <v>532114</v>
      </c>
      <c r="K128" s="540">
        <f t="shared" si="15"/>
        <v>283269</v>
      </c>
      <c r="L128" s="540">
        <f t="shared" si="15"/>
        <v>248845</v>
      </c>
      <c r="M128" s="540">
        <f t="shared" si="15"/>
        <v>0</v>
      </c>
    </row>
    <row r="129" spans="1:13" ht="15" customHeight="1" thickBot="1">
      <c r="A129" s="151"/>
      <c r="B129" s="601" t="s">
        <v>416</v>
      </c>
      <c r="C129" s="568"/>
      <c r="D129" s="547"/>
      <c r="E129" s="535"/>
      <c r="F129" s="365"/>
      <c r="G129" s="365"/>
      <c r="H129" s="365"/>
      <c r="I129" s="365"/>
      <c r="J129" s="365"/>
      <c r="K129" s="365"/>
      <c r="L129" s="365"/>
      <c r="M129" s="365"/>
    </row>
    <row r="130" spans="1:13" ht="18.75" customHeight="1">
      <c r="A130" s="152" t="s">
        <v>26</v>
      </c>
      <c r="B130" s="602" t="s">
        <v>229</v>
      </c>
      <c r="C130" s="536">
        <v>94000</v>
      </c>
      <c r="D130" s="548">
        <v>5921</v>
      </c>
      <c r="E130" s="541">
        <v>88079</v>
      </c>
      <c r="F130" s="366"/>
      <c r="G130" s="362">
        <v>96489</v>
      </c>
      <c r="H130" s="366">
        <v>4000</v>
      </c>
      <c r="I130" s="366"/>
      <c r="J130" s="362">
        <v>100489</v>
      </c>
      <c r="K130" s="366">
        <v>7410</v>
      </c>
      <c r="L130" s="366">
        <v>93079</v>
      </c>
      <c r="M130" s="366"/>
    </row>
    <row r="131" spans="1:13" ht="15" customHeight="1">
      <c r="A131" s="152" t="s">
        <v>28</v>
      </c>
      <c r="B131" s="603" t="s">
        <v>230</v>
      </c>
      <c r="C131" s="536"/>
      <c r="D131" s="548"/>
      <c r="E131" s="541"/>
      <c r="F131" s="366"/>
      <c r="G131" s="366"/>
      <c r="H131" s="366"/>
      <c r="I131" s="366"/>
      <c r="J131" s="362"/>
      <c r="K131" s="366"/>
      <c r="L131" s="366"/>
      <c r="M131" s="366"/>
    </row>
    <row r="132" spans="1:13" ht="16.5" customHeight="1">
      <c r="A132" s="152" t="s">
        <v>30</v>
      </c>
      <c r="B132" s="603" t="s">
        <v>231</v>
      </c>
      <c r="C132" s="537">
        <v>41953</v>
      </c>
      <c r="D132" s="549"/>
      <c r="E132" s="538">
        <v>41953</v>
      </c>
      <c r="F132" s="362"/>
      <c r="G132" s="362">
        <v>43765</v>
      </c>
      <c r="H132" s="362"/>
      <c r="I132" s="362">
        <v>7392</v>
      </c>
      <c r="J132" s="362">
        <v>36373</v>
      </c>
      <c r="K132" s="362">
        <v>11050</v>
      </c>
      <c r="L132" s="362">
        <v>25323</v>
      </c>
      <c r="M132" s="362"/>
    </row>
    <row r="133" spans="1:13" ht="15" customHeight="1">
      <c r="A133" s="152" t="s">
        <v>32</v>
      </c>
      <c r="B133" s="603" t="s">
        <v>232</v>
      </c>
      <c r="C133" s="537"/>
      <c r="D133" s="549"/>
      <c r="E133" s="538"/>
      <c r="F133" s="362"/>
      <c r="G133" s="362"/>
      <c r="H133" s="362"/>
      <c r="I133" s="362"/>
      <c r="J133" s="362"/>
      <c r="K133" s="362"/>
      <c r="L133" s="362"/>
      <c r="M133" s="362"/>
    </row>
    <row r="134" spans="1:13" ht="17.25" customHeight="1">
      <c r="A134" s="152" t="s">
        <v>34</v>
      </c>
      <c r="B134" s="604" t="s">
        <v>233</v>
      </c>
      <c r="C134" s="537"/>
      <c r="D134" s="549"/>
      <c r="E134" s="538"/>
      <c r="F134" s="362"/>
      <c r="G134" s="362">
        <v>885</v>
      </c>
      <c r="H134" s="362"/>
      <c r="I134" s="362"/>
      <c r="J134" s="362">
        <v>885</v>
      </c>
      <c r="K134" s="362"/>
      <c r="L134" s="362">
        <v>885</v>
      </c>
      <c r="M134" s="362"/>
    </row>
    <row r="135" spans="1:13" ht="29.25" customHeight="1">
      <c r="A135" s="152" t="s">
        <v>36</v>
      </c>
      <c r="B135" s="605" t="s">
        <v>234</v>
      </c>
      <c r="C135" s="537"/>
      <c r="D135" s="549"/>
      <c r="E135" s="538"/>
      <c r="F135" s="362"/>
      <c r="G135" s="362"/>
      <c r="H135" s="362"/>
      <c r="I135" s="362"/>
      <c r="J135" s="362"/>
      <c r="K135" s="362"/>
      <c r="L135" s="362"/>
      <c r="M135" s="362"/>
    </row>
    <row r="136" spans="1:13" ht="30.75" customHeight="1">
      <c r="A136" s="152" t="s">
        <v>235</v>
      </c>
      <c r="B136" s="606" t="s">
        <v>236</v>
      </c>
      <c r="C136" s="537"/>
      <c r="D136" s="549"/>
      <c r="E136" s="538"/>
      <c r="F136" s="362"/>
      <c r="G136" s="362"/>
      <c r="H136" s="362"/>
      <c r="I136" s="362"/>
      <c r="J136" s="362"/>
      <c r="K136" s="362"/>
      <c r="L136" s="362"/>
      <c r="M136" s="362"/>
    </row>
    <row r="137" spans="1:13" ht="29.25" customHeight="1">
      <c r="A137" s="152" t="s">
        <v>237</v>
      </c>
      <c r="B137" s="599" t="s">
        <v>208</v>
      </c>
      <c r="C137" s="537"/>
      <c r="D137" s="549"/>
      <c r="E137" s="538"/>
      <c r="F137" s="362"/>
      <c r="G137" s="362"/>
      <c r="H137" s="362"/>
      <c r="I137" s="362"/>
      <c r="J137" s="362"/>
      <c r="K137" s="362"/>
      <c r="L137" s="362"/>
      <c r="M137" s="362"/>
    </row>
    <row r="138" spans="1:13" ht="15" customHeight="1">
      <c r="A138" s="152" t="s">
        <v>238</v>
      </c>
      <c r="B138" s="599" t="s">
        <v>239</v>
      </c>
      <c r="C138" s="537"/>
      <c r="D138" s="549"/>
      <c r="E138" s="538"/>
      <c r="F138" s="362"/>
      <c r="G138" s="362"/>
      <c r="H138" s="362"/>
      <c r="I138" s="362"/>
      <c r="J138" s="362"/>
      <c r="K138" s="362"/>
      <c r="L138" s="362"/>
      <c r="M138" s="362"/>
    </row>
    <row r="139" spans="1:13" ht="15" customHeight="1">
      <c r="A139" s="152" t="s">
        <v>240</v>
      </c>
      <c r="B139" s="599" t="s">
        <v>241</v>
      </c>
      <c r="C139" s="537"/>
      <c r="D139" s="549"/>
      <c r="E139" s="538"/>
      <c r="F139" s="362"/>
      <c r="G139" s="362"/>
      <c r="H139" s="362"/>
      <c r="I139" s="362"/>
      <c r="J139" s="362"/>
      <c r="K139" s="362"/>
      <c r="L139" s="362"/>
      <c r="M139" s="362"/>
    </row>
    <row r="140" spans="1:13" ht="15" customHeight="1">
      <c r="A140" s="152" t="s">
        <v>242</v>
      </c>
      <c r="B140" s="599" t="s">
        <v>214</v>
      </c>
      <c r="C140" s="537"/>
      <c r="D140" s="549"/>
      <c r="E140" s="538"/>
      <c r="F140" s="362"/>
      <c r="G140" s="362"/>
      <c r="H140" s="362"/>
      <c r="I140" s="362"/>
      <c r="J140" s="362"/>
      <c r="K140" s="362"/>
      <c r="L140" s="362"/>
      <c r="M140" s="362"/>
    </row>
    <row r="141" spans="1:13" ht="15" customHeight="1">
      <c r="A141" s="152" t="s">
        <v>243</v>
      </c>
      <c r="B141" s="599" t="s">
        <v>244</v>
      </c>
      <c r="C141" s="537"/>
      <c r="D141" s="549"/>
      <c r="E141" s="538"/>
      <c r="F141" s="362"/>
      <c r="G141" s="362"/>
      <c r="H141" s="362"/>
      <c r="I141" s="362"/>
      <c r="J141" s="362"/>
      <c r="K141" s="362"/>
      <c r="L141" s="362"/>
      <c r="M141" s="362"/>
    </row>
    <row r="142" spans="1:13" ht="18" customHeight="1" thickBot="1">
      <c r="A142" s="148" t="s">
        <v>245</v>
      </c>
      <c r="B142" s="599" t="s">
        <v>246</v>
      </c>
      <c r="C142" s="558"/>
      <c r="D142" s="552"/>
      <c r="E142" s="542"/>
      <c r="F142" s="363"/>
      <c r="G142" s="363"/>
      <c r="H142" s="363"/>
      <c r="I142" s="363"/>
      <c r="J142" s="363"/>
      <c r="K142" s="363"/>
      <c r="L142" s="363"/>
      <c r="M142" s="363"/>
    </row>
    <row r="143" spans="1:13" ht="17.25" customHeight="1" thickBot="1">
      <c r="A143" s="153" t="s">
        <v>38</v>
      </c>
      <c r="B143" s="575" t="s">
        <v>247</v>
      </c>
      <c r="C143" s="592">
        <f>C130+C132+C134</f>
        <v>135953</v>
      </c>
      <c r="D143" s="592">
        <f aca="true" t="shared" si="16" ref="D143:M143">D130+D132+D134</f>
        <v>5921</v>
      </c>
      <c r="E143" s="592">
        <f t="shared" si="16"/>
        <v>130032</v>
      </c>
      <c r="F143" s="592">
        <f t="shared" si="16"/>
        <v>0</v>
      </c>
      <c r="G143" s="592">
        <f>G130+G132+G134</f>
        <v>141139</v>
      </c>
      <c r="H143" s="592">
        <f t="shared" si="16"/>
        <v>4000</v>
      </c>
      <c r="I143" s="592">
        <f t="shared" si="16"/>
        <v>7392</v>
      </c>
      <c r="J143" s="592">
        <f t="shared" si="16"/>
        <v>137747</v>
      </c>
      <c r="K143" s="592">
        <f t="shared" si="16"/>
        <v>18460</v>
      </c>
      <c r="L143" s="592">
        <f t="shared" si="16"/>
        <v>119287</v>
      </c>
      <c r="M143" s="592">
        <f t="shared" si="16"/>
        <v>0</v>
      </c>
    </row>
    <row r="144" spans="1:13" ht="18.75" customHeight="1" thickBot="1">
      <c r="A144" s="635" t="s">
        <v>53</v>
      </c>
      <c r="B144" s="686" t="s">
        <v>248</v>
      </c>
      <c r="C144" s="593">
        <f>C128+C143</f>
        <v>639738</v>
      </c>
      <c r="D144" s="593">
        <f aca="true" t="shared" si="17" ref="D144:M144">D128+D143</f>
        <v>275681</v>
      </c>
      <c r="E144" s="593">
        <f t="shared" si="17"/>
        <v>364057</v>
      </c>
      <c r="F144" s="593">
        <f t="shared" si="17"/>
        <v>0</v>
      </c>
      <c r="G144" s="593">
        <f>G128+G143</f>
        <v>659934</v>
      </c>
      <c r="H144" s="593">
        <f t="shared" si="17"/>
        <v>17319</v>
      </c>
      <c r="I144" s="593">
        <f t="shared" si="17"/>
        <v>7392</v>
      </c>
      <c r="J144" s="593">
        <f t="shared" si="17"/>
        <v>669861</v>
      </c>
      <c r="K144" s="593">
        <f t="shared" si="17"/>
        <v>301729</v>
      </c>
      <c r="L144" s="593">
        <f t="shared" si="17"/>
        <v>368132</v>
      </c>
      <c r="M144" s="593">
        <f t="shared" si="17"/>
        <v>0</v>
      </c>
    </row>
    <row r="145" spans="1:13" ht="15" customHeight="1" thickBot="1">
      <c r="A145" s="155"/>
      <c r="B145" s="609" t="s">
        <v>249</v>
      </c>
      <c r="C145" s="610"/>
      <c r="D145" s="560"/>
      <c r="E145" s="612"/>
      <c r="F145" s="369"/>
      <c r="G145" s="369"/>
      <c r="H145" s="369"/>
      <c r="I145" s="369"/>
      <c r="J145" s="369"/>
      <c r="K145" s="369"/>
      <c r="L145" s="369"/>
      <c r="M145" s="369"/>
    </row>
    <row r="146" spans="1:13" s="117" customFormat="1" ht="17.25" customHeight="1">
      <c r="A146" s="152" t="s">
        <v>56</v>
      </c>
      <c r="B146" s="602" t="s">
        <v>417</v>
      </c>
      <c r="C146" s="536">
        <v>6000</v>
      </c>
      <c r="D146" s="548"/>
      <c r="E146" s="541">
        <v>6000</v>
      </c>
      <c r="F146" s="366"/>
      <c r="G146" s="366">
        <v>6000</v>
      </c>
      <c r="H146" s="366"/>
      <c r="I146" s="366"/>
      <c r="J146" s="366">
        <v>6000</v>
      </c>
      <c r="K146" s="366"/>
      <c r="L146" s="366">
        <v>6000</v>
      </c>
      <c r="M146" s="366"/>
    </row>
    <row r="147" spans="1:13" ht="16.5" customHeight="1">
      <c r="A147" s="152" t="s">
        <v>64</v>
      </c>
      <c r="B147" s="602" t="s">
        <v>251</v>
      </c>
      <c r="C147" s="537">
        <v>110000</v>
      </c>
      <c r="D147" s="549">
        <v>110000</v>
      </c>
      <c r="E147" s="538"/>
      <c r="F147" s="362"/>
      <c r="G147" s="362">
        <v>110000</v>
      </c>
      <c r="H147" s="362"/>
      <c r="I147" s="362"/>
      <c r="J147" s="366">
        <v>110000</v>
      </c>
      <c r="K147" s="362">
        <v>110000</v>
      </c>
      <c r="L147" s="362"/>
      <c r="M147" s="362"/>
    </row>
    <row r="148" spans="1:13" ht="15" customHeight="1" thickBot="1">
      <c r="A148" s="148" t="s">
        <v>66</v>
      </c>
      <c r="B148" s="226" t="s">
        <v>418</v>
      </c>
      <c r="C148" s="558"/>
      <c r="D148" s="552"/>
      <c r="E148" s="645"/>
      <c r="F148" s="363"/>
      <c r="G148" s="363"/>
      <c r="H148" s="363"/>
      <c r="I148" s="363"/>
      <c r="J148" s="363"/>
      <c r="K148" s="363"/>
      <c r="L148" s="363"/>
      <c r="M148" s="363"/>
    </row>
    <row r="149" spans="1:13" ht="32.25" customHeight="1" thickBot="1">
      <c r="A149" s="154" t="s">
        <v>70</v>
      </c>
      <c r="B149" s="608" t="s">
        <v>419</v>
      </c>
      <c r="C149" s="540">
        <f>SUM(C146:C148)</f>
        <v>116000</v>
      </c>
      <c r="D149" s="540">
        <f aca="true" t="shared" si="18" ref="D149:M149">SUM(D146:D148)</f>
        <v>110000</v>
      </c>
      <c r="E149" s="540">
        <f t="shared" si="18"/>
        <v>6000</v>
      </c>
      <c r="F149" s="540">
        <f t="shared" si="18"/>
        <v>0</v>
      </c>
      <c r="G149" s="540">
        <f>SUM(G146:G148)</f>
        <v>116000</v>
      </c>
      <c r="H149" s="540">
        <f t="shared" si="18"/>
        <v>0</v>
      </c>
      <c r="I149" s="540">
        <f t="shared" si="18"/>
        <v>0</v>
      </c>
      <c r="J149" s="540">
        <f t="shared" si="18"/>
        <v>116000</v>
      </c>
      <c r="K149" s="540">
        <f t="shared" si="18"/>
        <v>110000</v>
      </c>
      <c r="L149" s="540">
        <f t="shared" si="18"/>
        <v>6000</v>
      </c>
      <c r="M149" s="540">
        <f t="shared" si="18"/>
        <v>0</v>
      </c>
    </row>
    <row r="150" spans="1:13" ht="15" customHeight="1" thickBot="1">
      <c r="A150" s="155"/>
      <c r="B150" s="609" t="s">
        <v>420</v>
      </c>
      <c r="C150" s="589"/>
      <c r="D150" s="560"/>
      <c r="E150" s="612"/>
      <c r="F150" s="369"/>
      <c r="G150" s="369"/>
      <c r="H150" s="369"/>
      <c r="I150" s="369"/>
      <c r="J150" s="369"/>
      <c r="K150" s="369"/>
      <c r="L150" s="369"/>
      <c r="M150" s="369"/>
    </row>
    <row r="151" spans="1:13" ht="15" customHeight="1">
      <c r="A151" s="152" t="s">
        <v>73</v>
      </c>
      <c r="B151" s="602" t="s">
        <v>255</v>
      </c>
      <c r="C151" s="576"/>
      <c r="D151" s="548"/>
      <c r="E151" s="541"/>
      <c r="F151" s="366"/>
      <c r="G151" s="366"/>
      <c r="H151" s="366"/>
      <c r="I151" s="366"/>
      <c r="J151" s="366"/>
      <c r="K151" s="366"/>
      <c r="L151" s="366"/>
      <c r="M151" s="366"/>
    </row>
    <row r="152" spans="1:13" ht="15" customHeight="1">
      <c r="A152" s="152" t="s">
        <v>75</v>
      </c>
      <c r="B152" s="602" t="s">
        <v>256</v>
      </c>
      <c r="C152" s="537"/>
      <c r="D152" s="549"/>
      <c r="E152" s="538"/>
      <c r="F152" s="362"/>
      <c r="G152" s="362"/>
      <c r="H152" s="362"/>
      <c r="I152" s="362"/>
      <c r="J152" s="362"/>
      <c r="K152" s="362"/>
      <c r="L152" s="362"/>
      <c r="M152" s="362"/>
    </row>
    <row r="153" spans="1:13" ht="15" customHeight="1">
      <c r="A153" s="152" t="s">
        <v>77</v>
      </c>
      <c r="B153" s="602" t="s">
        <v>257</v>
      </c>
      <c r="C153" s="537"/>
      <c r="D153" s="549"/>
      <c r="E153" s="538"/>
      <c r="F153" s="362"/>
      <c r="G153" s="362"/>
      <c r="H153" s="362"/>
      <c r="I153" s="362"/>
      <c r="J153" s="362"/>
      <c r="K153" s="362"/>
      <c r="L153" s="362"/>
      <c r="M153" s="362"/>
    </row>
    <row r="154" spans="1:13" ht="15" customHeight="1">
      <c r="A154" s="152" t="s">
        <v>79</v>
      </c>
      <c r="B154" s="602" t="s">
        <v>421</v>
      </c>
      <c r="C154" s="537"/>
      <c r="D154" s="549"/>
      <c r="E154" s="538"/>
      <c r="F154" s="362"/>
      <c r="G154" s="362"/>
      <c r="H154" s="362"/>
      <c r="I154" s="362"/>
      <c r="J154" s="362"/>
      <c r="K154" s="362"/>
      <c r="L154" s="362"/>
      <c r="M154" s="362"/>
    </row>
    <row r="155" spans="1:13" ht="15" customHeight="1">
      <c r="A155" s="152" t="s">
        <v>81</v>
      </c>
      <c r="B155" s="602" t="s">
        <v>259</v>
      </c>
      <c r="C155" s="537"/>
      <c r="D155" s="549"/>
      <c r="E155" s="538"/>
      <c r="F155" s="362"/>
      <c r="G155" s="362"/>
      <c r="H155" s="362"/>
      <c r="I155" s="362"/>
      <c r="J155" s="362"/>
      <c r="K155" s="362"/>
      <c r="L155" s="362"/>
      <c r="M155" s="362"/>
    </row>
    <row r="156" spans="1:13" s="117" customFormat="1" ht="15" customHeight="1" thickBot="1">
      <c r="A156" s="148" t="s">
        <v>83</v>
      </c>
      <c r="B156" s="226" t="s">
        <v>260</v>
      </c>
      <c r="C156" s="537"/>
      <c r="D156" s="549"/>
      <c r="E156" s="538"/>
      <c r="F156" s="362"/>
      <c r="G156" s="362"/>
      <c r="H156" s="362"/>
      <c r="I156" s="362"/>
      <c r="J156" s="362"/>
      <c r="K156" s="362"/>
      <c r="L156" s="362"/>
      <c r="M156" s="362"/>
    </row>
    <row r="157" spans="1:13" ht="15" customHeight="1" thickBot="1">
      <c r="A157" s="153" t="s">
        <v>95</v>
      </c>
      <c r="B157" s="607" t="s">
        <v>422</v>
      </c>
      <c r="C157" s="592">
        <f>SUM(C151:C156)</f>
        <v>0</v>
      </c>
      <c r="D157" s="592">
        <f aca="true" t="shared" si="19" ref="D157:M157">SUM(D151:D156)</f>
        <v>0</v>
      </c>
      <c r="E157" s="592">
        <f t="shared" si="19"/>
        <v>0</v>
      </c>
      <c r="F157" s="592">
        <f t="shared" si="19"/>
        <v>0</v>
      </c>
      <c r="G157" s="592">
        <f>SUM(G151:G156)</f>
        <v>0</v>
      </c>
      <c r="H157" s="592">
        <f t="shared" si="19"/>
        <v>0</v>
      </c>
      <c r="I157" s="592">
        <f t="shared" si="19"/>
        <v>0</v>
      </c>
      <c r="J157" s="592">
        <f t="shared" si="19"/>
        <v>0</v>
      </c>
      <c r="K157" s="592">
        <f t="shared" si="19"/>
        <v>0</v>
      </c>
      <c r="L157" s="592">
        <f t="shared" si="19"/>
        <v>0</v>
      </c>
      <c r="M157" s="592">
        <f t="shared" si="19"/>
        <v>0</v>
      </c>
    </row>
    <row r="158" spans="1:13" ht="15" customHeight="1" thickBot="1">
      <c r="A158" s="151"/>
      <c r="B158" s="220" t="s">
        <v>423</v>
      </c>
      <c r="C158" s="568"/>
      <c r="D158" s="547"/>
      <c r="E158" s="535"/>
      <c r="F158" s="365"/>
      <c r="G158" s="365"/>
      <c r="H158" s="365"/>
      <c r="I158" s="365"/>
      <c r="J158" s="365"/>
      <c r="K158" s="365"/>
      <c r="L158" s="365"/>
      <c r="M158" s="365"/>
    </row>
    <row r="159" spans="1:13" ht="15" customHeight="1">
      <c r="A159" s="152" t="s">
        <v>98</v>
      </c>
      <c r="B159" s="602" t="s">
        <v>263</v>
      </c>
      <c r="C159" s="536"/>
      <c r="D159" s="548"/>
      <c r="E159" s="541"/>
      <c r="F159" s="366"/>
      <c r="G159" s="366"/>
      <c r="H159" s="366"/>
      <c r="I159" s="366"/>
      <c r="J159" s="366"/>
      <c r="K159" s="366"/>
      <c r="L159" s="366"/>
      <c r="M159" s="366"/>
    </row>
    <row r="160" spans="1:13" ht="17.25" customHeight="1">
      <c r="A160" s="152" t="s">
        <v>100</v>
      </c>
      <c r="B160" s="602" t="s">
        <v>264</v>
      </c>
      <c r="C160" s="537">
        <v>14757</v>
      </c>
      <c r="D160" s="549">
        <v>14757</v>
      </c>
      <c r="E160" s="538"/>
      <c r="F160" s="362"/>
      <c r="G160" s="362">
        <v>15257</v>
      </c>
      <c r="H160" s="362"/>
      <c r="I160" s="362"/>
      <c r="J160" s="362">
        <v>15257</v>
      </c>
      <c r="K160" s="362">
        <v>15257</v>
      </c>
      <c r="L160" s="362"/>
      <c r="M160" s="362"/>
    </row>
    <row r="161" spans="1:13" ht="16.5" customHeight="1">
      <c r="A161" s="152" t="s">
        <v>102</v>
      </c>
      <c r="B161" s="602" t="s">
        <v>424</v>
      </c>
      <c r="C161" s="537">
        <v>636947</v>
      </c>
      <c r="D161" s="549">
        <v>561093</v>
      </c>
      <c r="E161" s="538">
        <v>75854</v>
      </c>
      <c r="F161" s="362">
        <v>33052</v>
      </c>
      <c r="G161" s="362">
        <v>677654</v>
      </c>
      <c r="H161" s="362">
        <v>18923</v>
      </c>
      <c r="I161" s="362"/>
      <c r="J161" s="362">
        <v>696577</v>
      </c>
      <c r="K161" s="362">
        <v>596626</v>
      </c>
      <c r="L161" s="362">
        <v>99951</v>
      </c>
      <c r="M161" s="362">
        <v>33052</v>
      </c>
    </row>
    <row r="162" spans="1:13" s="117" customFormat="1" ht="15" customHeight="1">
      <c r="A162" s="152" t="s">
        <v>104</v>
      </c>
      <c r="B162" s="602" t="s">
        <v>265</v>
      </c>
      <c r="C162" s="537"/>
      <c r="D162" s="549"/>
      <c r="E162" s="538"/>
      <c r="F162" s="362"/>
      <c r="G162" s="362"/>
      <c r="H162" s="362"/>
      <c r="I162" s="362"/>
      <c r="J162" s="362"/>
      <c r="K162" s="362"/>
      <c r="L162" s="362"/>
      <c r="M162" s="362"/>
    </row>
    <row r="163" spans="1:13" s="117" customFormat="1" ht="15" customHeight="1" thickBot="1">
      <c r="A163" s="148" t="s">
        <v>106</v>
      </c>
      <c r="B163" s="226" t="s">
        <v>266</v>
      </c>
      <c r="C163" s="537"/>
      <c r="D163" s="549"/>
      <c r="E163" s="538"/>
      <c r="F163" s="362"/>
      <c r="G163" s="362"/>
      <c r="H163" s="362"/>
      <c r="I163" s="362"/>
      <c r="J163" s="362"/>
      <c r="K163" s="362"/>
      <c r="L163" s="362"/>
      <c r="M163" s="362"/>
    </row>
    <row r="164" spans="1:13" ht="17.25" customHeight="1" thickBot="1">
      <c r="A164" s="153" t="s">
        <v>108</v>
      </c>
      <c r="B164" s="607" t="s">
        <v>425</v>
      </c>
      <c r="C164" s="592">
        <f>SUM(C159:C163)</f>
        <v>651704</v>
      </c>
      <c r="D164" s="592">
        <f aca="true" t="shared" si="20" ref="D164:M164">SUM(D159:D163)</f>
        <v>575850</v>
      </c>
      <c r="E164" s="592">
        <f t="shared" si="20"/>
        <v>75854</v>
      </c>
      <c r="F164" s="592">
        <f t="shared" si="20"/>
        <v>33052</v>
      </c>
      <c r="G164" s="592">
        <f>SUM(G159:G163)</f>
        <v>692911</v>
      </c>
      <c r="H164" s="592">
        <f t="shared" si="20"/>
        <v>18923</v>
      </c>
      <c r="I164" s="592">
        <f t="shared" si="20"/>
        <v>0</v>
      </c>
      <c r="J164" s="592">
        <f t="shared" si="20"/>
        <v>711834</v>
      </c>
      <c r="K164" s="592">
        <f t="shared" si="20"/>
        <v>611883</v>
      </c>
      <c r="L164" s="592">
        <f t="shared" si="20"/>
        <v>99951</v>
      </c>
      <c r="M164" s="592">
        <f t="shared" si="20"/>
        <v>33052</v>
      </c>
    </row>
    <row r="165" spans="1:13" ht="15" customHeight="1" thickBot="1">
      <c r="A165" s="151"/>
      <c r="B165" s="220" t="s">
        <v>426</v>
      </c>
      <c r="C165" s="568"/>
      <c r="D165" s="547"/>
      <c r="E165" s="535"/>
      <c r="F165" s="365"/>
      <c r="G165" s="365"/>
      <c r="H165" s="365"/>
      <c r="I165" s="365"/>
      <c r="J165" s="365"/>
      <c r="K165" s="365"/>
      <c r="L165" s="365"/>
      <c r="M165" s="365"/>
    </row>
    <row r="166" spans="1:13" s="117" customFormat="1" ht="15" customHeight="1">
      <c r="A166" s="152" t="s">
        <v>111</v>
      </c>
      <c r="B166" s="602" t="s">
        <v>269</v>
      </c>
      <c r="C166" s="536"/>
      <c r="D166" s="548"/>
      <c r="E166" s="541"/>
      <c r="F166" s="366"/>
      <c r="G166" s="366"/>
      <c r="H166" s="366"/>
      <c r="I166" s="366"/>
      <c r="J166" s="366"/>
      <c r="K166" s="366"/>
      <c r="L166" s="366"/>
      <c r="M166" s="366"/>
    </row>
    <row r="167" spans="1:13" s="117" customFormat="1" ht="15" customHeight="1">
      <c r="A167" s="152" t="s">
        <v>113</v>
      </c>
      <c r="B167" s="602" t="s">
        <v>270</v>
      </c>
      <c r="C167" s="537"/>
      <c r="D167" s="549"/>
      <c r="E167" s="538"/>
      <c r="F167" s="362"/>
      <c r="G167" s="362"/>
      <c r="H167" s="362"/>
      <c r="I167" s="362"/>
      <c r="J167" s="362"/>
      <c r="K167" s="362"/>
      <c r="L167" s="362"/>
      <c r="M167" s="362"/>
    </row>
    <row r="168" spans="1:13" s="117" customFormat="1" ht="15" customHeight="1">
      <c r="A168" s="152" t="s">
        <v>115</v>
      </c>
      <c r="B168" s="602" t="s">
        <v>271</v>
      </c>
      <c r="C168" s="537"/>
      <c r="D168" s="549"/>
      <c r="E168" s="538"/>
      <c r="F168" s="362"/>
      <c r="G168" s="362"/>
      <c r="H168" s="362"/>
      <c r="I168" s="362"/>
      <c r="J168" s="362"/>
      <c r="K168" s="362"/>
      <c r="L168" s="362"/>
      <c r="M168" s="362"/>
    </row>
    <row r="169" spans="1:13" s="117" customFormat="1" ht="15" customHeight="1">
      <c r="A169" s="152" t="s">
        <v>117</v>
      </c>
      <c r="B169" s="602" t="s">
        <v>427</v>
      </c>
      <c r="C169" s="537"/>
      <c r="D169" s="549"/>
      <c r="E169" s="538"/>
      <c r="F169" s="362"/>
      <c r="G169" s="362"/>
      <c r="H169" s="362"/>
      <c r="I169" s="362"/>
      <c r="J169" s="362"/>
      <c r="K169" s="362"/>
      <c r="L169" s="362"/>
      <c r="M169" s="362"/>
    </row>
    <row r="170" spans="1:13" ht="15" customHeight="1" thickBot="1">
      <c r="A170" s="148" t="s">
        <v>273</v>
      </c>
      <c r="B170" s="226" t="s">
        <v>274</v>
      </c>
      <c r="C170" s="558"/>
      <c r="D170" s="552"/>
      <c r="E170" s="542"/>
      <c r="F170" s="363"/>
      <c r="G170" s="363"/>
      <c r="H170" s="363"/>
      <c r="I170" s="363"/>
      <c r="J170" s="363"/>
      <c r="K170" s="363"/>
      <c r="L170" s="363"/>
      <c r="M170" s="363"/>
    </row>
    <row r="171" spans="1:13" s="117" customFormat="1" ht="15" customHeight="1" thickBot="1">
      <c r="A171" s="150" t="s">
        <v>119</v>
      </c>
      <c r="B171" s="220" t="s">
        <v>428</v>
      </c>
      <c r="C171" s="614"/>
      <c r="D171" s="616"/>
      <c r="E171" s="618"/>
      <c r="F171" s="371"/>
      <c r="G171" s="371"/>
      <c r="H171" s="371"/>
      <c r="I171" s="371"/>
      <c r="J171" s="371"/>
      <c r="K171" s="371"/>
      <c r="L171" s="371"/>
      <c r="M171" s="371"/>
    </row>
    <row r="172" spans="1:13" ht="15" customHeight="1" thickBot="1">
      <c r="A172" s="156" t="s">
        <v>130</v>
      </c>
      <c r="B172" s="220" t="s">
        <v>276</v>
      </c>
      <c r="C172" s="614"/>
      <c r="D172" s="616"/>
      <c r="E172" s="618"/>
      <c r="F172" s="371"/>
      <c r="G172" s="371"/>
      <c r="H172" s="371"/>
      <c r="I172" s="371"/>
      <c r="J172" s="371"/>
      <c r="K172" s="371"/>
      <c r="L172" s="371"/>
      <c r="M172" s="371"/>
    </row>
    <row r="173" spans="1:13" ht="15" customHeight="1" thickBot="1">
      <c r="A173" s="156" t="s">
        <v>277</v>
      </c>
      <c r="B173" s="220" t="s">
        <v>278</v>
      </c>
      <c r="C173" s="614"/>
      <c r="D173" s="616"/>
      <c r="E173" s="618"/>
      <c r="F173" s="371"/>
      <c r="G173" s="371"/>
      <c r="H173" s="371"/>
      <c r="I173" s="371"/>
      <c r="J173" s="371"/>
      <c r="K173" s="371"/>
      <c r="L173" s="371"/>
      <c r="M173" s="371"/>
    </row>
    <row r="174" spans="1:13" ht="17.25" customHeight="1" thickBot="1">
      <c r="A174" s="150" t="s">
        <v>141</v>
      </c>
      <c r="B174" s="220" t="s">
        <v>279</v>
      </c>
      <c r="C174" s="614">
        <f>C149+C157+C164+C171+C172+C173</f>
        <v>767704</v>
      </c>
      <c r="D174" s="614">
        <f aca="true" t="shared" si="21" ref="D174:M174">D149+D157+D164+D171+D172+D173</f>
        <v>685850</v>
      </c>
      <c r="E174" s="614">
        <f t="shared" si="21"/>
        <v>81854</v>
      </c>
      <c r="F174" s="614">
        <f t="shared" si="21"/>
        <v>33052</v>
      </c>
      <c r="G174" s="614">
        <f>G149+G157+G164+G171+G172+G173</f>
        <v>808911</v>
      </c>
      <c r="H174" s="614">
        <f t="shared" si="21"/>
        <v>18923</v>
      </c>
      <c r="I174" s="614">
        <f t="shared" si="21"/>
        <v>0</v>
      </c>
      <c r="J174" s="614">
        <f>J149+J157+J164+J171+J172+J173</f>
        <v>827834</v>
      </c>
      <c r="K174" s="614">
        <f t="shared" si="21"/>
        <v>721883</v>
      </c>
      <c r="L174" s="614">
        <f t="shared" si="21"/>
        <v>105951</v>
      </c>
      <c r="M174" s="614">
        <f t="shared" si="21"/>
        <v>33052</v>
      </c>
    </row>
    <row r="175" spans="1:13" ht="17.25" customHeight="1" thickBot="1">
      <c r="A175" s="157" t="s">
        <v>280</v>
      </c>
      <c r="B175" s="613" t="s">
        <v>281</v>
      </c>
      <c r="C175" s="615">
        <f>C144+C174</f>
        <v>1407442</v>
      </c>
      <c r="D175" s="615">
        <f aca="true" t="shared" si="22" ref="D175:M175">D144+D174</f>
        <v>961531</v>
      </c>
      <c r="E175" s="615">
        <f t="shared" si="22"/>
        <v>445911</v>
      </c>
      <c r="F175" s="615">
        <f t="shared" si="22"/>
        <v>33052</v>
      </c>
      <c r="G175" s="615">
        <f>G144+G174</f>
        <v>1468845</v>
      </c>
      <c r="H175" s="615">
        <f t="shared" si="22"/>
        <v>36242</v>
      </c>
      <c r="I175" s="615">
        <f t="shared" si="22"/>
        <v>7392</v>
      </c>
      <c r="J175" s="615">
        <f t="shared" si="22"/>
        <v>1497695</v>
      </c>
      <c r="K175" s="615">
        <f t="shared" si="22"/>
        <v>1023612</v>
      </c>
      <c r="L175" s="615">
        <f t="shared" si="22"/>
        <v>474083</v>
      </c>
      <c r="M175" s="615">
        <f t="shared" si="22"/>
        <v>33052</v>
      </c>
    </row>
    <row r="176" spans="3:13" ht="15" customHeight="1" thickBot="1">
      <c r="C176" s="689"/>
      <c r="D176" s="245"/>
      <c r="E176" s="692"/>
      <c r="F176" s="245"/>
      <c r="G176" s="245"/>
      <c r="H176" s="245"/>
      <c r="I176" s="245"/>
      <c r="J176" s="245"/>
      <c r="K176" s="245"/>
      <c r="L176" s="245"/>
      <c r="M176" s="245"/>
    </row>
    <row r="177" spans="1:13" ht="17.25" customHeight="1" thickBot="1">
      <c r="A177" s="118" t="s">
        <v>429</v>
      </c>
      <c r="B177" s="620"/>
      <c r="C177" s="690">
        <v>6</v>
      </c>
      <c r="D177" s="623">
        <v>3</v>
      </c>
      <c r="E177" s="693">
        <v>3</v>
      </c>
      <c r="F177" s="375"/>
      <c r="G177" s="375">
        <v>6</v>
      </c>
      <c r="H177" s="375"/>
      <c r="I177" s="375"/>
      <c r="J177" s="375">
        <v>6</v>
      </c>
      <c r="K177" s="375">
        <v>3</v>
      </c>
      <c r="L177" s="375">
        <v>3</v>
      </c>
      <c r="M177" s="375"/>
    </row>
    <row r="178" spans="1:13" ht="18" customHeight="1" thickBot="1">
      <c r="A178" s="118" t="s">
        <v>430</v>
      </c>
      <c r="B178" s="620"/>
      <c r="C178" s="622">
        <v>130</v>
      </c>
      <c r="D178" s="623"/>
      <c r="E178" s="625">
        <v>130</v>
      </c>
      <c r="F178" s="375"/>
      <c r="G178" s="375">
        <v>130</v>
      </c>
      <c r="H178" s="375"/>
      <c r="I178" s="375"/>
      <c r="J178" s="375">
        <v>130</v>
      </c>
      <c r="K178" s="375"/>
      <c r="L178" s="375">
        <v>130</v>
      </c>
      <c r="M178" s="375"/>
    </row>
    <row r="179" spans="3:6" ht="16.5">
      <c r="C179" s="464"/>
      <c r="D179" s="223"/>
      <c r="E179" s="223"/>
      <c r="F179" s="223"/>
    </row>
  </sheetData>
  <sheetProtection/>
  <mergeCells count="10">
    <mergeCell ref="B3:M3"/>
    <mergeCell ref="B4:M4"/>
    <mergeCell ref="A5:A6"/>
    <mergeCell ref="B5:B6"/>
    <mergeCell ref="C5:C6"/>
    <mergeCell ref="D5:F5"/>
    <mergeCell ref="H5:I5"/>
    <mergeCell ref="J5:J6"/>
    <mergeCell ref="K5:M5"/>
    <mergeCell ref="G5:G6"/>
  </mergeCells>
  <printOptions horizontalCentered="1"/>
  <pageMargins left="0.3937007874015748" right="0.2755905511811024" top="0.4330708661417323" bottom="0.5118110236220472" header="0.5118110236220472" footer="0.5118110236220472"/>
  <pageSetup horizontalDpi="600" verticalDpi="600" orientation="landscape" paperSize="9" scale="56" r:id="rId1"/>
  <rowBreaks count="4" manualBreakCount="4">
    <brk id="40" max="255" man="1"/>
    <brk id="73" max="255" man="1"/>
    <brk id="105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Károly</dc:creator>
  <cp:keywords/>
  <dc:description/>
  <cp:lastModifiedBy>JuhaszneMM</cp:lastModifiedBy>
  <cp:lastPrinted>2018-11-15T15:04:23Z</cp:lastPrinted>
  <dcterms:created xsi:type="dcterms:W3CDTF">2018-06-19T08:44:14Z</dcterms:created>
  <dcterms:modified xsi:type="dcterms:W3CDTF">2018-11-15T15:12:01Z</dcterms:modified>
  <cp:category/>
  <cp:version/>
  <cp:contentType/>
  <cp:contentStatus/>
</cp:coreProperties>
</file>