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rród\Testületi\rendeletek\"/>
    </mc:Choice>
  </mc:AlternateContent>
  <bookViews>
    <workbookView xWindow="0" yWindow="0" windowWidth="20490" windowHeight="7530" tabRatio="811" firstSheet="3" activeTab="8"/>
  </bookViews>
  <sheets>
    <sheet name="1. Összesítő" sheetId="1" r:id="rId1"/>
    <sheet name="2. KIADÁS" sheetId="2" r:id="rId2"/>
    <sheet name="3. BEVÉTEL" sheetId="3" r:id="rId3"/>
    <sheet name="4. Pénzeszk. átadás" sheetId="4" r:id="rId4"/>
    <sheet name="5. Felhalmozási kiadások" sheetId="5" r:id="rId5"/>
    <sheet name="6. Működés és felhalmozás" sheetId="6" r:id="rId6"/>
    <sheet name="7. Pénzforgalom" sheetId="10" r:id="rId7"/>
    <sheet name="8. Maradványkimutatás" sheetId="13" r:id="rId8"/>
    <sheet name="9. Mérleg" sheetId="15" r:id="rId9"/>
  </sheets>
  <externalReferences>
    <externalReference r:id="rId10"/>
  </externalReferences>
  <definedNames>
    <definedName name="_xlnm.Print_Area" localSheetId="0">'1. Összesítő'!$A$1:$Q$122</definedName>
    <definedName name="_xlnm.Print_Area" localSheetId="1">'2. KIADÁS'!$A$1:$AA$43</definedName>
    <definedName name="_xlnm.Print_Area" localSheetId="2">'3. BEVÉTEL'!$A$2:$AA$42</definedName>
    <definedName name="_xlnm.Print_Area" localSheetId="3">'4. Pénzeszk. átadás'!$A$1:$E$31</definedName>
    <definedName name="_xlnm.Print_Area" localSheetId="4">'5. Felhalmozási kiadások'!$A$1:$F$34</definedName>
    <definedName name="_xlnm.Print_Area" localSheetId="5">'6. Működés és felhalmozás'!$A$1:$K$36</definedName>
    <definedName name="_xlnm.Print_Area" localSheetId="6">'7. Pénzforgalom'!$B$1:$D$24</definedName>
    <definedName name="_xlnm.Print_Area" localSheetId="8">'9. Mérleg'!$A$1:$C$72</definedName>
    <definedName name="Print_Area_0" localSheetId="0">'1. Összesítő'!$A$1:$Q$122</definedName>
    <definedName name="Print_Area_0" localSheetId="1">'2. KIADÁS'!$A$1:$AA$43</definedName>
    <definedName name="Print_Area_0" localSheetId="6">'7. Pénzforgalom'!$B$1:$D$24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15" l="1"/>
  <c r="M37" i="1" l="1"/>
  <c r="N37" i="1"/>
  <c r="L38" i="1"/>
  <c r="C14" i="15" l="1"/>
  <c r="C9" i="15"/>
  <c r="M117" i="1" l="1"/>
  <c r="N117" i="1"/>
  <c r="O117" i="1" s="1"/>
  <c r="U42" i="3"/>
  <c r="N53" i="1"/>
  <c r="N80" i="1"/>
  <c r="M80" i="1"/>
  <c r="O80" i="1" s="1"/>
  <c r="M68" i="1"/>
  <c r="L53" i="1"/>
  <c r="M53" i="1"/>
  <c r="M52" i="1" s="1"/>
  <c r="L52" i="1"/>
  <c r="M75" i="1"/>
  <c r="O75" i="1" s="1"/>
  <c r="O76" i="1"/>
  <c r="O77" i="1"/>
  <c r="O81" i="1"/>
  <c r="O83" i="1"/>
  <c r="O86" i="1"/>
  <c r="O88" i="1"/>
  <c r="O92" i="1"/>
  <c r="O38" i="1"/>
  <c r="O39" i="1"/>
  <c r="O43" i="1"/>
  <c r="O44" i="1"/>
  <c r="O45" i="1"/>
  <c r="O46" i="1"/>
  <c r="O47" i="1"/>
  <c r="O48" i="1"/>
  <c r="O50" i="1"/>
  <c r="O51" i="1"/>
  <c r="O54" i="1"/>
  <c r="O55" i="1"/>
  <c r="O56" i="1"/>
  <c r="O57" i="1"/>
  <c r="O58" i="1"/>
  <c r="O59" i="1"/>
  <c r="O63" i="1"/>
  <c r="O64" i="1"/>
  <c r="O65" i="1"/>
  <c r="O66" i="1"/>
  <c r="O67" i="1"/>
  <c r="O69" i="1"/>
  <c r="O70" i="1"/>
  <c r="O37" i="1"/>
  <c r="O30" i="1"/>
  <c r="O28" i="1"/>
  <c r="O16" i="1"/>
  <c r="O17" i="1"/>
  <c r="O23" i="1"/>
  <c r="O15" i="1"/>
  <c r="O4" i="1"/>
  <c r="O5" i="1"/>
  <c r="O6" i="1"/>
  <c r="O7" i="1"/>
  <c r="O8" i="1"/>
  <c r="O9" i="1"/>
  <c r="O10" i="1"/>
  <c r="O11" i="1"/>
  <c r="O12" i="1"/>
  <c r="O13" i="1"/>
  <c r="O3" i="1"/>
  <c r="M7" i="1"/>
  <c r="N7" i="1"/>
  <c r="M15" i="1"/>
  <c r="N15" i="1"/>
  <c r="I12" i="6"/>
  <c r="R43" i="2"/>
  <c r="D24" i="5"/>
  <c r="F23" i="5"/>
  <c r="E24" i="5"/>
  <c r="E15" i="5"/>
  <c r="F14" i="5"/>
  <c r="D15" i="5"/>
  <c r="C15" i="5" l="1"/>
  <c r="J10" i="6"/>
  <c r="I10" i="6"/>
  <c r="I18" i="6" s="1"/>
  <c r="H10" i="6"/>
  <c r="H18" i="6" s="1"/>
  <c r="M4" i="1"/>
  <c r="L4" i="1"/>
  <c r="Z36" i="2" l="1"/>
  <c r="AA36" i="2" s="1"/>
  <c r="Y36" i="2"/>
  <c r="X36" i="2"/>
  <c r="Z35" i="2"/>
  <c r="AA35" i="2" s="1"/>
  <c r="Y35" i="2"/>
  <c r="X35" i="2"/>
  <c r="E26" i="4"/>
  <c r="Z42" i="3" l="1"/>
  <c r="Z40" i="3"/>
  <c r="X17" i="3"/>
  <c r="Y17" i="3"/>
  <c r="Z17" i="3"/>
  <c r="Z38" i="2"/>
  <c r="Y38" i="2"/>
  <c r="I15" i="6"/>
  <c r="J15" i="6"/>
  <c r="H15" i="6"/>
  <c r="I14" i="6"/>
  <c r="J14" i="6"/>
  <c r="K14" i="6" s="1"/>
  <c r="H14" i="6"/>
  <c r="J12" i="6"/>
  <c r="H12" i="6"/>
  <c r="J11" i="6"/>
  <c r="H11" i="6"/>
  <c r="H7" i="6"/>
  <c r="I6" i="6"/>
  <c r="H6" i="6"/>
  <c r="I5" i="6"/>
  <c r="H5" i="6"/>
  <c r="K15" i="6"/>
  <c r="K16" i="6"/>
  <c r="M3" i="1" l="1"/>
  <c r="N3" i="1"/>
  <c r="N28" i="1"/>
  <c r="M42" i="1"/>
  <c r="M40" i="1" s="1"/>
  <c r="M36" i="1" s="1"/>
  <c r="N42" i="1"/>
  <c r="N49" i="1"/>
  <c r="M54" i="1"/>
  <c r="N54" i="1"/>
  <c r="N68" i="1"/>
  <c r="N75" i="1"/>
  <c r="M83" i="1"/>
  <c r="M90" i="1"/>
  <c r="O90" i="1" s="1"/>
  <c r="N90" i="1"/>
  <c r="L115" i="1"/>
  <c r="L90" i="1"/>
  <c r="L83" i="1"/>
  <c r="L76" i="1"/>
  <c r="L75" i="1" s="1"/>
  <c r="L74" i="1" s="1"/>
  <c r="L68" i="1"/>
  <c r="L66" i="1"/>
  <c r="L64" i="1"/>
  <c r="L54" i="1"/>
  <c r="L49" i="1"/>
  <c r="L42" i="1"/>
  <c r="L40" i="1" s="1"/>
  <c r="L39" i="1"/>
  <c r="L37" i="1" s="1"/>
  <c r="L36" i="1" s="1"/>
  <c r="L28" i="1"/>
  <c r="L17" i="1"/>
  <c r="L16" i="1"/>
  <c r="L11" i="1"/>
  <c r="L10" i="1"/>
  <c r="L9" i="1"/>
  <c r="L8" i="1"/>
  <c r="L6" i="1"/>
  <c r="L7" i="1" l="1"/>
  <c r="L3" i="1" s="1"/>
  <c r="O53" i="1"/>
  <c r="O68" i="1"/>
  <c r="O42" i="1"/>
  <c r="O49" i="1"/>
  <c r="N74" i="1"/>
  <c r="N52" i="1"/>
  <c r="O52" i="1" s="1"/>
  <c r="N40" i="1"/>
  <c r="L15" i="1"/>
  <c r="M74" i="1"/>
  <c r="N32" i="1"/>
  <c r="O32" i="1" s="1"/>
  <c r="M32" i="1"/>
  <c r="L94" i="1"/>
  <c r="L119" i="1" s="1"/>
  <c r="O74" i="1" l="1"/>
  <c r="N36" i="1"/>
  <c r="N94" i="1" s="1"/>
  <c r="N119" i="1" s="1"/>
  <c r="O40" i="1"/>
  <c r="M94" i="1"/>
  <c r="L32" i="1"/>
  <c r="L117" i="1" s="1"/>
  <c r="I33" i="6"/>
  <c r="F13" i="5"/>
  <c r="F12" i="5"/>
  <c r="M119" i="1" l="1"/>
  <c r="O119" i="1" s="1"/>
  <c r="O94" i="1"/>
  <c r="O36" i="1"/>
  <c r="H33" i="6"/>
  <c r="K13" i="6"/>
  <c r="E18" i="6"/>
  <c r="C33" i="6"/>
  <c r="D33" i="6"/>
  <c r="E33" i="6"/>
  <c r="F28" i="6"/>
  <c r="C23" i="6"/>
  <c r="D30" i="5" l="1"/>
  <c r="E30" i="5"/>
  <c r="F30" i="5" s="1"/>
  <c r="F29" i="5"/>
  <c r="F10" i="5"/>
  <c r="F21" i="5"/>
  <c r="F22" i="5"/>
  <c r="F28" i="5"/>
  <c r="F7" i="5"/>
  <c r="F11" i="5"/>
  <c r="E25" i="4" l="1"/>
  <c r="W20" i="3"/>
  <c r="Z9" i="3" l="1"/>
  <c r="Z8" i="3"/>
  <c r="Z7" i="3"/>
  <c r="Y8" i="3"/>
  <c r="X8" i="3"/>
  <c r="B3" i="4" l="1"/>
  <c r="C9" i="4"/>
  <c r="D9" i="4"/>
  <c r="B9" i="4"/>
  <c r="K12" i="6" l="1"/>
  <c r="B27" i="4"/>
  <c r="O27" i="2"/>
  <c r="M5" i="2"/>
  <c r="S41" i="2"/>
  <c r="R40" i="2"/>
  <c r="G27" i="2"/>
  <c r="O30" i="2"/>
  <c r="O9" i="2"/>
  <c r="S6" i="2"/>
  <c r="S9" i="2"/>
  <c r="S36" i="2"/>
  <c r="W27" i="2"/>
  <c r="W8" i="2"/>
  <c r="O12" i="2"/>
  <c r="R33" i="2"/>
  <c r="G20" i="3"/>
  <c r="G8" i="3"/>
  <c r="O9" i="3"/>
  <c r="W41" i="3"/>
  <c r="S28" i="3"/>
  <c r="G35" i="3"/>
  <c r="G29" i="3"/>
  <c r="F33" i="3"/>
  <c r="E33" i="3"/>
  <c r="D33" i="3"/>
  <c r="H5" i="3"/>
  <c r="I5" i="3"/>
  <c r="J5" i="3"/>
  <c r="K7" i="3"/>
  <c r="W9" i="3"/>
  <c r="Z10" i="3"/>
  <c r="Y10" i="3"/>
  <c r="X10" i="3"/>
  <c r="K10" i="3"/>
  <c r="K5" i="3" l="1"/>
  <c r="G33" i="3"/>
  <c r="AA10" i="3"/>
  <c r="V5" i="3"/>
  <c r="U5" i="3"/>
  <c r="T5" i="3"/>
  <c r="I16" i="3"/>
  <c r="L5" i="3"/>
  <c r="N5" i="3"/>
  <c r="M5" i="3"/>
  <c r="O5" i="3" l="1"/>
  <c r="W5" i="3"/>
  <c r="V14" i="3"/>
  <c r="U14" i="3"/>
  <c r="U33" i="3"/>
  <c r="V33" i="3"/>
  <c r="T33" i="3"/>
  <c r="Z35" i="3"/>
  <c r="Y35" i="3"/>
  <c r="X35" i="3"/>
  <c r="Z41" i="3"/>
  <c r="Y41" i="3"/>
  <c r="X41" i="3"/>
  <c r="Z36" i="3"/>
  <c r="Y36" i="3"/>
  <c r="X36" i="3"/>
  <c r="Z34" i="3"/>
  <c r="Y34" i="3"/>
  <c r="X34" i="3"/>
  <c r="X7" i="3"/>
  <c r="Y7" i="3"/>
  <c r="X9" i="3"/>
  <c r="Y9" i="3"/>
  <c r="X12" i="3"/>
  <c r="Y12" i="3"/>
  <c r="Z12" i="3"/>
  <c r="X13" i="3"/>
  <c r="Y13" i="3"/>
  <c r="Z13" i="3"/>
  <c r="X15" i="3"/>
  <c r="Y15" i="3"/>
  <c r="Z15" i="3"/>
  <c r="X18" i="3"/>
  <c r="Y18" i="3"/>
  <c r="Z18" i="3"/>
  <c r="X19" i="3"/>
  <c r="Y19" i="3"/>
  <c r="Z19" i="3"/>
  <c r="X20" i="3"/>
  <c r="Y20" i="3"/>
  <c r="Z20" i="3"/>
  <c r="X22" i="3"/>
  <c r="Y22" i="3"/>
  <c r="Z22" i="3"/>
  <c r="X23" i="3"/>
  <c r="Y23" i="3"/>
  <c r="Z23" i="3"/>
  <c r="X26" i="3"/>
  <c r="Y26" i="3"/>
  <c r="Z26" i="3"/>
  <c r="X27" i="3"/>
  <c r="Y27" i="3"/>
  <c r="Z27" i="3"/>
  <c r="X28" i="3"/>
  <c r="Y28" i="3"/>
  <c r="Z28" i="3"/>
  <c r="X29" i="3"/>
  <c r="Y29" i="3"/>
  <c r="Z29" i="3"/>
  <c r="X32" i="3"/>
  <c r="Y32" i="3"/>
  <c r="Z32" i="3"/>
  <c r="K36" i="3"/>
  <c r="F24" i="3"/>
  <c r="E24" i="3"/>
  <c r="D24" i="3"/>
  <c r="F16" i="3"/>
  <c r="E16" i="3"/>
  <c r="D16" i="3"/>
  <c r="AA12" i="3" l="1"/>
  <c r="AA29" i="3"/>
  <c r="AA22" i="3"/>
  <c r="AA19" i="3"/>
  <c r="AA13" i="3"/>
  <c r="AA26" i="3"/>
  <c r="AA28" i="3"/>
  <c r="AA23" i="3"/>
  <c r="AA8" i="3"/>
  <c r="AA41" i="3"/>
  <c r="AA32" i="3"/>
  <c r="AA27" i="3"/>
  <c r="AA20" i="3"/>
  <c r="AA18" i="3"/>
  <c r="AA7" i="3"/>
  <c r="AA15" i="3"/>
  <c r="AA36" i="3"/>
  <c r="AA35" i="3"/>
  <c r="AA34" i="3"/>
  <c r="AA9" i="3"/>
  <c r="G16" i="3"/>
  <c r="G24" i="3"/>
  <c r="P16" i="3"/>
  <c r="V16" i="3"/>
  <c r="U16" i="3"/>
  <c r="T16" i="3"/>
  <c r="R16" i="3"/>
  <c r="Q16" i="3"/>
  <c r="V24" i="3"/>
  <c r="U24" i="3"/>
  <c r="T24" i="3"/>
  <c r="R24" i="3"/>
  <c r="Q24" i="3"/>
  <c r="P24" i="3"/>
  <c r="T40" i="3"/>
  <c r="L40" i="3"/>
  <c r="V40" i="3"/>
  <c r="U40" i="3"/>
  <c r="P40" i="2"/>
  <c r="L15" i="2"/>
  <c r="S16" i="3" l="1"/>
  <c r="Q42" i="3"/>
  <c r="P42" i="3"/>
  <c r="W40" i="3"/>
  <c r="W24" i="3"/>
  <c r="W16" i="3"/>
  <c r="X40" i="3"/>
  <c r="S24" i="3"/>
  <c r="R42" i="3" l="1"/>
  <c r="S42" i="3" s="1"/>
  <c r="Z12" i="2"/>
  <c r="Z6" i="2"/>
  <c r="C10" i="13" l="1"/>
  <c r="C7" i="13"/>
  <c r="D9" i="10"/>
  <c r="W7" i="2"/>
  <c r="C11" i="13" l="1"/>
  <c r="C19" i="13" s="1"/>
  <c r="C21" i="13" s="1"/>
  <c r="C23" i="13" s="1"/>
  <c r="F25" i="6"/>
  <c r="F29" i="6"/>
  <c r="K34" i="3"/>
  <c r="K9" i="3"/>
  <c r="W35" i="3"/>
  <c r="W33" i="3"/>
  <c r="I30" i="3"/>
  <c r="W26" i="3"/>
  <c r="N40" i="3"/>
  <c r="M40" i="3"/>
  <c r="Y40" i="3" s="1"/>
  <c r="E36" i="6" l="1"/>
  <c r="AA40" i="3"/>
  <c r="F27" i="6"/>
  <c r="J33" i="3"/>
  <c r="Z33" i="3" s="1"/>
  <c r="Y30" i="3"/>
  <c r="F5" i="3"/>
  <c r="F8" i="5" l="1"/>
  <c r="J33" i="6"/>
  <c r="H34" i="5"/>
  <c r="I34" i="5"/>
  <c r="R29" i="2"/>
  <c r="R23" i="2"/>
  <c r="R19" i="2"/>
  <c r="D3" i="4"/>
  <c r="D28" i="4"/>
  <c r="E34" i="5" l="1"/>
  <c r="D27" i="4"/>
  <c r="D31" i="4" s="1"/>
  <c r="F15" i="5"/>
  <c r="D34" i="5"/>
  <c r="Q40" i="2"/>
  <c r="S40" i="2" s="1"/>
  <c r="E8" i="4" l="1"/>
  <c r="Q19" i="2" l="1"/>
  <c r="E33" i="2"/>
  <c r="E15" i="2"/>
  <c r="E5" i="2"/>
  <c r="R5" i="2"/>
  <c r="Q5" i="2"/>
  <c r="P5" i="2"/>
  <c r="N40" i="2"/>
  <c r="N33" i="2"/>
  <c r="N29" i="2"/>
  <c r="N23" i="2"/>
  <c r="N19" i="2"/>
  <c r="Z19" i="2" s="1"/>
  <c r="N15" i="2"/>
  <c r="N13" i="2"/>
  <c r="N10" i="2"/>
  <c r="N5" i="2"/>
  <c r="Z40" i="2"/>
  <c r="Z25" i="2"/>
  <c r="Z11" i="2"/>
  <c r="Z9" i="2"/>
  <c r="Y9" i="2"/>
  <c r="X9" i="2"/>
  <c r="D14" i="10"/>
  <c r="D19" i="10" s="1"/>
  <c r="D24" i="10" s="1"/>
  <c r="K26" i="6"/>
  <c r="F26" i="6"/>
  <c r="K24" i="6"/>
  <c r="F24" i="6"/>
  <c r="K22" i="6"/>
  <c r="K21" i="6"/>
  <c r="F21" i="6"/>
  <c r="F15" i="6"/>
  <c r="F14" i="6"/>
  <c r="F13" i="6"/>
  <c r="F12" i="6"/>
  <c r="F11" i="6"/>
  <c r="F10" i="6"/>
  <c r="K9" i="6"/>
  <c r="F9" i="6"/>
  <c r="K8" i="6"/>
  <c r="F8" i="6"/>
  <c r="F6" i="6"/>
  <c r="F5" i="6"/>
  <c r="D18" i="6"/>
  <c r="C30" i="5"/>
  <c r="C24" i="5"/>
  <c r="F20" i="5"/>
  <c r="F19" i="5"/>
  <c r="F9" i="5"/>
  <c r="F6" i="5"/>
  <c r="E30" i="4"/>
  <c r="E29" i="4"/>
  <c r="C28" i="4"/>
  <c r="B28" i="4"/>
  <c r="B31" i="4" s="1"/>
  <c r="E24" i="4"/>
  <c r="E23" i="4"/>
  <c r="E22" i="4"/>
  <c r="E20" i="4"/>
  <c r="E19" i="4"/>
  <c r="E17" i="4"/>
  <c r="E16" i="4"/>
  <c r="E15" i="4"/>
  <c r="E14" i="4"/>
  <c r="E12" i="4"/>
  <c r="E11" i="4"/>
  <c r="E10" i="4"/>
  <c r="E7" i="4"/>
  <c r="E6" i="4"/>
  <c r="E5" i="4"/>
  <c r="E4" i="4"/>
  <c r="C3" i="4"/>
  <c r="I11" i="6" s="1"/>
  <c r="V37" i="3"/>
  <c r="V42" i="3" s="1"/>
  <c r="U37" i="3"/>
  <c r="T37" i="3"/>
  <c r="K35" i="3"/>
  <c r="I33" i="3"/>
  <c r="Y33" i="3" s="1"/>
  <c r="H33" i="3"/>
  <c r="X33" i="3" s="1"/>
  <c r="K32" i="3"/>
  <c r="J30" i="3"/>
  <c r="Z30" i="3" s="1"/>
  <c r="AA30" i="3" s="1"/>
  <c r="H30" i="3"/>
  <c r="X30" i="3" s="1"/>
  <c r="K27" i="3"/>
  <c r="J24" i="3"/>
  <c r="Z24" i="3" s="1"/>
  <c r="I24" i="3"/>
  <c r="Y24" i="3" s="1"/>
  <c r="H24" i="3"/>
  <c r="X24" i="3" s="1"/>
  <c r="K23" i="3"/>
  <c r="K22" i="3"/>
  <c r="J21" i="3"/>
  <c r="Z21" i="3" s="1"/>
  <c r="I21" i="3"/>
  <c r="Y21" i="3" s="1"/>
  <c r="H21" i="3"/>
  <c r="X21" i="3" s="1"/>
  <c r="K20" i="3"/>
  <c r="K19" i="3"/>
  <c r="K18" i="3"/>
  <c r="J16" i="3"/>
  <c r="Z16" i="3" s="1"/>
  <c r="Y16" i="3"/>
  <c r="H16" i="3"/>
  <c r="X16" i="3" s="1"/>
  <c r="W15" i="3"/>
  <c r="Z14" i="3"/>
  <c r="Y14" i="3"/>
  <c r="T14" i="3"/>
  <c r="K13" i="3"/>
  <c r="K12" i="3"/>
  <c r="J11" i="3"/>
  <c r="Z11" i="3" s="1"/>
  <c r="I11" i="3"/>
  <c r="Y11" i="3" s="1"/>
  <c r="H11" i="3"/>
  <c r="Z5" i="3"/>
  <c r="M42" i="3"/>
  <c r="L42" i="3"/>
  <c r="E5" i="3"/>
  <c r="D5" i="3"/>
  <c r="X5" i="3" s="1"/>
  <c r="Y42" i="2"/>
  <c r="X42" i="2"/>
  <c r="Y41" i="2"/>
  <c r="AA41" i="2" s="1"/>
  <c r="X41" i="2"/>
  <c r="M40" i="2"/>
  <c r="L40" i="2"/>
  <c r="X40" i="2" s="1"/>
  <c r="Z39" i="2"/>
  <c r="Y39" i="2"/>
  <c r="X39" i="2"/>
  <c r="S39" i="2"/>
  <c r="X38" i="2"/>
  <c r="O38" i="2"/>
  <c r="K38" i="2"/>
  <c r="G38" i="2"/>
  <c r="Q33" i="2"/>
  <c r="P33" i="2"/>
  <c r="M33" i="2"/>
  <c r="L33" i="2"/>
  <c r="J33" i="2"/>
  <c r="I33" i="2"/>
  <c r="H33" i="2"/>
  <c r="F33" i="2"/>
  <c r="D33" i="2"/>
  <c r="Z31" i="2"/>
  <c r="Y31" i="2"/>
  <c r="S31" i="2"/>
  <c r="X31" i="2"/>
  <c r="Z30" i="2"/>
  <c r="Y30" i="2"/>
  <c r="X30" i="2"/>
  <c r="S30" i="2"/>
  <c r="Q29" i="2"/>
  <c r="O29" i="2"/>
  <c r="Z29" i="2"/>
  <c r="M29" i="2"/>
  <c r="L29" i="2"/>
  <c r="Z28" i="2"/>
  <c r="Y28" i="2"/>
  <c r="S28" i="2"/>
  <c r="X28" i="2"/>
  <c r="Z27" i="2"/>
  <c r="Y27" i="2"/>
  <c r="X27" i="2"/>
  <c r="Z26" i="2"/>
  <c r="Y26" i="2"/>
  <c r="X26" i="2"/>
  <c r="W26" i="2"/>
  <c r="O26" i="2"/>
  <c r="Y25" i="2"/>
  <c r="X25" i="2"/>
  <c r="O25" i="2"/>
  <c r="K25" i="2"/>
  <c r="G25" i="2"/>
  <c r="Z24" i="2"/>
  <c r="Y24" i="2"/>
  <c r="X24" i="2"/>
  <c r="V23" i="2"/>
  <c r="U23" i="2"/>
  <c r="T23" i="2"/>
  <c r="Q23" i="2"/>
  <c r="M23" i="2"/>
  <c r="L23" i="2"/>
  <c r="J23" i="2"/>
  <c r="I23" i="2"/>
  <c r="H23" i="2"/>
  <c r="F23" i="2"/>
  <c r="E23" i="2"/>
  <c r="D23" i="2"/>
  <c r="Z22" i="2"/>
  <c r="Y22" i="2"/>
  <c r="S22" i="2"/>
  <c r="X22" i="2" s="1"/>
  <c r="Z21" i="2"/>
  <c r="Y21" i="2"/>
  <c r="X21" i="2"/>
  <c r="S21" i="2"/>
  <c r="Z20" i="2"/>
  <c r="Y20" i="2"/>
  <c r="X20" i="2"/>
  <c r="O20" i="2"/>
  <c r="P19" i="2"/>
  <c r="M19" i="2"/>
  <c r="L19" i="2"/>
  <c r="X19" i="2" s="1"/>
  <c r="Z18" i="2"/>
  <c r="Y18" i="2"/>
  <c r="W18" i="2"/>
  <c r="S18" i="2"/>
  <c r="O18" i="2"/>
  <c r="K18" i="2"/>
  <c r="G18" i="2"/>
  <c r="Z17" i="2"/>
  <c r="Y17" i="2"/>
  <c r="W17" i="2"/>
  <c r="O17" i="2"/>
  <c r="X17" i="2" s="1"/>
  <c r="Z16" i="2"/>
  <c r="Y16" i="2"/>
  <c r="O16" i="2"/>
  <c r="X16" i="2" s="1"/>
  <c r="V15" i="2"/>
  <c r="U15" i="2"/>
  <c r="T15" i="2"/>
  <c r="R15" i="2"/>
  <c r="Q15" i="2"/>
  <c r="P15" i="2"/>
  <c r="M15" i="2"/>
  <c r="J15" i="2"/>
  <c r="I15" i="2"/>
  <c r="H15" i="2"/>
  <c r="F15" i="2"/>
  <c r="D15" i="2"/>
  <c r="Z14" i="2"/>
  <c r="Y14" i="2"/>
  <c r="X14" i="2"/>
  <c r="W14" i="2"/>
  <c r="O14" i="2"/>
  <c r="V13" i="2"/>
  <c r="U13" i="2"/>
  <c r="T13" i="2"/>
  <c r="O13" i="2"/>
  <c r="M13" i="2"/>
  <c r="L13" i="2"/>
  <c r="Y11" i="2"/>
  <c r="O11" i="2"/>
  <c r="K11" i="2"/>
  <c r="G11" i="2"/>
  <c r="M10" i="2"/>
  <c r="O10" i="2" s="1"/>
  <c r="L10" i="2"/>
  <c r="J10" i="2"/>
  <c r="I10" i="2"/>
  <c r="H10" i="2"/>
  <c r="F10" i="2"/>
  <c r="E10" i="2"/>
  <c r="D10" i="2"/>
  <c r="Z8" i="2"/>
  <c r="Y8" i="2"/>
  <c r="O8" i="2"/>
  <c r="X8" i="2" s="1"/>
  <c r="Z7" i="2"/>
  <c r="Y7" i="2"/>
  <c r="O7" i="2"/>
  <c r="X7" i="2" s="1"/>
  <c r="Y6" i="2"/>
  <c r="K6" i="2"/>
  <c r="G6" i="2"/>
  <c r="V5" i="2"/>
  <c r="U5" i="2"/>
  <c r="T5" i="2"/>
  <c r="L5" i="2"/>
  <c r="J5" i="2"/>
  <c r="I5" i="2"/>
  <c r="H5" i="2"/>
  <c r="F5" i="2"/>
  <c r="D5" i="2"/>
  <c r="K11" i="6" l="1"/>
  <c r="K10" i="6"/>
  <c r="T42" i="3"/>
  <c r="C34" i="5"/>
  <c r="Q43" i="2"/>
  <c r="AA11" i="2"/>
  <c r="AA33" i="3"/>
  <c r="X11" i="3"/>
  <c r="H42" i="3"/>
  <c r="AA14" i="3"/>
  <c r="AA21" i="3"/>
  <c r="X37" i="3"/>
  <c r="D42" i="3"/>
  <c r="AA11" i="3"/>
  <c r="AA16" i="3"/>
  <c r="AA24" i="3"/>
  <c r="Y37" i="3"/>
  <c r="E42" i="3"/>
  <c r="Y5" i="3"/>
  <c r="X14" i="3"/>
  <c r="X42" i="3" s="1"/>
  <c r="Z37" i="3"/>
  <c r="F42" i="3"/>
  <c r="N42" i="3"/>
  <c r="O42" i="3" s="1"/>
  <c r="W14" i="3"/>
  <c r="Y19" i="2"/>
  <c r="AA19" i="2" s="1"/>
  <c r="Y10" i="2"/>
  <c r="K10" i="2"/>
  <c r="G5" i="2"/>
  <c r="T43" i="2"/>
  <c r="AA9" i="2"/>
  <c r="S5" i="2"/>
  <c r="D43" i="2"/>
  <c r="H43" i="2"/>
  <c r="K5" i="2"/>
  <c r="X13" i="2"/>
  <c r="K15" i="2"/>
  <c r="AA20" i="2"/>
  <c r="AA24" i="2"/>
  <c r="D36" i="6"/>
  <c r="J42" i="3"/>
  <c r="X33" i="2"/>
  <c r="Z13" i="2"/>
  <c r="Y5" i="2"/>
  <c r="L43" i="2"/>
  <c r="X10" i="2"/>
  <c r="Y13" i="2"/>
  <c r="W13" i="2"/>
  <c r="X15" i="2"/>
  <c r="K23" i="2"/>
  <c r="AA26" i="2"/>
  <c r="K11" i="3"/>
  <c r="I42" i="3"/>
  <c r="K24" i="3"/>
  <c r="U43" i="2"/>
  <c r="K33" i="6"/>
  <c r="F24" i="5"/>
  <c r="P29" i="2"/>
  <c r="X29" i="2" s="1"/>
  <c r="AA21" i="2"/>
  <c r="S23" i="2"/>
  <c r="AA28" i="2"/>
  <c r="Z23" i="2"/>
  <c r="X18" i="2"/>
  <c r="S33" i="2"/>
  <c r="AA39" i="2"/>
  <c r="P23" i="2"/>
  <c r="X23" i="2" s="1"/>
  <c r="E28" i="4"/>
  <c r="E9" i="4"/>
  <c r="E3" i="4"/>
  <c r="S19" i="2"/>
  <c r="Y23" i="2"/>
  <c r="W23" i="2"/>
  <c r="W5" i="2"/>
  <c r="Y29" i="2"/>
  <c r="AA30" i="2"/>
  <c r="AA22" i="2"/>
  <c r="Y33" i="2"/>
  <c r="AA29" i="2"/>
  <c r="AA17" i="2"/>
  <c r="AA16" i="2"/>
  <c r="M43" i="2"/>
  <c r="I7" i="6" s="1"/>
  <c r="AA8" i="2"/>
  <c r="AA7" i="2"/>
  <c r="O5" i="2"/>
  <c r="AA6" i="2"/>
  <c r="Y15" i="2"/>
  <c r="I43" i="2"/>
  <c r="E43" i="2"/>
  <c r="K33" i="2"/>
  <c r="AA38" i="2"/>
  <c r="O23" i="2"/>
  <c r="O33" i="2"/>
  <c r="Z33" i="2"/>
  <c r="S29" i="2"/>
  <c r="AA31" i="2"/>
  <c r="AA25" i="2"/>
  <c r="Z15" i="2"/>
  <c r="AA18" i="2"/>
  <c r="W15" i="2"/>
  <c r="O15" i="2"/>
  <c r="AA14" i="2"/>
  <c r="Z10" i="2"/>
  <c r="X11" i="2"/>
  <c r="X6" i="2"/>
  <c r="X5" i="2"/>
  <c r="Z5" i="2"/>
  <c r="G10" i="2"/>
  <c r="G23" i="2"/>
  <c r="G33" i="2"/>
  <c r="Y40" i="2"/>
  <c r="AA40" i="2" s="1"/>
  <c r="F43" i="2"/>
  <c r="J5" i="6" s="1"/>
  <c r="J43" i="2"/>
  <c r="J6" i="6" s="1"/>
  <c r="K6" i="6" s="1"/>
  <c r="N43" i="2"/>
  <c r="J7" i="6" s="1"/>
  <c r="V43" i="2"/>
  <c r="C18" i="6"/>
  <c r="C36" i="6" s="1"/>
  <c r="G15" i="2"/>
  <c r="S15" i="2"/>
  <c r="O19" i="2"/>
  <c r="G5" i="3"/>
  <c r="K16" i="3"/>
  <c r="F33" i="6"/>
  <c r="K21" i="3"/>
  <c r="K30" i="3"/>
  <c r="K33" i="3"/>
  <c r="C27" i="4"/>
  <c r="C31" i="4" s="1"/>
  <c r="F34" i="5"/>
  <c r="F23" i="6"/>
  <c r="AA5" i="3" l="1"/>
  <c r="Y42" i="3"/>
  <c r="I36" i="6"/>
  <c r="K7" i="6"/>
  <c r="J18" i="6"/>
  <c r="K5" i="6"/>
  <c r="X43" i="2"/>
  <c r="G42" i="3"/>
  <c r="AA10" i="2"/>
  <c r="AA13" i="2"/>
  <c r="AA23" i="2"/>
  <c r="AA33" i="2"/>
  <c r="P43" i="2"/>
  <c r="H36" i="6"/>
  <c r="K42" i="3"/>
  <c r="W43" i="2"/>
  <c r="O43" i="2"/>
  <c r="Z43" i="2"/>
  <c r="S43" i="2"/>
  <c r="AA15" i="2"/>
  <c r="K43" i="2"/>
  <c r="Y43" i="2"/>
  <c r="F18" i="6"/>
  <c r="F36" i="6"/>
  <c r="E27" i="4"/>
  <c r="AA5" i="2"/>
  <c r="E31" i="4"/>
  <c r="G43" i="2"/>
  <c r="J36" i="6" l="1"/>
  <c r="K36" i="6" s="1"/>
  <c r="K18" i="6"/>
  <c r="AA42" i="3"/>
  <c r="AA43" i="2"/>
  <c r="W42" i="3"/>
</calcChain>
</file>

<file path=xl/comments1.xml><?xml version="1.0" encoding="utf-8"?>
<comments xmlns="http://schemas.openxmlformats.org/spreadsheetml/2006/main">
  <authors>
    <author/>
    <author>Sony</author>
    <author>Bianka</author>
  </authors>
  <commentList>
    <comment ref="L16" authorId="0" shapeId="0">
      <text>
        <r>
          <rPr>
            <sz val="8"/>
            <color rgb="FF000000"/>
            <rFont val="Tahoma"/>
            <family val="2"/>
            <charset val="238"/>
          </rPr>
          <t>beruházások - víziközmű nettója</t>
        </r>
      </text>
    </comment>
    <comment ref="L17" authorId="0" shapeId="0">
      <text>
        <r>
          <rPr>
            <sz val="8"/>
            <color rgb="FF000000"/>
            <rFont val="Tahoma"/>
            <family val="2"/>
            <charset val="238"/>
          </rPr>
          <t>felújítások - víziközmű nettója</t>
        </r>
      </text>
    </comment>
    <comment ref="L30" authorId="1" shapeId="0">
      <text>
        <r>
          <rPr>
            <b/>
            <sz val="9"/>
            <color indexed="81"/>
            <rFont val="Tahoma"/>
            <family val="2"/>
            <charset val="238"/>
          </rPr>
          <t>16000 víziközmű beruházás
3000 víziközmű felújítás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1700</t>
        </r>
      </text>
    </comment>
    <comment ref="L44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2200</t>
        </r>
      </text>
    </comment>
    <comment ref="L45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1400</t>
        </r>
      </text>
    </comment>
    <comment ref="L46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700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14000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150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500</t>
        </r>
      </text>
    </comment>
    <comment ref="L69" authorId="0" shapeId="0">
      <text>
        <r>
          <rPr>
            <sz val="11"/>
            <color rgb="FF000000"/>
            <rFont val="Calibri"/>
            <family val="2"/>
            <charset val="238"/>
          </rPr>
          <t>4290 közcélú bevétel
150 gyermekvédelmi tám.
175 kollégiumi normatíva fertődnek
1000 iskolabusz</t>
        </r>
      </text>
    </comment>
    <comment ref="L70" authorId="0" shapeId="0">
      <text>
        <r>
          <rPr>
            <sz val="8"/>
            <color rgb="FF000000"/>
            <rFont val="Tahoma"/>
            <family val="2"/>
            <charset val="238"/>
          </rPr>
          <t>4300 fogorvosi ellátás
166 háziorvosi ellátás</t>
        </r>
      </text>
    </comment>
    <comment ref="L76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1200 traktor értékesítés
</t>
        </r>
      </text>
    </comment>
    <comment ref="L77" authorId="1" shapeId="0">
      <text>
        <r>
          <rPr>
            <b/>
            <sz val="9"/>
            <color indexed="81"/>
            <rFont val="Tahoma"/>
            <family val="2"/>
            <charset val="238"/>
          </rPr>
          <t>Sony:</t>
        </r>
        <r>
          <rPr>
            <sz val="9"/>
            <color indexed="81"/>
            <rFont val="Tahoma"/>
            <family val="2"/>
            <charset val="238"/>
          </rPr>
          <t xml:space="preserve">
321.163 víziközművagyon áfája</t>
        </r>
      </text>
    </comment>
    <comment ref="L88" authorId="0" shapeId="0">
      <text>
        <r>
          <rPr>
            <sz val="11"/>
            <color rgb="FF000000"/>
            <rFont val="Calibri"/>
            <family val="2"/>
            <charset val="238"/>
          </rPr>
          <t>180 K.Kati
441 sopron térségi hull.gazd.</t>
        </r>
      </text>
    </comment>
    <comment ref="L92" authorId="1" shapeId="0">
      <text>
        <r>
          <rPr>
            <b/>
            <sz val="9"/>
            <color indexed="81"/>
            <rFont val="Tahoma"/>
            <family val="2"/>
            <charset val="238"/>
          </rPr>
          <t>Sony:</t>
        </r>
        <r>
          <rPr>
            <sz val="9"/>
            <color indexed="81"/>
            <rFont val="Tahoma"/>
            <family val="2"/>
            <charset val="238"/>
          </rPr>
          <t xml:space="preserve">
1.189.493 víziközművagyon nettója</t>
        </r>
      </text>
    </comment>
  </commentList>
</comments>
</file>

<file path=xl/comments2.xml><?xml version="1.0" encoding="utf-8"?>
<comments xmlns="http://schemas.openxmlformats.org/spreadsheetml/2006/main">
  <authors>
    <author/>
    <author>Bianka</author>
    <author>Sony</author>
    <author>Dominika</author>
  </authors>
  <commentList>
    <comment ref="L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 + egyéb dologi kiadások</t>
        </r>
      </text>
    </comment>
    <comment ref="T7" authorId="0" shapeId="0">
      <text>
        <r>
          <rPr>
            <sz val="8"/>
            <color rgb="FF000000"/>
            <rFont val="Tahoma"/>
            <family val="2"/>
            <charset val="238"/>
          </rPr>
          <t>Felhasnyárligeti urnafal építése 1000</t>
        </r>
      </text>
    </comment>
    <comment ref="L8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hulladékszállítás, kéményseprés, kisebb javítások</t>
        </r>
      </text>
    </comment>
    <comment ref="P9" authorId="1" shapeId="0">
      <text>
        <r>
          <rPr>
            <b/>
            <sz val="9"/>
            <color indexed="81"/>
            <rFont val="Tahoma"/>
            <family val="2"/>
            <charset val="238"/>
          </rPr>
          <t>2016. évi nettó első ütem</t>
        </r>
      </text>
    </comment>
    <comment ref="R9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17136 Ft
1063243 Ft ÁH megelőlegezés visszafizetése</t>
        </r>
      </text>
    </comment>
    <comment ref="L11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kevesebb fő miatt kevesebbet terveztem --&gt; munkaruha, útiköltség térítés, védőital</t>
        </r>
      </text>
    </comment>
    <comment ref="L12" authorId="2" shapeId="0">
      <text>
        <r>
          <rPr>
            <b/>
            <sz val="9"/>
            <color indexed="81"/>
            <rFont val="Tahoma"/>
            <family val="2"/>
            <charset val="238"/>
          </rPr>
          <t>Sony:</t>
        </r>
        <r>
          <rPr>
            <sz val="9"/>
            <color indexed="81"/>
            <rFont val="Tahoma"/>
            <family val="2"/>
            <charset val="238"/>
          </rPr>
          <t xml:space="preserve">
860 TOP pályázat</t>
        </r>
      </text>
    </comment>
    <comment ref="N14" authorId="3" shapeId="0">
      <text>
        <r>
          <rPr>
            <b/>
            <sz val="9"/>
            <color indexed="81"/>
            <rFont val="Tahoma"/>
            <family val="2"/>
            <charset val="238"/>
          </rPr>
          <t>Dominika:</t>
        </r>
        <r>
          <rPr>
            <sz val="9"/>
            <color indexed="81"/>
            <rFont val="Tahoma"/>
            <family val="2"/>
            <charset val="238"/>
          </rPr>
          <t xml:space="preserve">
131455 (052020)
577766 (052080)
176900 (063080)
</t>
        </r>
      </text>
    </comment>
    <comment ref="T14" authorId="0" shapeId="0">
      <text>
        <r>
          <rPr>
            <sz val="8"/>
            <color rgb="FF000000"/>
            <rFont val="Tahoma"/>
            <family val="2"/>
            <charset val="238"/>
          </rPr>
          <t xml:space="preserve">25.177 víziközműberuházás/felújítás 
13.000 nyárligeti csatorna 1. ütem
</t>
        </r>
      </text>
    </comment>
    <comment ref="V14" authorId="3" shapeId="0">
      <text>
        <r>
          <rPr>
            <b/>
            <sz val="9"/>
            <color indexed="81"/>
            <rFont val="Tahoma"/>
            <family val="2"/>
            <charset val="238"/>
          </rPr>
          <t>Dominika:</t>
        </r>
        <r>
          <rPr>
            <sz val="9"/>
            <color indexed="81"/>
            <rFont val="Tahoma"/>
            <family val="2"/>
            <charset val="238"/>
          </rPr>
          <t xml:space="preserve">
60000 (052020)
17721755 (052080)
412725 (063080)</t>
        </r>
      </text>
    </comment>
    <comment ref="L16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közvilágítás e.on számlák</t>
        </r>
      </text>
    </comment>
    <comment ref="L1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üzemanyag fűnyíróba, tárgyi eszközök, készletek, javítások, karbantartás</t>
        </r>
      </text>
    </comment>
    <comment ref="L18" authorId="0" shapeId="0">
      <text>
        <r>
          <rPr>
            <sz val="8"/>
            <color rgb="FF000000"/>
            <rFont val="Tahoma"/>
            <family val="2"/>
            <charset val="238"/>
          </rPr>
          <t>2.722 - 860 pályázatok
4.500 falunapok
áram, víz, telefon, internet, egyéb szolg.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38"/>
          </rPr>
          <t>200 Jegyzői hatáskörű segélyek pü átadása közös hivatalnak
100 közös hivatal
2300 + áfa rendezési terv</t>
        </r>
      </text>
    </comment>
    <comment ref="L20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22.638 Ft / hó</t>
        </r>
      </text>
    </comment>
    <comment ref="L25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egyéb dologi</t>
        </r>
      </text>
    </comment>
    <comment ref="T25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laptop</t>
        </r>
      </text>
    </comment>
    <comment ref="L26" authorId="0" shapeId="0">
      <text>
        <r>
          <rPr>
            <sz val="8"/>
            <color rgb="FF000000"/>
            <rFont val="Tahoma"/>
            <family val="2"/>
            <charset val="238"/>
          </rPr>
          <t>400 arányosítva
300 marketing</t>
        </r>
      </text>
    </comment>
    <comment ref="L2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telefon, internet, hulladékszállítás,</t>
        </r>
      </text>
    </comment>
    <comment ref="P28" authorId="0" shapeId="0">
      <text>
        <r>
          <rPr>
            <sz val="11"/>
            <color rgb="FF000000"/>
            <rFont val="Calibri"/>
            <family val="2"/>
            <charset val="238"/>
          </rPr>
          <t>6671-166-4300 = ÁH-n kívül</t>
        </r>
      </text>
    </comment>
    <comment ref="P30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havonta átadott pénzeszköz óvodának + év végi elszámolás 2.885.000 Ft</t>
        </r>
      </text>
    </comment>
    <comment ref="P31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pénzeszk.átadás lapról</t>
        </r>
      </text>
    </comment>
    <comment ref="P32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Támogatások III./V. gyermekétkeztetés --&gt; Fertődnek továbbutalni majd</t>
        </r>
      </text>
    </comment>
    <comment ref="P34" authorId="0" shapeId="0">
      <text>
        <r>
          <rPr>
            <sz val="8"/>
            <color rgb="FF000000"/>
            <rFont val="Tahoma"/>
            <family val="2"/>
            <charset val="238"/>
          </rPr>
          <t>nincs ápolási díj</t>
        </r>
      </text>
    </comment>
    <comment ref="C3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rendkívüli segély, iskolakezdési tám, nyugdíjasok tám, újszülöttek köszöntése</t>
        </r>
      </text>
    </comment>
    <comment ref="P39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1355 + 1200 + 1870 - 100 - 60</t>
        </r>
      </text>
    </comment>
    <comment ref="R39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</text>
    </comment>
  </commentList>
</comments>
</file>

<file path=xl/comments3.xml><?xml version="1.0" encoding="utf-8"?>
<comments xmlns="http://schemas.openxmlformats.org/spreadsheetml/2006/main">
  <authors>
    <author/>
    <author>Bianka</author>
    <author>Dominika</author>
    <author>Sony</author>
  </authors>
  <commentList>
    <comment ref="D8" authorId="0" shapeId="0">
      <text>
        <r>
          <rPr>
            <sz val="11"/>
            <color rgb="FF000000"/>
            <rFont val="Calibri"/>
            <family val="2"/>
            <charset val="238"/>
          </rPr>
          <t>3 400 lakbérek
250 posta 
175 Turi Attila földbérleti díj</t>
        </r>
      </text>
    </comment>
    <comment ref="H9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megállapítottból 6013</t>
        </r>
      </text>
    </comment>
    <comment ref="L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adók</t>
        </r>
      </text>
    </comment>
    <comment ref="V9" authorId="2" shapeId="0">
      <text>
        <r>
          <rPr>
            <b/>
            <sz val="9"/>
            <color indexed="81"/>
            <rFont val="Tahoma"/>
            <family val="2"/>
            <charset val="238"/>
          </rPr>
          <t>Dominika:</t>
        </r>
        <r>
          <rPr>
            <sz val="9"/>
            <color indexed="81"/>
            <rFont val="Tahoma"/>
            <family val="2"/>
            <charset val="238"/>
          </rPr>
          <t xml:space="preserve">
járda
</t>
        </r>
      </text>
    </comment>
    <comment ref="H12" authorId="0" shapeId="0">
      <text>
        <r>
          <rPr>
            <sz val="8"/>
            <color rgb="FF000000"/>
            <rFont val="Tahoma"/>
            <family val="2"/>
            <charset val="238"/>
          </rPr>
          <t xml:space="preserve">
89 841 Ft x 5 fő x 12 hó = 5 390 460</t>
        </r>
      </text>
    </comment>
    <comment ref="T17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K.Kati kölcsön</t>
        </r>
      </text>
    </comment>
    <comment ref="D20" authorId="3" shapeId="0">
      <text>
        <r>
          <rPr>
            <b/>
            <sz val="9"/>
            <color indexed="81"/>
            <rFont val="Tahoma"/>
            <family val="2"/>
            <charset val="238"/>
          </rPr>
          <t>Sony:</t>
        </r>
        <r>
          <rPr>
            <sz val="9"/>
            <color indexed="81"/>
            <rFont val="Tahoma"/>
            <family val="2"/>
            <charset val="238"/>
          </rPr>
          <t xml:space="preserve">
áfa visszaigénylés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  <charset val="238"/>
          </rPr>
          <t>díjak visszatérítése: telekalakítás, földvédelmi járulék, belterületbe vonás, közüzemi díjak stb.</t>
        </r>
      </text>
    </comment>
    <comment ref="H2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300.000    szoc. tűzifa támogatás</t>
        </r>
      </text>
    </comment>
    <comment ref="I20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394 + 2546 ÁFA visszatérítés</t>
        </r>
      </text>
    </comment>
    <comment ref="J20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249 szoc. Tűzifa
145 elkülönített állami pénzalapok</t>
        </r>
      </text>
    </comment>
    <comment ref="T20" authorId="0" shapeId="0">
      <text>
        <r>
          <rPr>
            <sz val="11"/>
            <color rgb="FF000000"/>
            <rFont val="Calibri"/>
            <family val="2"/>
            <charset val="238"/>
          </rPr>
          <t>Napelemes pály. 17.386.640</t>
        </r>
      </text>
    </comment>
    <comment ref="V20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17387   napelemes pályázat bevétel
</t>
        </r>
      </text>
    </comment>
    <comment ref="D25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tájház kézművesfoglalkozás, belépők</t>
        </r>
      </text>
    </comment>
    <comment ref="H25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Itthon vagy Magyarország</t>
        </r>
      </text>
    </comment>
    <comment ref="V26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K. Kati kölcsön</t>
        </r>
      </text>
    </comment>
    <comment ref="D2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tájház kézművesfoglalkozás, belépők</t>
        </r>
      </text>
    </comment>
    <comment ref="V27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K. Kati kölcsön</t>
        </r>
      </text>
    </comment>
    <comment ref="T28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civilek kölcsön visszafizetés 682
hulladékgazd. Társulás kölcsön visszafiz.</t>
        </r>
      </text>
    </comment>
    <comment ref="V28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441 + 440 Soproni Hull.Gazd. Társ kölcsön
683 Civilek kölcsön</t>
        </r>
      </text>
    </comment>
    <comment ref="H2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testvértelepülés pályázat</t>
        </r>
      </text>
    </comment>
    <comment ref="H31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óvoda támogatás</t>
        </r>
      </text>
    </comment>
    <comment ref="F32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2014. évi elmaradt térítési díjak</t>
        </r>
      </text>
    </comment>
    <comment ref="H32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Támogatások III./V. gyermekétkeztetés --&gt; Fertődnek továbbutalni majd</t>
        </r>
      </text>
    </comment>
    <comment ref="J32" authorId="0" shapeId="0">
      <text>
        <r>
          <rPr>
            <sz val="11"/>
            <color rgb="FF000000"/>
            <rFont val="Calibri"/>
            <family val="2"/>
            <charset val="238"/>
          </rPr>
          <t>állami tám.: 3150
elszámolás: 561</t>
        </r>
      </text>
    </comment>
    <comment ref="H34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133.400 volt</t>
        </r>
      </text>
    </comment>
    <comment ref="H35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2500 az állami
1050 iskolabusz szülők + fszéplak</t>
        </r>
      </text>
    </comment>
    <comment ref="J35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2500 állami
581 Fszéplak
525 szülők
6 szolgáltatások ellenértéke
</t>
        </r>
      </text>
    </comment>
    <comment ref="C36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rendkívüli segély, iskolakezdési tám, nyugdíjasok tám, újszülöttek köszöntése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6" authorId="0" shapeId="0">
      <text>
        <r>
          <rPr>
            <sz val="8"/>
            <color rgb="FF000000"/>
            <rFont val="Tahoma"/>
            <family val="2"/>
            <charset val="238"/>
          </rPr>
          <t>2015-ből kiindulva</t>
        </r>
      </text>
    </comment>
    <comment ref="B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tavaly ennyi</t>
        </r>
      </text>
    </comment>
    <comment ref="B8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szoc. Segélyek 193.000</t>
        </r>
      </text>
    </comment>
    <comment ref="B10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2014:  184 ezer</t>
        </r>
      </text>
    </comment>
    <comment ref="B11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410 e / hó</t>
        </r>
      </text>
    </comment>
    <comment ref="B12" authorId="0" shapeId="0">
      <text>
        <r>
          <rPr>
            <sz val="11"/>
            <color rgb="FF000000"/>
            <rFont val="Calibri"/>
            <family val="2"/>
            <charset val="238"/>
          </rPr>
          <t>2014: 76e</t>
        </r>
      </text>
    </comment>
    <comment ref="B13" authorId="0" shapeId="0">
      <text>
        <r>
          <rPr>
            <sz val="8"/>
            <color rgb="FF000000"/>
            <rFont val="Tahoma"/>
            <family val="2"/>
            <charset val="238"/>
          </rPr>
          <t>Bea</t>
        </r>
      </text>
    </comment>
    <comment ref="B14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2014-ben:   170 e</t>
        </r>
      </text>
    </comment>
    <comment ref="B1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280 e volt 2 részletben</t>
        </r>
      </text>
    </comment>
    <comment ref="B18" authorId="0" shapeId="0">
      <text>
        <r>
          <rPr>
            <sz val="8"/>
            <color rgb="FF000000"/>
            <rFont val="Tahoma"/>
            <family val="2"/>
            <charset val="238"/>
          </rPr>
          <t>Bea</t>
        </r>
      </text>
    </comment>
    <comment ref="B19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2014-ben:
03.27. 11.385
09.18. 63.284
11.26. 11.834</t>
        </r>
      </text>
    </comment>
    <comment ref="B20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is ennyi volt</t>
        </r>
      </text>
    </comment>
    <comment ref="B21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is ennyi volt</t>
        </r>
      </text>
    </comment>
    <comment ref="B22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23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24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26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2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iskolakezdési: 440e (10.21.) + 5e (10.21.) + 5e (10.29.) + 10e (11.18) = 460e
nyugdíjas: 44e (11.28.) + 86e (11.21.) + 166e (11.28.) - 2e (12.19) = 294e
újszülöttek kösz.: 60e (12.23.)
Gyermekvédelmi tám: 150</t>
        </r>
      </text>
    </comment>
    <comment ref="C2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iskolakezdési: 440e (10.21.) + 5e (10.21.) + 5e (10.29.) + 10e (11.18) = 460e
nyugdíjas: 44e (11.28.) + 86e (11.21.) + 166e (11.28.) - 2e (12.19) = 294e
újszülöttek kösz.: 60e (12.23.)
Gyermekvédelmi tám: 150</t>
        </r>
      </text>
    </comment>
    <comment ref="D29" authorId="0" shapeId="0">
      <text>
        <r>
          <rPr>
            <sz val="11"/>
            <color rgb="FF000000"/>
            <rFont val="Calibri"/>
            <family val="2"/>
            <charset val="238"/>
          </rPr>
          <t>iskolakezdési: 465.000
nyugdíjasok: 0
újszülöttek: 70.000</t>
        </r>
      </text>
    </comment>
    <comment ref="E2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iskolakezdési: 440e (10.21.) + 5e (10.21.) + 5e (10.29.) + 10e (11.18) = 460e
nyugdíjas: 44e (11.28.) + 86e (11.21.) + 166e (11.28.) - 2e (12.19) = 294e
újszülöttek kösz.: 60e (12.23.)
Gyermekvédelmi tám: 150</t>
        </r>
      </text>
    </comment>
    <comment ref="D30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
temetési segély: 95 + 100 temetési ktg = 195.000
gyógyszerköltség: 62.480
rendkívüli tám.: 155.000
tanulóbérlet: 23.040
étkezési támogatás: 15.748
HPV oltás: 53.970</t>
        </r>
      </text>
    </comment>
  </commentList>
</comments>
</file>

<file path=xl/comments5.xml><?xml version="1.0" encoding="utf-8"?>
<comments xmlns="http://schemas.openxmlformats.org/spreadsheetml/2006/main">
  <authors>
    <author/>
    <author>Bianka</author>
  </authors>
  <commentList>
    <comment ref="C6" authorId="0" shapeId="0">
      <text>
        <r>
          <rPr>
            <sz val="8"/>
            <color rgb="FF000000"/>
            <rFont val="Tahoma"/>
            <family val="2"/>
            <charset val="238"/>
          </rPr>
          <t>15860 + 4 280 áfa = 20140</t>
        </r>
      </text>
    </comment>
    <comment ref="E6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2.988.666 nettó + 806.940 áfa = 3.795.606</t>
        </r>
      </text>
    </comment>
    <comment ref="H9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150.000 + 40.500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  <charset val="238"/>
          </rPr>
          <t>326.700 + 40.500</t>
        </r>
      </text>
    </comment>
    <comment ref="C1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1800 áfa + 4980 pénzforg. nélküli</t>
        </r>
      </text>
    </comment>
    <comment ref="E1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1.001.595 nettó + 270.428 áfa = 1.272.023</t>
        </r>
      </text>
    </comment>
    <comment ref="D20" authorId="0" shapeId="0">
      <text>
        <r>
          <rPr>
            <sz val="11"/>
            <color rgb="FF000000"/>
            <rFont val="Calibri"/>
            <family val="2"/>
            <charset val="238"/>
          </rPr>
          <t>+650 (11.23.)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200.000
1.210.000 + 326.700</t>
        </r>
      </text>
    </comment>
    <comment ref="C28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1800 áfa + 4980 pénzforg. nélküli</t>
        </r>
      </text>
    </comment>
  </commentList>
</comments>
</file>

<file path=xl/comments6.xml><?xml version="1.0" encoding="utf-8"?>
<comments xmlns="http://schemas.openxmlformats.org/spreadsheetml/2006/main">
  <authors>
    <author>Bianka</author>
    <author/>
  </authors>
  <commentList>
    <comment ref="H15" authorId="0" shapeId="0">
      <text>
        <r>
          <rPr>
            <b/>
            <sz val="9"/>
            <color indexed="81"/>
            <rFont val="Tahoma"/>
            <family val="2"/>
            <charset val="238"/>
          </rPr>
          <t>385 nyitó pénzállományból + 6094 - rendezési terv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38"/>
          </rPr>
          <t>385 nyitó pénzállományból + 6094 - rendezési terv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víziközművagyon nettója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víziközművagyon nettója</t>
        </r>
      </text>
    </comment>
    <comment ref="H22" authorId="1" shapeId="0">
      <text/>
    </comment>
    <comment ref="C23" authorId="1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víziközmű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  <charset val="238"/>
          </rPr>
          <t>810 víziközművagyon áfája</t>
        </r>
      </text>
    </comment>
    <comment ref="H24" authorId="1" shapeId="0">
      <text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4320 víziközművagyon áfája</t>
        </r>
      </text>
    </comment>
  </commentList>
</comments>
</file>

<file path=xl/sharedStrings.xml><?xml version="1.0" encoding="utf-8"?>
<sst xmlns="http://schemas.openxmlformats.org/spreadsheetml/2006/main" count="774" uniqueCount="518">
  <si>
    <t>A</t>
  </si>
  <si>
    <t>Költségvetési kiadások</t>
  </si>
  <si>
    <t>Módosított előirányzat</t>
  </si>
  <si>
    <t>EI / Teljesítés (%)</t>
  </si>
  <si>
    <t>I</t>
  </si>
  <si>
    <t>Működési kiadások:</t>
  </si>
  <si>
    <t>1.</t>
  </si>
  <si>
    <t>Személyi juttatások</t>
  </si>
  <si>
    <t>2.</t>
  </si>
  <si>
    <t>Munkaadókat terhelő járulékok</t>
  </si>
  <si>
    <t>3.</t>
  </si>
  <si>
    <t>Dologi és egyéb folyó kiadások</t>
  </si>
  <si>
    <t>4.</t>
  </si>
  <si>
    <t>Egyéb működési kiadások</t>
  </si>
  <si>
    <t>4.1.</t>
  </si>
  <si>
    <t>Támogatásértékű működési kiadások államháztartáson belülre</t>
  </si>
  <si>
    <t>4.2.</t>
  </si>
  <si>
    <t>Működési célú pénzeszközátadás államháztartáson kívülre</t>
  </si>
  <si>
    <t>4.3.</t>
  </si>
  <si>
    <t>Társadalom-, és szociálpolitikai és egyéb juttatás, támogatás</t>
  </si>
  <si>
    <t>5.</t>
  </si>
  <si>
    <t>Működési célú tartalék</t>
  </si>
  <si>
    <t>II</t>
  </si>
  <si>
    <t>Felhalmozási kiadások</t>
  </si>
  <si>
    <t>Egyéb felhalmozási kiadások</t>
  </si>
  <si>
    <t>3.1.</t>
  </si>
  <si>
    <t>Támogatásértékű felhalmozási kiadások</t>
  </si>
  <si>
    <t>3.2</t>
  </si>
  <si>
    <t>Felhalmozási célú pénzeszközátadás államháztartáson kívülre</t>
  </si>
  <si>
    <t>3.3.</t>
  </si>
  <si>
    <t>Előző évi felhalm.célú pénzmaradvány átadás</t>
  </si>
  <si>
    <t>3.4.</t>
  </si>
  <si>
    <t>Felhalmozási célú áfa befizetés</t>
  </si>
  <si>
    <t>Felhalmozási célú céltartalék</t>
  </si>
  <si>
    <t>III</t>
  </si>
  <si>
    <t>Támogatási kölcsönök nyújtása, törlesztése</t>
  </si>
  <si>
    <t>IV</t>
  </si>
  <si>
    <t>Pénzforgalom nélküli kiadások:</t>
  </si>
  <si>
    <t>Alap- és vállalkozási tevékenységek közötti elszámolások (víziközmű)</t>
  </si>
  <si>
    <t>Egyéb pénzforgalom nélküli kiadások</t>
  </si>
  <si>
    <t>KÖLTSÉGVETÉSI KIADÁSOK ÖSSZESEN:</t>
  </si>
  <si>
    <t>B</t>
  </si>
  <si>
    <t>Működési bevételek</t>
  </si>
  <si>
    <t>1.1.</t>
  </si>
  <si>
    <t>Szolgáltatások ellenértéke</t>
  </si>
  <si>
    <t>Önkormányzatok sajátos működési bevételei</t>
  </si>
  <si>
    <t>2.1.</t>
  </si>
  <si>
    <t>Illetékek</t>
  </si>
  <si>
    <t>2.2.</t>
  </si>
  <si>
    <t>Helyi adók</t>
  </si>
  <si>
    <t>- építményadó</t>
  </si>
  <si>
    <t>- telekadó</t>
  </si>
  <si>
    <t>- magánsz.kommunális adója</t>
  </si>
  <si>
    <t>- idegenforgalmi adó tartozkodás után</t>
  </si>
  <si>
    <t>- iparűzési adó állandó jell.</t>
  </si>
  <si>
    <t>- talajterhelési díj</t>
  </si>
  <si>
    <t>2.3.</t>
  </si>
  <si>
    <t>Átengedett központi adók</t>
  </si>
  <si>
    <t>- gépjárműadó 40%</t>
  </si>
  <si>
    <t>2.4.</t>
  </si>
  <si>
    <t>Bírságok, pótlékok és egyéb sajátos bevételek</t>
  </si>
  <si>
    <t>Működési támogatások</t>
  </si>
  <si>
    <t>A helyi önkormányzatok működésének általános támogatása</t>
  </si>
  <si>
    <t>3.1.1.</t>
  </si>
  <si>
    <t>Település-üzemeltetéshez kapcsolódó feladatellátás támogatása</t>
  </si>
  <si>
    <t>3.1.1.1.</t>
  </si>
  <si>
    <t>Zölterület-gazdálkodással kapcsolatos feladatok ellátásának támogatása</t>
  </si>
  <si>
    <t>3.1.1.2.</t>
  </si>
  <si>
    <t>Közvilágítás fenntartásának támogatása</t>
  </si>
  <si>
    <t>3.1.1.3.</t>
  </si>
  <si>
    <t>Köztemető fenntartással kapcsolatos feladatok</t>
  </si>
  <si>
    <t>3.1.1.4.</t>
  </si>
  <si>
    <t>Közutak fenntartásának támogatása</t>
  </si>
  <si>
    <t>3.1.2.</t>
  </si>
  <si>
    <t>Egyéb önkormányzati feladatok támogatása</t>
  </si>
  <si>
    <t>3.1.3.</t>
  </si>
  <si>
    <t>Lakott területtel kapcsolatos feladatok támogatása</t>
  </si>
  <si>
    <t>3.1.4.</t>
  </si>
  <si>
    <t>Üdülőhelyi feladatok támogatása</t>
  </si>
  <si>
    <t>3.1.5.</t>
  </si>
  <si>
    <t>A helyi önkormányzatok működésének általános támogatásához kapcsolódó kiegészítés</t>
  </si>
  <si>
    <t>3.2.</t>
  </si>
  <si>
    <t>A települési önkormányzatok szociális feladatainak egyéb támogatása</t>
  </si>
  <si>
    <t>Egyes szociális és gyermekjóléti feladatok támogatása</t>
  </si>
  <si>
    <t>3.3.1.</t>
  </si>
  <si>
    <t>Tanyagondnoki szolgáltatás</t>
  </si>
  <si>
    <t>3.5.</t>
  </si>
  <si>
    <t>Könyvtári, közművelődési és múzeumi feladatok támogatása</t>
  </si>
  <si>
    <t>3.5.1.</t>
  </si>
  <si>
    <t>Települési önkormányzatok nyilvános könyvtári és közművelődési feladatainak támogatása</t>
  </si>
  <si>
    <t>Egyéb működési bevételek</t>
  </si>
  <si>
    <t>4.1</t>
  </si>
  <si>
    <t>Működési célú támogatásértékű bevétel államháztartáson belülről</t>
  </si>
  <si>
    <t>4.2</t>
  </si>
  <si>
    <t>Működési célú pénzeszköz átvétel államháztartáson kívülről</t>
  </si>
  <si>
    <t>4.3</t>
  </si>
  <si>
    <t>Előző évi működési célú pénzmaradvány átvétel</t>
  </si>
  <si>
    <t>4.4</t>
  </si>
  <si>
    <t>II.</t>
  </si>
  <si>
    <t>Felhalmozási bevételek</t>
  </si>
  <si>
    <t>Felhalmozási és tőkejellegű bevételek</t>
  </si>
  <si>
    <t>1.1</t>
  </si>
  <si>
    <t>Tárgyi eszközök, immateriális javak bérbeadása, értékesítése</t>
  </si>
  <si>
    <t>1.2</t>
  </si>
  <si>
    <t>Önkormányzatok sajátos felhalmozási és tőke bevételei (víziközművagyon)</t>
  </si>
  <si>
    <t>1.3</t>
  </si>
  <si>
    <t>Pénzügyi befektetések bevételei</t>
  </si>
  <si>
    <t>1.4</t>
  </si>
  <si>
    <t>Felújításhoz kapcsolódó ÁFA visszatérülés</t>
  </si>
  <si>
    <t>Felhalmozási támogatások</t>
  </si>
  <si>
    <t>2.1</t>
  </si>
  <si>
    <t>Központosított előirányzatokból fejlesztési célúak</t>
  </si>
  <si>
    <t>2.2</t>
  </si>
  <si>
    <t>Fejlesztési célú támogatások</t>
  </si>
  <si>
    <t>Egyéb felhalmozási bevételek</t>
  </si>
  <si>
    <t>3.1</t>
  </si>
  <si>
    <t>Támogatásértékű felhalmozási bevételek összesen</t>
  </si>
  <si>
    <t>Felhalmozási célú pénzeszköz átvétel államháztartáson kívülről</t>
  </si>
  <si>
    <t>3.3</t>
  </si>
  <si>
    <t>Előző évi felhalmozási célú pénzmaradvány átvétel</t>
  </si>
  <si>
    <t>Támogatási kölcsönök visszatérülése, igénybevétele, hitelek felvétele</t>
  </si>
  <si>
    <t>IV.</t>
  </si>
  <si>
    <t>Pénzforgalom nélküli bevételek</t>
  </si>
  <si>
    <t>Alap- és vállalkozási tevékenység közötti elszámolások (viziközmű)</t>
  </si>
  <si>
    <t>Egyéb pénzforgalom nélküli bevételek</t>
  </si>
  <si>
    <t>C</t>
  </si>
  <si>
    <t>Költségvetési hiány belső finanszírozására szolgáló pénzforgalom nélküli bevételek (előző évről nyitó pénzállomány)</t>
  </si>
  <si>
    <t>V.</t>
  </si>
  <si>
    <t>Előző évek pénzmaradványának igénybevétele</t>
  </si>
  <si>
    <t>Működési célra</t>
  </si>
  <si>
    <t>Felhalmozási célra</t>
  </si>
  <si>
    <t>D</t>
  </si>
  <si>
    <t>Költségvetési hiány belső finanszírozását meghaladó összegének külső finanszírozására szolgáló bevételek</t>
  </si>
  <si>
    <t>E</t>
  </si>
  <si>
    <t>A költségvetési többlet felhasználásához kapcsolódó finanszírozási kiadások</t>
  </si>
  <si>
    <t>VI.</t>
  </si>
  <si>
    <t>Értékpapírok vásárlásának kiadásai</t>
  </si>
  <si>
    <t>VII.</t>
  </si>
  <si>
    <t>Hitelek törlesztése és kötvénybeváltás kiadásai:</t>
  </si>
  <si>
    <t>Működési célú hitel törlesztése és működési célú kötvénybeváltás</t>
  </si>
  <si>
    <t>Felhalmozási célú hitel törlesztése és felhalm.célú kötvénybeváltás</t>
  </si>
  <si>
    <t>FINANSZÍROZÁSI KIADÁSOK ÖSSZESEN:</t>
  </si>
  <si>
    <t>Személyi juttatások</t>
  </si>
  <si>
    <t>Munkaadókat terh. járulékok</t>
  </si>
  <si>
    <t>Dologi kiadások</t>
  </si>
  <si>
    <t>Felhalmozási kiadások</t>
  </si>
  <si>
    <t>Összesen</t>
  </si>
  <si>
    <t>Korm. funkció</t>
  </si>
  <si>
    <t>Feladat</t>
  </si>
  <si>
    <t>Megnevezés</t>
  </si>
  <si>
    <t>Eredeti előirányzat</t>
  </si>
  <si>
    <t>Módosított előiránzat</t>
  </si>
  <si>
    <t>1. Általános közszolgáltatások</t>
  </si>
  <si>
    <t>011130</t>
  </si>
  <si>
    <t>Önként váll.</t>
  </si>
  <si>
    <t>Önkormányzatok jogalkotó és ált. igazgatási tevékenysége</t>
  </si>
  <si>
    <t>013320</t>
  </si>
  <si>
    <t>Kötelező</t>
  </si>
  <si>
    <t>Köztemető-fenntartás és -működtetés</t>
  </si>
  <si>
    <t>013350</t>
  </si>
  <si>
    <t>Az önkormányzati vagyonnal való gazdálkodással kapcs. feladatok</t>
  </si>
  <si>
    <t>018010</t>
  </si>
  <si>
    <t>Önkormányzatok elszámolásai a központi költségvetéssel</t>
  </si>
  <si>
    <t>2. Gazdasági ügyek</t>
  </si>
  <si>
    <t>041231-3</t>
  </si>
  <si>
    <t>Közcélú foglalkoztatás(rövid, téli, hosszabb)</t>
  </si>
  <si>
    <t>045160</t>
  </si>
  <si>
    <t>Közutak, hidak, alagutak üzemeltetése, fenntartása</t>
  </si>
  <si>
    <t>3. Környezetvédelem</t>
  </si>
  <si>
    <t>052080</t>
  </si>
  <si>
    <t>Szennyvízcsatorna építése, fenntartása, üzemeltetése</t>
  </si>
  <si>
    <t>4. Lakásépítés és kommunális létesítmények</t>
  </si>
  <si>
    <t>064010</t>
  </si>
  <si>
    <t>Közvilágítás</t>
  </si>
  <si>
    <t>066010</t>
  </si>
  <si>
    <t>Zöldterület kezelés</t>
  </si>
  <si>
    <t>066020</t>
  </si>
  <si>
    <t>Város-, községgazdálkodási egyéb szolgáltatások</t>
  </si>
  <si>
    <t>5. Egészségügy</t>
  </si>
  <si>
    <t>072112</t>
  </si>
  <si>
    <t>Általános orvosi szolg. finanszírozása és támogatása</t>
  </si>
  <si>
    <t>072390</t>
  </si>
  <si>
    <t>Fogorvosi ellátás finanszírozása és támogatása</t>
  </si>
  <si>
    <t>074032</t>
  </si>
  <si>
    <t>Ifjúság-egészségügyi gondozás</t>
  </si>
  <si>
    <t>6. Szabadidő, sport, kultúra és vallás</t>
  </si>
  <si>
    <t>082042</t>
  </si>
  <si>
    <t>Könyvtári állomány gyarapítása, nyilvántartása</t>
  </si>
  <si>
    <t>082044</t>
  </si>
  <si>
    <t>Könyvtári szolgáltatások</t>
  </si>
  <si>
    <t>082064</t>
  </si>
  <si>
    <t>082091</t>
  </si>
  <si>
    <t>Közművelődés- közösségi és társadalmi részvétel fejlesztése</t>
  </si>
  <si>
    <t>084031</t>
  </si>
  <si>
    <t>Civil szervezetek működési támogatása</t>
  </si>
  <si>
    <t>7. Oktatás</t>
  </si>
  <si>
    <t>091110</t>
  </si>
  <si>
    <t>Óvodai nevelés, ellátás, szakmai feladatai</t>
  </si>
  <si>
    <t>094260</t>
  </si>
  <si>
    <t>Hallgatói és oktatói ösztöndíjak, egyéb juttatások (BURSA)</t>
  </si>
  <si>
    <t>096020</t>
  </si>
  <si>
    <t>Iskolai intézményi étkeztetés</t>
  </si>
  <si>
    <t>8. Szociális védelem</t>
  </si>
  <si>
    <t>101150</t>
  </si>
  <si>
    <t>Betegséggel kapcs. pénzbeli ellátások, támogatások (ápolási díj, közgyógy)</t>
  </si>
  <si>
    <t>103010</t>
  </si>
  <si>
    <t>Elhunyt személyek hátramaradottainak pénzbeli ellátásai (temetési segély)</t>
  </si>
  <si>
    <t>104051</t>
  </si>
  <si>
    <t>Gyermekvédelmi pénzbeli és természetbeni ellátások</t>
  </si>
  <si>
    <t>105010</t>
  </si>
  <si>
    <t>107055</t>
  </si>
  <si>
    <t>Falugondnoki, tanyagondnoki szolgáltatás</t>
  </si>
  <si>
    <t>Települési támogatás</t>
  </si>
  <si>
    <t>107060</t>
  </si>
  <si>
    <t>Egyéb szociális pénzbeli ellátások, támogatások</t>
  </si>
  <si>
    <t>9. Tartalékok</t>
  </si>
  <si>
    <t>Általánoa tartalék</t>
  </si>
  <si>
    <t>Céltartalék</t>
  </si>
  <si>
    <t>KIADÁSOK ÖSSZESEN</t>
  </si>
  <si>
    <t>Intézmény működési bevétel</t>
  </si>
  <si>
    <t>Támogatások átvett pénzeszközök</t>
  </si>
  <si>
    <t>Önkormányzat sajátos működési bevétel</t>
  </si>
  <si>
    <t>Önk. sajátos felhalmozás bevétel</t>
  </si>
  <si>
    <t>Közcélú foglalkoztatás (rövid, téli, hosszabb)</t>
  </si>
  <si>
    <t>061030</t>
  </si>
  <si>
    <t>Lakáshoz jutást segítő támogatások</t>
  </si>
  <si>
    <t>Múzeumi közművelődési, közönségkapcsolati tevékenység</t>
  </si>
  <si>
    <t>9. Előző évi pénzmaradvány igénybevétele</t>
  </si>
  <si>
    <t>Előző évi pénzmaradvány igénybev. felhalmozási célra</t>
  </si>
  <si>
    <t>BEVÉTELEK ÖSSZESEN</t>
  </si>
  <si>
    <t>Támogatásértékű működési kiadások államháztartáson belül</t>
  </si>
  <si>
    <t>Közös Önkormányzati Hivatal</t>
  </si>
  <si>
    <t>Margaréta Óvoda, Sarródi Tagóvoda</t>
  </si>
  <si>
    <t>Werkele Sándor Alapkezelő -Bursa</t>
  </si>
  <si>
    <t>Jegyzői hatáskörű segélyek pü átadása közös hivatalnak</t>
  </si>
  <si>
    <t>Működési célú pénzeszköz átadás államháztartáson kívülre</t>
  </si>
  <si>
    <t>Iskolaorvosi ellátás Dr.Szente és Társa</t>
  </si>
  <si>
    <t>Fogorvosi ellátás Dr. Ábrahám Diána</t>
  </si>
  <si>
    <t>Kapuvári Vizitársulat</t>
  </si>
  <si>
    <t>LEADER tagdíj</t>
  </si>
  <si>
    <t>STKH Hulladékgazdálkodási társulás</t>
  </si>
  <si>
    <t>Sarródi Ászok Sport Egyesület</t>
  </si>
  <si>
    <t>Sarródi Árvalányhaj Nyugdíjas Egyesület</t>
  </si>
  <si>
    <t>Fertő-táj Világörökség Magyar Tanácsa Egyesület</t>
  </si>
  <si>
    <t>Sarródi Tűzoltó Egyesület</t>
  </si>
  <si>
    <t>Sarródi Polgárőr Egyesület</t>
  </si>
  <si>
    <t>Magyar Faluszövetség</t>
  </si>
  <si>
    <t>Magyarországi Tájházak Szövetsége</t>
  </si>
  <si>
    <t>Működési célú pénzeszköz átadás összesen:</t>
  </si>
  <si>
    <t>Önkormányzati támogatások és egyéb juttatások</t>
  </si>
  <si>
    <t>Önkorm.saját hatáskörben adott juttatás /iskolakezd.tám., nyugdíj.ut., újszülöttek köszöntése/</t>
  </si>
  <si>
    <t>Pénzeszközátadás összesen</t>
  </si>
  <si>
    <t>Felhalmozási kiadások (e Ft)</t>
  </si>
  <si>
    <t>BERUHÁZÁSI kiadások</t>
  </si>
  <si>
    <t>Víziközművagyon</t>
  </si>
  <si>
    <t>Beruházási kiadások összesen:</t>
  </si>
  <si>
    <t>FELÚJÍTÁSI kiadások</t>
  </si>
  <si>
    <t>Sportöltöző</t>
  </si>
  <si>
    <t>Felújítási kiadások összesen:</t>
  </si>
  <si>
    <t>Kis értékű tárgyi eszköz összesen:</t>
  </si>
  <si>
    <t>Felhalmozási kiadások összesen</t>
  </si>
  <si>
    <t>Működést szolgáló bevételek</t>
  </si>
  <si>
    <t>Működési kiadások</t>
  </si>
  <si>
    <t>Egyéb saját működési bevétel</t>
  </si>
  <si>
    <t>Munkakadókat terhelő járulék</t>
  </si>
  <si>
    <t>Kamatbevételek</t>
  </si>
  <si>
    <t>Dologi jellegű kiadások</t>
  </si>
  <si>
    <t>Áfa bevétel</t>
  </si>
  <si>
    <t>Vásárolt termékek és szolgáltatások ÁFÁ-ja /dologi kiadás/</t>
  </si>
  <si>
    <t>Önkormányzat sajátos működési bevételei</t>
  </si>
  <si>
    <t>Kiszámlázott term.szolg. ÁFA befizetése /dologi kiadás/</t>
  </si>
  <si>
    <t>Helyi adók</t>
  </si>
  <si>
    <t>Átengedett központi adók: Gépjárműadó 40%</t>
  </si>
  <si>
    <t>Támogatás értékű működési kiadás államháztartáson kívülre</t>
  </si>
  <si>
    <t>Bírságok, pótlékok, egyéb sajátos bevételek</t>
  </si>
  <si>
    <t>Működési célú pénzeszközátadás államháztartáson belülre</t>
  </si>
  <si>
    <t>Működési állami támogatások</t>
  </si>
  <si>
    <t>Társadalom-, és szociálpolitikai és egyéb juttatás</t>
  </si>
  <si>
    <t>Támogatásértékű működési bevétel</t>
  </si>
  <si>
    <t>ebből: OEP-től (TB. alapoktól)</t>
  </si>
  <si>
    <t>Véglegesen átvett pénzeszköz áh-on kívülről</t>
  </si>
  <si>
    <t>Előző évi pénzmaradvány igénybev. működésre</t>
  </si>
  <si>
    <t>Működési bevételek összesen</t>
  </si>
  <si>
    <t>Működési kiadások összesen</t>
  </si>
  <si>
    <t>Felhalmozást szolgáló bevételek</t>
  </si>
  <si>
    <t>Üzemeltetésből származó bevételek (pénzforgalom nélküli)</t>
  </si>
  <si>
    <t>Pénzforgalom nélküli viziközmű vagyon</t>
  </si>
  <si>
    <t>Üzemeltetésből származó osztalék</t>
  </si>
  <si>
    <t>Önkormányzati vagyon bérbeadásából származó bevétel</t>
  </si>
  <si>
    <t>Felújítási kiadások előzetes ÁFÁ-ja</t>
  </si>
  <si>
    <t>Támogatási kölcsönök visszatérülése</t>
  </si>
  <si>
    <t>Beruházások előzetes ÁFÁ-ja</t>
  </si>
  <si>
    <t>Függő, átfutó, kiegyenlítő kiadások</t>
  </si>
  <si>
    <t>Felhalmozási célúkölcsön nyújtása</t>
  </si>
  <si>
    <t>Felhalmozási bevételek összesen</t>
  </si>
  <si>
    <t>BEVÉTELEK MINDÖSSZESEN</t>
  </si>
  <si>
    <t>KIADÁSOK MINDÖSSZESEN</t>
  </si>
  <si>
    <t>2016. év</t>
  </si>
  <si>
    <t>Pénzforgalom egyeztetése (eFt)</t>
  </si>
  <si>
    <t>Pénzkészlet a tárgyidőszak elején</t>
  </si>
  <si>
    <t>01</t>
  </si>
  <si>
    <t>- Forintban vezetett költségvetési pénzforgalmi számlák egyenlege (Előirányzat-felhasználási keretszámlák egyenlege)</t>
  </si>
  <si>
    <t>02</t>
  </si>
  <si>
    <t>- Devizabetét számlák egyenlege</t>
  </si>
  <si>
    <t>03</t>
  </si>
  <si>
    <t>- Forintpénztárak és betétkönyvek egyenlege</t>
  </si>
  <si>
    <t>04</t>
  </si>
  <si>
    <t>- Valutapénztárak egyenlege</t>
  </si>
  <si>
    <t>05</t>
  </si>
  <si>
    <t>Pénzkészlet összesen (01+02+03+04)</t>
  </si>
  <si>
    <t>06</t>
  </si>
  <si>
    <t>07</t>
  </si>
  <si>
    <t>Bevételek                                           (+)</t>
  </si>
  <si>
    <t>08</t>
  </si>
  <si>
    <t>Kiadások                                            (-)</t>
  </si>
  <si>
    <t>09</t>
  </si>
  <si>
    <t>36. banki forgalom                           (-)</t>
  </si>
  <si>
    <t>Pénzkészlet a tárgyidőszak végén</t>
  </si>
  <si>
    <t>10</t>
  </si>
  <si>
    <t>11</t>
  </si>
  <si>
    <t>12</t>
  </si>
  <si>
    <t>13</t>
  </si>
  <si>
    <t>Pénzkészlet összesen (08+09+10+11) (12=05+06-07)</t>
  </si>
  <si>
    <t>Munkanélküli aktív korúak ellátásai (foglalk. helyettesítő tám., foglalk. Hely.)</t>
  </si>
  <si>
    <t>018030</t>
  </si>
  <si>
    <t>Támogatási célú fin. műveletek (pénzmaradvány felhalm. célra)</t>
  </si>
  <si>
    <t>Támogatási célú fin. műveletek (pénzmaradvány működési célra)</t>
  </si>
  <si>
    <t>10.</t>
  </si>
  <si>
    <t>Önkormányzatok funkcióra nem sorolható bevételei ÁH kívülről</t>
  </si>
  <si>
    <t>900020</t>
  </si>
  <si>
    <t>6.</t>
  </si>
  <si>
    <t>Maradvány igénybevétel - kiadás   (-)</t>
  </si>
  <si>
    <t>Maradványkimutatás (eFt)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</si>
  <si>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</si>
  <si>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</si>
  <si>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</si>
  <si>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</si>
  <si>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</si>
  <si>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</si>
  <si>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</si>
  <si>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</si>
  <si>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</si>
  <si>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</si>
  <si>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</si>
  <si>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</si>
  <si>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</si>
  <si>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</si>
  <si>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</si>
  <si>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</si>
  <si>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</si>
  <si>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</si>
  <si>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</si>
  <si>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</si>
  <si>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18</t>
  </si>
  <si>
    <t>F)        Vállalkozási tevékenységet terhelő befizetési kötelezettség (=B*0,1)</t>
  </si>
  <si>
    <t>19</t>
  </si>
  <si>
    <t>E)        Alaptevékenység szabad maradványa (=C-D)</t>
  </si>
  <si>
    <t>G)        Vállalkozási tevékenység felhasználható maradványa (=E-F)</t>
  </si>
  <si>
    <t>FORRÁSOK</t>
  </si>
  <si>
    <t>101</t>
  </si>
  <si>
    <t>147</t>
  </si>
  <si>
    <t>151</t>
  </si>
  <si>
    <t>ESZKÖZÖK</t>
  </si>
  <si>
    <t>21</t>
  </si>
  <si>
    <t>28</t>
  </si>
  <si>
    <t>43</t>
  </si>
  <si>
    <t>51</t>
  </si>
  <si>
    <t>53</t>
  </si>
  <si>
    <t>57</t>
  </si>
  <si>
    <t>62</t>
  </si>
  <si>
    <t>66</t>
  </si>
  <si>
    <t>67</t>
  </si>
  <si>
    <t>68</t>
  </si>
  <si>
    <t>69</t>
  </si>
  <si>
    <t>70</t>
  </si>
  <si>
    <t>71</t>
  </si>
  <si>
    <t>74</t>
  </si>
  <si>
    <t>78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</si>
  <si>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</si>
  <si>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</si>
  <si>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</si>
  <si>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</si>
  <si>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</si>
  <si>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</si>
  <si>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</si>
  <si>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</si>
  <si>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</si>
  <si>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B) NEMZETI VAGYONBA TARTOZÓ FORGÓESZKÖZÖK (= B/I+B/II)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</si>
  <si>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</si>
  <si>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</si>
  <si>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</si>
  <si>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</si>
  <si>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</si>
  <si>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</si>
  <si>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</si>
  <si>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</si>
  <si>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</si>
  <si>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</si>
  <si>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</si>
  <si>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</si>
  <si>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</si>
  <si>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</si>
  <si>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</si>
  <si>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D/III/4 Forgótőke elszámolása</t>
  </si>
  <si>
    <t>157</t>
  </si>
  <si>
    <t>D/III Követelés jellegű sajátos elszámolások (=D/III/1+…+D/III/9)</t>
  </si>
  <si>
    <t>158</t>
  </si>
  <si>
    <t>D) KÖVETELÉSEK  (=D/I+D/II+D/III)</t>
  </si>
  <si>
    <t>161</t>
  </si>
  <si>
    <t>E) EGYÉB SAJÁTOS ESZKÖZOLDALI  ELSZÁMOLÁSOK (=E/I+…+E/II)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</si>
  <si>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</si>
  <si>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</si>
  <si>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</si>
  <si>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</si>
  <si>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</si>
  <si>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</si>
  <si>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169</t>
  </si>
  <si>
    <t>170</t>
  </si>
  <si>
    <t>G/IV Felhalmozott eredmény</t>
  </si>
  <si>
    <t>172</t>
  </si>
  <si>
    <t>G/VI Mérleg szerinti eredmény</t>
  </si>
  <si>
    <t>173</t>
  </si>
  <si>
    <t>G/ SAJÁT TŐKE  (= G/I+…+G/VI)</t>
  </si>
  <si>
    <t>176</t>
  </si>
  <si>
    <t>H/I/3 Költségvetési évben esedékes kötelezettségek dologi kiadásokra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</si>
  <si>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</si>
  <si>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</si>
  <si>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</si>
  <si>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</si>
  <si>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199</t>
  </si>
  <si>
    <t>H/I Költségvetési évben esedékes kötelezettségek (=H/I/1+…+H/I/9)</t>
  </si>
  <si>
    <t>212</t>
  </si>
  <si>
    <t>H/II/9 Költségvetési évet követően esedékes kötelezettségek finanszírozási kiadásokra (&gt;=H/II/9a+…+H/II/9i)</t>
  </si>
  <si>
    <t>222</t>
  </si>
  <si>
    <t>H/II Költségvetési évet követően esedékes kötelezettségek (=H/II/1+…+H/II/9)</t>
  </si>
  <si>
    <t>223</t>
  </si>
  <si>
    <t>H/III/1 Kapott előlegek (=H/III/1a+H/III/1b+H/III/1c)</t>
  </si>
  <si>
    <t>228</t>
  </si>
  <si>
    <t>H/III/3 Más szervezetet megillető bevételek elszámolása</t>
  </si>
  <si>
    <t>236</t>
  </si>
  <si>
    <t>H/III Kötelezettség jellegű sajátos elszámolások (=H/III/1+…+H/III/10)</t>
  </si>
  <si>
    <t>237</t>
  </si>
  <si>
    <t>H) KÖTELEZETTSÉGEK (=H/I+H/II+H/III)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</si>
  <si>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</si>
  <si>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</si>
  <si>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</si>
  <si>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</si>
  <si>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</si>
  <si>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</si>
  <si>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</si>
  <si>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</si>
  <si>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2016. év teljesítés</t>
  </si>
  <si>
    <t>2016 év teljesítés</t>
  </si>
  <si>
    <t>Könyvtári állomány gyarapítása, nyílvántartása</t>
  </si>
  <si>
    <t>Pénzeszköz-átadás kiadások 2016. év (e Ft)</t>
  </si>
  <si>
    <t>Fertőd Polg.Hiv.,Szociális szolgáltató 2016. évi hozzájárulás</t>
  </si>
  <si>
    <t>Sopron-Fertőd Kistérség Többcélú Társulása / Sopron és Térsége Önk. Társ.</t>
  </si>
  <si>
    <t>Ferenczi J. Művésztábor + nyilvános rendezvények,előadások támogatása</t>
  </si>
  <si>
    <t>Kapuvári Mentőállomás</t>
  </si>
  <si>
    <t>Római Katolikus Lelkészség</t>
  </si>
  <si>
    <t>Három Település Alapítvány</t>
  </si>
  <si>
    <t>Fénymásológép beszerzés</t>
  </si>
  <si>
    <t>VELUX Szabadidős park</t>
  </si>
  <si>
    <t>Nyárligeti urnafal építése</t>
  </si>
  <si>
    <t>Nyárligeti csatorna 1. ütem</t>
  </si>
  <si>
    <t>Nyárliget Petőfi utca járdaépítés</t>
  </si>
  <si>
    <t>2016. teljesítés</t>
  </si>
  <si>
    <t>Telek vásárlás</t>
  </si>
  <si>
    <t>Tárgyi eszköz beszerzés / Ingatlan vásárlás</t>
  </si>
  <si>
    <t>Telefon</t>
  </si>
  <si>
    <t>Ingatlan felújítása</t>
  </si>
  <si>
    <t>Tűzoltószertár felújítása</t>
  </si>
  <si>
    <t>Működési és felhalmozási célú bevételi és kiadási előirányzatok 2016. év  (e Ft)</t>
  </si>
  <si>
    <t>2016. Eredeti előirányzat</t>
  </si>
  <si>
    <t>Víziközművagyon áfája</t>
  </si>
  <si>
    <t>VELUX szabadidős park</t>
  </si>
  <si>
    <t>Tárgyi eszközök értékesítése</t>
  </si>
  <si>
    <t>Felhalmozási célú bevételek</t>
  </si>
  <si>
    <t>2016. évi nettó első ütem</t>
  </si>
  <si>
    <t>Felújítási kiadások (víziközművagyon áfájával)</t>
  </si>
  <si>
    <t>Beruházási kiadások (víziközművagyon áfájával</t>
  </si>
  <si>
    <t>Ingatlan vásárlás</t>
  </si>
  <si>
    <t>Sarródi Buszmegálló</t>
  </si>
  <si>
    <t>Közművelődés fejlesztése</t>
  </si>
  <si>
    <t>BEVÉTELEK (eFt) - 2016</t>
  </si>
  <si>
    <t>KIADÁSOK (eFt) - 2016</t>
  </si>
  <si>
    <t>MÉRLEG   2016. év (eFt)</t>
  </si>
  <si>
    <t>2016. év (eFt)</t>
  </si>
  <si>
    <t>A/II/4 Beruházások, felújítások</t>
  </si>
  <si>
    <t>D/II/2 Költségvetési évet követően esedékes követelések felhalmozási célú támogatások bevételeire állomháztartáson belülről</t>
  </si>
  <si>
    <t>D/II/2a - ebből: Költségvetési évet követően esedékes követelések felhalmozási célú visszatérítendő támogatások, kölcsonök visszatérülésére állomháztartáson belülről</t>
  </si>
  <si>
    <t>D/II Költségvetési évet követően esedékes követelések (=D/II/1+…+D/II/8)</t>
  </si>
  <si>
    <t>G/II Nemzeti vagyon változásai</t>
  </si>
  <si>
    <t>G/III Pénzeszközön kívüli egyéb eszközök induláskori értéke és változás</t>
  </si>
  <si>
    <t>H/I/3 Költségvetési évben esedékes kötelezettségek személyi juttatásokra</t>
  </si>
  <si>
    <t>4.4.</t>
  </si>
  <si>
    <t>Rendezési terv</t>
  </si>
  <si>
    <t>Beruházási kiadások ÁFA-val (kivéve pénzforgalom nélküli víziközmű)</t>
  </si>
  <si>
    <t>Felújítási kiadások ÁFA-val (kivéve pénzforgalom nélküli víziközmű)</t>
  </si>
  <si>
    <t>Ingatlan beszerzés</t>
  </si>
  <si>
    <t>Felhalmozási célú tartalék</t>
  </si>
  <si>
    <t>1.2.</t>
  </si>
  <si>
    <t>Előző évi költségvetési kiegészítések, visszatérülések</t>
  </si>
  <si>
    <r>
      <rPr>
        <sz val="12"/>
        <rFont val="Times New Roman"/>
        <family val="1"/>
        <charset val="238"/>
      </rPr>
      <t>KÖLTSÉGVETÉSI BEVÉTELEK ÖSSZESEN</t>
    </r>
    <r>
      <rPr>
        <sz val="12"/>
        <rFont val="Times New Roman"/>
        <family val="1"/>
        <charset val="238"/>
      </rPr>
      <t>:</t>
    </r>
  </si>
  <si>
    <t>TÁRGYÉVI KIADÁSOK:</t>
  </si>
  <si>
    <t>A+E</t>
  </si>
  <si>
    <t>TÁRGYÉVI BEVÉTELEK:</t>
  </si>
  <si>
    <t>B+C+D</t>
  </si>
  <si>
    <t>2016. Módosított előirányzat</t>
  </si>
  <si>
    <t>4.5</t>
  </si>
  <si>
    <t>tájház tervezési munkák</t>
  </si>
  <si>
    <t>Temető elékmű felújítása</t>
  </si>
  <si>
    <t>ebből: korlátozottan forgalomképes</t>
  </si>
  <si>
    <t>ebből: Forgalomképtelen KN</t>
  </si>
  <si>
    <t>ebből: Forgalomképtelen NG</t>
  </si>
  <si>
    <t>ebből: üzleti vagyon</t>
  </si>
  <si>
    <t xml:space="preserve">ebből: Forgalomképtelen </t>
  </si>
  <si>
    <t>2016. 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</si>
</sst>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,_F_t_-;\-* #,##0.00,_F_t_-;_-* \-??\ _F_t_-;_-@_-"/>
    <numFmt numFmtId="165" formatCode="_-* #,##0,_F_t_-;\-* #,##0,_F_t_-;_-* \-??\ _F_t_-;_-@_-"/>
    <numFmt numFmtId="166" formatCode="0#"/>
    <numFmt numFmtId="167" formatCode="#,##0_ ;\-#,##0\ "/>
  </numFmts>
  <fonts count="60" x14ac:knownFonts="1"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30"/>
      <color rgb="FF000000"/>
      <name val="Times New Roman"/>
      <family val="1"/>
      <charset val="238"/>
    </font>
    <font>
      <i/>
      <sz val="8"/>
      <color rgb="FF000000"/>
      <name val="Calibri"/>
      <family val="2"/>
      <charset val="238"/>
    </font>
    <font>
      <b/>
      <sz val="15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b/>
      <i/>
      <sz val="8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8"/>
      <name val="Arial CE"/>
      <family val="2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rgb="FF000000"/>
      <name val="Tahoma"/>
      <family val="2"/>
      <charset val="238"/>
    </font>
    <font>
      <sz val="8"/>
      <name val="Times New Roman"/>
      <family val="1"/>
      <charset val="238"/>
    </font>
    <font>
      <sz val="9"/>
      <color rgb="FF000000"/>
      <name val="Tahoma"/>
      <family val="2"/>
      <charset val="238"/>
    </font>
    <font>
      <b/>
      <sz val="22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rgb="FFFF0000"/>
      <name val="Calibri"/>
      <family val="2"/>
      <charset val="238"/>
    </font>
    <font>
      <i/>
      <sz val="9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CCFFCC"/>
        <bgColor rgb="FFCCFFFF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</fills>
  <borders count="1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35" fillId="0" borderId="0" applyBorder="0" applyProtection="0"/>
    <xf numFmtId="9" fontId="35" fillId="0" borderId="0" applyBorder="0" applyProtection="0"/>
    <xf numFmtId="0" fontId="40" fillId="0" borderId="0"/>
  </cellStyleXfs>
  <cellXfs count="671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16" fontId="4" fillId="0" borderId="3" xfId="0" applyNumberFormat="1" applyFont="1" applyBorder="1"/>
    <xf numFmtId="49" fontId="5" fillId="0" borderId="3" xfId="0" applyNumberFormat="1" applyFont="1" applyBorder="1"/>
    <xf numFmtId="0" fontId="5" fillId="0" borderId="3" xfId="0" applyFont="1" applyBorder="1"/>
    <xf numFmtId="3" fontId="5" fillId="0" borderId="4" xfId="0" applyNumberFormat="1" applyFont="1" applyBorder="1"/>
    <xf numFmtId="0" fontId="5" fillId="0" borderId="0" xfId="0" applyFont="1" applyBorder="1"/>
    <xf numFmtId="0" fontId="5" fillId="0" borderId="0" xfId="0" applyFont="1"/>
    <xf numFmtId="0" fontId="5" fillId="0" borderId="2" xfId="0" applyFont="1" applyBorder="1"/>
    <xf numFmtId="0" fontId="7" fillId="0" borderId="2" xfId="0" applyFont="1" applyBorder="1"/>
    <xf numFmtId="0" fontId="7" fillId="0" borderId="3" xfId="0" applyFont="1" applyBorder="1"/>
    <xf numFmtId="3" fontId="7" fillId="0" borderId="4" xfId="0" applyNumberFormat="1" applyFont="1" applyBorder="1"/>
    <xf numFmtId="49" fontId="4" fillId="0" borderId="3" xfId="0" applyNumberFormat="1" applyFont="1" applyBorder="1"/>
    <xf numFmtId="49" fontId="5" fillId="0" borderId="0" xfId="0" applyNumberFormat="1" applyFont="1" applyBorder="1"/>
    <xf numFmtId="0" fontId="5" fillId="3" borderId="0" xfId="0" applyFont="1" applyFill="1"/>
    <xf numFmtId="0" fontId="3" fillId="0" borderId="2" xfId="0" applyFont="1" applyBorder="1"/>
    <xf numFmtId="0" fontId="3" fillId="0" borderId="3" xfId="0" applyFont="1" applyBorder="1"/>
    <xf numFmtId="0" fontId="1" fillId="0" borderId="2" xfId="0" applyFont="1" applyBorder="1"/>
    <xf numFmtId="0" fontId="1" fillId="0" borderId="3" xfId="0" applyFont="1" applyBorder="1"/>
    <xf numFmtId="0" fontId="8" fillId="0" borderId="0" xfId="0" applyFont="1"/>
    <xf numFmtId="0" fontId="5" fillId="0" borderId="7" xfId="0" applyFont="1" applyBorder="1"/>
    <xf numFmtId="0" fontId="1" fillId="3" borderId="0" xfId="0" applyFont="1" applyFill="1" applyBorder="1"/>
    <xf numFmtId="0" fontId="1" fillId="3" borderId="3" xfId="0" applyFont="1" applyFill="1" applyBorder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9" xfId="0" applyBorder="1"/>
    <xf numFmtId="0" fontId="12" fillId="0" borderId="9" xfId="0" applyFont="1" applyBorder="1" applyAlignment="1">
      <alignment horizontal="center" vertical="center" wrapText="1"/>
    </xf>
    <xf numFmtId="0" fontId="0" fillId="0" borderId="10" xfId="0" applyBorder="1"/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9" fontId="18" fillId="3" borderId="18" xfId="0" applyNumberFormat="1" applyFont="1" applyFill="1" applyBorder="1" applyAlignment="1">
      <alignment horizontal="center"/>
    </xf>
    <xf numFmtId="166" fontId="19" fillId="3" borderId="19" xfId="0" applyNumberFormat="1" applyFont="1" applyFill="1" applyBorder="1" applyAlignment="1">
      <alignment horizontal="center" vertical="center" wrapText="1"/>
    </xf>
    <xf numFmtId="9" fontId="0" fillId="0" borderId="25" xfId="2" applyFont="1" applyBorder="1" applyAlignment="1" applyProtection="1">
      <alignment horizontal="right" wrapText="1"/>
    </xf>
    <xf numFmtId="0" fontId="21" fillId="0" borderId="0" xfId="0" applyFont="1"/>
    <xf numFmtId="0" fontId="18" fillId="3" borderId="20" xfId="0" applyFont="1" applyFill="1" applyBorder="1" applyAlignment="1">
      <alignment horizontal="left"/>
    </xf>
    <xf numFmtId="9" fontId="0" fillId="0" borderId="30" xfId="2" applyFont="1" applyBorder="1" applyAlignment="1" applyProtection="1">
      <alignment horizontal="right" wrapText="1"/>
    </xf>
    <xf numFmtId="9" fontId="20" fillId="3" borderId="35" xfId="2" applyFont="1" applyFill="1" applyBorder="1" applyAlignment="1" applyProtection="1">
      <alignment horizontal="right" wrapText="1"/>
    </xf>
    <xf numFmtId="0" fontId="18" fillId="3" borderId="20" xfId="0" applyFont="1" applyFill="1" applyBorder="1"/>
    <xf numFmtId="49" fontId="18" fillId="3" borderId="38" xfId="0" applyNumberFormat="1" applyFont="1" applyFill="1" applyBorder="1" applyAlignment="1">
      <alignment horizontal="center"/>
    </xf>
    <xf numFmtId="0" fontId="18" fillId="3" borderId="39" xfId="0" applyFont="1" applyFill="1" applyBorder="1" applyAlignment="1">
      <alignment horizontal="left"/>
    </xf>
    <xf numFmtId="9" fontId="20" fillId="0" borderId="35" xfId="2" applyFont="1" applyBorder="1" applyAlignment="1" applyProtection="1">
      <alignment horizontal="right" wrapText="1"/>
    </xf>
    <xf numFmtId="9" fontId="20" fillId="0" borderId="10" xfId="2" applyFont="1" applyBorder="1" applyAlignment="1" applyProtection="1">
      <alignment horizontal="right" wrapText="1"/>
    </xf>
    <xf numFmtId="9" fontId="0" fillId="0" borderId="44" xfId="2" applyFont="1" applyBorder="1" applyAlignment="1" applyProtection="1">
      <alignment horizontal="right" wrapText="1"/>
    </xf>
    <xf numFmtId="9" fontId="10" fillId="5" borderId="50" xfId="2" applyFont="1" applyFill="1" applyBorder="1" applyAlignment="1" applyProtection="1">
      <alignment horizontal="right" wrapText="1"/>
    </xf>
    <xf numFmtId="9" fontId="10" fillId="5" borderId="50" xfId="2" applyFont="1" applyFill="1" applyBorder="1" applyAlignment="1" applyProtection="1">
      <alignment horizontal="right" vertical="center"/>
    </xf>
    <xf numFmtId="0" fontId="0" fillId="0" borderId="0" xfId="0" applyAlignment="1">
      <alignment wrapText="1"/>
    </xf>
    <xf numFmtId="49" fontId="23" fillId="3" borderId="18" xfId="0" applyNumberFormat="1" applyFont="1" applyFill="1" applyBorder="1" applyAlignment="1">
      <alignment horizontal="center"/>
    </xf>
    <xf numFmtId="166" fontId="24" fillId="3" borderId="19" xfId="0" applyNumberFormat="1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left"/>
    </xf>
    <xf numFmtId="9" fontId="20" fillId="0" borderId="30" xfId="2" applyFont="1" applyBorder="1" applyAlignment="1" applyProtection="1">
      <alignment horizontal="right" wrapText="1"/>
    </xf>
    <xf numFmtId="49" fontId="23" fillId="0" borderId="53" xfId="0" applyNumberFormat="1" applyFont="1" applyBorder="1" applyAlignment="1">
      <alignment horizontal="center"/>
    </xf>
    <xf numFmtId="49" fontId="23" fillId="0" borderId="54" xfId="0" applyNumberFormat="1" applyFont="1" applyBorder="1" applyAlignment="1">
      <alignment horizontal="left"/>
    </xf>
    <xf numFmtId="9" fontId="17" fillId="0" borderId="52" xfId="2" applyFont="1" applyBorder="1" applyAlignment="1" applyProtection="1">
      <alignment horizontal="right" wrapText="1"/>
    </xf>
    <xf numFmtId="9" fontId="10" fillId="0" borderId="37" xfId="2" applyFont="1" applyBorder="1" applyAlignment="1" applyProtection="1">
      <alignment horizontal="right" wrapText="1"/>
    </xf>
    <xf numFmtId="9" fontId="0" fillId="0" borderId="37" xfId="2" applyFont="1" applyBorder="1" applyAlignment="1" applyProtection="1">
      <alignment horizontal="right" wrapText="1"/>
    </xf>
    <xf numFmtId="0" fontId="23" fillId="3" borderId="20" xfId="0" applyFont="1" applyFill="1" applyBorder="1"/>
    <xf numFmtId="49" fontId="23" fillId="3" borderId="38" xfId="0" applyNumberFormat="1" applyFont="1" applyFill="1" applyBorder="1" applyAlignment="1">
      <alignment horizontal="center"/>
    </xf>
    <xf numFmtId="0" fontId="23" fillId="3" borderId="39" xfId="0" applyFont="1" applyFill="1" applyBorder="1" applyAlignment="1">
      <alignment horizontal="left"/>
    </xf>
    <xf numFmtId="9" fontId="0" fillId="0" borderId="55" xfId="2" applyFont="1" applyBorder="1" applyAlignment="1" applyProtection="1">
      <alignment horizontal="right" wrapText="1"/>
    </xf>
    <xf numFmtId="3" fontId="25" fillId="0" borderId="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7" fillId="2" borderId="59" xfId="0" applyFont="1" applyFill="1" applyBorder="1"/>
    <xf numFmtId="3" fontId="27" fillId="2" borderId="60" xfId="0" applyNumberFormat="1" applyFont="1" applyFill="1" applyBorder="1"/>
    <xf numFmtId="9" fontId="27" fillId="2" borderId="61" xfId="2" applyFont="1" applyFill="1" applyBorder="1" applyAlignment="1" applyProtection="1"/>
    <xf numFmtId="3" fontId="28" fillId="3" borderId="4" xfId="0" applyNumberFormat="1" applyFont="1" applyFill="1" applyBorder="1"/>
    <xf numFmtId="9" fontId="28" fillId="3" borderId="63" xfId="2" applyFont="1" applyFill="1" applyBorder="1" applyAlignment="1" applyProtection="1"/>
    <xf numFmtId="3" fontId="28" fillId="0" borderId="4" xfId="0" applyNumberFormat="1" applyFont="1" applyBorder="1"/>
    <xf numFmtId="0" fontId="5" fillId="0" borderId="4" xfId="0" applyFont="1" applyBorder="1"/>
    <xf numFmtId="0" fontId="1" fillId="2" borderId="59" xfId="0" applyFont="1" applyFill="1" applyBorder="1"/>
    <xf numFmtId="3" fontId="1" fillId="2" borderId="60" xfId="0" applyNumberFormat="1" applyFont="1" applyFill="1" applyBorder="1"/>
    <xf numFmtId="9" fontId="5" fillId="0" borderId="63" xfId="2" applyFont="1" applyBorder="1" applyAlignment="1" applyProtection="1"/>
    <xf numFmtId="0" fontId="5" fillId="0" borderId="62" xfId="0" applyFont="1" applyBorder="1"/>
    <xf numFmtId="0" fontId="27" fillId="6" borderId="67" xfId="0" applyFont="1" applyFill="1" applyBorder="1"/>
    <xf numFmtId="3" fontId="27" fillId="6" borderId="68" xfId="0" applyNumberFormat="1" applyFont="1" applyFill="1" applyBorder="1"/>
    <xf numFmtId="0" fontId="27" fillId="6" borderId="62" xfId="0" applyFont="1" applyFill="1" applyBorder="1"/>
    <xf numFmtId="3" fontId="27" fillId="6" borderId="4" xfId="0" applyNumberFormat="1" applyFont="1" applyFill="1" applyBorder="1"/>
    <xf numFmtId="0" fontId="1" fillId="4" borderId="64" xfId="0" applyFont="1" applyFill="1" applyBorder="1"/>
    <xf numFmtId="3" fontId="1" fillId="4" borderId="65" xfId="0" applyNumberFormat="1" applyFont="1" applyFill="1" applyBorder="1"/>
    <xf numFmtId="9" fontId="1" fillId="4" borderId="66" xfId="2" applyFont="1" applyFill="1" applyBorder="1" applyAlignment="1" applyProtection="1"/>
    <xf numFmtId="164" fontId="35" fillId="0" borderId="0" xfId="1"/>
    <xf numFmtId="0" fontId="0" fillId="0" borderId="0" xfId="0" applyBorder="1"/>
    <xf numFmtId="3" fontId="6" fillId="0" borderId="0" xfId="0" applyNumberFormat="1" applyFont="1" applyBorder="1" applyAlignment="1">
      <alignment horizontal="center"/>
    </xf>
    <xf numFmtId="165" fontId="6" fillId="0" borderId="0" xfId="1" applyNumberFormat="1" applyFont="1" applyBorder="1" applyAlignment="1" applyProtection="1">
      <alignment horizontal="center"/>
    </xf>
    <xf numFmtId="0" fontId="7" fillId="0" borderId="0" xfId="0" applyFont="1" applyBorder="1"/>
    <xf numFmtId="0" fontId="26" fillId="0" borderId="0" xfId="0" applyFont="1" applyBorder="1" applyAlignment="1">
      <alignment horizontal="center" vertical="center"/>
    </xf>
    <xf numFmtId="165" fontId="26" fillId="0" borderId="0" xfId="1" applyNumberFormat="1" applyFont="1" applyBorder="1" applyAlignment="1" applyProtection="1">
      <alignment horizontal="center"/>
    </xf>
    <xf numFmtId="0" fontId="1" fillId="2" borderId="51" xfId="0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/>
    <xf numFmtId="3" fontId="7" fillId="0" borderId="60" xfId="1" applyNumberFormat="1" applyFont="1" applyBorder="1" applyAlignment="1" applyProtection="1"/>
    <xf numFmtId="9" fontId="7" fillId="0" borderId="61" xfId="2" applyFont="1" applyBorder="1" applyAlignment="1" applyProtection="1"/>
    <xf numFmtId="0" fontId="7" fillId="0" borderId="62" xfId="0" applyFont="1" applyBorder="1" applyAlignment="1">
      <alignment horizontal="center" vertical="center"/>
    </xf>
    <xf numFmtId="0" fontId="7" fillId="0" borderId="4" xfId="0" applyFont="1" applyBorder="1"/>
    <xf numFmtId="3" fontId="7" fillId="0" borderId="4" xfId="1" applyNumberFormat="1" applyFont="1" applyBorder="1" applyAlignment="1" applyProtection="1">
      <alignment vertical="center"/>
    </xf>
    <xf numFmtId="3" fontId="7" fillId="0" borderId="2" xfId="1" applyNumberFormat="1" applyFont="1" applyBorder="1" applyAlignment="1" applyProtection="1"/>
    <xf numFmtId="3" fontId="7" fillId="0" borderId="4" xfId="1" applyNumberFormat="1" applyFont="1" applyBorder="1" applyAlignment="1" applyProtection="1"/>
    <xf numFmtId="3" fontId="26" fillId="6" borderId="71" xfId="1" applyNumberFormat="1" applyFont="1" applyFill="1" applyBorder="1" applyAlignment="1" applyProtection="1"/>
    <xf numFmtId="3" fontId="26" fillId="6" borderId="43" xfId="1" applyNumberFormat="1" applyFont="1" applyFill="1" applyBorder="1" applyAlignment="1" applyProtection="1"/>
    <xf numFmtId="9" fontId="26" fillId="6" borderId="44" xfId="2" applyFont="1" applyFill="1" applyBorder="1" applyAlignment="1" applyProtection="1"/>
    <xf numFmtId="0" fontId="7" fillId="0" borderId="0" xfId="0" applyFont="1"/>
    <xf numFmtId="165" fontId="7" fillId="0" borderId="0" xfId="1" applyNumberFormat="1" applyFont="1" applyBorder="1" applyAlignment="1" applyProtection="1"/>
    <xf numFmtId="0" fontId="7" fillId="0" borderId="67" xfId="0" applyFont="1" applyBorder="1" applyAlignment="1">
      <alignment horizontal="center"/>
    </xf>
    <xf numFmtId="3" fontId="7" fillId="0" borderId="68" xfId="1" applyNumberFormat="1" applyFont="1" applyBorder="1" applyAlignment="1" applyProtection="1"/>
    <xf numFmtId="9" fontId="7" fillId="0" borderId="69" xfId="2" applyFont="1" applyBorder="1" applyAlignment="1" applyProtection="1"/>
    <xf numFmtId="0" fontId="7" fillId="0" borderId="62" xfId="0" applyFont="1" applyBorder="1" applyAlignment="1">
      <alignment horizontal="center"/>
    </xf>
    <xf numFmtId="9" fontId="7" fillId="0" borderId="63" xfId="2" applyFont="1" applyBorder="1" applyAlignment="1" applyProtection="1"/>
    <xf numFmtId="3" fontId="7" fillId="0" borderId="74" xfId="1" applyNumberFormat="1" applyFont="1" applyBorder="1" applyAlignment="1" applyProtection="1"/>
    <xf numFmtId="3" fontId="26" fillId="6" borderId="65" xfId="1" applyNumberFormat="1" applyFont="1" applyFill="1" applyBorder="1" applyAlignment="1" applyProtection="1"/>
    <xf numFmtId="9" fontId="26" fillId="6" borderId="66" xfId="2" applyFont="1" applyFill="1" applyBorder="1" applyAlignment="1" applyProtection="1"/>
    <xf numFmtId="0" fontId="26" fillId="0" borderId="0" xfId="0" applyFont="1" applyBorder="1" applyAlignment="1">
      <alignment horizontal="left"/>
    </xf>
    <xf numFmtId="165" fontId="26" fillId="0" borderId="0" xfId="1" applyNumberFormat="1" applyFont="1" applyBorder="1" applyAlignment="1" applyProtection="1"/>
    <xf numFmtId="3" fontId="1" fillId="4" borderId="11" xfId="1" applyNumberFormat="1" applyFont="1" applyFill="1" applyBorder="1" applyAlignment="1" applyProtection="1"/>
    <xf numFmtId="9" fontId="1" fillId="4" borderId="12" xfId="2" applyFont="1" applyFill="1" applyBorder="1" applyAlignment="1" applyProtection="1"/>
    <xf numFmtId="0" fontId="29" fillId="0" borderId="0" xfId="0" applyFont="1" applyBorder="1" applyAlignment="1">
      <alignment vertical="center"/>
    </xf>
    <xf numFmtId="0" fontId="1" fillId="2" borderId="49" xfId="0" applyFont="1" applyFill="1" applyBorder="1" applyAlignment="1">
      <alignment horizontal="center" vertical="center"/>
    </xf>
    <xf numFmtId="0" fontId="7" fillId="0" borderId="67" xfId="0" applyFont="1" applyBorder="1"/>
    <xf numFmtId="3" fontId="7" fillId="0" borderId="68" xfId="0" applyNumberFormat="1" applyFont="1" applyBorder="1"/>
    <xf numFmtId="9" fontId="7" fillId="0" borderId="76" xfId="2" applyFont="1" applyBorder="1" applyAlignment="1" applyProtection="1"/>
    <xf numFmtId="0" fontId="30" fillId="0" borderId="62" xfId="0" applyFont="1" applyBorder="1"/>
    <xf numFmtId="3" fontId="30" fillId="0" borderId="4" xfId="0" applyNumberFormat="1" applyFont="1" applyBorder="1"/>
    <xf numFmtId="9" fontId="30" fillId="0" borderId="78" xfId="2" applyFont="1" applyBorder="1" applyAlignment="1" applyProtection="1"/>
    <xf numFmtId="0" fontId="7" fillId="0" borderId="5" xfId="0" applyFont="1" applyBorder="1"/>
    <xf numFmtId="9" fontId="30" fillId="0" borderId="63" xfId="2" applyFont="1" applyBorder="1" applyAlignment="1" applyProtection="1"/>
    <xf numFmtId="0" fontId="7" fillId="0" borderId="62" xfId="0" applyFont="1" applyBorder="1"/>
    <xf numFmtId="9" fontId="7" fillId="0" borderId="78" xfId="2" applyFont="1" applyBorder="1" applyAlignment="1" applyProtection="1"/>
    <xf numFmtId="0" fontId="30" fillId="0" borderId="62" xfId="0" applyFont="1" applyBorder="1" applyAlignment="1">
      <alignment horizontal="left"/>
    </xf>
    <xf numFmtId="0" fontId="26" fillId="6" borderId="64" xfId="0" applyFont="1" applyFill="1" applyBorder="1"/>
    <xf numFmtId="3" fontId="26" fillId="6" borderId="65" xfId="0" applyNumberFormat="1" applyFont="1" applyFill="1" applyBorder="1"/>
    <xf numFmtId="9" fontId="26" fillId="6" borderId="79" xfId="2" applyFont="1" applyFill="1" applyBorder="1" applyAlignment="1" applyProtection="1"/>
    <xf numFmtId="0" fontId="26" fillId="6" borderId="80" xfId="0" applyFont="1" applyFill="1" applyBorder="1"/>
    <xf numFmtId="0" fontId="26" fillId="0" borderId="0" xfId="0" applyFont="1" applyBorder="1"/>
    <xf numFmtId="3" fontId="26" fillId="0" borderId="0" xfId="0" applyNumberFormat="1" applyFont="1" applyBorder="1"/>
    <xf numFmtId="3" fontId="7" fillId="0" borderId="77" xfId="0" applyNumberFormat="1" applyFont="1" applyBorder="1"/>
    <xf numFmtId="3" fontId="7" fillId="0" borderId="0" xfId="0" applyNumberFormat="1" applyFont="1" applyBorder="1"/>
    <xf numFmtId="0" fontId="7" fillId="0" borderId="62" xfId="0" applyFont="1" applyBorder="1" applyAlignment="1">
      <alignment horizontal="left"/>
    </xf>
    <xf numFmtId="3" fontId="30" fillId="0" borderId="5" xfId="0" applyNumberFormat="1" applyFont="1" applyBorder="1"/>
    <xf numFmtId="3" fontId="30" fillId="0" borderId="78" xfId="0" applyNumberFormat="1" applyFont="1" applyBorder="1"/>
    <xf numFmtId="3" fontId="30" fillId="0" borderId="0" xfId="0" applyNumberFormat="1" applyFont="1" applyBorder="1"/>
    <xf numFmtId="3" fontId="7" fillId="0" borderId="5" xfId="0" applyNumberFormat="1" applyFont="1" applyBorder="1"/>
    <xf numFmtId="3" fontId="31" fillId="0" borderId="4" xfId="0" applyNumberFormat="1" applyFont="1" applyBorder="1"/>
    <xf numFmtId="3" fontId="7" fillId="0" borderId="78" xfId="0" applyNumberFormat="1" applyFont="1" applyBorder="1"/>
    <xf numFmtId="9" fontId="26" fillId="0" borderId="0" xfId="2" applyFont="1" applyBorder="1" applyAlignment="1" applyProtection="1"/>
    <xf numFmtId="0" fontId="26" fillId="4" borderId="51" xfId="0" applyFont="1" applyFill="1" applyBorder="1"/>
    <xf numFmtId="3" fontId="26" fillId="4" borderId="48" xfId="0" applyNumberFormat="1" applyFont="1" applyFill="1" applyBorder="1"/>
    <xf numFmtId="9" fontId="26" fillId="4" borderId="75" xfId="2" applyFont="1" applyFill="1" applyBorder="1" applyAlignment="1" applyProtection="1"/>
    <xf numFmtId="0" fontId="26" fillId="4" borderId="81" xfId="0" applyFont="1" applyFill="1" applyBorder="1"/>
    <xf numFmtId="9" fontId="26" fillId="4" borderId="50" xfId="2" applyFont="1" applyFill="1" applyBorder="1" applyAlignment="1" applyProtection="1"/>
    <xf numFmtId="0" fontId="0" fillId="0" borderId="0" xfId="0" applyAlignment="1">
      <alignment vertical="center"/>
    </xf>
    <xf numFmtId="167" fontId="20" fillId="0" borderId="21" xfId="1" applyNumberFormat="1" applyFont="1" applyBorder="1" applyAlignment="1" applyProtection="1">
      <alignment horizontal="right" wrapText="1"/>
    </xf>
    <xf numFmtId="167" fontId="20" fillId="0" borderId="22" xfId="1" applyNumberFormat="1" applyFont="1" applyBorder="1" applyAlignment="1" applyProtection="1">
      <alignment horizontal="right" wrapText="1"/>
    </xf>
    <xf numFmtId="167" fontId="20" fillId="3" borderId="21" xfId="1" applyNumberFormat="1" applyFont="1" applyFill="1" applyBorder="1" applyAlignment="1" applyProtection="1">
      <alignment horizontal="right" wrapText="1"/>
    </xf>
    <xf numFmtId="167" fontId="20" fillId="3" borderId="34" xfId="1" applyNumberFormat="1" applyFont="1" applyFill="1" applyBorder="1" applyAlignment="1" applyProtection="1">
      <alignment horizontal="right" wrapText="1"/>
    </xf>
    <xf numFmtId="167" fontId="20" fillId="3" borderId="31" xfId="1" applyNumberFormat="1" applyFont="1" applyFill="1" applyBorder="1" applyAlignment="1" applyProtection="1">
      <alignment horizontal="right" wrapText="1"/>
    </xf>
    <xf numFmtId="167" fontId="20" fillId="0" borderId="34" xfId="1" applyNumberFormat="1" applyFont="1" applyBorder="1" applyAlignment="1" applyProtection="1">
      <alignment horizontal="right" wrapText="1"/>
    </xf>
    <xf numFmtId="167" fontId="20" fillId="0" borderId="31" xfId="1" applyNumberFormat="1" applyFont="1" applyBorder="1" applyAlignment="1" applyProtection="1">
      <alignment horizontal="right" wrapText="1"/>
    </xf>
    <xf numFmtId="167" fontId="20" fillId="0" borderId="16" xfId="1" applyNumberFormat="1" applyFont="1" applyBorder="1" applyAlignment="1" applyProtection="1">
      <alignment horizontal="right" wrapText="1"/>
    </xf>
    <xf numFmtId="167" fontId="20" fillId="0" borderId="17" xfId="1" applyNumberFormat="1" applyFont="1" applyBorder="1" applyAlignment="1" applyProtection="1">
      <alignment horizontal="right" wrapText="1"/>
    </xf>
    <xf numFmtId="167" fontId="10" fillId="5" borderId="46" xfId="0" applyNumberFormat="1" applyFont="1" applyFill="1" applyBorder="1" applyAlignment="1">
      <alignment horizontal="right" wrapText="1"/>
    </xf>
    <xf numFmtId="167" fontId="10" fillId="5" borderId="47" xfId="0" applyNumberFormat="1" applyFont="1" applyFill="1" applyBorder="1" applyAlignment="1">
      <alignment horizontal="right" wrapText="1"/>
    </xf>
    <xf numFmtId="167" fontId="10" fillId="5" borderId="48" xfId="0" applyNumberFormat="1" applyFont="1" applyFill="1" applyBorder="1" applyAlignment="1">
      <alignment horizontal="right" wrapText="1"/>
    </xf>
    <xf numFmtId="167" fontId="0" fillId="0" borderId="21" xfId="1" applyNumberFormat="1" applyFont="1" applyBorder="1" applyAlignment="1" applyProtection="1">
      <alignment horizontal="right" wrapText="1"/>
    </xf>
    <xf numFmtId="167" fontId="0" fillId="0" borderId="24" xfId="1" applyNumberFormat="1" applyFont="1" applyBorder="1" applyAlignment="1" applyProtection="1">
      <alignment horizontal="right" wrapText="1"/>
    </xf>
    <xf numFmtId="167" fontId="0" fillId="0" borderId="34" xfId="1" applyNumberFormat="1" applyFont="1" applyBorder="1" applyAlignment="1" applyProtection="1">
      <alignment horizontal="right" wrapText="1"/>
    </xf>
    <xf numFmtId="167" fontId="0" fillId="0" borderId="29" xfId="1" applyNumberFormat="1" applyFont="1" applyBorder="1" applyAlignment="1" applyProtection="1">
      <alignment horizontal="right" wrapText="1"/>
    </xf>
    <xf numFmtId="167" fontId="0" fillId="0" borderId="16" xfId="1" applyNumberFormat="1" applyFont="1" applyBorder="1" applyAlignment="1" applyProtection="1">
      <alignment horizontal="right" wrapText="1"/>
    </xf>
    <xf numFmtId="167" fontId="0" fillId="0" borderId="43" xfId="1" applyNumberFormat="1" applyFont="1" applyBorder="1" applyAlignment="1" applyProtection="1">
      <alignment horizontal="right" wrapText="1"/>
    </xf>
    <xf numFmtId="167" fontId="0" fillId="0" borderId="45" xfId="1" applyNumberFormat="1" applyFont="1" applyBorder="1" applyAlignment="1" applyProtection="1">
      <alignment horizontal="right" wrapText="1"/>
    </xf>
    <xf numFmtId="167" fontId="0" fillId="0" borderId="36" xfId="1" applyNumberFormat="1" applyFont="1" applyBorder="1" applyAlignment="1" applyProtection="1">
      <alignment horizontal="right" wrapText="1"/>
    </xf>
    <xf numFmtId="167" fontId="17" fillId="0" borderId="33" xfId="1" applyNumberFormat="1" applyFont="1" applyBorder="1" applyAlignment="1" applyProtection="1">
      <alignment horizontal="right" wrapText="1"/>
    </xf>
    <xf numFmtId="167" fontId="17" fillId="0" borderId="32" xfId="1" applyNumberFormat="1" applyFont="1" applyBorder="1" applyAlignment="1" applyProtection="1">
      <alignment horizontal="right" wrapText="1"/>
    </xf>
    <xf numFmtId="167" fontId="10" fillId="5" borderId="51" xfId="0" applyNumberFormat="1" applyFont="1" applyFill="1" applyBorder="1" applyAlignment="1">
      <alignment horizontal="right" wrapText="1"/>
    </xf>
    <xf numFmtId="167" fontId="10" fillId="0" borderId="33" xfId="1" applyNumberFormat="1" applyFont="1" applyBorder="1" applyAlignment="1" applyProtection="1">
      <alignment horizontal="right" wrapText="1"/>
    </xf>
    <xf numFmtId="167" fontId="10" fillId="0" borderId="36" xfId="1" applyNumberFormat="1" applyFont="1" applyBorder="1" applyAlignment="1" applyProtection="1">
      <alignment horizontal="right" wrapText="1"/>
    </xf>
    <xf numFmtId="167" fontId="0" fillId="0" borderId="33" xfId="1" applyNumberFormat="1" applyFont="1" applyBorder="1" applyAlignment="1" applyProtection="1">
      <alignment horizontal="right" wrapText="1"/>
    </xf>
    <xf numFmtId="167" fontId="20" fillId="0" borderId="29" xfId="1" applyNumberFormat="1" applyFont="1" applyBorder="1" applyAlignment="1" applyProtection="1">
      <alignment horizontal="right" wrapText="1"/>
    </xf>
    <xf numFmtId="3" fontId="5" fillId="0" borderId="74" xfId="0" applyNumberFormat="1" applyFont="1" applyBorder="1"/>
    <xf numFmtId="0" fontId="5" fillId="0" borderId="91" xfId="0" applyFont="1" applyFill="1" applyBorder="1"/>
    <xf numFmtId="3" fontId="0" fillId="0" borderId="0" xfId="0" applyNumberFormat="1"/>
    <xf numFmtId="167" fontId="0" fillId="0" borderId="24" xfId="1" applyNumberFormat="1" applyFont="1" applyFill="1" applyBorder="1" applyAlignment="1" applyProtection="1">
      <alignment horizontal="right" wrapText="1"/>
    </xf>
    <xf numFmtId="167" fontId="0" fillId="0" borderId="29" xfId="1" applyNumberFormat="1" applyFont="1" applyFill="1" applyBorder="1" applyAlignment="1" applyProtection="1">
      <alignment horizontal="right" wrapText="1"/>
    </xf>
    <xf numFmtId="167" fontId="0" fillId="0" borderId="43" xfId="1" applyNumberFormat="1" applyFont="1" applyFill="1" applyBorder="1" applyAlignment="1" applyProtection="1">
      <alignment horizontal="right" wrapText="1"/>
    </xf>
    <xf numFmtId="0" fontId="5" fillId="0" borderId="0" xfId="0" applyFont="1" applyFill="1" applyBorder="1"/>
    <xf numFmtId="3" fontId="28" fillId="0" borderId="4" xfId="0" applyNumberFormat="1" applyFont="1" applyFill="1" applyBorder="1"/>
    <xf numFmtId="0" fontId="5" fillId="0" borderId="4" xfId="0" applyFont="1" applyFill="1" applyBorder="1"/>
    <xf numFmtId="3" fontId="5" fillId="0" borderId="74" xfId="0" applyNumberFormat="1" applyFont="1" applyFill="1" applyBorder="1"/>
    <xf numFmtId="3" fontId="7" fillId="0" borderId="0" xfId="1" applyNumberFormat="1" applyFont="1" applyFill="1" applyBorder="1" applyAlignment="1" applyProtection="1"/>
    <xf numFmtId="0" fontId="7" fillId="0" borderId="85" xfId="0" applyFont="1" applyBorder="1"/>
    <xf numFmtId="3" fontId="7" fillId="0" borderId="73" xfId="1" applyNumberFormat="1" applyFont="1" applyBorder="1" applyAlignment="1" applyProtection="1"/>
    <xf numFmtId="0" fontId="0" fillId="8" borderId="0" xfId="0" applyFill="1"/>
    <xf numFmtId="3" fontId="7" fillId="0" borderId="0" xfId="1" applyNumberFormat="1" applyFont="1" applyFill="1" applyBorder="1" applyAlignment="1" applyProtection="1">
      <alignment vertical="center"/>
    </xf>
    <xf numFmtId="0" fontId="7" fillId="0" borderId="6" xfId="0" applyFont="1" applyBorder="1"/>
    <xf numFmtId="3" fontId="7" fillId="0" borderId="4" xfId="1" applyNumberFormat="1" applyFont="1" applyFill="1" applyBorder="1" applyAlignment="1" applyProtection="1">
      <alignment vertical="center"/>
    </xf>
    <xf numFmtId="9" fontId="33" fillId="0" borderId="63" xfId="2" applyFont="1" applyBorder="1" applyProtection="1"/>
    <xf numFmtId="3" fontId="7" fillId="0" borderId="68" xfId="1" applyNumberFormat="1" applyFont="1" applyFill="1" applyBorder="1" applyAlignment="1" applyProtection="1"/>
    <xf numFmtId="3" fontId="7" fillId="0" borderId="4" xfId="1" applyNumberFormat="1" applyFont="1" applyFill="1" applyBorder="1" applyAlignment="1" applyProtection="1"/>
    <xf numFmtId="9" fontId="7" fillId="0" borderId="92" xfId="2" applyFont="1" applyBorder="1" applyAlignment="1" applyProtection="1"/>
    <xf numFmtId="3" fontId="7" fillId="0" borderId="45" xfId="1" applyNumberFormat="1" applyFont="1" applyBorder="1" applyAlignment="1" applyProtection="1"/>
    <xf numFmtId="3" fontId="7" fillId="0" borderId="60" xfId="1" applyNumberFormat="1" applyFont="1" applyFill="1" applyBorder="1" applyAlignment="1" applyProtection="1"/>
    <xf numFmtId="167" fontId="10" fillId="5" borderId="49" xfId="0" applyNumberFormat="1" applyFont="1" applyFill="1" applyBorder="1" applyAlignment="1">
      <alignment horizontal="center" vertical="center" wrapText="1"/>
    </xf>
    <xf numFmtId="167" fontId="10" fillId="5" borderId="49" xfId="0" applyNumberFormat="1" applyFont="1" applyFill="1" applyBorder="1" applyAlignment="1">
      <alignment horizontal="center" vertical="center"/>
    </xf>
    <xf numFmtId="49" fontId="23" fillId="3" borderId="93" xfId="0" applyNumberFormat="1" applyFont="1" applyFill="1" applyBorder="1" applyAlignment="1">
      <alignment horizontal="center"/>
    </xf>
    <xf numFmtId="49" fontId="23" fillId="3" borderId="94" xfId="0" applyNumberFormat="1" applyFont="1" applyFill="1" applyBorder="1" applyAlignment="1">
      <alignment horizontal="center"/>
    </xf>
    <xf numFmtId="0" fontId="0" fillId="0" borderId="0" xfId="0" applyFill="1"/>
    <xf numFmtId="0" fontId="38" fillId="0" borderId="56" xfId="0" applyFont="1" applyBorder="1" applyAlignment="1">
      <alignment horizontal="center" vertical="center" wrapText="1"/>
    </xf>
    <xf numFmtId="0" fontId="39" fillId="3" borderId="57" xfId="0" applyFont="1" applyFill="1" applyBorder="1" applyAlignment="1">
      <alignment horizontal="center" vertical="center" wrapText="1"/>
    </xf>
    <xf numFmtId="0" fontId="39" fillId="3" borderId="58" xfId="0" applyFont="1" applyFill="1" applyBorder="1" applyAlignment="1">
      <alignment horizontal="center" vertical="center" wrapText="1"/>
    </xf>
    <xf numFmtId="0" fontId="38" fillId="2" borderId="48" xfId="0" applyFont="1" applyFill="1" applyBorder="1" applyAlignment="1">
      <alignment horizontal="center" vertical="center" wrapText="1"/>
    </xf>
    <xf numFmtId="0" fontId="39" fillId="2" borderId="49" xfId="0" applyFont="1" applyFill="1" applyBorder="1" applyAlignment="1">
      <alignment horizontal="center" vertical="center" wrapText="1"/>
    </xf>
    <xf numFmtId="0" fontId="39" fillId="2" borderId="48" xfId="0" applyFont="1" applyFill="1" applyBorder="1" applyAlignment="1">
      <alignment horizontal="center" vertical="center" wrapText="1"/>
    </xf>
    <xf numFmtId="0" fontId="39" fillId="2" borderId="75" xfId="0" applyFont="1" applyFill="1" applyBorder="1" applyAlignment="1">
      <alignment horizontal="center" vertical="center" wrapText="1"/>
    </xf>
    <xf numFmtId="0" fontId="39" fillId="2" borderId="50" xfId="0" applyFont="1" applyFill="1" applyBorder="1" applyAlignment="1">
      <alignment horizontal="center" vertical="center" wrapText="1"/>
    </xf>
    <xf numFmtId="165" fontId="38" fillId="2" borderId="48" xfId="1" applyNumberFormat="1" applyFont="1" applyFill="1" applyBorder="1" applyAlignment="1" applyProtection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6" fillId="8" borderId="9" xfId="3" applyFont="1" applyFill="1" applyBorder="1" applyAlignment="1">
      <alignment horizontal="center" vertical="center" wrapText="1"/>
    </xf>
    <xf numFmtId="0" fontId="5" fillId="9" borderId="59" xfId="3" applyFont="1" applyFill="1" applyBorder="1" applyAlignment="1">
      <alignment horizontal="center" vertical="top" wrapText="1"/>
    </xf>
    <xf numFmtId="0" fontId="1" fillId="9" borderId="60" xfId="3" applyFont="1" applyFill="1" applyBorder="1" applyAlignment="1">
      <alignment vertical="top" wrapText="1"/>
    </xf>
    <xf numFmtId="0" fontId="26" fillId="9" borderId="61" xfId="3" applyFont="1" applyFill="1" applyBorder="1" applyAlignment="1">
      <alignment horizontal="center" vertical="center" wrapText="1"/>
    </xf>
    <xf numFmtId="0" fontId="7" fillId="0" borderId="62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left" vertical="top" wrapText="1"/>
    </xf>
    <xf numFmtId="3" fontId="7" fillId="0" borderId="63" xfId="0" applyNumberFormat="1" applyFont="1" applyBorder="1" applyAlignment="1">
      <alignment horizontal="right" vertical="top" wrapText="1"/>
    </xf>
    <xf numFmtId="0" fontId="26" fillId="11" borderId="62" xfId="3" applyFont="1" applyFill="1" applyBorder="1" applyAlignment="1">
      <alignment horizontal="center" vertical="top" wrapText="1"/>
    </xf>
    <xf numFmtId="0" fontId="26" fillId="11" borderId="4" xfId="3" applyFont="1" applyFill="1" applyBorder="1" applyAlignment="1">
      <alignment horizontal="left" vertical="top" wrapText="1"/>
    </xf>
    <xf numFmtId="3" fontId="26" fillId="11" borderId="63" xfId="0" applyNumberFormat="1" applyFont="1" applyFill="1" applyBorder="1" applyAlignment="1">
      <alignment horizontal="right" vertical="top" wrapText="1"/>
    </xf>
    <xf numFmtId="0" fontId="26" fillId="12" borderId="62" xfId="3" applyFont="1" applyFill="1" applyBorder="1" applyAlignment="1">
      <alignment horizontal="center" vertical="top" wrapText="1"/>
    </xf>
    <xf numFmtId="0" fontId="26" fillId="12" borderId="4" xfId="3" applyFont="1" applyFill="1" applyBorder="1" applyAlignment="1">
      <alignment horizontal="left" vertical="top" wrapText="1"/>
    </xf>
    <xf numFmtId="3" fontId="26" fillId="12" borderId="63" xfId="0" applyNumberFormat="1" applyFont="1" applyFill="1" applyBorder="1" applyAlignment="1">
      <alignment horizontal="right" vertical="top" wrapText="1"/>
    </xf>
    <xf numFmtId="3" fontId="7" fillId="0" borderId="63" xfId="3" applyNumberFormat="1" applyFont="1" applyBorder="1" applyAlignment="1">
      <alignment horizontal="right" vertical="top" wrapText="1"/>
    </xf>
    <xf numFmtId="3" fontId="26" fillId="11" borderId="63" xfId="3" applyNumberFormat="1" applyFont="1" applyFill="1" applyBorder="1" applyAlignment="1">
      <alignment horizontal="right" vertical="top" wrapText="1"/>
    </xf>
    <xf numFmtId="3" fontId="26" fillId="12" borderId="63" xfId="3" applyNumberFormat="1" applyFont="1" applyFill="1" applyBorder="1" applyAlignment="1">
      <alignment horizontal="right" vertical="top" wrapText="1"/>
    </xf>
    <xf numFmtId="0" fontId="26" fillId="13" borderId="62" xfId="3" applyFont="1" applyFill="1" applyBorder="1" applyAlignment="1">
      <alignment horizontal="center" vertical="top" wrapText="1"/>
    </xf>
    <xf numFmtId="0" fontId="26" fillId="13" borderId="4" xfId="3" applyFont="1" applyFill="1" applyBorder="1" applyAlignment="1">
      <alignment horizontal="left" vertical="top" wrapText="1"/>
    </xf>
    <xf numFmtId="3" fontId="26" fillId="13" borderId="63" xfId="0" applyNumberFormat="1" applyFont="1" applyFill="1" applyBorder="1" applyAlignment="1">
      <alignment horizontal="right" vertical="top" wrapText="1"/>
    </xf>
    <xf numFmtId="0" fontId="26" fillId="0" borderId="62" xfId="3" applyFont="1" applyBorder="1" applyAlignment="1">
      <alignment horizontal="center" vertical="top" wrapText="1"/>
    </xf>
    <xf numFmtId="0" fontId="26" fillId="0" borderId="4" xfId="3" applyFont="1" applyBorder="1" applyAlignment="1">
      <alignment horizontal="left" vertical="top" wrapText="1"/>
    </xf>
    <xf numFmtId="3" fontId="26" fillId="0" borderId="63" xfId="0" applyNumberFormat="1" applyFont="1" applyBorder="1" applyAlignment="1">
      <alignment horizontal="right" vertical="top" wrapText="1"/>
    </xf>
    <xf numFmtId="3" fontId="26" fillId="0" borderId="63" xfId="3" applyNumberFormat="1" applyFont="1" applyBorder="1" applyAlignment="1">
      <alignment horizontal="right" vertical="top" wrapText="1"/>
    </xf>
    <xf numFmtId="0" fontId="26" fillId="10" borderId="64" xfId="3" applyFont="1" applyFill="1" applyBorder="1" applyAlignment="1">
      <alignment horizontal="center" vertical="top" wrapText="1"/>
    </xf>
    <xf numFmtId="0" fontId="26" fillId="10" borderId="65" xfId="3" applyFont="1" applyFill="1" applyBorder="1" applyAlignment="1">
      <alignment horizontal="left" vertical="top" wrapText="1"/>
    </xf>
    <xf numFmtId="3" fontId="26" fillId="10" borderId="66" xfId="3" applyNumberFormat="1" applyFont="1" applyFill="1" applyBorder="1" applyAlignment="1">
      <alignment horizontal="right" vertical="top" wrapText="1"/>
    </xf>
    <xf numFmtId="0" fontId="1" fillId="9" borderId="11" xfId="0" applyFont="1" applyFill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3" fontId="41" fillId="0" borderId="0" xfId="0" applyNumberFormat="1" applyFont="1" applyAlignment="1">
      <alignment horizontal="right" vertical="top" wrapText="1"/>
    </xf>
    <xf numFmtId="0" fontId="7" fillId="0" borderId="59" xfId="0" applyFont="1" applyBorder="1" applyAlignment="1">
      <alignment horizontal="center" vertical="top" wrapText="1"/>
    </xf>
    <xf numFmtId="0" fontId="7" fillId="0" borderId="61" xfId="0" applyFont="1" applyBorder="1" applyAlignment="1">
      <alignment horizontal="left" vertical="top" wrapText="1"/>
    </xf>
    <xf numFmtId="3" fontId="7" fillId="0" borderId="97" xfId="0" applyNumberFormat="1" applyFont="1" applyBorder="1" applyAlignment="1">
      <alignment horizontal="right" vertical="top" wrapText="1"/>
    </xf>
    <xf numFmtId="0" fontId="7" fillId="0" borderId="63" xfId="0" applyFont="1" applyBorder="1" applyAlignment="1">
      <alignment horizontal="left" vertical="top" wrapText="1"/>
    </xf>
    <xf numFmtId="3" fontId="7" fillId="0" borderId="92" xfId="0" applyNumberFormat="1" applyFont="1" applyBorder="1" applyAlignment="1">
      <alignment horizontal="right" vertical="top" wrapText="1"/>
    </xf>
    <xf numFmtId="0" fontId="26" fillId="14" borderId="62" xfId="0" applyFont="1" applyFill="1" applyBorder="1" applyAlignment="1">
      <alignment horizontal="center" vertical="top" wrapText="1"/>
    </xf>
    <xf numFmtId="0" fontId="26" fillId="14" borderId="63" xfId="0" applyFont="1" applyFill="1" applyBorder="1" applyAlignment="1">
      <alignment horizontal="left" vertical="top" wrapText="1"/>
    </xf>
    <xf numFmtId="3" fontId="26" fillId="14" borderId="92" xfId="0" applyNumberFormat="1" applyFont="1" applyFill="1" applyBorder="1" applyAlignment="1">
      <alignment horizontal="right" vertical="top" wrapText="1"/>
    </xf>
    <xf numFmtId="0" fontId="26" fillId="0" borderId="62" xfId="0" applyFont="1" applyBorder="1" applyAlignment="1">
      <alignment horizontal="center" vertical="top" wrapText="1"/>
    </xf>
    <xf numFmtId="0" fontId="26" fillId="0" borderId="63" xfId="0" applyFont="1" applyBorder="1" applyAlignment="1">
      <alignment horizontal="left" vertical="top" wrapText="1"/>
    </xf>
    <xf numFmtId="3" fontId="26" fillId="0" borderId="92" xfId="0" applyNumberFormat="1" applyFont="1" applyBorder="1" applyAlignment="1">
      <alignment horizontal="right" vertical="top" wrapText="1"/>
    </xf>
    <xf numFmtId="0" fontId="26" fillId="10" borderId="64" xfId="0" applyFont="1" applyFill="1" applyBorder="1" applyAlignment="1">
      <alignment horizontal="center" vertical="top" wrapText="1"/>
    </xf>
    <xf numFmtId="0" fontId="26" fillId="10" borderId="66" xfId="0" applyFont="1" applyFill="1" applyBorder="1" applyAlignment="1">
      <alignment horizontal="left" vertical="top" wrapText="1"/>
    </xf>
    <xf numFmtId="3" fontId="26" fillId="10" borderId="98" xfId="0" applyNumberFormat="1" applyFont="1" applyFill="1" applyBorder="1" applyAlignment="1">
      <alignment horizontal="right" vertical="top" wrapText="1"/>
    </xf>
    <xf numFmtId="0" fontId="7" fillId="0" borderId="99" xfId="0" applyFont="1" applyBorder="1" applyAlignment="1">
      <alignment horizontal="left" vertical="top" wrapText="1"/>
    </xf>
    <xf numFmtId="3" fontId="7" fillId="0" borderId="100" xfId="0" applyNumberFormat="1" applyFont="1" applyBorder="1" applyAlignment="1">
      <alignment horizontal="right" vertical="top" wrapText="1"/>
    </xf>
    <xf numFmtId="0" fontId="26" fillId="0" borderId="2" xfId="0" applyFont="1" applyBorder="1" applyAlignment="1">
      <alignment horizontal="left" vertical="top" wrapText="1"/>
    </xf>
    <xf numFmtId="3" fontId="26" fillId="0" borderId="101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3" fontId="7" fillId="0" borderId="101" xfId="0" applyNumberFormat="1" applyFont="1" applyBorder="1" applyAlignment="1">
      <alignment horizontal="right" vertical="top" wrapText="1"/>
    </xf>
    <xf numFmtId="0" fontId="26" fillId="14" borderId="2" xfId="0" applyFont="1" applyFill="1" applyBorder="1" applyAlignment="1">
      <alignment horizontal="left" vertical="top" wrapText="1"/>
    </xf>
    <xf numFmtId="3" fontId="26" fillId="14" borderId="101" xfId="0" applyNumberFormat="1" applyFont="1" applyFill="1" applyBorder="1" applyAlignment="1">
      <alignment horizontal="right" vertical="top" wrapText="1"/>
    </xf>
    <xf numFmtId="0" fontId="26" fillId="10" borderId="71" xfId="0" applyFont="1" applyFill="1" applyBorder="1" applyAlignment="1">
      <alignment horizontal="left" vertical="top" wrapText="1"/>
    </xf>
    <xf numFmtId="3" fontId="26" fillId="10" borderId="102" xfId="0" applyNumberFormat="1" applyFont="1" applyFill="1" applyBorder="1" applyAlignment="1">
      <alignment horizontal="right" vertical="top" wrapText="1"/>
    </xf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horizontal="center"/>
    </xf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0" applyFont="1" applyAlignment="1">
      <alignment horizontal="center" vertical="center"/>
    </xf>
    <xf numFmtId="3" fontId="50" fillId="7" borderId="88" xfId="0" applyNumberFormat="1" applyFont="1" applyFill="1" applyBorder="1" applyAlignment="1">
      <alignment horizontal="right" vertical="center"/>
    </xf>
    <xf numFmtId="0" fontId="46" fillId="0" borderId="89" xfId="0" applyFont="1" applyBorder="1" applyAlignment="1">
      <alignment horizontal="center" vertical="top" wrapText="1"/>
    </xf>
    <xf numFmtId="0" fontId="46" fillId="0" borderId="4" xfId="0" applyFont="1" applyBorder="1" applyAlignment="1">
      <alignment horizontal="left" vertical="top" wrapText="1"/>
    </xf>
    <xf numFmtId="3" fontId="46" fillId="0" borderId="84" xfId="0" applyNumberFormat="1" applyFont="1" applyBorder="1" applyAlignment="1">
      <alignment horizontal="right" vertical="center" wrapText="1"/>
    </xf>
    <xf numFmtId="0" fontId="49" fillId="2" borderId="89" xfId="0" applyFont="1" applyFill="1" applyBorder="1" applyAlignment="1">
      <alignment horizontal="center" vertical="top" wrapText="1"/>
    </xf>
    <xf numFmtId="0" fontId="49" fillId="2" borderId="4" xfId="0" applyFont="1" applyFill="1" applyBorder="1" applyAlignment="1">
      <alignment horizontal="left" vertical="top" wrapText="1"/>
    </xf>
    <xf numFmtId="3" fontId="49" fillId="2" borderId="84" xfId="0" applyNumberFormat="1" applyFont="1" applyFill="1" applyBorder="1" applyAlignment="1">
      <alignment horizontal="right" vertical="center" wrapText="1"/>
    </xf>
    <xf numFmtId="49" fontId="49" fillId="0" borderId="89" xfId="0" applyNumberFormat="1" applyFont="1" applyBorder="1" applyAlignment="1">
      <alignment horizontal="center" vertical="top" wrapText="1"/>
    </xf>
    <xf numFmtId="0" fontId="49" fillId="0" borderId="4" xfId="0" applyFont="1" applyBorder="1" applyAlignment="1">
      <alignment horizontal="left" vertical="top" wrapText="1"/>
    </xf>
    <xf numFmtId="3" fontId="49" fillId="0" borderId="84" xfId="0" applyNumberFormat="1" applyFont="1" applyBorder="1" applyAlignment="1">
      <alignment horizontal="right" vertical="center" wrapText="1"/>
    </xf>
    <xf numFmtId="49" fontId="49" fillId="0" borderId="83" xfId="0" applyNumberFormat="1" applyFont="1" applyBorder="1" applyAlignment="1">
      <alignment horizontal="center" vertical="top" wrapText="1"/>
    </xf>
    <xf numFmtId="3" fontId="50" fillId="7" borderId="84" xfId="0" applyNumberFormat="1" applyFont="1" applyFill="1" applyBorder="1" applyAlignment="1">
      <alignment horizontal="right" vertical="center"/>
    </xf>
    <xf numFmtId="49" fontId="46" fillId="0" borderId="89" xfId="0" applyNumberFormat="1" applyFont="1" applyBorder="1" applyAlignment="1">
      <alignment horizontal="center" vertical="top" wrapText="1"/>
    </xf>
    <xf numFmtId="3" fontId="51" fillId="4" borderId="86" xfId="0" applyNumberFormat="1" applyFont="1" applyFill="1" applyBorder="1" applyAlignment="1">
      <alignment horizontal="right" vertical="center" wrapText="1"/>
    </xf>
    <xf numFmtId="167" fontId="0" fillId="8" borderId="24" xfId="1" applyNumberFormat="1" applyFont="1" applyFill="1" applyBorder="1" applyAlignment="1" applyProtection="1">
      <alignment horizontal="right" wrapText="1"/>
    </xf>
    <xf numFmtId="167" fontId="33" fillId="8" borderId="21" xfId="1" applyNumberFormat="1" applyFont="1" applyFill="1" applyBorder="1" applyAlignment="1" applyProtection="1">
      <alignment horizontal="right"/>
    </xf>
    <xf numFmtId="167" fontId="17" fillId="15" borderId="18" xfId="1" applyNumberFormat="1" applyFont="1" applyFill="1" applyBorder="1" applyAlignment="1" applyProtection="1">
      <alignment horizontal="right" wrapText="1"/>
    </xf>
    <xf numFmtId="167" fontId="17" fillId="15" borderId="19" xfId="1" applyNumberFormat="1" applyFont="1" applyFill="1" applyBorder="1" applyAlignment="1" applyProtection="1">
      <alignment horizontal="right" wrapText="1"/>
    </xf>
    <xf numFmtId="9" fontId="17" fillId="15" borderId="20" xfId="2" applyFont="1" applyFill="1" applyBorder="1" applyAlignment="1" applyProtection="1">
      <alignment horizontal="right" wrapText="1"/>
    </xf>
    <xf numFmtId="166" fontId="24" fillId="3" borderId="103" xfId="0" applyNumberFormat="1" applyFont="1" applyFill="1" applyBorder="1" applyAlignment="1">
      <alignment horizontal="center" vertical="center" wrapText="1"/>
    </xf>
    <xf numFmtId="167" fontId="20" fillId="0" borderId="31" xfId="1" applyNumberFormat="1" applyFont="1" applyFill="1" applyBorder="1" applyAlignment="1" applyProtection="1">
      <alignment horizontal="right" wrapText="1"/>
    </xf>
    <xf numFmtId="167" fontId="17" fillId="15" borderId="38" xfId="1" applyNumberFormat="1" applyFont="1" applyFill="1" applyBorder="1" applyAlignment="1" applyProtection="1">
      <alignment horizontal="right" wrapText="1"/>
    </xf>
    <xf numFmtId="167" fontId="17" fillId="15" borderId="103" xfId="1" applyNumberFormat="1" applyFont="1" applyFill="1" applyBorder="1" applyAlignment="1" applyProtection="1">
      <alignment horizontal="right" wrapText="1"/>
    </xf>
    <xf numFmtId="9" fontId="17" fillId="15" borderId="39" xfId="2" applyFont="1" applyFill="1" applyBorder="1" applyAlignment="1" applyProtection="1">
      <alignment horizontal="right" wrapText="1"/>
    </xf>
    <xf numFmtId="166" fontId="24" fillId="3" borderId="104" xfId="0" applyNumberFormat="1" applyFont="1" applyFill="1" applyBorder="1" applyAlignment="1">
      <alignment horizontal="center" vertical="center" wrapText="1"/>
    </xf>
    <xf numFmtId="167" fontId="17" fillId="15" borderId="53" xfId="1" applyNumberFormat="1" applyFont="1" applyFill="1" applyBorder="1" applyAlignment="1" applyProtection="1">
      <alignment horizontal="right" wrapText="1"/>
    </xf>
    <xf numFmtId="167" fontId="17" fillId="15" borderId="104" xfId="1" applyNumberFormat="1" applyFont="1" applyFill="1" applyBorder="1" applyAlignment="1" applyProtection="1">
      <alignment horizontal="right" wrapText="1"/>
    </xf>
    <xf numFmtId="9" fontId="17" fillId="15" borderId="54" xfId="2" applyFont="1" applyFill="1" applyBorder="1" applyAlignment="1" applyProtection="1">
      <alignment horizontal="right" wrapText="1"/>
    </xf>
    <xf numFmtId="49" fontId="23" fillId="3" borderId="53" xfId="0" applyNumberFormat="1" applyFont="1" applyFill="1" applyBorder="1" applyAlignment="1">
      <alignment horizontal="center"/>
    </xf>
    <xf numFmtId="0" fontId="23" fillId="3" borderId="54" xfId="0" applyFont="1" applyFill="1" applyBorder="1" applyAlignment="1"/>
    <xf numFmtId="167" fontId="20" fillId="0" borderId="33" xfId="1" applyNumberFormat="1" applyFont="1" applyBorder="1" applyAlignment="1" applyProtection="1">
      <alignment horizontal="right" wrapText="1"/>
    </xf>
    <xf numFmtId="167" fontId="20" fillId="0" borderId="32" xfId="1" applyNumberFormat="1" applyFont="1" applyBorder="1" applyAlignment="1" applyProtection="1">
      <alignment horizontal="right" wrapText="1"/>
    </xf>
    <xf numFmtId="167" fontId="20" fillId="0" borderId="32" xfId="1" applyNumberFormat="1" applyFont="1" applyFill="1" applyBorder="1" applyAlignment="1" applyProtection="1">
      <alignment horizontal="right" wrapText="1"/>
    </xf>
    <xf numFmtId="9" fontId="20" fillId="0" borderId="52" xfId="2" applyFont="1" applyBorder="1" applyAlignment="1" applyProtection="1">
      <alignment horizontal="right" wrapText="1"/>
    </xf>
    <xf numFmtId="167" fontId="0" fillId="0" borderId="36" xfId="1" applyNumberFormat="1" applyFont="1" applyFill="1" applyBorder="1" applyAlignment="1" applyProtection="1">
      <alignment horizontal="right" wrapText="1"/>
    </xf>
    <xf numFmtId="0" fontId="23" fillId="3" borderId="39" xfId="0" applyFont="1" applyFill="1" applyBorder="1" applyAlignment="1"/>
    <xf numFmtId="0" fontId="23" fillId="3" borderId="54" xfId="0" applyFont="1" applyFill="1" applyBorder="1" applyAlignment="1">
      <alignment horizontal="left"/>
    </xf>
    <xf numFmtId="49" fontId="23" fillId="3" borderId="106" xfId="0" applyNumberFormat="1" applyFont="1" applyFill="1" applyBorder="1" applyAlignment="1">
      <alignment horizontal="center"/>
    </xf>
    <xf numFmtId="166" fontId="24" fillId="3" borderId="107" xfId="0" applyNumberFormat="1" applyFont="1" applyFill="1" applyBorder="1" applyAlignment="1">
      <alignment horizontal="center" vertical="center" wrapText="1"/>
    </xf>
    <xf numFmtId="0" fontId="23" fillId="3" borderId="108" xfId="0" applyFont="1" applyFill="1" applyBorder="1" applyAlignment="1">
      <alignment horizontal="left"/>
    </xf>
    <xf numFmtId="167" fontId="20" fillId="3" borderId="95" xfId="1" applyNumberFormat="1" applyFont="1" applyFill="1" applyBorder="1" applyAlignment="1" applyProtection="1">
      <alignment horizontal="right" wrapText="1"/>
    </xf>
    <xf numFmtId="167" fontId="20" fillId="3" borderId="8" xfId="1" applyNumberFormat="1" applyFont="1" applyFill="1" applyBorder="1" applyAlignment="1" applyProtection="1">
      <alignment horizontal="right" wrapText="1"/>
    </xf>
    <xf numFmtId="9" fontId="20" fillId="3" borderId="105" xfId="2" applyFont="1" applyFill="1" applyBorder="1" applyAlignment="1" applyProtection="1">
      <alignment horizontal="right" wrapText="1"/>
    </xf>
    <xf numFmtId="167" fontId="0" fillId="0" borderId="95" xfId="1" applyNumberFormat="1" applyFont="1" applyBorder="1" applyAlignment="1" applyProtection="1">
      <alignment horizontal="right" wrapText="1"/>
    </xf>
    <xf numFmtId="167" fontId="20" fillId="0" borderId="95" xfId="1" applyNumberFormat="1" applyFont="1" applyBorder="1" applyAlignment="1" applyProtection="1">
      <alignment horizontal="right" wrapText="1"/>
    </xf>
    <xf numFmtId="167" fontId="20" fillId="0" borderId="45" xfId="1" applyNumberFormat="1" applyFont="1" applyBorder="1" applyAlignment="1" applyProtection="1">
      <alignment horizontal="right" wrapText="1"/>
    </xf>
    <xf numFmtId="9" fontId="20" fillId="0" borderId="55" xfId="2" applyFont="1" applyBorder="1" applyAlignment="1" applyProtection="1">
      <alignment horizontal="right" wrapText="1"/>
    </xf>
    <xf numFmtId="167" fontId="17" fillId="15" borderId="106" xfId="1" applyNumberFormat="1" applyFont="1" applyFill="1" applyBorder="1" applyAlignment="1" applyProtection="1">
      <alignment horizontal="right" wrapText="1"/>
    </xf>
    <xf numFmtId="167" fontId="17" fillId="15" borderId="107" xfId="1" applyNumberFormat="1" applyFont="1" applyFill="1" applyBorder="1" applyAlignment="1" applyProtection="1">
      <alignment horizontal="right" wrapText="1"/>
    </xf>
    <xf numFmtId="9" fontId="17" fillId="15" borderId="108" xfId="2" applyFont="1" applyFill="1" applyBorder="1" applyAlignment="1" applyProtection="1">
      <alignment horizontal="right" wrapText="1"/>
    </xf>
    <xf numFmtId="0" fontId="14" fillId="0" borderId="109" xfId="0" applyFont="1" applyBorder="1" applyAlignment="1">
      <alignment horizontal="center" vertical="center" wrapText="1"/>
    </xf>
    <xf numFmtId="0" fontId="14" fillId="0" borderId="110" xfId="0" applyFont="1" applyBorder="1" applyAlignment="1">
      <alignment horizontal="center" vertical="center" wrapText="1"/>
    </xf>
    <xf numFmtId="0" fontId="14" fillId="0" borderId="111" xfId="0" applyFont="1" applyBorder="1" applyAlignment="1">
      <alignment vertical="center"/>
    </xf>
    <xf numFmtId="0" fontId="14" fillId="0" borderId="5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5" xfId="0" applyFont="1" applyBorder="1" applyAlignment="1">
      <alignment horizontal="center" vertical="center" wrapText="1"/>
    </xf>
    <xf numFmtId="167" fontId="17" fillId="2" borderId="62" xfId="1" applyNumberFormat="1" applyFont="1" applyFill="1" applyBorder="1" applyAlignment="1" applyProtection="1">
      <alignment horizontal="right" wrapText="1"/>
    </xf>
    <xf numFmtId="167" fontId="17" fillId="2" borderId="4" xfId="1" applyNumberFormat="1" applyFont="1" applyFill="1" applyBorder="1" applyAlignment="1" applyProtection="1">
      <alignment horizontal="right" wrapText="1"/>
    </xf>
    <xf numFmtId="9" fontId="17" fillId="2" borderId="63" xfId="2" applyFont="1" applyFill="1" applyBorder="1" applyAlignment="1" applyProtection="1">
      <alignment horizontal="right" wrapText="1"/>
    </xf>
    <xf numFmtId="167" fontId="33" fillId="3" borderId="34" xfId="1" applyNumberFormat="1" applyFont="1" applyFill="1" applyBorder="1" applyAlignment="1" applyProtection="1">
      <alignment horizontal="right"/>
    </xf>
    <xf numFmtId="167" fontId="20" fillId="3" borderId="33" xfId="1" applyNumberFormat="1" applyFont="1" applyFill="1" applyBorder="1" applyAlignment="1" applyProtection="1">
      <alignment horizontal="right" wrapText="1"/>
    </xf>
    <xf numFmtId="167" fontId="20" fillId="3" borderId="32" xfId="1" applyNumberFormat="1" applyFont="1" applyFill="1" applyBorder="1" applyAlignment="1" applyProtection="1">
      <alignment horizontal="right" wrapText="1"/>
    </xf>
    <xf numFmtId="9" fontId="20" fillId="3" borderId="52" xfId="2" applyFont="1" applyFill="1" applyBorder="1" applyAlignment="1" applyProtection="1">
      <alignment horizontal="right" wrapText="1"/>
    </xf>
    <xf numFmtId="167" fontId="10" fillId="2" borderId="4" xfId="1" applyNumberFormat="1" applyFont="1" applyFill="1" applyBorder="1" applyAlignment="1" applyProtection="1">
      <alignment horizontal="right" wrapText="1"/>
    </xf>
    <xf numFmtId="0" fontId="23" fillId="3" borderId="54" xfId="0" applyFont="1" applyFill="1" applyBorder="1"/>
    <xf numFmtId="167" fontId="20" fillId="0" borderId="8" xfId="1" applyNumberFormat="1" applyFont="1" applyBorder="1" applyAlignment="1" applyProtection="1">
      <alignment horizontal="right" wrapText="1"/>
    </xf>
    <xf numFmtId="9" fontId="20" fillId="0" borderId="105" xfId="2" applyFont="1" applyBorder="1" applyAlignment="1" applyProtection="1">
      <alignment horizontal="right" wrapText="1"/>
    </xf>
    <xf numFmtId="0" fontId="23" fillId="3" borderId="39" xfId="0" applyFont="1" applyFill="1" applyBorder="1"/>
    <xf numFmtId="167" fontId="17" fillId="15" borderId="40" xfId="1" applyNumberFormat="1" applyFont="1" applyFill="1" applyBorder="1" applyAlignment="1" applyProtection="1">
      <alignment horizontal="right" wrapText="1"/>
    </xf>
    <xf numFmtId="167" fontId="17" fillId="15" borderId="41" xfId="1" applyNumberFormat="1" applyFont="1" applyFill="1" applyBorder="1" applyAlignment="1" applyProtection="1">
      <alignment horizontal="right" wrapText="1"/>
    </xf>
    <xf numFmtId="9" fontId="17" fillId="15" borderId="42" xfId="2" applyFont="1" applyFill="1" applyBorder="1" applyAlignment="1" applyProtection="1">
      <alignment horizontal="right" wrapText="1"/>
    </xf>
    <xf numFmtId="167" fontId="10" fillId="2" borderId="5" xfId="1" applyNumberFormat="1" applyFont="1" applyFill="1" applyBorder="1" applyAlignment="1" applyProtection="1">
      <alignment horizontal="right" wrapText="1"/>
    </xf>
    <xf numFmtId="0" fontId="0" fillId="0" borderId="46" xfId="0" applyBorder="1"/>
    <xf numFmtId="0" fontId="12" fillId="0" borderId="96" xfId="0" applyFont="1" applyBorder="1" applyAlignment="1">
      <alignment horizontal="center" vertical="center" wrapText="1"/>
    </xf>
    <xf numFmtId="0" fontId="0" fillId="0" borderId="12" xfId="0" applyBorder="1"/>
    <xf numFmtId="0" fontId="7" fillId="0" borderId="52" xfId="0" applyFont="1" applyBorder="1" applyAlignment="1"/>
    <xf numFmtId="0" fontId="7" fillId="0" borderId="35" xfId="0" applyFont="1" applyBorder="1" applyAlignment="1"/>
    <xf numFmtId="0" fontId="7" fillId="0" borderId="105" xfId="0" applyFont="1" applyBorder="1" applyAlignment="1"/>
    <xf numFmtId="167" fontId="10" fillId="2" borderId="62" xfId="1" applyNumberFormat="1" applyFont="1" applyFill="1" applyBorder="1" applyAlignment="1" applyProtection="1">
      <alignment horizontal="right" wrapText="1"/>
    </xf>
    <xf numFmtId="9" fontId="10" fillId="2" borderId="63" xfId="2" applyFont="1" applyFill="1" applyBorder="1" applyAlignment="1" applyProtection="1">
      <alignment horizontal="right" wrapText="1"/>
    </xf>
    <xf numFmtId="167" fontId="33" fillId="8" borderId="33" xfId="1" applyNumberFormat="1" applyFont="1" applyFill="1" applyBorder="1" applyAlignment="1" applyProtection="1">
      <alignment horizontal="right"/>
    </xf>
    <xf numFmtId="167" fontId="33" fillId="8" borderId="34" xfId="1" applyNumberFormat="1" applyFont="1" applyFill="1" applyBorder="1" applyAlignment="1" applyProtection="1">
      <alignment horizontal="right"/>
    </xf>
    <xf numFmtId="167" fontId="0" fillId="8" borderId="95" xfId="1" applyNumberFormat="1" applyFont="1" applyFill="1" applyBorder="1" applyAlignment="1" applyProtection="1">
      <alignment horizontal="right" wrapText="1"/>
    </xf>
    <xf numFmtId="3" fontId="25" fillId="0" borderId="0" xfId="0" applyNumberFormat="1" applyFont="1" applyBorder="1" applyAlignment="1">
      <alignment horizontal="center" vertical="center"/>
    </xf>
    <xf numFmtId="167" fontId="20" fillId="8" borderId="31" xfId="1" applyNumberFormat="1" applyFont="1" applyFill="1" applyBorder="1" applyAlignment="1" applyProtection="1">
      <alignment horizontal="right" wrapText="1"/>
    </xf>
    <xf numFmtId="167" fontId="0" fillId="8" borderId="29" xfId="1" applyNumberFormat="1" applyFont="1" applyFill="1" applyBorder="1" applyAlignment="1" applyProtection="1">
      <alignment horizontal="right" wrapText="1"/>
    </xf>
    <xf numFmtId="167" fontId="0" fillId="8" borderId="34" xfId="1" applyNumberFormat="1" applyFont="1" applyFill="1" applyBorder="1" applyAlignment="1" applyProtection="1">
      <alignment horizontal="right" wrapText="1"/>
    </xf>
    <xf numFmtId="167" fontId="20" fillId="8" borderId="8" xfId="1" applyNumberFormat="1" applyFont="1" applyFill="1" applyBorder="1" applyAlignment="1" applyProtection="1">
      <alignment horizontal="right" wrapText="1"/>
    </xf>
    <xf numFmtId="167" fontId="20" fillId="8" borderId="32" xfId="1" applyNumberFormat="1" applyFont="1" applyFill="1" applyBorder="1" applyAlignment="1" applyProtection="1">
      <alignment horizontal="right" wrapText="1"/>
    </xf>
    <xf numFmtId="167" fontId="20" fillId="8" borderId="22" xfId="1" applyNumberFormat="1" applyFont="1" applyFill="1" applyBorder="1" applyAlignment="1" applyProtection="1">
      <alignment horizontal="right" wrapText="1"/>
    </xf>
    <xf numFmtId="0" fontId="0" fillId="0" borderId="21" xfId="0" applyBorder="1" applyAlignment="1">
      <alignment wrapText="1"/>
    </xf>
    <xf numFmtId="9" fontId="20" fillId="8" borderId="52" xfId="2" applyFont="1" applyFill="1" applyBorder="1" applyAlignment="1" applyProtection="1">
      <alignment horizontal="right" wrapText="1"/>
    </xf>
    <xf numFmtId="167" fontId="0" fillId="8" borderId="36" xfId="1" applyNumberFormat="1" applyFont="1" applyFill="1" applyBorder="1" applyAlignment="1" applyProtection="1">
      <alignment horizontal="right" wrapText="1"/>
    </xf>
    <xf numFmtId="0" fontId="0" fillId="8" borderId="24" xfId="0" applyFill="1" applyBorder="1" applyAlignment="1">
      <alignment wrapText="1"/>
    </xf>
    <xf numFmtId="9" fontId="20" fillId="8" borderId="23" xfId="2" applyFont="1" applyFill="1" applyBorder="1" applyAlignment="1" applyProtection="1">
      <alignment horizontal="right" wrapText="1"/>
    </xf>
    <xf numFmtId="9" fontId="20" fillId="8" borderId="35" xfId="2" applyFont="1" applyFill="1" applyBorder="1" applyAlignment="1" applyProtection="1">
      <alignment horizontal="right" wrapText="1"/>
    </xf>
    <xf numFmtId="167" fontId="0" fillId="8" borderId="21" xfId="1" applyNumberFormat="1" applyFont="1" applyFill="1" applyBorder="1" applyAlignment="1" applyProtection="1">
      <alignment horizontal="right" wrapText="1"/>
    </xf>
    <xf numFmtId="0" fontId="0" fillId="8" borderId="94" xfId="0" applyFill="1" applyBorder="1" applyAlignment="1">
      <alignment wrapText="1"/>
    </xf>
    <xf numFmtId="167" fontId="20" fillId="8" borderId="45" xfId="1" applyNumberFormat="1" applyFont="1" applyFill="1" applyBorder="1" applyAlignment="1" applyProtection="1">
      <alignment horizontal="right" wrapText="1"/>
    </xf>
    <xf numFmtId="9" fontId="0" fillId="8" borderId="25" xfId="2" applyFont="1" applyFill="1" applyBorder="1" applyAlignment="1" applyProtection="1">
      <alignment horizontal="right" wrapText="1"/>
    </xf>
    <xf numFmtId="167" fontId="20" fillId="16" borderId="22" xfId="1" applyNumberFormat="1" applyFont="1" applyFill="1" applyBorder="1" applyAlignment="1" applyProtection="1">
      <alignment horizontal="right" wrapText="1"/>
    </xf>
    <xf numFmtId="9" fontId="20" fillId="16" borderId="23" xfId="2" applyFont="1" applyFill="1" applyBorder="1" applyAlignment="1" applyProtection="1">
      <alignment horizontal="right" wrapText="1"/>
    </xf>
    <xf numFmtId="167" fontId="20" fillId="16" borderId="31" xfId="1" applyNumberFormat="1" applyFont="1" applyFill="1" applyBorder="1" applyAlignment="1" applyProtection="1">
      <alignment horizontal="right" wrapText="1"/>
    </xf>
    <xf numFmtId="9" fontId="20" fillId="16" borderId="35" xfId="2" applyFont="1" applyFill="1" applyBorder="1" applyAlignment="1" applyProtection="1">
      <alignment horizontal="right" wrapText="1"/>
    </xf>
    <xf numFmtId="9" fontId="0" fillId="8" borderId="30" xfId="2" applyFont="1" applyFill="1" applyBorder="1" applyAlignment="1" applyProtection="1">
      <alignment horizontal="right" wrapText="1"/>
    </xf>
    <xf numFmtId="167" fontId="0" fillId="8" borderId="33" xfId="1" applyNumberFormat="1" applyFont="1" applyFill="1" applyBorder="1" applyAlignment="1" applyProtection="1">
      <alignment horizontal="right" wrapText="1"/>
    </xf>
    <xf numFmtId="9" fontId="0" fillId="8" borderId="37" xfId="2" applyFont="1" applyFill="1" applyBorder="1" applyAlignment="1" applyProtection="1">
      <alignment horizontal="right" wrapText="1"/>
    </xf>
    <xf numFmtId="9" fontId="20" fillId="8" borderId="105" xfId="2" applyFont="1" applyFill="1" applyBorder="1" applyAlignment="1" applyProtection="1">
      <alignment horizontal="right" wrapText="1"/>
    </xf>
    <xf numFmtId="167" fontId="0" fillId="8" borderId="45" xfId="1" applyNumberFormat="1" applyFont="1" applyFill="1" applyBorder="1" applyAlignment="1" applyProtection="1">
      <alignment horizontal="right" wrapText="1"/>
    </xf>
    <xf numFmtId="9" fontId="0" fillId="8" borderId="55" xfId="2" applyFont="1" applyFill="1" applyBorder="1" applyAlignment="1" applyProtection="1">
      <alignment horizontal="right" wrapText="1"/>
    </xf>
    <xf numFmtId="0" fontId="0" fillId="0" borderId="104" xfId="0" applyBorder="1"/>
    <xf numFmtId="0" fontId="0" fillId="0" borderId="112" xfId="0" applyBorder="1"/>
    <xf numFmtId="167" fontId="20" fillId="0" borderId="19" xfId="1" applyNumberFormat="1" applyFont="1" applyBorder="1" applyAlignment="1" applyProtection="1">
      <alignment horizontal="right" wrapText="1"/>
    </xf>
    <xf numFmtId="0" fontId="21" fillId="0" borderId="19" xfId="0" applyFont="1" applyBorder="1"/>
    <xf numFmtId="0" fontId="21" fillId="0" borderId="113" xfId="0" applyFont="1" applyBorder="1"/>
    <xf numFmtId="0" fontId="0" fillId="0" borderId="19" xfId="0" applyBorder="1"/>
    <xf numFmtId="0" fontId="0" fillId="0" borderId="113" xfId="0" applyBorder="1"/>
    <xf numFmtId="167" fontId="20" fillId="3" borderId="19" xfId="1" applyNumberFormat="1" applyFont="1" applyFill="1" applyBorder="1" applyAlignment="1" applyProtection="1">
      <alignment horizontal="right" wrapText="1"/>
    </xf>
    <xf numFmtId="167" fontId="0" fillId="8" borderId="19" xfId="1" applyNumberFormat="1" applyFont="1" applyFill="1" applyBorder="1" applyAlignment="1" applyProtection="1">
      <alignment horizontal="right" wrapText="1"/>
    </xf>
    <xf numFmtId="167" fontId="20" fillId="0" borderId="27" xfId="1" applyNumberFormat="1" applyFont="1" applyBorder="1" applyAlignment="1" applyProtection="1">
      <alignment horizontal="right" wrapText="1"/>
    </xf>
    <xf numFmtId="167" fontId="0" fillId="0" borderId="27" xfId="1" applyNumberFormat="1" applyFont="1" applyBorder="1" applyAlignment="1" applyProtection="1">
      <alignment horizontal="right" wrapText="1"/>
    </xf>
    <xf numFmtId="167" fontId="10" fillId="0" borderId="27" xfId="1" applyNumberFormat="1" applyFont="1" applyBorder="1" applyAlignment="1" applyProtection="1">
      <alignment horizontal="right" vertical="center"/>
    </xf>
    <xf numFmtId="0" fontId="0" fillId="0" borderId="103" xfId="0" applyBorder="1"/>
    <xf numFmtId="0" fontId="0" fillId="0" borderId="114" xfId="0" applyBorder="1"/>
    <xf numFmtId="0" fontId="0" fillId="0" borderId="115" xfId="0" applyBorder="1"/>
    <xf numFmtId="0" fontId="21" fillId="0" borderId="116" xfId="0" applyFont="1" applyBorder="1"/>
    <xf numFmtId="0" fontId="0" fillId="0" borderId="116" xfId="0" applyBorder="1"/>
    <xf numFmtId="0" fontId="0" fillId="0" borderId="117" xfId="0" applyBorder="1"/>
    <xf numFmtId="9" fontId="10" fillId="0" borderId="28" xfId="2" applyFont="1" applyBorder="1" applyAlignment="1" applyProtection="1">
      <alignment horizontal="right" vertical="center"/>
    </xf>
    <xf numFmtId="167" fontId="10" fillId="5" borderId="96" xfId="0" applyNumberFormat="1" applyFont="1" applyFill="1" applyBorder="1" applyAlignment="1">
      <alignment horizontal="right" wrapText="1"/>
    </xf>
    <xf numFmtId="167" fontId="33" fillId="8" borderId="18" xfId="1" applyNumberFormat="1" applyFont="1" applyFill="1" applyBorder="1" applyAlignment="1" applyProtection="1">
      <alignment horizontal="right"/>
    </xf>
    <xf numFmtId="9" fontId="20" fillId="0" borderId="20" xfId="2" applyFont="1" applyBorder="1" applyAlignment="1" applyProtection="1">
      <alignment horizontal="right" wrapText="1"/>
    </xf>
    <xf numFmtId="167" fontId="20" fillId="0" borderId="18" xfId="1" applyNumberFormat="1" applyFont="1" applyBorder="1" applyAlignment="1" applyProtection="1">
      <alignment horizontal="right" wrapText="1"/>
    </xf>
    <xf numFmtId="167" fontId="20" fillId="3" borderId="18" xfId="1" applyNumberFormat="1" applyFont="1" applyFill="1" applyBorder="1" applyAlignment="1" applyProtection="1">
      <alignment horizontal="right" wrapText="1"/>
    </xf>
    <xf numFmtId="9" fontId="20" fillId="3" borderId="20" xfId="2" applyFont="1" applyFill="1" applyBorder="1" applyAlignment="1" applyProtection="1">
      <alignment horizontal="right" wrapText="1"/>
    </xf>
    <xf numFmtId="167" fontId="20" fillId="0" borderId="26" xfId="1" applyNumberFormat="1" applyFont="1" applyBorder="1" applyAlignment="1" applyProtection="1">
      <alignment horizontal="right" wrapText="1"/>
    </xf>
    <xf numFmtId="9" fontId="20" fillId="0" borderId="28" xfId="2" applyFont="1" applyBorder="1" applyAlignment="1" applyProtection="1">
      <alignment horizontal="right" wrapText="1"/>
    </xf>
    <xf numFmtId="9" fontId="10" fillId="5" borderId="12" xfId="2" applyFont="1" applyFill="1" applyBorder="1" applyAlignment="1" applyProtection="1">
      <alignment horizontal="right" wrapText="1"/>
    </xf>
    <xf numFmtId="167" fontId="0" fillId="0" borderId="26" xfId="1" applyNumberFormat="1" applyFont="1" applyBorder="1" applyAlignment="1" applyProtection="1">
      <alignment horizontal="right" wrapText="1"/>
    </xf>
    <xf numFmtId="9" fontId="0" fillId="0" borderId="28" xfId="2" applyFont="1" applyBorder="1" applyAlignment="1" applyProtection="1">
      <alignment horizontal="right" wrapText="1"/>
    </xf>
    <xf numFmtId="49" fontId="18" fillId="3" borderId="53" xfId="0" applyNumberFormat="1" applyFont="1" applyFill="1" applyBorder="1" applyAlignment="1">
      <alignment horizontal="center"/>
    </xf>
    <xf numFmtId="166" fontId="19" fillId="3" borderId="104" xfId="0" applyNumberFormat="1" applyFont="1" applyFill="1" applyBorder="1" applyAlignment="1">
      <alignment horizontal="center" vertical="center" wrapText="1"/>
    </xf>
    <xf numFmtId="0" fontId="18" fillId="3" borderId="54" xfId="0" applyFont="1" applyFill="1" applyBorder="1" applyAlignment="1"/>
    <xf numFmtId="167" fontId="33" fillId="8" borderId="53" xfId="1" applyNumberFormat="1" applyFont="1" applyFill="1" applyBorder="1" applyAlignment="1" applyProtection="1">
      <alignment horizontal="right"/>
    </xf>
    <xf numFmtId="167" fontId="20" fillId="0" borderId="104" xfId="1" applyNumberFormat="1" applyFont="1" applyBorder="1" applyAlignment="1" applyProtection="1">
      <alignment horizontal="right" wrapText="1"/>
    </xf>
    <xf numFmtId="9" fontId="20" fillId="0" borderId="54" xfId="2" applyFont="1" applyBorder="1" applyAlignment="1" applyProtection="1">
      <alignment horizontal="right" wrapText="1"/>
    </xf>
    <xf numFmtId="167" fontId="0" fillId="0" borderId="104" xfId="1" applyNumberFormat="1" applyFont="1" applyBorder="1" applyAlignment="1" applyProtection="1">
      <alignment horizontal="right" wrapText="1"/>
    </xf>
    <xf numFmtId="9" fontId="0" fillId="0" borderId="54" xfId="2" applyFont="1" applyBorder="1" applyAlignment="1" applyProtection="1">
      <alignment horizontal="right" wrapText="1"/>
    </xf>
    <xf numFmtId="9" fontId="10" fillId="0" borderId="54" xfId="2" applyFont="1" applyBorder="1" applyAlignment="1" applyProtection="1">
      <alignment horizontal="right" vertical="center"/>
    </xf>
    <xf numFmtId="167" fontId="17" fillId="2" borderId="119" xfId="1" applyNumberFormat="1" applyFont="1" applyFill="1" applyBorder="1" applyAlignment="1" applyProtection="1">
      <alignment horizontal="right" wrapText="1"/>
    </xf>
    <xf numFmtId="167" fontId="17" fillId="2" borderId="120" xfId="1" applyNumberFormat="1" applyFont="1" applyFill="1" applyBorder="1" applyAlignment="1" applyProtection="1">
      <alignment horizontal="right" wrapText="1"/>
    </xf>
    <xf numFmtId="9" fontId="17" fillId="2" borderId="121" xfId="2" applyFont="1" applyFill="1" applyBorder="1" applyAlignment="1" applyProtection="1">
      <alignment horizontal="right" wrapText="1"/>
    </xf>
    <xf numFmtId="167" fontId="17" fillId="2" borderId="122" xfId="1" applyNumberFormat="1" applyFont="1" applyFill="1" applyBorder="1" applyAlignment="1" applyProtection="1">
      <alignment horizontal="right" wrapText="1"/>
    </xf>
    <xf numFmtId="167" fontId="10" fillId="2" borderId="120" xfId="1" applyNumberFormat="1" applyFont="1" applyFill="1" applyBorder="1" applyAlignment="1" applyProtection="1">
      <alignment horizontal="right" wrapText="1"/>
    </xf>
    <xf numFmtId="9" fontId="10" fillId="2" borderId="121" xfId="2" applyFont="1" applyFill="1" applyBorder="1" applyAlignment="1" applyProtection="1">
      <alignment horizontal="right" vertical="center"/>
    </xf>
    <xf numFmtId="166" fontId="19" fillId="3" borderId="103" xfId="0" applyNumberFormat="1" applyFont="1" applyFill="1" applyBorder="1" applyAlignment="1">
      <alignment horizontal="center" vertical="center" wrapText="1"/>
    </xf>
    <xf numFmtId="0" fontId="18" fillId="3" borderId="39" xfId="0" applyFont="1" applyFill="1" applyBorder="1" applyAlignment="1"/>
    <xf numFmtId="167" fontId="20" fillId="3" borderId="38" xfId="1" applyNumberFormat="1" applyFont="1" applyFill="1" applyBorder="1" applyAlignment="1" applyProtection="1">
      <alignment horizontal="right" wrapText="1"/>
    </xf>
    <xf numFmtId="167" fontId="20" fillId="3" borderId="103" xfId="1" applyNumberFormat="1" applyFont="1" applyFill="1" applyBorder="1" applyAlignment="1" applyProtection="1">
      <alignment horizontal="right" wrapText="1"/>
    </xf>
    <xf numFmtId="9" fontId="20" fillId="3" borderId="39" xfId="2" applyFont="1" applyFill="1" applyBorder="1" applyAlignment="1" applyProtection="1">
      <alignment horizontal="right" wrapText="1"/>
    </xf>
    <xf numFmtId="167" fontId="33" fillId="8" borderId="38" xfId="1" applyNumberFormat="1" applyFont="1" applyFill="1" applyBorder="1" applyAlignment="1" applyProtection="1">
      <alignment horizontal="right"/>
    </xf>
    <xf numFmtId="0" fontId="18" fillId="3" borderId="54" xfId="0" applyFont="1" applyFill="1" applyBorder="1" applyAlignment="1">
      <alignment horizontal="left"/>
    </xf>
    <xf numFmtId="167" fontId="0" fillId="0" borderId="53" xfId="1" applyNumberFormat="1" applyFont="1" applyBorder="1" applyAlignment="1" applyProtection="1">
      <alignment horizontal="right" wrapText="1"/>
    </xf>
    <xf numFmtId="167" fontId="0" fillId="8" borderId="104" xfId="1" applyNumberFormat="1" applyFont="1" applyFill="1" applyBorder="1" applyAlignment="1" applyProtection="1">
      <alignment horizontal="right" wrapText="1"/>
    </xf>
    <xf numFmtId="167" fontId="17" fillId="2" borderId="123" xfId="1" applyNumberFormat="1" applyFont="1" applyFill="1" applyBorder="1" applyAlignment="1" applyProtection="1">
      <alignment horizontal="right" wrapText="1"/>
    </xf>
    <xf numFmtId="167" fontId="17" fillId="2" borderId="124" xfId="1" applyNumberFormat="1" applyFont="1" applyFill="1" applyBorder="1" applyAlignment="1" applyProtection="1">
      <alignment horizontal="right" wrapText="1"/>
    </xf>
    <xf numFmtId="9" fontId="17" fillId="2" borderId="125" xfId="2" applyFont="1" applyFill="1" applyBorder="1" applyAlignment="1" applyProtection="1">
      <alignment horizontal="right" wrapText="1"/>
    </xf>
    <xf numFmtId="167" fontId="10" fillId="2" borderId="126" xfId="1" applyNumberFormat="1" applyFont="1" applyFill="1" applyBorder="1" applyAlignment="1" applyProtection="1">
      <alignment horizontal="right" wrapText="1"/>
    </xf>
    <xf numFmtId="167" fontId="10" fillId="2" borderId="124" xfId="1" applyNumberFormat="1" applyFont="1" applyFill="1" applyBorder="1" applyAlignment="1" applyProtection="1">
      <alignment horizontal="right" wrapText="1"/>
    </xf>
    <xf numFmtId="9" fontId="10" fillId="2" borderId="125" xfId="2" applyFont="1" applyFill="1" applyBorder="1" applyAlignment="1" applyProtection="1">
      <alignment horizontal="right" vertical="center"/>
    </xf>
    <xf numFmtId="167" fontId="20" fillId="0" borderId="38" xfId="1" applyNumberFormat="1" applyFont="1" applyBorder="1" applyAlignment="1" applyProtection="1">
      <alignment horizontal="right" wrapText="1"/>
    </xf>
    <xf numFmtId="9" fontId="20" fillId="0" borderId="39" xfId="2" applyFont="1" applyBorder="1" applyAlignment="1" applyProtection="1">
      <alignment horizontal="right" wrapText="1"/>
    </xf>
    <xf numFmtId="167" fontId="0" fillId="8" borderId="103" xfId="1" applyNumberFormat="1" applyFont="1" applyFill="1" applyBorder="1" applyAlignment="1" applyProtection="1">
      <alignment horizontal="right" wrapText="1"/>
    </xf>
    <xf numFmtId="167" fontId="10" fillId="2" borderId="123" xfId="1" applyNumberFormat="1" applyFont="1" applyFill="1" applyBorder="1" applyAlignment="1" applyProtection="1">
      <alignment horizontal="right" wrapText="1"/>
    </xf>
    <xf numFmtId="9" fontId="10" fillId="2" borderId="125" xfId="2" applyFont="1" applyFill="1" applyBorder="1" applyAlignment="1" applyProtection="1">
      <alignment horizontal="right" wrapText="1"/>
    </xf>
    <xf numFmtId="49" fontId="18" fillId="3" borderId="106" xfId="0" applyNumberFormat="1" applyFont="1" applyFill="1" applyBorder="1" applyAlignment="1">
      <alignment horizontal="center"/>
    </xf>
    <xf numFmtId="166" fontId="19" fillId="3" borderId="107" xfId="0" applyNumberFormat="1" applyFont="1" applyFill="1" applyBorder="1" applyAlignment="1">
      <alignment horizontal="center" vertical="center" wrapText="1"/>
    </xf>
    <xf numFmtId="0" fontId="18" fillId="3" borderId="108" xfId="0" applyFont="1" applyFill="1" applyBorder="1" applyAlignment="1">
      <alignment horizontal="left"/>
    </xf>
    <xf numFmtId="167" fontId="20" fillId="3" borderId="106" xfId="1" applyNumberFormat="1" applyFont="1" applyFill="1" applyBorder="1" applyAlignment="1" applyProtection="1">
      <alignment horizontal="right" wrapText="1"/>
    </xf>
    <xf numFmtId="167" fontId="20" fillId="3" borderId="107" xfId="1" applyNumberFormat="1" applyFont="1" applyFill="1" applyBorder="1" applyAlignment="1" applyProtection="1">
      <alignment horizontal="right" wrapText="1"/>
    </xf>
    <xf numFmtId="9" fontId="20" fillId="3" borderId="108" xfId="2" applyFont="1" applyFill="1" applyBorder="1" applyAlignment="1" applyProtection="1">
      <alignment horizontal="right" wrapText="1"/>
    </xf>
    <xf numFmtId="167" fontId="0" fillId="0" borderId="106" xfId="1" applyNumberFormat="1" applyFont="1" applyBorder="1" applyAlignment="1" applyProtection="1">
      <alignment horizontal="right" wrapText="1"/>
    </xf>
    <xf numFmtId="167" fontId="0" fillId="0" borderId="107" xfId="1" applyNumberFormat="1" applyFont="1" applyBorder="1" applyAlignment="1" applyProtection="1">
      <alignment horizontal="right" wrapText="1"/>
    </xf>
    <xf numFmtId="167" fontId="33" fillId="8" borderId="106" xfId="1" applyNumberFormat="1" applyFont="1" applyFill="1" applyBorder="1" applyAlignment="1" applyProtection="1">
      <alignment horizontal="right"/>
    </xf>
    <xf numFmtId="167" fontId="20" fillId="0" borderId="53" xfId="1" applyNumberFormat="1" applyFont="1" applyBorder="1" applyAlignment="1" applyProtection="1">
      <alignment horizontal="right" wrapText="1"/>
    </xf>
    <xf numFmtId="167" fontId="10" fillId="0" borderId="104" xfId="1" applyNumberFormat="1" applyFont="1" applyBorder="1" applyAlignment="1" applyProtection="1">
      <alignment horizontal="right" vertical="center"/>
    </xf>
    <xf numFmtId="167" fontId="10" fillId="2" borderId="124" xfId="1" applyNumberFormat="1" applyFont="1" applyFill="1" applyBorder="1" applyAlignment="1" applyProtection="1">
      <alignment horizontal="right" vertical="center"/>
    </xf>
    <xf numFmtId="0" fontId="18" fillId="3" borderId="39" xfId="0" applyFont="1" applyFill="1" applyBorder="1"/>
    <xf numFmtId="49" fontId="16" fillId="2" borderId="123" xfId="0" applyNumberFormat="1" applyFont="1" applyFill="1" applyBorder="1" applyAlignment="1"/>
    <xf numFmtId="49" fontId="16" fillId="2" borderId="124" xfId="0" applyNumberFormat="1" applyFont="1" applyFill="1" applyBorder="1" applyAlignment="1"/>
    <xf numFmtId="49" fontId="16" fillId="2" borderId="125" xfId="0" applyNumberFormat="1" applyFont="1" applyFill="1" applyBorder="1" applyAlignment="1"/>
    <xf numFmtId="167" fontId="17" fillId="2" borderId="126" xfId="1" applyNumberFormat="1" applyFont="1" applyFill="1" applyBorder="1" applyAlignment="1" applyProtection="1">
      <alignment horizontal="right" wrapText="1"/>
    </xf>
    <xf numFmtId="167" fontId="17" fillId="2" borderId="124" xfId="1" applyNumberFormat="1" applyFont="1" applyFill="1" applyBorder="1" applyAlignment="1" applyProtection="1">
      <alignment horizontal="right" vertical="center"/>
    </xf>
    <xf numFmtId="9" fontId="17" fillId="2" borderId="125" xfId="2" applyFont="1" applyFill="1" applyBorder="1" applyAlignment="1" applyProtection="1">
      <alignment horizontal="right" vertical="center"/>
    </xf>
    <xf numFmtId="0" fontId="28" fillId="3" borderId="4" xfId="0" applyFont="1" applyFill="1" applyBorder="1"/>
    <xf numFmtId="0" fontId="28" fillId="0" borderId="4" xfId="0" applyFont="1" applyBorder="1"/>
    <xf numFmtId="3" fontId="28" fillId="0" borderId="0" xfId="0" applyNumberFormat="1" applyFont="1" applyFill="1" applyBorder="1"/>
    <xf numFmtId="0" fontId="39" fillId="3" borderId="0" xfId="0" applyFont="1" applyFill="1" applyBorder="1" applyAlignment="1">
      <alignment horizontal="center" vertical="center" wrapText="1"/>
    </xf>
    <xf numFmtId="9" fontId="27" fillId="2" borderId="0" xfId="2" applyFont="1" applyFill="1" applyBorder="1" applyAlignment="1" applyProtection="1"/>
    <xf numFmtId="9" fontId="28" fillId="3" borderId="0" xfId="2" applyFont="1" applyFill="1" applyBorder="1" applyAlignment="1" applyProtection="1"/>
    <xf numFmtId="9" fontId="1" fillId="4" borderId="0" xfId="2" applyFont="1" applyFill="1" applyBorder="1" applyAlignment="1" applyProtection="1"/>
    <xf numFmtId="167" fontId="20" fillId="8" borderId="104" xfId="1" applyNumberFormat="1" applyFont="1" applyFill="1" applyBorder="1" applyAlignment="1" applyProtection="1">
      <alignment horizontal="right" wrapText="1"/>
    </xf>
    <xf numFmtId="9" fontId="20" fillId="8" borderId="54" xfId="2" applyFont="1" applyFill="1" applyBorder="1" applyAlignment="1" applyProtection="1">
      <alignment horizontal="right" wrapText="1"/>
    </xf>
    <xf numFmtId="167" fontId="20" fillId="8" borderId="18" xfId="1" applyNumberFormat="1" applyFont="1" applyFill="1" applyBorder="1" applyAlignment="1" applyProtection="1">
      <alignment horizontal="right" wrapText="1"/>
    </xf>
    <xf numFmtId="167" fontId="20" fillId="8" borderId="19" xfId="1" applyNumberFormat="1" applyFont="1" applyFill="1" applyBorder="1" applyAlignment="1" applyProtection="1">
      <alignment horizontal="right" wrapText="1"/>
    </xf>
    <xf numFmtId="9" fontId="20" fillId="8" borderId="20" xfId="2" applyFont="1" applyFill="1" applyBorder="1" applyAlignment="1" applyProtection="1">
      <alignment horizontal="right" wrapText="1"/>
    </xf>
    <xf numFmtId="167" fontId="20" fillId="8" borderId="38" xfId="1" applyNumberFormat="1" applyFont="1" applyFill="1" applyBorder="1" applyAlignment="1" applyProtection="1">
      <alignment horizontal="right" wrapText="1"/>
    </xf>
    <xf numFmtId="167" fontId="20" fillId="8" borderId="103" xfId="1" applyNumberFormat="1" applyFont="1" applyFill="1" applyBorder="1" applyAlignment="1" applyProtection="1">
      <alignment horizontal="right" wrapText="1"/>
    </xf>
    <xf numFmtId="9" fontId="20" fillId="8" borderId="39" xfId="2" applyFont="1" applyFill="1" applyBorder="1" applyAlignment="1" applyProtection="1">
      <alignment horizontal="right" wrapText="1"/>
    </xf>
    <xf numFmtId="9" fontId="0" fillId="8" borderId="54" xfId="2" applyFont="1" applyFill="1" applyBorder="1" applyAlignment="1" applyProtection="1">
      <alignment horizontal="right" wrapText="1"/>
    </xf>
    <xf numFmtId="167" fontId="10" fillId="8" borderId="115" xfId="1" applyNumberFormat="1" applyFont="1" applyFill="1" applyBorder="1" applyAlignment="1" applyProtection="1">
      <alignment horizontal="right" wrapText="1"/>
    </xf>
    <xf numFmtId="167" fontId="10" fillId="8" borderId="104" xfId="1" applyNumberFormat="1" applyFont="1" applyFill="1" applyBorder="1" applyAlignment="1" applyProtection="1">
      <alignment horizontal="right" wrapText="1"/>
    </xf>
    <xf numFmtId="9" fontId="10" fillId="8" borderId="54" xfId="2" applyFont="1" applyFill="1" applyBorder="1" applyAlignment="1" applyProtection="1">
      <alignment horizontal="right" vertical="center"/>
    </xf>
    <xf numFmtId="167" fontId="0" fillId="8" borderId="18" xfId="1" applyNumberFormat="1" applyFont="1" applyFill="1" applyBorder="1" applyAlignment="1" applyProtection="1">
      <alignment horizontal="right" wrapText="1"/>
    </xf>
    <xf numFmtId="9" fontId="0" fillId="8" borderId="20" xfId="2" applyFont="1" applyFill="1" applyBorder="1" applyAlignment="1" applyProtection="1">
      <alignment horizontal="right" wrapText="1"/>
    </xf>
    <xf numFmtId="167" fontId="10" fillId="8" borderId="116" xfId="1" applyNumberFormat="1" applyFont="1" applyFill="1" applyBorder="1" applyAlignment="1" applyProtection="1">
      <alignment horizontal="right" wrapText="1"/>
    </xf>
    <xf numFmtId="167" fontId="10" fillId="8" borderId="19" xfId="1" applyNumberFormat="1" applyFont="1" applyFill="1" applyBorder="1" applyAlignment="1" applyProtection="1">
      <alignment horizontal="right" wrapText="1"/>
    </xf>
    <xf numFmtId="9" fontId="10" fillId="8" borderId="20" xfId="2" applyFont="1" applyFill="1" applyBorder="1" applyAlignment="1" applyProtection="1">
      <alignment horizontal="right" vertical="center"/>
    </xf>
    <xf numFmtId="167" fontId="0" fillId="8" borderId="38" xfId="1" applyNumberFormat="1" applyFont="1" applyFill="1" applyBorder="1" applyAlignment="1" applyProtection="1">
      <alignment horizontal="right" wrapText="1"/>
    </xf>
    <xf numFmtId="9" fontId="0" fillId="8" borderId="39" xfId="2" applyFont="1" applyFill="1" applyBorder="1" applyAlignment="1" applyProtection="1">
      <alignment horizontal="right" wrapText="1"/>
    </xf>
    <xf numFmtId="167" fontId="10" fillId="8" borderId="117" xfId="1" applyNumberFormat="1" applyFont="1" applyFill="1" applyBorder="1" applyAlignment="1" applyProtection="1">
      <alignment horizontal="right" wrapText="1"/>
    </xf>
    <xf numFmtId="167" fontId="10" fillId="8" borderId="103" xfId="1" applyNumberFormat="1" applyFont="1" applyFill="1" applyBorder="1" applyAlignment="1" applyProtection="1">
      <alignment horizontal="right" wrapText="1"/>
    </xf>
    <xf numFmtId="9" fontId="10" fillId="8" borderId="39" xfId="2" applyFont="1" applyFill="1" applyBorder="1" applyAlignment="1" applyProtection="1">
      <alignment horizontal="right" vertical="center"/>
    </xf>
    <xf numFmtId="167" fontId="0" fillId="8" borderId="53" xfId="1" applyNumberFormat="1" applyFont="1" applyFill="1" applyBorder="1" applyAlignment="1" applyProtection="1">
      <alignment horizontal="right" wrapText="1"/>
    </xf>
    <xf numFmtId="9" fontId="0" fillId="8" borderId="108" xfId="2" applyFont="1" applyFill="1" applyBorder="1" applyAlignment="1" applyProtection="1">
      <alignment horizontal="right" wrapText="1"/>
    </xf>
    <xf numFmtId="167" fontId="0" fillId="8" borderId="106" xfId="1" applyNumberFormat="1" applyFont="1" applyFill="1" applyBorder="1" applyAlignment="1" applyProtection="1">
      <alignment horizontal="right" wrapText="1"/>
    </xf>
    <xf numFmtId="167" fontId="0" fillId="8" borderId="107" xfId="1" applyNumberFormat="1" applyFont="1" applyFill="1" applyBorder="1" applyAlignment="1" applyProtection="1">
      <alignment horizontal="right" wrapText="1"/>
    </xf>
    <xf numFmtId="167" fontId="10" fillId="8" borderId="127" xfId="1" applyNumberFormat="1" applyFont="1" applyFill="1" applyBorder="1" applyAlignment="1" applyProtection="1">
      <alignment horizontal="right" wrapText="1"/>
    </xf>
    <xf numFmtId="167" fontId="10" fillId="8" borderId="107" xfId="1" applyNumberFormat="1" applyFont="1" applyFill="1" applyBorder="1" applyAlignment="1" applyProtection="1">
      <alignment horizontal="right" wrapText="1"/>
    </xf>
    <xf numFmtId="9" fontId="10" fillId="8" borderId="108" xfId="2" applyFont="1" applyFill="1" applyBorder="1" applyAlignment="1" applyProtection="1">
      <alignment horizontal="right" vertical="center"/>
    </xf>
    <xf numFmtId="0" fontId="0" fillId="8" borderId="116" xfId="0" applyFill="1" applyBorder="1"/>
    <xf numFmtId="0" fontId="0" fillId="8" borderId="19" xfId="0" applyFill="1" applyBorder="1"/>
    <xf numFmtId="0" fontId="0" fillId="8" borderId="113" xfId="0" applyFill="1" applyBorder="1"/>
    <xf numFmtId="167" fontId="0" fillId="16" borderId="19" xfId="1" applyNumberFormat="1" applyFont="1" applyFill="1" applyBorder="1" applyAlignment="1" applyProtection="1">
      <alignment horizontal="right" wrapText="1"/>
    </xf>
    <xf numFmtId="167" fontId="10" fillId="8" borderId="104" xfId="1" applyNumberFormat="1" applyFont="1" applyFill="1" applyBorder="1" applyAlignment="1" applyProtection="1">
      <alignment horizontal="right" vertical="center"/>
    </xf>
    <xf numFmtId="167" fontId="10" fillId="8" borderId="19" xfId="1" applyNumberFormat="1" applyFont="1" applyFill="1" applyBorder="1" applyAlignment="1" applyProtection="1">
      <alignment horizontal="right" vertical="center"/>
    </xf>
    <xf numFmtId="167" fontId="10" fillId="8" borderId="103" xfId="1" applyNumberFormat="1" applyFont="1" applyFill="1" applyBorder="1" applyAlignment="1" applyProtection="1">
      <alignment horizontal="right" vertical="center"/>
    </xf>
    <xf numFmtId="167" fontId="20" fillId="16" borderId="53" xfId="1" applyNumberFormat="1" applyFont="1" applyFill="1" applyBorder="1" applyAlignment="1" applyProtection="1">
      <alignment horizontal="right" wrapText="1"/>
    </xf>
    <xf numFmtId="167" fontId="20" fillId="16" borderId="104" xfId="1" applyNumberFormat="1" applyFont="1" applyFill="1" applyBorder="1" applyAlignment="1" applyProtection="1">
      <alignment horizontal="right" wrapText="1"/>
    </xf>
    <xf numFmtId="9" fontId="20" fillId="16" borderId="54" xfId="2" applyFont="1" applyFill="1" applyBorder="1" applyAlignment="1" applyProtection="1">
      <alignment horizontal="right" wrapText="1"/>
    </xf>
    <xf numFmtId="167" fontId="20" fillId="16" borderId="18" xfId="1" applyNumberFormat="1" applyFont="1" applyFill="1" applyBorder="1" applyAlignment="1" applyProtection="1">
      <alignment horizontal="right" wrapText="1"/>
    </xf>
    <xf numFmtId="167" fontId="20" fillId="16" borderId="19" xfId="1" applyNumberFormat="1" applyFont="1" applyFill="1" applyBorder="1" applyAlignment="1" applyProtection="1">
      <alignment horizontal="right" wrapText="1"/>
    </xf>
    <xf numFmtId="9" fontId="20" fillId="16" borderId="20" xfId="2" applyFont="1" applyFill="1" applyBorder="1" applyAlignment="1" applyProtection="1">
      <alignment horizontal="right" wrapText="1"/>
    </xf>
    <xf numFmtId="167" fontId="20" fillId="16" borderId="38" xfId="1" applyNumberFormat="1" applyFont="1" applyFill="1" applyBorder="1" applyAlignment="1" applyProtection="1">
      <alignment horizontal="right" wrapText="1"/>
    </xf>
    <xf numFmtId="167" fontId="20" fillId="16" borderId="103" xfId="1" applyNumberFormat="1" applyFont="1" applyFill="1" applyBorder="1" applyAlignment="1" applyProtection="1">
      <alignment horizontal="right" wrapText="1"/>
    </xf>
    <xf numFmtId="9" fontId="20" fillId="16" borderId="39" xfId="2" applyFont="1" applyFill="1" applyBorder="1" applyAlignment="1" applyProtection="1">
      <alignment horizontal="right" wrapText="1"/>
    </xf>
    <xf numFmtId="167" fontId="20" fillId="8" borderId="53" xfId="1" applyNumberFormat="1" applyFont="1" applyFill="1" applyBorder="1" applyAlignment="1" applyProtection="1">
      <alignment horizontal="right" wrapText="1"/>
    </xf>
    <xf numFmtId="167" fontId="0" fillId="8" borderId="26" xfId="1" applyNumberFormat="1" applyFont="1" applyFill="1" applyBorder="1" applyAlignment="1" applyProtection="1">
      <alignment horizontal="right" wrapText="1"/>
    </xf>
    <xf numFmtId="167" fontId="0" fillId="8" borderId="27" xfId="1" applyNumberFormat="1" applyFont="1" applyFill="1" applyBorder="1" applyAlignment="1" applyProtection="1">
      <alignment horizontal="right" wrapText="1"/>
    </xf>
    <xf numFmtId="9" fontId="0" fillId="8" borderId="28" xfId="2" applyFont="1" applyFill="1" applyBorder="1" applyAlignment="1" applyProtection="1">
      <alignment horizontal="right" wrapText="1"/>
    </xf>
    <xf numFmtId="167" fontId="10" fillId="8" borderId="118" xfId="1" applyNumberFormat="1" applyFont="1" applyFill="1" applyBorder="1" applyAlignment="1" applyProtection="1">
      <alignment horizontal="right" wrapText="1"/>
    </xf>
    <xf numFmtId="167" fontId="10" fillId="8" borderId="27" xfId="1" applyNumberFormat="1" applyFont="1" applyFill="1" applyBorder="1" applyAlignment="1" applyProtection="1">
      <alignment horizontal="right" wrapText="1"/>
    </xf>
    <xf numFmtId="9" fontId="28" fillId="3" borderId="2" xfId="2" applyFont="1" applyFill="1" applyBorder="1" applyAlignment="1" applyProtection="1"/>
    <xf numFmtId="9" fontId="5" fillId="0" borderId="73" xfId="2" applyFont="1" applyBorder="1" applyAlignment="1" applyProtection="1"/>
    <xf numFmtId="9" fontId="1" fillId="2" borderId="99" xfId="2" applyFont="1" applyFill="1" applyBorder="1" applyAlignment="1" applyProtection="1"/>
    <xf numFmtId="9" fontId="5" fillId="0" borderId="2" xfId="2" applyFont="1" applyBorder="1" applyAlignment="1" applyProtection="1"/>
    <xf numFmtId="9" fontId="27" fillId="6" borderId="70" xfId="2" applyFont="1" applyFill="1" applyBorder="1" applyAlignment="1" applyProtection="1"/>
    <xf numFmtId="9" fontId="27" fillId="6" borderId="2" xfId="2" applyFont="1" applyFill="1" applyBorder="1" applyAlignment="1" applyProtection="1"/>
    <xf numFmtId="3" fontId="0" fillId="0" borderId="0" xfId="0" applyNumberFormat="1" applyBorder="1"/>
    <xf numFmtId="167" fontId="7" fillId="0" borderId="63" xfId="1" applyNumberFormat="1" applyFont="1" applyBorder="1" applyAlignment="1" applyProtection="1"/>
    <xf numFmtId="167" fontId="7" fillId="0" borderId="63" xfId="1" applyNumberFormat="1" applyFont="1" applyBorder="1" applyAlignment="1" applyProtection="1">
      <alignment vertical="center"/>
    </xf>
    <xf numFmtId="167" fontId="7" fillId="0" borderId="82" xfId="1" applyNumberFormat="1" applyFont="1" applyBorder="1" applyAlignment="1" applyProtection="1"/>
    <xf numFmtId="167" fontId="7" fillId="0" borderId="73" xfId="1" applyNumberFormat="1" applyFont="1" applyBorder="1" applyAlignment="1" applyProtection="1"/>
    <xf numFmtId="3" fontId="7" fillId="0" borderId="45" xfId="1" applyNumberFormat="1" applyFont="1" applyFill="1" applyBorder="1" applyAlignment="1" applyProtection="1"/>
    <xf numFmtId="0" fontId="7" fillId="0" borderId="95" xfId="0" applyFont="1" applyBorder="1" applyAlignment="1">
      <alignment horizontal="center"/>
    </xf>
    <xf numFmtId="0" fontId="53" fillId="0" borderId="62" xfId="0" applyFont="1" applyBorder="1" applyAlignment="1">
      <alignment horizontal="left"/>
    </xf>
    <xf numFmtId="3" fontId="53" fillId="0" borderId="78" xfId="0" applyNumberFormat="1" applyFont="1" applyBorder="1"/>
    <xf numFmtId="3" fontId="7" fillId="8" borderId="68" xfId="0" applyNumberFormat="1" applyFont="1" applyFill="1" applyBorder="1"/>
    <xf numFmtId="3" fontId="30" fillId="8" borderId="4" xfId="0" applyNumberFormat="1" applyFont="1" applyFill="1" applyBorder="1"/>
    <xf numFmtId="3" fontId="7" fillId="8" borderId="4" xfId="0" applyNumberFormat="1" applyFont="1" applyFill="1" applyBorder="1"/>
    <xf numFmtId="3" fontId="53" fillId="0" borderId="63" xfId="0" applyNumberFormat="1" applyFont="1" applyBorder="1"/>
    <xf numFmtId="3" fontId="7" fillId="0" borderId="63" xfId="0" applyNumberFormat="1" applyFont="1" applyBorder="1"/>
    <xf numFmtId="0" fontId="53" fillId="0" borderId="5" xfId="0" applyFont="1" applyBorder="1"/>
    <xf numFmtId="3" fontId="53" fillId="8" borderId="63" xfId="0" applyNumberFormat="1" applyFont="1" applyFill="1" applyBorder="1"/>
    <xf numFmtId="3" fontId="7" fillId="8" borderId="92" xfId="0" applyNumberFormat="1" applyFont="1" applyFill="1" applyBorder="1"/>
    <xf numFmtId="9" fontId="7" fillId="8" borderId="63" xfId="2" applyFont="1" applyFill="1" applyBorder="1" applyAlignment="1" applyProtection="1"/>
    <xf numFmtId="9" fontId="30" fillId="8" borderId="63" xfId="2" applyFont="1" applyFill="1" applyBorder="1" applyAlignment="1" applyProtection="1"/>
    <xf numFmtId="1" fontId="7" fillId="0" borderId="63" xfId="0" applyNumberFormat="1" applyFont="1" applyBorder="1"/>
    <xf numFmtId="3" fontId="7" fillId="8" borderId="63" xfId="0" applyNumberFormat="1" applyFont="1" applyFill="1" applyBorder="1"/>
    <xf numFmtId="9" fontId="7" fillId="8" borderId="69" xfId="2" applyFont="1" applyFill="1" applyBorder="1" applyAlignment="1" applyProtection="1"/>
    <xf numFmtId="3" fontId="3" fillId="0" borderId="4" xfId="0" applyNumberFormat="1" applyFont="1" applyBorder="1"/>
    <xf numFmtId="3" fontId="4" fillId="0" borderId="4" xfId="0" applyNumberFormat="1" applyFont="1" applyBorder="1"/>
    <xf numFmtId="3" fontId="5" fillId="0" borderId="0" xfId="0" applyNumberFormat="1" applyFont="1" applyBorder="1"/>
    <xf numFmtId="3" fontId="5" fillId="0" borderId="3" xfId="0" applyNumberFormat="1" applyFont="1" applyBorder="1"/>
    <xf numFmtId="3" fontId="5" fillId="0" borderId="0" xfId="0" applyNumberFormat="1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3" fontId="1" fillId="2" borderId="4" xfId="0" applyNumberFormat="1" applyFont="1" applyFill="1" applyBorder="1"/>
    <xf numFmtId="3" fontId="1" fillId="0" borderId="0" xfId="0" applyNumberFormat="1" applyFont="1"/>
    <xf numFmtId="0" fontId="4" fillId="0" borderId="6" xfId="0" applyFont="1" applyBorder="1"/>
    <xf numFmtId="0" fontId="4" fillId="0" borderId="0" xfId="0" applyFont="1" applyBorder="1"/>
    <xf numFmtId="3" fontId="4" fillId="8" borderId="4" xfId="0" applyNumberFormat="1" applyFont="1" applyFill="1" applyBorder="1"/>
    <xf numFmtId="49" fontId="3" fillId="0" borderId="3" xfId="0" applyNumberFormat="1" applyFont="1" applyBorder="1"/>
    <xf numFmtId="0" fontId="5" fillId="2" borderId="3" xfId="0" applyFont="1" applyFill="1" applyBorder="1"/>
    <xf numFmtId="0" fontId="1" fillId="2" borderId="2" xfId="0" applyFont="1" applyFill="1" applyBorder="1" applyAlignment="1">
      <alignment vertical="center"/>
    </xf>
    <xf numFmtId="0" fontId="3" fillId="0" borderId="4" xfId="0" applyFont="1" applyBorder="1"/>
    <xf numFmtId="3" fontId="5" fillId="0" borderId="8" xfId="0" applyNumberFormat="1" applyFont="1" applyBorder="1"/>
    <xf numFmtId="3" fontId="1" fillId="3" borderId="3" xfId="0" applyNumberFormat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  <xf numFmtId="3" fontId="1" fillId="4" borderId="4" xfId="0" applyNumberFormat="1" applyFont="1" applyFill="1" applyBorder="1"/>
    <xf numFmtId="0" fontId="1" fillId="4" borderId="7" xfId="0" applyFont="1" applyFill="1" applyBorder="1"/>
    <xf numFmtId="0" fontId="1" fillId="4" borderId="0" xfId="0" applyFont="1" applyFill="1" applyBorder="1"/>
    <xf numFmtId="0" fontId="1" fillId="4" borderId="8" xfId="0" applyFont="1" applyFill="1" applyBorder="1"/>
    <xf numFmtId="0" fontId="58" fillId="0" borderId="0" xfId="0" applyFont="1" applyFill="1"/>
    <xf numFmtId="0" fontId="7" fillId="0" borderId="72" xfId="0" applyFont="1" applyBorder="1" applyAlignment="1">
      <alignment horizontal="center" vertical="center"/>
    </xf>
    <xf numFmtId="9" fontId="33" fillId="0" borderId="55" xfId="2" applyFont="1" applyBorder="1" applyProtection="1"/>
    <xf numFmtId="9" fontId="7" fillId="0" borderId="128" xfId="2" applyFont="1" applyBorder="1" applyAlignment="1" applyProtection="1"/>
    <xf numFmtId="9" fontId="35" fillId="0" borderId="4" xfId="2" applyBorder="1"/>
    <xf numFmtId="0" fontId="0" fillId="0" borderId="4" xfId="0" applyBorder="1"/>
    <xf numFmtId="9" fontId="35" fillId="9" borderId="4" xfId="2" applyFill="1" applyBorder="1"/>
    <xf numFmtId="9" fontId="10" fillId="0" borderId="4" xfId="2" applyFont="1" applyBorder="1"/>
    <xf numFmtId="9" fontId="35" fillId="0" borderId="4" xfId="2" applyFill="1" applyBorder="1"/>
    <xf numFmtId="3" fontId="4" fillId="0" borderId="4" xfId="0" applyNumberFormat="1" applyFont="1" applyFill="1" applyBorder="1"/>
    <xf numFmtId="3" fontId="7" fillId="0" borderId="4" xfId="0" applyNumberFormat="1" applyFont="1" applyFill="1" applyBorder="1"/>
    <xf numFmtId="3" fontId="5" fillId="0" borderId="4" xfId="0" applyNumberFormat="1" applyFont="1" applyFill="1" applyBorder="1"/>
    <xf numFmtId="0" fontId="0" fillId="10" borderId="4" xfId="0" applyFont="1" applyFill="1" applyBorder="1"/>
    <xf numFmtId="9" fontId="17" fillId="10" borderId="4" xfId="2" applyFont="1" applyFill="1" applyBorder="1"/>
    <xf numFmtId="0" fontId="17" fillId="10" borderId="4" xfId="0" applyFont="1" applyFill="1" applyBorder="1"/>
    <xf numFmtId="3" fontId="3" fillId="0" borderId="4" xfId="0" applyNumberFormat="1" applyFont="1" applyFill="1" applyBorder="1"/>
    <xf numFmtId="0" fontId="7" fillId="0" borderId="67" xfId="0" applyFont="1" applyBorder="1" applyAlignment="1">
      <alignment horizontal="center" vertical="top" wrapText="1"/>
    </xf>
    <xf numFmtId="0" fontId="31" fillId="0" borderId="70" xfId="0" applyFont="1" applyBorder="1" applyAlignment="1">
      <alignment horizontal="left" vertical="top" wrapText="1"/>
    </xf>
    <xf numFmtId="3" fontId="31" fillId="0" borderId="129" xfId="0" applyNumberFormat="1" applyFont="1" applyBorder="1" applyAlignment="1">
      <alignment horizontal="right" vertical="top" wrapText="1"/>
    </xf>
    <xf numFmtId="0" fontId="59" fillId="0" borderId="4" xfId="0" applyFont="1" applyBorder="1" applyAlignment="1">
      <alignment horizontal="left" vertical="top" wrapText="1"/>
    </xf>
    <xf numFmtId="3" fontId="31" fillId="0" borderId="101" xfId="0" applyNumberFormat="1" applyFont="1" applyBorder="1" applyAlignment="1">
      <alignment horizontal="right" vertical="top" wrapText="1"/>
    </xf>
    <xf numFmtId="3" fontId="48" fillId="0" borderId="101" xfId="0" applyNumberFormat="1" applyFont="1" applyBorder="1" applyAlignment="1">
      <alignment horizontal="right" vertical="top" wrapText="1"/>
    </xf>
    <xf numFmtId="0" fontId="57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3" fontId="1" fillId="2" borderId="74" xfId="0" applyNumberFormat="1" applyFont="1" applyFill="1" applyBorder="1" applyAlignment="1">
      <alignment horizontal="center"/>
    </xf>
    <xf numFmtId="3" fontId="1" fillId="2" borderId="68" xfId="0" applyNumberFormat="1" applyFont="1" applyFill="1" applyBorder="1" applyAlignment="1">
      <alignment horizontal="center"/>
    </xf>
    <xf numFmtId="9" fontId="35" fillId="9" borderId="74" xfId="2" applyFill="1" applyBorder="1" applyAlignment="1">
      <alignment horizontal="center"/>
    </xf>
    <xf numFmtId="9" fontId="35" fillId="9" borderId="68" xfId="2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wrapText="1"/>
    </xf>
    <xf numFmtId="3" fontId="5" fillId="2" borderId="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56" fillId="0" borderId="1" xfId="0" applyFont="1" applyBorder="1" applyAlignment="1">
      <alignment horizontal="center" vertical="center" wrapText="1"/>
    </xf>
    <xf numFmtId="49" fontId="22" fillId="5" borderId="11" xfId="0" applyNumberFormat="1" applyFont="1" applyFill="1" applyBorder="1" applyAlignment="1">
      <alignment horizontal="left"/>
    </xf>
    <xf numFmtId="49" fontId="16" fillId="2" borderId="123" xfId="0" applyNumberFormat="1" applyFont="1" applyFill="1" applyBorder="1" applyAlignment="1">
      <alignment horizontal="left"/>
    </xf>
    <xf numFmtId="49" fontId="16" fillId="2" borderId="124" xfId="0" applyNumberFormat="1" applyFont="1" applyFill="1" applyBorder="1" applyAlignment="1">
      <alignment horizontal="left"/>
    </xf>
    <xf numFmtId="49" fontId="16" fillId="2" borderId="125" xfId="0" applyNumberFormat="1" applyFont="1" applyFill="1" applyBorder="1" applyAlignment="1">
      <alignment horizontal="left"/>
    </xf>
    <xf numFmtId="0" fontId="18" fillId="3" borderId="53" xfId="0" applyFont="1" applyFill="1" applyBorder="1" applyAlignment="1">
      <alignment horizontal="left"/>
    </xf>
    <xf numFmtId="0" fontId="18" fillId="3" borderId="104" xfId="0" applyFont="1" applyFill="1" applyBorder="1" applyAlignment="1">
      <alignment horizontal="left"/>
    </xf>
    <xf numFmtId="0" fontId="18" fillId="3" borderId="54" xfId="0" applyFont="1" applyFill="1" applyBorder="1" applyAlignment="1">
      <alignment horizontal="left"/>
    </xf>
    <xf numFmtId="0" fontId="18" fillId="3" borderId="26" xfId="0" applyFont="1" applyFill="1" applyBorder="1" applyAlignment="1">
      <alignment horizontal="left"/>
    </xf>
    <xf numFmtId="0" fontId="18" fillId="3" borderId="27" xfId="0" applyFont="1" applyFill="1" applyBorder="1" applyAlignment="1">
      <alignment horizontal="left"/>
    </xf>
    <xf numFmtId="0" fontId="18" fillId="3" borderId="28" xfId="0" applyFont="1" applyFill="1" applyBorder="1" applyAlignment="1">
      <alignment horizontal="left"/>
    </xf>
    <xf numFmtId="0" fontId="16" fillId="2" borderId="119" xfId="0" applyFont="1" applyFill="1" applyBorder="1" applyAlignment="1">
      <alignment horizontal="left"/>
    </xf>
    <xf numFmtId="0" fontId="16" fillId="2" borderId="120" xfId="0" applyFont="1" applyFill="1" applyBorder="1" applyAlignment="1">
      <alignment horizontal="left"/>
    </xf>
    <xf numFmtId="0" fontId="16" fillId="2" borderId="121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3" fontId="13" fillId="3" borderId="11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46" xfId="0" applyNumberFormat="1" applyFont="1" applyFill="1" applyBorder="1" applyAlignment="1">
      <alignment horizontal="center" vertical="center" wrapText="1"/>
    </xf>
    <xf numFmtId="3" fontId="13" fillId="3" borderId="96" xfId="0" applyNumberFormat="1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left" vertical="top"/>
    </xf>
    <xf numFmtId="0" fontId="16" fillId="2" borderId="4" xfId="0" applyFont="1" applyFill="1" applyBorder="1" applyAlignment="1">
      <alignment horizontal="left" vertical="top"/>
    </xf>
    <xf numFmtId="0" fontId="16" fillId="2" borderId="63" xfId="0" applyFont="1" applyFill="1" applyBorder="1" applyAlignment="1">
      <alignment horizontal="left" vertical="top"/>
    </xf>
    <xf numFmtId="49" fontId="16" fillId="2" borderId="62" xfId="0" applyNumberFormat="1" applyFont="1" applyFill="1" applyBorder="1" applyAlignment="1">
      <alignment horizontal="left" vertical="top"/>
    </xf>
    <xf numFmtId="49" fontId="16" fillId="2" borderId="4" xfId="0" applyNumberFormat="1" applyFont="1" applyFill="1" applyBorder="1" applyAlignment="1">
      <alignment horizontal="left" vertical="top"/>
    </xf>
    <xf numFmtId="49" fontId="16" fillId="2" borderId="63" xfId="0" applyNumberFormat="1" applyFont="1" applyFill="1" applyBorder="1" applyAlignment="1">
      <alignment horizontal="left" vertical="top"/>
    </xf>
    <xf numFmtId="0" fontId="55" fillId="0" borderId="0" xfId="0" applyFont="1" applyBorder="1" applyAlignment="1">
      <alignment horizontal="center" vertical="center"/>
    </xf>
    <xf numFmtId="49" fontId="22" fillId="5" borderId="46" xfId="0" applyNumberFormat="1" applyFont="1" applyFill="1" applyBorder="1" applyAlignment="1">
      <alignment horizontal="left" vertical="top"/>
    </xf>
    <xf numFmtId="49" fontId="22" fillId="5" borderId="96" xfId="0" applyNumberFormat="1" applyFont="1" applyFill="1" applyBorder="1" applyAlignment="1">
      <alignment horizontal="left" vertical="top"/>
    </xf>
    <xf numFmtId="49" fontId="22" fillId="5" borderId="12" xfId="0" applyNumberFormat="1" applyFont="1" applyFill="1" applyBorder="1" applyAlignment="1">
      <alignment horizontal="left" vertical="top"/>
    </xf>
    <xf numFmtId="3" fontId="25" fillId="0" borderId="0" xfId="0" applyNumberFormat="1" applyFont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26" fillId="6" borderId="6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3" fontId="25" fillId="0" borderId="0" xfId="0" applyNumberFormat="1" applyFont="1" applyBorder="1" applyAlignment="1">
      <alignment horizont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9" fillId="7" borderId="87" xfId="0" applyFont="1" applyFill="1" applyBorder="1" applyAlignment="1">
      <alignment horizontal="left" vertical="top" wrapText="1"/>
    </xf>
    <xf numFmtId="0" fontId="49" fillId="7" borderId="89" xfId="0" applyFont="1" applyFill="1" applyBorder="1" applyAlignment="1">
      <alignment horizontal="left" vertical="top" wrapText="1"/>
    </xf>
    <xf numFmtId="0" fontId="51" fillId="4" borderId="90" xfId="0" applyFont="1" applyFill="1" applyBorder="1" applyAlignment="1">
      <alignment horizontal="left" vertical="top" wrapText="1"/>
    </xf>
    <xf numFmtId="0" fontId="6" fillId="8" borderId="0" xfId="3" applyFont="1" applyFill="1" applyBorder="1" applyAlignment="1">
      <alignment horizontal="center" vertical="center" wrapText="1"/>
    </xf>
    <xf numFmtId="0" fontId="2" fillId="13" borderId="46" xfId="0" applyFont="1" applyFill="1" applyBorder="1" applyAlignment="1">
      <alignment horizontal="center" vertical="center" wrapText="1"/>
    </xf>
    <xf numFmtId="0" fontId="2" fillId="13" borderId="96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left" vertical="center" wrapText="1"/>
    </xf>
    <xf numFmtId="0" fontId="1" fillId="9" borderId="96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 4" xfId="3"/>
    <cellStyle name="Százalék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98" name="shapetype_202" hidden="1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96" name="shapetype_202" hidden="1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94" name="shapetype_202" hidden="1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92" name="shapetype_202" hidden="1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90" name="shapetype_202" hidden="1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88" name="shapetype_202" hidden="1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86" name="shapetype_202" hidden="1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84" name="shapetype_202" hidden="1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82" name="shapetype_202" hidden="1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80" name="shapetype_202" hidden="1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78" name="shapetype_202" hidden="1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76" name="shapetype_202" hidden="1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74" name="shapetype_202" hidden="1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72" name="shapetype_202" hidden="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70" name="shapetype_202" hidden="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68" name="shapetype_202" hidden="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66" name="shapetype_202" hidden="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64" name="shapetype_202" hidden="1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62" name="shapetype_202" hidden="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60" name="shapetype_202" hidden="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37</xdr:row>
      <xdr:rowOff>47625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112" name="shapetype_202" hidden="1">
          <a:extLst>
            <a:ext uri="{FF2B5EF4-FFF2-40B4-BE49-F238E27FC236}">
              <a16:creationId xmlns:a16="http://schemas.microsoft.com/office/drawing/2014/main" id="{00000000-0008-0000-0200-00002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110" name="shapetype_202" hidden="1">
          <a:extLst>
            <a:ext uri="{FF2B5EF4-FFF2-40B4-BE49-F238E27FC236}">
              <a16:creationId xmlns:a16="http://schemas.microsoft.com/office/drawing/2014/main" id="{00000000-0008-0000-0200-00002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108" name="shapetype_202" hidden="1">
          <a:extLst>
            <a:ext uri="{FF2B5EF4-FFF2-40B4-BE49-F238E27FC236}">
              <a16:creationId xmlns:a16="http://schemas.microsoft.com/office/drawing/2014/main" id="{00000000-0008-0000-0200-00002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106" name="shapetype_202" hidden="1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104" name="shapetype_202" hidden="1">
          <a:extLst>
            <a:ext uri="{FF2B5EF4-FFF2-40B4-BE49-F238E27FC236}">
              <a16:creationId xmlns:a16="http://schemas.microsoft.com/office/drawing/2014/main" id="{00000000-0008-0000-0200-00002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102" name="shapetype_202" hidden="1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100" name="shapetype_202" hidden="1">
          <a:extLst>
            <a:ext uri="{FF2B5EF4-FFF2-40B4-BE49-F238E27FC236}">
              <a16:creationId xmlns:a16="http://schemas.microsoft.com/office/drawing/2014/main" id="{00000000-0008-0000-0200-00001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98" name="shapetype_202" hidden="1">
          <a:extLst>
            <a:ext uri="{FF2B5EF4-FFF2-40B4-BE49-F238E27FC236}">
              <a16:creationId xmlns:a16="http://schemas.microsoft.com/office/drawing/2014/main" id="{00000000-0008-0000-0200-00001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96" name="shapetype_202" hidden="1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94" name="shapetype_202" hidden="1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92" name="shapetype_202" hidden="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90" name="shapetype_202" hidden="1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88" name="shapetype_202" hidden="1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86" name="shapetype_202" hidden="1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84" name="shapetype_202" hidden="1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82" name="shapetype_202" hidden="1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48" name="shapetype_202" hidden="1">
          <a:extLst>
            <a:ext uri="{FF2B5EF4-FFF2-40B4-BE49-F238E27FC236}">
              <a16:creationId xmlns:a16="http://schemas.microsoft.com/office/drawing/2014/main" id="{00000000-0008-0000-0300-00003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46" name="shapetype_202" hidden="1">
          <a:extLst>
            <a:ext uri="{FF2B5EF4-FFF2-40B4-BE49-F238E27FC236}">
              <a16:creationId xmlns:a16="http://schemas.microsoft.com/office/drawing/2014/main" id="{00000000-0008-0000-0300-00003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44" name="shapetype_202" hidden="1">
          <a:extLst>
            <a:ext uri="{FF2B5EF4-FFF2-40B4-BE49-F238E27FC236}">
              <a16:creationId xmlns:a16="http://schemas.microsoft.com/office/drawing/2014/main" id="{00000000-0008-0000-0300-00003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42" name="shapetype_202" hidden="1">
          <a:extLst>
            <a:ext uri="{FF2B5EF4-FFF2-40B4-BE49-F238E27FC236}">
              <a16:creationId xmlns:a16="http://schemas.microsoft.com/office/drawing/2014/main" id="{00000000-0008-0000-0300-00002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40" name="shapetype_202" hidden="1">
          <a:extLst>
            <a:ext uri="{FF2B5EF4-FFF2-40B4-BE49-F238E27FC236}">
              <a16:creationId xmlns:a16="http://schemas.microsoft.com/office/drawing/2014/main" id="{00000000-0008-0000-0300-00002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38" name="shapetype_202" hidden="1">
          <a:extLst>
            <a:ext uri="{FF2B5EF4-FFF2-40B4-BE49-F238E27FC236}">
              <a16:creationId xmlns:a16="http://schemas.microsoft.com/office/drawing/2014/main" id="{00000000-0008-0000-0300-00002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36" name="shapetype_202" hidden="1">
          <a:extLst>
            <a:ext uri="{FF2B5EF4-FFF2-40B4-BE49-F238E27FC236}">
              <a16:creationId xmlns:a16="http://schemas.microsoft.com/office/drawing/2014/main" id="{00000000-0008-0000-0300-00002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34" name="shapetype_202" hidden="1">
          <a:extLst>
            <a:ext uri="{FF2B5EF4-FFF2-40B4-BE49-F238E27FC236}">
              <a16:creationId xmlns:a16="http://schemas.microsoft.com/office/drawing/2014/main" id="{00000000-0008-0000-0300-00002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32" name="shapetype_202" hidden="1">
          <a:extLst>
            <a:ext uri="{FF2B5EF4-FFF2-40B4-BE49-F238E27FC236}">
              <a16:creationId xmlns:a16="http://schemas.microsoft.com/office/drawing/2014/main" id="{00000000-0008-0000-0300-00002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30" name="shapetype_202" hidden="1">
          <a:extLst>
            <a:ext uri="{FF2B5EF4-FFF2-40B4-BE49-F238E27FC236}">
              <a16:creationId xmlns:a16="http://schemas.microsoft.com/office/drawing/2014/main" id="{00000000-0008-0000-0300-00002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28" name="shapetype_202" hidden="1">
          <a:extLst>
            <a:ext uri="{FF2B5EF4-FFF2-40B4-BE49-F238E27FC236}">
              <a16:creationId xmlns:a16="http://schemas.microsoft.com/office/drawing/2014/main" id="{00000000-0008-0000-0300-00002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26" name="shapetype_202" hidden="1">
          <a:extLst>
            <a:ext uri="{FF2B5EF4-FFF2-40B4-BE49-F238E27FC236}">
              <a16:creationId xmlns:a16="http://schemas.microsoft.com/office/drawing/2014/main" id="{00000000-0008-0000-0300-00001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24" name="shapetype_202" hidden="1">
          <a:extLst>
            <a:ext uri="{FF2B5EF4-FFF2-40B4-BE49-F238E27FC236}">
              <a16:creationId xmlns:a16="http://schemas.microsoft.com/office/drawing/2014/main" id="{00000000-0008-0000-0300-00001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22" name="shapetype_202" hidden="1">
          <a:extLst>
            <a:ext uri="{FF2B5EF4-FFF2-40B4-BE49-F238E27FC236}">
              <a16:creationId xmlns:a16="http://schemas.microsoft.com/office/drawing/2014/main" id="{00000000-0008-0000-0300-00001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20" name="shapetype_202" hidden="1">
          <a:extLst>
            <a:ext uri="{FF2B5EF4-FFF2-40B4-BE49-F238E27FC236}">
              <a16:creationId xmlns:a16="http://schemas.microsoft.com/office/drawing/2014/main" id="{00000000-0008-0000-0300-00001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18" name="shapetype_202" hidden="1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16" name="shapetype_202" hidden="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14" name="shapetype_202" hidden="1">
          <a:extLst>
            <a:ext uri="{FF2B5EF4-FFF2-40B4-BE49-F238E27FC236}">
              <a16:creationId xmlns:a16="http://schemas.microsoft.com/office/drawing/2014/main" id="{00000000-0008-0000-0300-00001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12" name="shapetype_202" hidden="1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10" name="shapetype_202" hidden="1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08" name="shapetype_202" hidden="1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06" name="shapetype_202" hidden="1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04" name="shapetype_202" hidden="1">
          <a:extLst>
            <a:ext uri="{FF2B5EF4-FFF2-40B4-BE49-F238E27FC236}">
              <a16:creationId xmlns:a16="http://schemas.microsoft.com/office/drawing/2014/main" id="{00000000-0008-0000-03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02" name="shapetype_202" hidden="1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400050</xdr:colOff>
      <xdr:row>35</xdr:row>
      <xdr:rowOff>9525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76200</xdr:colOff>
      <xdr:row>31</xdr:row>
      <xdr:rowOff>95250</xdr:rowOff>
    </xdr:to>
    <xdr:sp macro="" textlink="">
      <xdr:nvSpPr>
        <xdr:cNvPr id="5134" name="shapetype_202" hidden="1">
          <a:extLst>
            <a:ext uri="{FF2B5EF4-FFF2-40B4-BE49-F238E27FC236}">
              <a16:creationId xmlns:a16="http://schemas.microsoft.com/office/drawing/2014/main" id="{00000000-0008-0000-0400-00000E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31</xdr:row>
      <xdr:rowOff>95250</xdr:rowOff>
    </xdr:to>
    <xdr:sp macro="" textlink="">
      <xdr:nvSpPr>
        <xdr:cNvPr id="5132" name="shapetype_202" hidden="1">
          <a:extLst>
            <a:ext uri="{FF2B5EF4-FFF2-40B4-BE49-F238E27FC236}">
              <a16:creationId xmlns:a16="http://schemas.microsoft.com/office/drawing/2014/main" id="{00000000-0008-0000-0400-00000C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31</xdr:row>
      <xdr:rowOff>95250</xdr:rowOff>
    </xdr:to>
    <xdr:sp macro="" textlink="">
      <xdr:nvSpPr>
        <xdr:cNvPr id="5130" name="shapetype_202" hidden="1">
          <a:extLst>
            <a:ext uri="{FF2B5EF4-FFF2-40B4-BE49-F238E27FC236}">
              <a16:creationId xmlns:a16="http://schemas.microsoft.com/office/drawing/2014/main" id="{00000000-0008-0000-0400-00000A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31</xdr:row>
      <xdr:rowOff>95250</xdr:rowOff>
    </xdr:to>
    <xdr:sp macro="" textlink="">
      <xdr:nvSpPr>
        <xdr:cNvPr id="5128" name="shapetype_202" hidden="1">
          <a:extLst>
            <a:ext uri="{FF2B5EF4-FFF2-40B4-BE49-F238E27FC236}">
              <a16:creationId xmlns:a16="http://schemas.microsoft.com/office/drawing/2014/main" id="{00000000-0008-0000-0400-000008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31</xdr:row>
      <xdr:rowOff>95250</xdr:rowOff>
    </xdr:to>
    <xdr:sp macro="" textlink="">
      <xdr:nvSpPr>
        <xdr:cNvPr id="5126" name="shapetype_202" hidden="1">
          <a:extLst>
            <a:ext uri="{FF2B5EF4-FFF2-40B4-BE49-F238E27FC236}">
              <a16:creationId xmlns:a16="http://schemas.microsoft.com/office/drawing/2014/main" id="{00000000-0008-0000-0400-00000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31</xdr:row>
      <xdr:rowOff>95250</xdr:rowOff>
    </xdr:to>
    <xdr:sp macro="" textlink="">
      <xdr:nvSpPr>
        <xdr:cNvPr id="5124" name="shapetype_202" hidden="1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31</xdr:row>
      <xdr:rowOff>95250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2724150</xdr:colOff>
      <xdr:row>41</xdr:row>
      <xdr:rowOff>76200</xdr:rowOff>
    </xdr:to>
    <xdr:sp macro="" textlink="">
      <xdr:nvSpPr>
        <xdr:cNvPr id="6152" name="shapetype_202" hidden="1">
          <a:extLst>
            <a:ext uri="{FF2B5EF4-FFF2-40B4-BE49-F238E27FC236}">
              <a16:creationId xmlns:a16="http://schemas.microsoft.com/office/drawing/2014/main" id="{00000000-0008-0000-0500-000008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2724150</xdr:colOff>
      <xdr:row>41</xdr:row>
      <xdr:rowOff>76200</xdr:rowOff>
    </xdr:to>
    <xdr:sp macro="" textlink="">
      <xdr:nvSpPr>
        <xdr:cNvPr id="6150" name="shapetype_202" hidden="1">
          <a:extLst>
            <a:ext uri="{FF2B5EF4-FFF2-40B4-BE49-F238E27FC236}">
              <a16:creationId xmlns:a16="http://schemas.microsoft.com/office/drawing/2014/main" id="{00000000-0008-0000-0500-000006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2724150</xdr:colOff>
      <xdr:row>41</xdr:row>
      <xdr:rowOff>76200</xdr:rowOff>
    </xdr:to>
    <xdr:sp macro="" textlink="">
      <xdr:nvSpPr>
        <xdr:cNvPr id="6148" name="shapetype_202" hidden="1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2724150</xdr:colOff>
      <xdr:row>41</xdr:row>
      <xdr:rowOff>76200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inika\Documents\GAZD&#193;LKOD&#193;S%20%20EV\2016.%20&#233;v\k&#246;lts&#233;gvet&#233;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Összesítő"/>
      <sheetName val="2. KIADÁS"/>
      <sheetName val="3. BEVÉTEL"/>
      <sheetName val="4. Pénzeszk. átadás"/>
      <sheetName val="5. Felhalmozási kiadások"/>
      <sheetName val="6. Működés és felhalmozás"/>
      <sheetName val="7. Előirányzat"/>
      <sheetName val="8. Saját bevétel alakulása"/>
      <sheetName val="9. Több éves kihatással járó "/>
    </sheetNames>
    <sheetDataSet>
      <sheetData sheetId="0"/>
      <sheetData sheetId="1">
        <row r="10">
          <cell r="G10">
            <v>1063</v>
          </cell>
        </row>
        <row r="44">
          <cell r="D44">
            <v>16730</v>
          </cell>
          <cell r="F44">
            <v>21602</v>
          </cell>
        </row>
      </sheetData>
      <sheetData sheetId="2">
        <row r="9">
          <cell r="E9">
            <v>3825</v>
          </cell>
        </row>
        <row r="21">
          <cell r="E21">
            <v>2635</v>
          </cell>
          <cell r="I21">
            <v>2247</v>
          </cell>
        </row>
        <row r="29">
          <cell r="E29">
            <v>150</v>
          </cell>
        </row>
      </sheetData>
      <sheetData sheetId="3">
        <row r="5">
          <cell r="B5">
            <v>5314</v>
          </cell>
        </row>
        <row r="15">
          <cell r="B15">
            <v>6671</v>
          </cell>
        </row>
        <row r="33">
          <cell r="B33">
            <v>3070</v>
          </cell>
        </row>
      </sheetData>
      <sheetData sheetId="4">
        <row r="14">
          <cell r="D14">
            <v>36412</v>
          </cell>
        </row>
        <row r="21">
          <cell r="D21">
            <v>5857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K119"/>
  <sheetViews>
    <sheetView view="pageLayout" zoomScale="90" zoomScaleNormal="70" zoomScaleSheetLayoutView="124" zoomScalePageLayoutView="90" workbookViewId="0">
      <selection activeCell="Q6" sqref="Q6"/>
    </sheetView>
  </sheetViews>
  <sheetFormatPr defaultRowHeight="15" x14ac:dyDescent="0.25"/>
  <cols>
    <col min="1" max="1025" width="9.140625" style="1"/>
  </cols>
  <sheetData>
    <row r="1" spans="1:1024" s="2" customFormat="1" ht="20.25" customHeight="1" x14ac:dyDescent="0.3">
      <c r="B1" s="24" t="s">
        <v>0</v>
      </c>
      <c r="C1" s="24"/>
      <c r="D1" s="24" t="s">
        <v>1</v>
      </c>
      <c r="E1" s="24"/>
      <c r="F1" s="24"/>
      <c r="G1" s="24"/>
      <c r="L1" s="623" t="s">
        <v>473</v>
      </c>
      <c r="M1" s="612" t="s">
        <v>508</v>
      </c>
      <c r="N1" s="613" t="s">
        <v>451</v>
      </c>
      <c r="O1" s="612" t="s">
        <v>3</v>
      </c>
    </row>
    <row r="2" spans="1:1024" x14ac:dyDescent="0.25">
      <c r="A2"/>
      <c r="B2"/>
      <c r="C2"/>
      <c r="D2"/>
      <c r="E2"/>
      <c r="F2"/>
      <c r="G2"/>
      <c r="H2"/>
      <c r="I2"/>
      <c r="J2"/>
      <c r="K2"/>
      <c r="L2" s="623"/>
      <c r="M2" s="612"/>
      <c r="N2" s="613"/>
      <c r="O2" s="61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3" customFormat="1" ht="15.75" x14ac:dyDescent="0.25">
      <c r="B3" s="20" t="s">
        <v>4</v>
      </c>
      <c r="C3" s="21"/>
      <c r="D3" s="21" t="s">
        <v>5</v>
      </c>
      <c r="E3" s="21"/>
      <c r="F3" s="21"/>
      <c r="G3" s="21"/>
      <c r="H3" s="21"/>
      <c r="I3" s="21"/>
      <c r="J3" s="21"/>
      <c r="K3" s="21"/>
      <c r="L3" s="564">
        <f>SUM(L4+L5+L6+L7+L13)</f>
        <v>65422</v>
      </c>
      <c r="M3" s="564">
        <f t="shared" ref="M3:N3" si="0">SUM(M4+M5+M6+M7+M13)</f>
        <v>85087</v>
      </c>
      <c r="N3" s="564">
        <f t="shared" si="0"/>
        <v>65391</v>
      </c>
      <c r="O3" s="597">
        <f>N3/M3</f>
        <v>0.76851928026608063</v>
      </c>
    </row>
    <row r="4" spans="1:1024" ht="15.75" x14ac:dyDescent="0.25">
      <c r="A4"/>
      <c r="B4" s="13"/>
      <c r="C4" s="9" t="s">
        <v>6</v>
      </c>
      <c r="D4" s="9"/>
      <c r="E4" s="9" t="s">
        <v>7</v>
      </c>
      <c r="F4" s="9"/>
      <c r="G4" s="9"/>
      <c r="H4" s="9"/>
      <c r="I4" s="9"/>
      <c r="J4" s="9"/>
      <c r="K4" s="9"/>
      <c r="L4" s="10">
        <f>'[1]2. KIADÁS'!D44</f>
        <v>16730</v>
      </c>
      <c r="M4" s="10">
        <f>'6. Működés és felhalmozás'!I5</f>
        <v>18280</v>
      </c>
      <c r="N4" s="10">
        <v>17526</v>
      </c>
      <c r="O4" s="594">
        <f t="shared" ref="O4:O13" si="1">N4/M4</f>
        <v>0.95875273522975935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.75" x14ac:dyDescent="0.25">
      <c r="A5"/>
      <c r="B5" s="13"/>
      <c r="C5" s="9" t="s">
        <v>8</v>
      </c>
      <c r="D5" s="9"/>
      <c r="E5" s="9" t="s">
        <v>9</v>
      </c>
      <c r="F5" s="9"/>
      <c r="G5" s="9"/>
      <c r="H5" s="9"/>
      <c r="I5" s="9"/>
      <c r="J5" s="9"/>
      <c r="K5" s="9"/>
      <c r="L5" s="10">
        <v>3915</v>
      </c>
      <c r="M5" s="10">
        <v>4657</v>
      </c>
      <c r="N5" s="10">
        <v>4524</v>
      </c>
      <c r="O5" s="594">
        <f t="shared" si="1"/>
        <v>0.97144084174361178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.75" x14ac:dyDescent="0.25">
      <c r="A6"/>
      <c r="B6" s="13"/>
      <c r="C6" s="9" t="s">
        <v>10</v>
      </c>
      <c r="D6" s="9"/>
      <c r="E6" s="9" t="s">
        <v>11</v>
      </c>
      <c r="F6" s="9"/>
      <c r="G6" s="9"/>
      <c r="H6" s="9"/>
      <c r="I6" s="9"/>
      <c r="J6" s="9"/>
      <c r="K6" s="9"/>
      <c r="L6" s="10">
        <f>'[1]2. KIADÁS'!F44</f>
        <v>21602</v>
      </c>
      <c r="M6" s="10">
        <v>36633</v>
      </c>
      <c r="N6" s="10">
        <v>27208</v>
      </c>
      <c r="O6" s="594">
        <f t="shared" si="1"/>
        <v>0.74271831408839029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.75" x14ac:dyDescent="0.25">
      <c r="A7"/>
      <c r="B7" s="13"/>
      <c r="C7" s="9" t="s">
        <v>12</v>
      </c>
      <c r="D7" s="9"/>
      <c r="E7" s="9" t="s">
        <v>13</v>
      </c>
      <c r="F7" s="9"/>
      <c r="G7" s="9"/>
      <c r="H7" s="9"/>
      <c r="I7" s="9"/>
      <c r="J7" s="9"/>
      <c r="K7" s="9"/>
      <c r="L7" s="10">
        <f>SUM(L8:L12)</f>
        <v>19039</v>
      </c>
      <c r="M7" s="10">
        <f t="shared" ref="M7:N7" si="2">SUM(M8:M12)</f>
        <v>21381</v>
      </c>
      <c r="N7" s="10">
        <f t="shared" si="2"/>
        <v>16133</v>
      </c>
      <c r="O7" s="594">
        <f t="shared" si="1"/>
        <v>0.75454843084981993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4" customFormat="1" x14ac:dyDescent="0.25">
      <c r="B8" s="5"/>
      <c r="C8" s="6"/>
      <c r="D8" s="7"/>
      <c r="E8" s="17" t="s">
        <v>14</v>
      </c>
      <c r="F8" s="6" t="s">
        <v>15</v>
      </c>
      <c r="G8" s="6"/>
      <c r="H8" s="6"/>
      <c r="I8" s="6"/>
      <c r="J8" s="6"/>
      <c r="K8" s="6"/>
      <c r="L8" s="565">
        <f>'[1]4. Pénzeszk. átadás'!B5</f>
        <v>5314</v>
      </c>
      <c r="M8" s="565">
        <v>5068</v>
      </c>
      <c r="N8" s="565">
        <v>3513</v>
      </c>
      <c r="O8" s="594">
        <f t="shared" si="1"/>
        <v>0.69317284925019729</v>
      </c>
    </row>
    <row r="9" spans="1:1024" x14ac:dyDescent="0.25">
      <c r="A9" s="4"/>
      <c r="B9" s="5"/>
      <c r="C9" s="6"/>
      <c r="D9" s="6"/>
      <c r="E9" s="17" t="s">
        <v>16</v>
      </c>
      <c r="F9" s="6" t="s">
        <v>17</v>
      </c>
      <c r="G9" s="6"/>
      <c r="H9" s="6"/>
      <c r="I9" s="6"/>
      <c r="J9" s="6"/>
      <c r="K9" s="6"/>
      <c r="L9" s="565">
        <f>'[1]4. Pénzeszk. átadás'!B15</f>
        <v>6671</v>
      </c>
      <c r="M9" s="565">
        <v>7500</v>
      </c>
      <c r="N9" s="565">
        <v>6385</v>
      </c>
      <c r="O9" s="594">
        <f t="shared" si="1"/>
        <v>0.85133333333333339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5">
      <c r="A10" s="4"/>
      <c r="B10" s="5"/>
      <c r="C10" s="6"/>
      <c r="D10" s="6"/>
      <c r="E10" s="17" t="s">
        <v>18</v>
      </c>
      <c r="F10" s="6" t="s">
        <v>19</v>
      </c>
      <c r="G10" s="6"/>
      <c r="H10" s="6"/>
      <c r="I10" s="6"/>
      <c r="J10" s="6"/>
      <c r="K10" s="6"/>
      <c r="L10" s="565">
        <f>'[1]4. Pénzeszk. átadás'!B33</f>
        <v>3070</v>
      </c>
      <c r="M10" s="565">
        <v>4792</v>
      </c>
      <c r="N10" s="565">
        <v>4063</v>
      </c>
      <c r="O10" s="594">
        <f t="shared" si="1"/>
        <v>0.84787145242070117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5">
      <c r="A11" s="4"/>
      <c r="B11" s="5"/>
      <c r="C11" s="6"/>
      <c r="D11" s="6"/>
      <c r="E11" s="17" t="s">
        <v>495</v>
      </c>
      <c r="F11" s="6" t="s">
        <v>478</v>
      </c>
      <c r="G11" s="6"/>
      <c r="H11" s="6"/>
      <c r="I11" s="6"/>
      <c r="J11" s="6"/>
      <c r="K11" s="6"/>
      <c r="L11" s="565">
        <f>'[1]2. KIADÁS'!G10</f>
        <v>1063</v>
      </c>
      <c r="M11" s="565">
        <v>1100</v>
      </c>
      <c r="N11" s="565">
        <v>1080</v>
      </c>
      <c r="O11" s="594">
        <f t="shared" si="1"/>
        <v>0.98181818181818181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25">
      <c r="A12" s="4"/>
      <c r="B12" s="6"/>
      <c r="C12" s="6"/>
      <c r="D12" s="6"/>
      <c r="E12" s="17" t="s">
        <v>509</v>
      </c>
      <c r="F12" s="6" t="s">
        <v>496</v>
      </c>
      <c r="G12" s="6"/>
      <c r="H12" s="6"/>
      <c r="I12" s="6"/>
      <c r="J12" s="6"/>
      <c r="K12" s="6"/>
      <c r="L12" s="565">
        <v>2921</v>
      </c>
      <c r="M12" s="565">
        <v>2921</v>
      </c>
      <c r="N12" s="565">
        <v>1092</v>
      </c>
      <c r="O12" s="594">
        <f t="shared" si="1"/>
        <v>0.37384457377610408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5.75" x14ac:dyDescent="0.25">
      <c r="A13" s="4"/>
      <c r="B13" s="6"/>
      <c r="C13" s="6" t="s">
        <v>20</v>
      </c>
      <c r="D13" s="6"/>
      <c r="E13" s="8" t="s">
        <v>21</v>
      </c>
      <c r="F13" s="6"/>
      <c r="G13" s="6"/>
      <c r="H13" s="6"/>
      <c r="I13" s="6"/>
      <c r="J13" s="6"/>
      <c r="K13" s="6"/>
      <c r="L13" s="10">
        <v>4136</v>
      </c>
      <c r="M13" s="10">
        <v>4136</v>
      </c>
      <c r="N13" s="10">
        <v>0</v>
      </c>
      <c r="O13" s="594">
        <f t="shared" si="1"/>
        <v>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5.75" x14ac:dyDescent="0.25">
      <c r="A14"/>
      <c r="B14" s="9"/>
      <c r="C14" s="9"/>
      <c r="D14" s="9"/>
      <c r="E14" s="9"/>
      <c r="F14" s="9"/>
      <c r="G14" s="9"/>
      <c r="H14" s="9"/>
      <c r="I14" s="9"/>
      <c r="J14" s="9"/>
      <c r="K14" s="11"/>
      <c r="L14" s="566"/>
      <c r="M14" s="566"/>
      <c r="N14" s="56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3" customFormat="1" ht="15.75" x14ac:dyDescent="0.25">
      <c r="B15" s="20" t="s">
        <v>22</v>
      </c>
      <c r="C15" s="21"/>
      <c r="D15" s="21" t="s">
        <v>23</v>
      </c>
      <c r="E15" s="21"/>
      <c r="F15" s="21"/>
      <c r="G15" s="21"/>
      <c r="H15" s="21"/>
      <c r="I15" s="21"/>
      <c r="J15" s="21"/>
      <c r="K15" s="21"/>
      <c r="L15" s="564">
        <f>SUM(L23+L18+L17+L16+L24)</f>
        <v>22985</v>
      </c>
      <c r="M15" s="564">
        <f t="shared" ref="M15:N15" si="3">SUM(M23+M18+M17+M16+M24)</f>
        <v>36886</v>
      </c>
      <c r="N15" s="564">
        <f t="shared" si="3"/>
        <v>13504</v>
      </c>
      <c r="O15" s="597">
        <f>N15/M15</f>
        <v>0.36610095971371254</v>
      </c>
    </row>
    <row r="16" spans="1:1024" ht="15.75" x14ac:dyDescent="0.25">
      <c r="A16"/>
      <c r="B16" s="13"/>
      <c r="C16" s="9" t="s">
        <v>6</v>
      </c>
      <c r="D16" s="9"/>
      <c r="E16" s="9" t="s">
        <v>497</v>
      </c>
      <c r="F16" s="9"/>
      <c r="G16" s="9"/>
      <c r="H16" s="9"/>
      <c r="I16" s="9"/>
      <c r="J16" s="9"/>
      <c r="K16" s="9"/>
      <c r="L16" s="10">
        <f>'[1]5. Felhalmozási kiadások'!D14-15860</f>
        <v>20552</v>
      </c>
      <c r="M16" s="10">
        <v>25308</v>
      </c>
      <c r="N16" s="10">
        <v>7917</v>
      </c>
      <c r="O16" s="594">
        <f t="shared" ref="O16:O30" si="4">N16/M16</f>
        <v>0.31282598387861543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5.75" x14ac:dyDescent="0.25">
      <c r="A17"/>
      <c r="B17" s="13"/>
      <c r="C17" s="9" t="s">
        <v>8</v>
      </c>
      <c r="D17" s="9"/>
      <c r="E17" s="9" t="s">
        <v>498</v>
      </c>
      <c r="F17" s="9"/>
      <c r="G17" s="9"/>
      <c r="H17" s="9"/>
      <c r="I17" s="9"/>
      <c r="J17" s="9"/>
      <c r="K17" s="9"/>
      <c r="L17" s="10">
        <f>'[1]5. Felhalmozási kiadások'!D21-3824</f>
        <v>2033</v>
      </c>
      <c r="M17" s="10">
        <v>11158</v>
      </c>
      <c r="N17" s="10">
        <v>5421</v>
      </c>
      <c r="O17" s="594">
        <f t="shared" si="4"/>
        <v>0.48583975622871484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15.75" x14ac:dyDescent="0.25">
      <c r="A18"/>
      <c r="B18" s="13"/>
      <c r="C18" s="9" t="s">
        <v>10</v>
      </c>
      <c r="D18" s="9"/>
      <c r="E18" s="9" t="s">
        <v>24</v>
      </c>
      <c r="F18" s="9"/>
      <c r="G18" s="9"/>
      <c r="H18" s="9"/>
      <c r="I18" s="9"/>
      <c r="J18" s="9"/>
      <c r="K18" s="9"/>
      <c r="L18" s="10"/>
      <c r="M18" s="10"/>
      <c r="N18" s="10"/>
      <c r="O18" s="59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s="4" customFormat="1" x14ac:dyDescent="0.25">
      <c r="B19" s="5"/>
      <c r="C19" s="6"/>
      <c r="D19" s="6"/>
      <c r="E19" s="17" t="s">
        <v>25</v>
      </c>
      <c r="F19" s="6" t="s">
        <v>26</v>
      </c>
      <c r="G19" s="6"/>
      <c r="H19" s="6"/>
      <c r="I19" s="6"/>
      <c r="J19" s="6"/>
      <c r="K19" s="6"/>
      <c r="L19" s="565"/>
      <c r="M19" s="565"/>
      <c r="N19" s="565"/>
      <c r="O19" s="594"/>
    </row>
    <row r="20" spans="1:1024" s="4" customFormat="1" x14ac:dyDescent="0.25">
      <c r="B20" s="5"/>
      <c r="C20" s="6"/>
      <c r="D20" s="6"/>
      <c r="E20" s="17" t="s">
        <v>27</v>
      </c>
      <c r="F20" s="6" t="s">
        <v>28</v>
      </c>
      <c r="G20" s="6"/>
      <c r="H20" s="6"/>
      <c r="I20" s="6"/>
      <c r="J20" s="6"/>
      <c r="K20" s="6"/>
      <c r="L20" s="565"/>
      <c r="M20" s="565"/>
      <c r="N20" s="565"/>
      <c r="O20" s="594"/>
    </row>
    <row r="21" spans="1:1024" s="4" customFormat="1" x14ac:dyDescent="0.25">
      <c r="B21" s="5"/>
      <c r="C21" s="6"/>
      <c r="D21" s="6"/>
      <c r="E21" s="17" t="s">
        <v>29</v>
      </c>
      <c r="F21" s="6" t="s">
        <v>30</v>
      </c>
      <c r="G21" s="6"/>
      <c r="H21" s="6"/>
      <c r="I21" s="6"/>
      <c r="J21" s="6"/>
      <c r="K21" s="6"/>
      <c r="L21" s="565"/>
      <c r="M21" s="565"/>
      <c r="N21" s="565"/>
      <c r="O21" s="594"/>
    </row>
    <row r="22" spans="1:1024" s="4" customFormat="1" x14ac:dyDescent="0.25">
      <c r="B22" s="5"/>
      <c r="C22" s="6"/>
      <c r="D22" s="6"/>
      <c r="E22" s="17" t="s">
        <v>31</v>
      </c>
      <c r="F22" s="6" t="s">
        <v>32</v>
      </c>
      <c r="G22" s="6"/>
      <c r="H22" s="6"/>
      <c r="I22" s="6"/>
      <c r="J22" s="6"/>
      <c r="K22" s="6"/>
      <c r="L22" s="565"/>
      <c r="M22" s="565"/>
      <c r="N22" s="565"/>
      <c r="O22" s="594"/>
    </row>
    <row r="23" spans="1:1024" ht="15.75" x14ac:dyDescent="0.25">
      <c r="A23" s="4"/>
      <c r="B23" s="5"/>
      <c r="C23" s="6" t="s">
        <v>12</v>
      </c>
      <c r="D23" s="6"/>
      <c r="E23" s="8" t="s">
        <v>499</v>
      </c>
      <c r="F23" s="6"/>
      <c r="G23" s="6"/>
      <c r="H23" s="6"/>
      <c r="I23" s="6"/>
      <c r="J23" s="6"/>
      <c r="K23" s="6"/>
      <c r="L23" s="10">
        <v>400</v>
      </c>
      <c r="M23" s="10">
        <v>420</v>
      </c>
      <c r="N23" s="10">
        <v>166</v>
      </c>
      <c r="O23" s="594">
        <f t="shared" si="4"/>
        <v>0.39523809523809522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5.75" x14ac:dyDescent="0.25">
      <c r="A24" s="4"/>
      <c r="B24" s="6"/>
      <c r="C24" s="6" t="s">
        <v>330</v>
      </c>
      <c r="D24" s="6"/>
      <c r="E24" s="8" t="s">
        <v>500</v>
      </c>
      <c r="F24" s="6"/>
      <c r="G24" s="6"/>
      <c r="H24" s="6"/>
      <c r="I24" s="6"/>
      <c r="J24" s="6"/>
      <c r="K24" s="6"/>
      <c r="L24" s="10"/>
      <c r="M24" s="10"/>
      <c r="N24" s="10"/>
      <c r="O24" s="59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5.75" x14ac:dyDescent="0.25">
      <c r="A25"/>
      <c r="B25" s="9"/>
      <c r="C25" s="9"/>
      <c r="D25" s="9"/>
      <c r="E25" s="8"/>
      <c r="F25" s="9"/>
      <c r="G25" s="9"/>
      <c r="H25" s="9"/>
      <c r="I25" s="9"/>
      <c r="J25" s="9"/>
      <c r="K25" s="9"/>
      <c r="L25" s="567"/>
      <c r="M25" s="567"/>
      <c r="N25" s="567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3" customFormat="1" ht="15.75" x14ac:dyDescent="0.25">
      <c r="B26" s="20" t="s">
        <v>34</v>
      </c>
      <c r="C26" s="21"/>
      <c r="D26" s="21" t="s">
        <v>35</v>
      </c>
      <c r="E26" s="21"/>
      <c r="F26" s="21"/>
      <c r="G26" s="21"/>
      <c r="H26" s="21"/>
      <c r="I26" s="21"/>
      <c r="J26" s="21"/>
      <c r="K26" s="21"/>
      <c r="L26" s="564"/>
      <c r="M26" s="564"/>
      <c r="N26" s="564"/>
      <c r="O26" s="594"/>
    </row>
    <row r="27" spans="1:1024" ht="15.75" x14ac:dyDescent="0.25">
      <c r="A27"/>
      <c r="B27" s="9"/>
      <c r="C27" s="9"/>
      <c r="D27" s="9"/>
      <c r="E27" s="9"/>
      <c r="F27" s="9"/>
      <c r="G27" s="9"/>
      <c r="H27" s="9"/>
      <c r="I27" s="9"/>
      <c r="J27" s="9"/>
      <c r="K27" s="9"/>
      <c r="L27" s="567"/>
      <c r="M27" s="567"/>
      <c r="N27" s="56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3" customFormat="1" ht="15.75" x14ac:dyDescent="0.25">
      <c r="B28" s="20" t="s">
        <v>36</v>
      </c>
      <c r="C28" s="21"/>
      <c r="D28" s="21" t="s">
        <v>37</v>
      </c>
      <c r="E28" s="21"/>
      <c r="F28" s="21"/>
      <c r="G28" s="21"/>
      <c r="H28" s="21"/>
      <c r="I28" s="21"/>
      <c r="J28" s="21"/>
      <c r="K28" s="21"/>
      <c r="L28" s="564">
        <f>SUM(L29:L30)</f>
        <v>19684</v>
      </c>
      <c r="M28" s="564">
        <v>25114</v>
      </c>
      <c r="N28" s="564">
        <f t="shared" ref="N28" si="5">SUM(N29:N30)</f>
        <v>14326</v>
      </c>
      <c r="O28" s="597">
        <f t="shared" si="4"/>
        <v>0.57043879907621242</v>
      </c>
    </row>
    <row r="29" spans="1:1024" ht="15.75" x14ac:dyDescent="0.25">
      <c r="A29"/>
      <c r="B29" s="13"/>
      <c r="C29" s="9" t="s">
        <v>6</v>
      </c>
      <c r="D29" s="9"/>
      <c r="E29" s="9" t="s">
        <v>38</v>
      </c>
      <c r="F29" s="9"/>
      <c r="G29" s="9"/>
      <c r="H29" s="9"/>
      <c r="I29" s="9"/>
      <c r="J29" s="9"/>
      <c r="K29" s="9"/>
      <c r="L29" s="10"/>
      <c r="M29" s="10"/>
      <c r="N29" s="10"/>
      <c r="O29" s="595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5.75" x14ac:dyDescent="0.25">
      <c r="A30"/>
      <c r="B30" s="13"/>
      <c r="C30" s="9" t="s">
        <v>8</v>
      </c>
      <c r="D30" s="9"/>
      <c r="E30" s="9" t="s">
        <v>39</v>
      </c>
      <c r="F30" s="9"/>
      <c r="G30" s="9"/>
      <c r="H30" s="9"/>
      <c r="I30" s="9"/>
      <c r="J30" s="9"/>
      <c r="K30" s="9"/>
      <c r="L30" s="10">
        <v>19684</v>
      </c>
      <c r="M30" s="10">
        <v>25114</v>
      </c>
      <c r="N30" s="10">
        <v>14326</v>
      </c>
      <c r="O30" s="594">
        <f t="shared" si="4"/>
        <v>0.57043879907621242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5.75" x14ac:dyDescent="0.25">
      <c r="A31"/>
      <c r="B31"/>
      <c r="C31"/>
      <c r="D31"/>
      <c r="E31"/>
      <c r="F31"/>
      <c r="G31"/>
      <c r="H31"/>
      <c r="I31"/>
      <c r="J31"/>
      <c r="K31"/>
      <c r="L31" s="568"/>
      <c r="M31" s="568"/>
      <c r="N31" s="568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s="2" customFormat="1" ht="15.75" x14ac:dyDescent="0.25">
      <c r="B32" s="569" t="s">
        <v>0</v>
      </c>
      <c r="C32" s="570"/>
      <c r="D32" s="570" t="s">
        <v>40</v>
      </c>
      <c r="E32" s="570"/>
      <c r="F32" s="570"/>
      <c r="G32" s="570"/>
      <c r="H32" s="570"/>
      <c r="I32" s="570"/>
      <c r="J32" s="570"/>
      <c r="K32" s="571"/>
      <c r="L32" s="572">
        <f>SUM(L3+L15+L26+L28)</f>
        <v>108091</v>
      </c>
      <c r="M32" s="572">
        <f>SUM(M3+M15+M26+M28)</f>
        <v>147087</v>
      </c>
      <c r="N32" s="572">
        <f>SUM(N3+N15+N26+N28)</f>
        <v>93221</v>
      </c>
      <c r="O32" s="596">
        <f>N32/M32</f>
        <v>0.63378136748998892</v>
      </c>
    </row>
    <row r="33" spans="1:1024" ht="15.75" x14ac:dyDescent="0.25">
      <c r="A33"/>
      <c r="B33"/>
      <c r="C33"/>
      <c r="D33"/>
      <c r="E33"/>
      <c r="F33"/>
      <c r="G33"/>
      <c r="H33"/>
      <c r="I33"/>
      <c r="J33"/>
      <c r="K33"/>
      <c r="L33" s="568"/>
      <c r="M33" s="568"/>
      <c r="N33" s="568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s="2" customFormat="1" ht="20.25" x14ac:dyDescent="0.3">
      <c r="B34" s="24" t="s">
        <v>41</v>
      </c>
      <c r="C34" s="24"/>
      <c r="D34" s="24" t="s">
        <v>42</v>
      </c>
      <c r="E34" s="24"/>
      <c r="F34" s="24"/>
      <c r="L34" s="573"/>
      <c r="M34" s="573"/>
      <c r="N34" s="573"/>
    </row>
    <row r="35" spans="1:1024" ht="15.75" x14ac:dyDescent="0.25">
      <c r="A35"/>
      <c r="B35"/>
      <c r="C35"/>
      <c r="D35"/>
      <c r="E35"/>
      <c r="F35"/>
      <c r="G35"/>
      <c r="H35"/>
      <c r="I35"/>
      <c r="J35"/>
      <c r="K35"/>
      <c r="L35" s="568"/>
      <c r="M35" s="568"/>
      <c r="N35" s="568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s="3" customFormat="1" ht="15.75" x14ac:dyDescent="0.25">
      <c r="B36" s="20" t="s">
        <v>4</v>
      </c>
      <c r="C36" s="21"/>
      <c r="D36" s="21" t="s">
        <v>42</v>
      </c>
      <c r="E36" s="21"/>
      <c r="F36" s="21"/>
      <c r="G36" s="21"/>
      <c r="H36" s="21"/>
      <c r="I36" s="21"/>
      <c r="J36" s="21"/>
      <c r="K36" s="21"/>
      <c r="L36" s="564">
        <f>L37+L40+L52+L68</f>
        <v>65422</v>
      </c>
      <c r="M36" s="564">
        <f>M37+M40+M52+M68</f>
        <v>91118</v>
      </c>
      <c r="N36" s="564">
        <f t="shared" ref="N36" si="6">N37+N40+N52+N68</f>
        <v>80977</v>
      </c>
      <c r="O36" s="597">
        <f>N36/M36</f>
        <v>0.88870475646963276</v>
      </c>
    </row>
    <row r="37" spans="1:1024" ht="15.75" x14ac:dyDescent="0.25">
      <c r="A37"/>
      <c r="B37" s="13"/>
      <c r="C37" s="9" t="s">
        <v>6</v>
      </c>
      <c r="D37" s="9" t="s">
        <v>42</v>
      </c>
      <c r="E37" s="11"/>
      <c r="F37" s="9"/>
      <c r="G37" s="9"/>
      <c r="H37" s="9"/>
      <c r="I37" s="9"/>
      <c r="J37" s="9"/>
      <c r="K37" s="9"/>
      <c r="L37" s="601">
        <f>L38+L39</f>
        <v>6610</v>
      </c>
      <c r="M37" s="601">
        <f t="shared" ref="M37:N37" si="7">M38+M39</f>
        <v>8606</v>
      </c>
      <c r="N37" s="601">
        <f t="shared" si="7"/>
        <v>5807</v>
      </c>
      <c r="O37" s="598">
        <f t="shared" ref="O37:O92" si="8">N37/M37</f>
        <v>0.67476179409714154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5.75" x14ac:dyDescent="0.25">
      <c r="A38"/>
      <c r="B38" s="13"/>
      <c r="C38" s="9"/>
      <c r="D38" s="8" t="s">
        <v>43</v>
      </c>
      <c r="E38" s="9" t="s">
        <v>44</v>
      </c>
      <c r="F38" s="9"/>
      <c r="G38" s="9"/>
      <c r="H38" s="9"/>
      <c r="I38" s="9"/>
      <c r="J38" s="9"/>
      <c r="K38" s="9"/>
      <c r="L38" s="601">
        <f>'[1]3. BEVÉTEL'!E9+'[1]3. BEVÉTEL'!E29</f>
        <v>3975</v>
      </c>
      <c r="M38" s="601">
        <v>5082</v>
      </c>
      <c r="N38" s="601">
        <v>3979</v>
      </c>
      <c r="O38" s="598">
        <f t="shared" si="8"/>
        <v>0.78295946477764655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5.75" x14ac:dyDescent="0.25">
      <c r="A39"/>
      <c r="B39" s="13"/>
      <c r="C39" s="9"/>
      <c r="D39" s="8" t="s">
        <v>501</v>
      </c>
      <c r="E39" s="9" t="s">
        <v>267</v>
      </c>
      <c r="F39" s="9"/>
      <c r="G39" s="9"/>
      <c r="H39" s="9"/>
      <c r="I39" s="9"/>
      <c r="J39" s="9"/>
      <c r="K39" s="9"/>
      <c r="L39" s="601">
        <f>'[1]3. BEVÉTEL'!E21</f>
        <v>2635</v>
      </c>
      <c r="M39" s="601">
        <v>3524</v>
      </c>
      <c r="N39" s="601">
        <v>1828</v>
      </c>
      <c r="O39" s="598">
        <f t="shared" si="8"/>
        <v>0.51872871736662884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5.75" x14ac:dyDescent="0.25">
      <c r="A40"/>
      <c r="B40" s="13"/>
      <c r="C40" s="9" t="s">
        <v>8</v>
      </c>
      <c r="D40" s="9" t="s">
        <v>45</v>
      </c>
      <c r="E40" s="9"/>
      <c r="F40" s="9"/>
      <c r="G40" s="9"/>
      <c r="H40" s="9"/>
      <c r="I40" s="9"/>
      <c r="J40" s="9"/>
      <c r="K40" s="9"/>
      <c r="L40" s="601">
        <f>SUM(L41,L42,L49,L51)</f>
        <v>22150</v>
      </c>
      <c r="M40" s="601">
        <f>SUM(M41,M42,M49,M51)</f>
        <v>31520</v>
      </c>
      <c r="N40" s="601">
        <f t="shared" ref="N40" si="9">SUM(N41,N42,N49,N51)</f>
        <v>29178</v>
      </c>
      <c r="O40" s="598">
        <f t="shared" si="8"/>
        <v>0.9256979695431472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s="4" customFormat="1" x14ac:dyDescent="0.25">
      <c r="B41" s="5"/>
      <c r="C41" s="6"/>
      <c r="D41" s="17" t="s">
        <v>46</v>
      </c>
      <c r="E41" s="6" t="s">
        <v>47</v>
      </c>
      <c r="F41" s="574"/>
      <c r="G41" s="6"/>
      <c r="H41" s="6"/>
      <c r="I41" s="6"/>
      <c r="J41" s="6"/>
      <c r="K41" s="6"/>
      <c r="L41" s="599"/>
      <c r="M41" s="599"/>
      <c r="N41" s="599"/>
      <c r="O41" s="598"/>
    </row>
    <row r="42" spans="1:1024" x14ac:dyDescent="0.25">
      <c r="A42" s="4"/>
      <c r="B42" s="5"/>
      <c r="C42" s="6"/>
      <c r="D42" s="17" t="s">
        <v>48</v>
      </c>
      <c r="E42" s="6" t="s">
        <v>49</v>
      </c>
      <c r="F42" s="6"/>
      <c r="G42" s="6"/>
      <c r="H42" s="6"/>
      <c r="I42" s="6"/>
      <c r="J42" s="6"/>
      <c r="K42" s="6"/>
      <c r="L42" s="599">
        <f>SUM(L43:L48)</f>
        <v>19250</v>
      </c>
      <c r="M42" s="599">
        <f t="shared" ref="M42:N42" si="10">SUM(M43:M48)</f>
        <v>26284</v>
      </c>
      <c r="N42" s="599">
        <f t="shared" si="10"/>
        <v>25089</v>
      </c>
      <c r="O42" s="598">
        <f t="shared" si="8"/>
        <v>0.95453507837467666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5.75" x14ac:dyDescent="0.25">
      <c r="A43"/>
      <c r="B43" s="13"/>
      <c r="C43" s="9"/>
      <c r="D43" s="9"/>
      <c r="E43" s="8"/>
      <c r="F43" s="15" t="s">
        <v>50</v>
      </c>
      <c r="G43" s="15"/>
      <c r="H43" s="15"/>
      <c r="I43" s="15"/>
      <c r="J43" s="15"/>
      <c r="K43" s="15"/>
      <c r="L43" s="600">
        <v>1600</v>
      </c>
      <c r="M43" s="600">
        <v>2601</v>
      </c>
      <c r="N43" s="600">
        <v>2423</v>
      </c>
      <c r="O43" s="598">
        <f t="shared" si="8"/>
        <v>0.93156478277585542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5.75" x14ac:dyDescent="0.25">
      <c r="A44"/>
      <c r="B44" s="13"/>
      <c r="C44" s="9"/>
      <c r="D44" s="9"/>
      <c r="E44" s="8"/>
      <c r="F44" s="15" t="s">
        <v>51</v>
      </c>
      <c r="G44" s="15"/>
      <c r="H44" s="15"/>
      <c r="I44" s="15"/>
      <c r="J44" s="15"/>
      <c r="K44" s="15"/>
      <c r="L44" s="600">
        <v>2100</v>
      </c>
      <c r="M44" s="600">
        <v>3799</v>
      </c>
      <c r="N44" s="600">
        <v>3699</v>
      </c>
      <c r="O44" s="598">
        <f t="shared" si="8"/>
        <v>0.97367728349565674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5.75" x14ac:dyDescent="0.25">
      <c r="A45"/>
      <c r="B45" s="13"/>
      <c r="C45" s="9"/>
      <c r="D45" s="9"/>
      <c r="E45" s="8"/>
      <c r="F45" s="15" t="s">
        <v>52</v>
      </c>
      <c r="G45" s="15"/>
      <c r="H45" s="15"/>
      <c r="I45" s="15"/>
      <c r="J45" s="15"/>
      <c r="K45" s="15"/>
      <c r="L45" s="600">
        <v>1300</v>
      </c>
      <c r="M45" s="600">
        <v>1636</v>
      </c>
      <c r="N45" s="600">
        <v>1336</v>
      </c>
      <c r="O45" s="598">
        <f t="shared" si="8"/>
        <v>0.81662591687041564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5.75" x14ac:dyDescent="0.25">
      <c r="A46"/>
      <c r="B46" s="13"/>
      <c r="C46" s="9"/>
      <c r="D46" s="9"/>
      <c r="E46" s="8"/>
      <c r="F46" s="15" t="s">
        <v>53</v>
      </c>
      <c r="G46" s="15"/>
      <c r="H46" s="15"/>
      <c r="I46" s="15"/>
      <c r="J46" s="15"/>
      <c r="K46" s="15"/>
      <c r="L46" s="600">
        <v>700</v>
      </c>
      <c r="M46" s="600">
        <v>1025</v>
      </c>
      <c r="N46" s="600">
        <v>987</v>
      </c>
      <c r="O46" s="598">
        <f t="shared" si="8"/>
        <v>0.96292682926829265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75" x14ac:dyDescent="0.25">
      <c r="A47"/>
      <c r="B47" s="13"/>
      <c r="C47" s="9"/>
      <c r="D47" s="9"/>
      <c r="E47" s="8"/>
      <c r="F47" s="15" t="s">
        <v>54</v>
      </c>
      <c r="G47" s="15"/>
      <c r="H47" s="15"/>
      <c r="I47" s="15"/>
      <c r="J47" s="15"/>
      <c r="K47" s="15"/>
      <c r="L47" s="600">
        <v>13400</v>
      </c>
      <c r="M47" s="600">
        <v>17073</v>
      </c>
      <c r="N47" s="600">
        <v>16644</v>
      </c>
      <c r="O47" s="598">
        <f t="shared" si="8"/>
        <v>0.97487260586891589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5.75" x14ac:dyDescent="0.25">
      <c r="A48"/>
      <c r="B48" s="13"/>
      <c r="C48" s="9"/>
      <c r="D48" s="9"/>
      <c r="E48" s="8"/>
      <c r="F48" s="15" t="s">
        <v>55</v>
      </c>
      <c r="G48" s="9"/>
      <c r="H48" s="9"/>
      <c r="I48" s="9"/>
      <c r="J48" s="9"/>
      <c r="K48" s="15"/>
      <c r="L48" s="600">
        <v>150</v>
      </c>
      <c r="M48" s="600">
        <v>150</v>
      </c>
      <c r="N48" s="600">
        <v>0</v>
      </c>
      <c r="O48" s="598">
        <f t="shared" si="8"/>
        <v>0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s="4" customFormat="1" x14ac:dyDescent="0.25">
      <c r="B49" s="5"/>
      <c r="C49" s="6"/>
      <c r="D49" s="17" t="s">
        <v>56</v>
      </c>
      <c r="E49" s="6" t="s">
        <v>57</v>
      </c>
      <c r="F49" s="575"/>
      <c r="G49" s="6"/>
      <c r="H49" s="6"/>
      <c r="I49" s="6"/>
      <c r="J49" s="6"/>
      <c r="K49" s="6"/>
      <c r="L49" s="599">
        <f>L50</f>
        <v>2500</v>
      </c>
      <c r="M49" s="599">
        <v>3920</v>
      </c>
      <c r="N49" s="599">
        <f t="shared" ref="N49" si="11">N50</f>
        <v>3383</v>
      </c>
      <c r="O49" s="598">
        <f t="shared" si="8"/>
        <v>0.86301020408163265</v>
      </c>
    </row>
    <row r="50" spans="1:1024" ht="15.75" x14ac:dyDescent="0.25">
      <c r="A50"/>
      <c r="B50" s="13"/>
      <c r="C50" s="9"/>
      <c r="D50" s="9"/>
      <c r="E50" s="8"/>
      <c r="F50" s="15" t="s">
        <v>58</v>
      </c>
      <c r="G50" s="9"/>
      <c r="H50" s="9"/>
      <c r="I50" s="9"/>
      <c r="J50" s="9"/>
      <c r="K50" s="15"/>
      <c r="L50" s="600">
        <v>2500</v>
      </c>
      <c r="M50" s="600">
        <v>3920</v>
      </c>
      <c r="N50" s="600">
        <v>3383</v>
      </c>
      <c r="O50" s="598">
        <f t="shared" si="8"/>
        <v>0.86301020408163265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s="4" customFormat="1" x14ac:dyDescent="0.25">
      <c r="B51" s="5"/>
      <c r="C51" s="6"/>
      <c r="D51" s="17" t="s">
        <v>59</v>
      </c>
      <c r="E51" s="6" t="s">
        <v>60</v>
      </c>
      <c r="F51" s="575"/>
      <c r="G51" s="6"/>
      <c r="H51" s="6"/>
      <c r="I51" s="6"/>
      <c r="J51" s="6"/>
      <c r="K51" s="6"/>
      <c r="L51" s="599">
        <v>400</v>
      </c>
      <c r="M51" s="599">
        <v>1316</v>
      </c>
      <c r="N51" s="599">
        <v>706</v>
      </c>
      <c r="O51" s="598">
        <f t="shared" si="8"/>
        <v>0.53647416413373861</v>
      </c>
    </row>
    <row r="52" spans="1:1024" ht="15.75" x14ac:dyDescent="0.25">
      <c r="A52"/>
      <c r="B52" s="13"/>
      <c r="C52" s="9" t="s">
        <v>10</v>
      </c>
      <c r="D52" s="8" t="s">
        <v>61</v>
      </c>
      <c r="E52" s="11"/>
      <c r="F52" s="9"/>
      <c r="G52" s="9"/>
      <c r="H52" s="9"/>
      <c r="I52" s="9"/>
      <c r="J52" s="9"/>
      <c r="K52" s="9"/>
      <c r="L52" s="601">
        <f>L53+L63+L64+L66</f>
        <v>26581</v>
      </c>
      <c r="M52" s="601">
        <f>M53+M63+M64+M66</f>
        <v>37475</v>
      </c>
      <c r="N52" s="601">
        <f t="shared" ref="N52" si="12">N53+N63+N64+N66</f>
        <v>34475</v>
      </c>
      <c r="O52" s="598">
        <f t="shared" si="8"/>
        <v>0.91994663108739161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15.75" x14ac:dyDescent="0.25">
      <c r="A53"/>
      <c r="B53" s="13"/>
      <c r="C53" s="9"/>
      <c r="D53" s="8" t="s">
        <v>25</v>
      </c>
      <c r="E53" s="8" t="s">
        <v>62</v>
      </c>
      <c r="F53" s="9"/>
      <c r="G53" s="9"/>
      <c r="H53" s="9"/>
      <c r="I53" s="9"/>
      <c r="J53" s="9"/>
      <c r="K53" s="9"/>
      <c r="L53" s="601">
        <f>L54+L59+L60+L61+L62</f>
        <v>16154</v>
      </c>
      <c r="M53" s="601">
        <f>M54+M59+M60+M61+M62</f>
        <v>27048</v>
      </c>
      <c r="N53" s="601">
        <f>N54+N59+N60+N61+N62</f>
        <v>24048</v>
      </c>
      <c r="O53" s="598">
        <f t="shared" si="8"/>
        <v>0.88908606921029276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15.75" x14ac:dyDescent="0.25">
      <c r="A54"/>
      <c r="B54" s="13"/>
      <c r="C54" s="9"/>
      <c r="D54" s="8"/>
      <c r="E54" s="17" t="s">
        <v>63</v>
      </c>
      <c r="F54" s="6" t="s">
        <v>64</v>
      </c>
      <c r="G54" s="6"/>
      <c r="H54" s="6"/>
      <c r="I54" s="6"/>
      <c r="J54" s="6"/>
      <c r="K54" s="6"/>
      <c r="L54" s="599">
        <f>SUM(L55:L58)</f>
        <v>10141</v>
      </c>
      <c r="M54" s="599">
        <f t="shared" ref="M54:N54" si="13">SUM(M55:M58)</f>
        <v>10141</v>
      </c>
      <c r="N54" s="599">
        <f t="shared" si="13"/>
        <v>10141</v>
      </c>
      <c r="O54" s="598">
        <f t="shared" si="8"/>
        <v>1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5.75" x14ac:dyDescent="0.25">
      <c r="A55"/>
      <c r="B55" s="13"/>
      <c r="C55" s="9"/>
      <c r="D55" s="8"/>
      <c r="E55" s="8"/>
      <c r="F55" s="15" t="s">
        <v>65</v>
      </c>
      <c r="G55" s="15" t="s">
        <v>66</v>
      </c>
      <c r="H55" s="15"/>
      <c r="I55" s="15"/>
      <c r="J55" s="15"/>
      <c r="K55" s="15"/>
      <c r="L55" s="600">
        <v>3461</v>
      </c>
      <c r="M55" s="600">
        <v>3461</v>
      </c>
      <c r="N55" s="600">
        <v>3461</v>
      </c>
      <c r="O55" s="598">
        <f t="shared" si="8"/>
        <v>1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15.75" x14ac:dyDescent="0.25">
      <c r="A56"/>
      <c r="B56" s="13"/>
      <c r="C56" s="9"/>
      <c r="D56" s="8"/>
      <c r="E56" s="8"/>
      <c r="F56" s="15" t="s">
        <v>67</v>
      </c>
      <c r="G56" s="15" t="s">
        <v>68</v>
      </c>
      <c r="H56" s="15"/>
      <c r="I56" s="15"/>
      <c r="J56" s="15"/>
      <c r="K56" s="15"/>
      <c r="L56" s="600">
        <v>3200</v>
      </c>
      <c r="M56" s="600">
        <v>3200</v>
      </c>
      <c r="N56" s="600">
        <v>3200</v>
      </c>
      <c r="O56" s="598">
        <f t="shared" si="8"/>
        <v>1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15.75" x14ac:dyDescent="0.25">
      <c r="A57"/>
      <c r="B57" s="13"/>
      <c r="C57" s="9"/>
      <c r="D57" s="8"/>
      <c r="E57" s="8"/>
      <c r="F57" s="15" t="s">
        <v>69</v>
      </c>
      <c r="G57" s="15" t="s">
        <v>70</v>
      </c>
      <c r="H57" s="15"/>
      <c r="I57" s="15"/>
      <c r="J57" s="15"/>
      <c r="K57" s="15"/>
      <c r="L57" s="600">
        <v>652</v>
      </c>
      <c r="M57" s="600">
        <v>652</v>
      </c>
      <c r="N57" s="600">
        <v>652</v>
      </c>
      <c r="O57" s="598">
        <f t="shared" si="8"/>
        <v>1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15.75" x14ac:dyDescent="0.25">
      <c r="A58"/>
      <c r="B58" s="13"/>
      <c r="C58" s="9"/>
      <c r="D58" s="8"/>
      <c r="E58" s="8"/>
      <c r="F58" s="15" t="s">
        <v>71</v>
      </c>
      <c r="G58" s="15" t="s">
        <v>72</v>
      </c>
      <c r="H58" s="15"/>
      <c r="I58" s="15"/>
      <c r="J58" s="15"/>
      <c r="K58" s="15"/>
      <c r="L58" s="600">
        <v>2828</v>
      </c>
      <c r="M58" s="600">
        <v>2828</v>
      </c>
      <c r="N58" s="600">
        <v>2828</v>
      </c>
      <c r="O58" s="598">
        <f t="shared" si="8"/>
        <v>1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15.75" x14ac:dyDescent="0.25">
      <c r="A59"/>
      <c r="B59" s="13"/>
      <c r="C59" s="9"/>
      <c r="D59" s="8"/>
      <c r="E59" s="17" t="s">
        <v>73</v>
      </c>
      <c r="F59" s="6" t="s">
        <v>74</v>
      </c>
      <c r="G59" s="6"/>
      <c r="H59" s="6"/>
      <c r="I59" s="6"/>
      <c r="J59" s="6"/>
      <c r="K59" s="6"/>
      <c r="L59" s="599">
        <v>6013</v>
      </c>
      <c r="M59" s="599">
        <v>16907</v>
      </c>
      <c r="N59" s="599">
        <v>13907</v>
      </c>
      <c r="O59" s="598">
        <f t="shared" si="8"/>
        <v>0.82255870349559357</v>
      </c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5.75" x14ac:dyDescent="0.25">
      <c r="A60"/>
      <c r="B60" s="13"/>
      <c r="C60" s="9"/>
      <c r="D60" s="8"/>
      <c r="E60" s="17" t="s">
        <v>75</v>
      </c>
      <c r="F60" s="6" t="s">
        <v>76</v>
      </c>
      <c r="G60" s="6"/>
      <c r="H60" s="6"/>
      <c r="I60" s="6"/>
      <c r="J60" s="6"/>
      <c r="K60" s="6"/>
      <c r="L60" s="599"/>
      <c r="M60" s="599"/>
      <c r="N60" s="599"/>
      <c r="O60" s="598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15.75" x14ac:dyDescent="0.25">
      <c r="A61"/>
      <c r="B61" s="13"/>
      <c r="C61" s="9"/>
      <c r="D61" s="8"/>
      <c r="E61" s="17" t="s">
        <v>77</v>
      </c>
      <c r="F61" s="6" t="s">
        <v>78</v>
      </c>
      <c r="G61" s="6"/>
      <c r="H61" s="6"/>
      <c r="I61" s="6"/>
      <c r="J61" s="6"/>
      <c r="K61" s="6"/>
      <c r="L61" s="599"/>
      <c r="M61" s="599"/>
      <c r="N61" s="599"/>
      <c r="O61" s="598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5.75" x14ac:dyDescent="0.25">
      <c r="A62"/>
      <c r="B62" s="13"/>
      <c r="C62" s="9"/>
      <c r="D62" s="8"/>
      <c r="E62" s="17" t="s">
        <v>79</v>
      </c>
      <c r="F62" s="6" t="s">
        <v>80</v>
      </c>
      <c r="G62" s="6"/>
      <c r="H62" s="6"/>
      <c r="I62" s="6"/>
      <c r="J62" s="6"/>
      <c r="K62" s="6"/>
      <c r="L62" s="599"/>
      <c r="M62" s="599"/>
      <c r="N62" s="599"/>
      <c r="O62" s="598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5.75" x14ac:dyDescent="0.25">
      <c r="A63"/>
      <c r="B63" s="13"/>
      <c r="C63" s="9"/>
      <c r="D63" s="8" t="s">
        <v>81</v>
      </c>
      <c r="E63" s="8" t="s">
        <v>82</v>
      </c>
      <c r="F63" s="9"/>
      <c r="G63" s="9"/>
      <c r="H63" s="9"/>
      <c r="I63" s="9"/>
      <c r="J63" s="9"/>
      <c r="K63" s="9"/>
      <c r="L63" s="601">
        <v>6727</v>
      </c>
      <c r="M63" s="601">
        <v>6727</v>
      </c>
      <c r="N63" s="601">
        <v>6727</v>
      </c>
      <c r="O63" s="598">
        <f t="shared" si="8"/>
        <v>1</v>
      </c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15.75" x14ac:dyDescent="0.25">
      <c r="A64"/>
      <c r="B64" s="13"/>
      <c r="C64" s="9"/>
      <c r="D64" s="8" t="s">
        <v>29</v>
      </c>
      <c r="E64" s="8" t="s">
        <v>83</v>
      </c>
      <c r="F64" s="9"/>
      <c r="G64" s="9"/>
      <c r="H64" s="9"/>
      <c r="I64" s="9"/>
      <c r="J64" s="9"/>
      <c r="K64" s="9"/>
      <c r="L64" s="601">
        <f>SUM(L65)</f>
        <v>2500</v>
      </c>
      <c r="M64" s="601">
        <v>2500</v>
      </c>
      <c r="N64" s="601">
        <v>2500</v>
      </c>
      <c r="O64" s="598">
        <f t="shared" si="8"/>
        <v>1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15.75" x14ac:dyDescent="0.25">
      <c r="A65"/>
      <c r="B65" s="13"/>
      <c r="C65" s="9"/>
      <c r="D65" s="8"/>
      <c r="E65" s="17" t="s">
        <v>84</v>
      </c>
      <c r="F65" s="6" t="s">
        <v>85</v>
      </c>
      <c r="G65" s="6"/>
      <c r="H65" s="6"/>
      <c r="I65" s="6"/>
      <c r="J65" s="6"/>
      <c r="K65" s="6"/>
      <c r="L65" s="599">
        <v>2500</v>
      </c>
      <c r="M65" s="599">
        <v>2500</v>
      </c>
      <c r="N65" s="599">
        <v>2500</v>
      </c>
      <c r="O65" s="598">
        <f t="shared" si="8"/>
        <v>1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15.75" x14ac:dyDescent="0.25">
      <c r="A66"/>
      <c r="B66" s="13"/>
      <c r="C66" s="9"/>
      <c r="D66" s="8" t="s">
        <v>86</v>
      </c>
      <c r="E66" s="18" t="s">
        <v>87</v>
      </c>
      <c r="F66" s="9"/>
      <c r="G66" s="9"/>
      <c r="H66" s="9"/>
      <c r="I66" s="9"/>
      <c r="J66" s="9"/>
      <c r="K66" s="9"/>
      <c r="L66" s="601">
        <f>L67</f>
        <v>1200</v>
      </c>
      <c r="M66" s="601">
        <v>1200</v>
      </c>
      <c r="N66" s="601">
        <v>1200</v>
      </c>
      <c r="O66" s="598">
        <f t="shared" si="8"/>
        <v>1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ht="15.75" x14ac:dyDescent="0.25">
      <c r="A67"/>
      <c r="B67" s="13"/>
      <c r="C67" s="9"/>
      <c r="D67" s="8"/>
      <c r="E67" s="17" t="s">
        <v>88</v>
      </c>
      <c r="F67" s="6" t="s">
        <v>89</v>
      </c>
      <c r="G67" s="6"/>
      <c r="H67" s="6"/>
      <c r="I67" s="6"/>
      <c r="J67" s="6"/>
      <c r="K67" s="6"/>
      <c r="L67" s="599">
        <v>1200</v>
      </c>
      <c r="M67" s="599">
        <v>1200</v>
      </c>
      <c r="N67" s="599">
        <v>1200</v>
      </c>
      <c r="O67" s="598">
        <f t="shared" si="8"/>
        <v>1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ht="15.75" x14ac:dyDescent="0.25">
      <c r="A68"/>
      <c r="B68" s="13"/>
      <c r="C68" s="9" t="s">
        <v>12</v>
      </c>
      <c r="D68" s="8" t="s">
        <v>90</v>
      </c>
      <c r="E68" s="11"/>
      <c r="F68" s="9"/>
      <c r="G68" s="9"/>
      <c r="H68" s="9"/>
      <c r="I68" s="9"/>
      <c r="J68" s="9"/>
      <c r="K68" s="9"/>
      <c r="L68" s="601">
        <f>SUM(L69:L72)</f>
        <v>10081</v>
      </c>
      <c r="M68" s="601">
        <f>SUM(M69:M72)</f>
        <v>13517</v>
      </c>
      <c r="N68" s="601">
        <f t="shared" ref="N68" si="14">SUM(N69:N72)</f>
        <v>11517</v>
      </c>
      <c r="O68" s="598">
        <f t="shared" si="8"/>
        <v>0.85203817415106897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s="4" customFormat="1" x14ac:dyDescent="0.25">
      <c r="B69" s="5"/>
      <c r="C69" s="6"/>
      <c r="D69" s="17" t="s">
        <v>91</v>
      </c>
      <c r="E69" s="6" t="s">
        <v>92</v>
      </c>
      <c r="F69" s="6"/>
      <c r="G69" s="6"/>
      <c r="H69" s="6"/>
      <c r="I69" s="6"/>
      <c r="J69" s="6"/>
      <c r="K69" s="6"/>
      <c r="L69" s="599">
        <v>5615</v>
      </c>
      <c r="M69" s="599">
        <v>8506</v>
      </c>
      <c r="N69" s="599">
        <v>6506</v>
      </c>
      <c r="O69" s="598">
        <f t="shared" si="8"/>
        <v>0.76487185516106282</v>
      </c>
    </row>
    <row r="70" spans="1:1024" s="4" customFormat="1" x14ac:dyDescent="0.25">
      <c r="B70" s="5"/>
      <c r="C70" s="6"/>
      <c r="D70" s="17" t="s">
        <v>93</v>
      </c>
      <c r="E70" s="6" t="s">
        <v>94</v>
      </c>
      <c r="F70" s="575"/>
      <c r="G70" s="6"/>
      <c r="H70" s="6"/>
      <c r="I70" s="6"/>
      <c r="J70" s="6"/>
      <c r="K70" s="6"/>
      <c r="L70" s="599">
        <v>4466</v>
      </c>
      <c r="M70" s="599">
        <v>5011</v>
      </c>
      <c r="N70" s="599">
        <v>5011</v>
      </c>
      <c r="O70" s="598">
        <f t="shared" si="8"/>
        <v>1</v>
      </c>
    </row>
    <row r="71" spans="1:1024" x14ac:dyDescent="0.25">
      <c r="A71" s="4"/>
      <c r="B71" s="5"/>
      <c r="C71" s="6"/>
      <c r="D71" s="17" t="s">
        <v>95</v>
      </c>
      <c r="E71" s="6" t="s">
        <v>96</v>
      </c>
      <c r="F71" s="6"/>
      <c r="G71" s="6"/>
      <c r="H71" s="6"/>
      <c r="I71" s="6"/>
      <c r="J71" s="6"/>
      <c r="K71" s="6"/>
      <c r="L71" s="576">
        <v>0</v>
      </c>
      <c r="M71" s="576">
        <v>0</v>
      </c>
      <c r="N71" s="576">
        <v>0</v>
      </c>
      <c r="O71" s="594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x14ac:dyDescent="0.25">
      <c r="A72" s="4"/>
      <c r="B72" s="5"/>
      <c r="C72" s="6"/>
      <c r="D72" s="17" t="s">
        <v>97</v>
      </c>
      <c r="E72" s="6" t="s">
        <v>502</v>
      </c>
      <c r="F72" s="6"/>
      <c r="G72" s="6"/>
      <c r="H72" s="6"/>
      <c r="I72" s="6"/>
      <c r="J72" s="6"/>
      <c r="K72" s="6"/>
      <c r="L72" s="576">
        <v>0</v>
      </c>
      <c r="M72" s="576">
        <v>0</v>
      </c>
      <c r="N72" s="576">
        <v>0</v>
      </c>
      <c r="O72" s="594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5.75" x14ac:dyDescent="0.25">
      <c r="A73"/>
      <c r="B73" s="9"/>
      <c r="C73" s="9"/>
      <c r="D73" s="9"/>
      <c r="E73" s="8"/>
      <c r="F73" s="9"/>
      <c r="G73" s="9"/>
      <c r="H73" s="9"/>
      <c r="I73" s="9"/>
      <c r="J73" s="9"/>
      <c r="K73" s="9"/>
      <c r="L73" s="567"/>
      <c r="M73" s="567"/>
      <c r="N73" s="567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s="3" customFormat="1" ht="15.75" x14ac:dyDescent="0.25">
      <c r="B74" s="20" t="s">
        <v>98</v>
      </c>
      <c r="C74" s="21"/>
      <c r="D74" s="21" t="s">
        <v>99</v>
      </c>
      <c r="E74" s="577"/>
      <c r="F74" s="21"/>
      <c r="G74" s="21"/>
      <c r="H74" s="21"/>
      <c r="I74" s="21"/>
      <c r="J74" s="21"/>
      <c r="K74" s="21"/>
      <c r="L74" s="605">
        <f>SUM(L75,L80,L83)</f>
        <v>27774</v>
      </c>
      <c r="M74" s="605">
        <f t="shared" ref="M74:N74" si="15">SUM(M75,M80,M83)</f>
        <v>41370</v>
      </c>
      <c r="N74" s="605">
        <f t="shared" si="15"/>
        <v>27852</v>
      </c>
      <c r="O74" s="598">
        <f t="shared" si="8"/>
        <v>0.67324147933284995</v>
      </c>
    </row>
    <row r="75" spans="1:1024" ht="15.75" x14ac:dyDescent="0.25">
      <c r="A75"/>
      <c r="B75" s="13"/>
      <c r="C75" s="9" t="s">
        <v>6</v>
      </c>
      <c r="D75" s="8" t="s">
        <v>100</v>
      </c>
      <c r="E75" s="11"/>
      <c r="F75" s="9"/>
      <c r="G75" s="9"/>
      <c r="H75" s="9"/>
      <c r="I75" s="9"/>
      <c r="J75" s="9"/>
      <c r="K75" s="9"/>
      <c r="L75" s="601">
        <f>SUM(L76:L79)</f>
        <v>6101</v>
      </c>
      <c r="M75" s="601">
        <f>SUM(M76:M79)</f>
        <v>6760</v>
      </c>
      <c r="N75" s="601">
        <f t="shared" ref="N75" si="16">SUM(N76:N79)</f>
        <v>4457</v>
      </c>
      <c r="O75" s="598">
        <f t="shared" si="8"/>
        <v>0.65931952662721893</v>
      </c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s="4" customFormat="1" x14ac:dyDescent="0.25">
      <c r="B76" s="5"/>
      <c r="C76" s="6"/>
      <c r="D76" s="6"/>
      <c r="E76" s="17" t="s">
        <v>101</v>
      </c>
      <c r="F76" s="6" t="s">
        <v>102</v>
      </c>
      <c r="G76" s="6"/>
      <c r="H76" s="6"/>
      <c r="I76" s="6"/>
      <c r="J76" s="6"/>
      <c r="K76" s="6"/>
      <c r="L76" s="599">
        <f>'[1]3. BEVÉTEL'!I21</f>
        <v>2247</v>
      </c>
      <c r="M76" s="599">
        <v>2208</v>
      </c>
      <c r="N76" s="599">
        <v>2208</v>
      </c>
      <c r="O76" s="598">
        <f t="shared" si="8"/>
        <v>1</v>
      </c>
    </row>
    <row r="77" spans="1:1024" s="4" customFormat="1" x14ac:dyDescent="0.25">
      <c r="B77" s="5"/>
      <c r="C77" s="6"/>
      <c r="D77" s="6"/>
      <c r="E77" s="17" t="s">
        <v>103</v>
      </c>
      <c r="F77" s="6" t="s">
        <v>104</v>
      </c>
      <c r="G77" s="6"/>
      <c r="H77" s="6"/>
      <c r="I77" s="6"/>
      <c r="J77" s="6"/>
      <c r="K77" s="6"/>
      <c r="L77" s="599">
        <v>3854</v>
      </c>
      <c r="M77" s="599">
        <v>4552</v>
      </c>
      <c r="N77" s="599">
        <v>2249</v>
      </c>
      <c r="O77" s="598">
        <f t="shared" si="8"/>
        <v>0.49406854130052724</v>
      </c>
    </row>
    <row r="78" spans="1:1024" s="4" customFormat="1" x14ac:dyDescent="0.25">
      <c r="B78" s="5"/>
      <c r="C78" s="6"/>
      <c r="D78" s="6"/>
      <c r="E78" s="17" t="s">
        <v>105</v>
      </c>
      <c r="F78" s="6" t="s">
        <v>106</v>
      </c>
      <c r="G78" s="6"/>
      <c r="H78" s="6"/>
      <c r="I78" s="6"/>
      <c r="J78" s="6"/>
      <c r="K78" s="6"/>
      <c r="L78" s="599"/>
      <c r="M78" s="599"/>
      <c r="N78" s="599"/>
      <c r="O78" s="598"/>
    </row>
    <row r="79" spans="1:1024" s="4" customFormat="1" x14ac:dyDescent="0.25">
      <c r="B79" s="5"/>
      <c r="C79" s="6"/>
      <c r="D79" s="6"/>
      <c r="E79" s="17" t="s">
        <v>107</v>
      </c>
      <c r="F79" s="6" t="s">
        <v>108</v>
      </c>
      <c r="G79" s="6"/>
      <c r="H79" s="6"/>
      <c r="I79" s="6"/>
      <c r="J79" s="6"/>
      <c r="K79" s="6"/>
      <c r="L79" s="565"/>
      <c r="M79" s="565"/>
      <c r="N79" s="565"/>
      <c r="O79" s="594"/>
    </row>
    <row r="80" spans="1:1024" s="12" customFormat="1" ht="15.75" x14ac:dyDescent="0.25">
      <c r="B80" s="13"/>
      <c r="C80" s="9" t="s">
        <v>8</v>
      </c>
      <c r="D80" s="8" t="s">
        <v>109</v>
      </c>
      <c r="E80" s="11"/>
      <c r="F80" s="9"/>
      <c r="G80" s="9"/>
      <c r="H80" s="9"/>
      <c r="I80" s="9"/>
      <c r="J80" s="9"/>
      <c r="K80" s="9"/>
      <c r="L80" s="10"/>
      <c r="M80" s="10">
        <f>SUM(M81:M82)</f>
        <v>12937</v>
      </c>
      <c r="N80" s="10">
        <f>SUM(N81:N82)</f>
        <v>11772</v>
      </c>
      <c r="O80" s="594">
        <f t="shared" si="8"/>
        <v>0.90994821055886221</v>
      </c>
    </row>
    <row r="81" spans="1:1024" s="4" customFormat="1" x14ac:dyDescent="0.25">
      <c r="B81" s="5"/>
      <c r="C81" s="6"/>
      <c r="D81" s="6"/>
      <c r="E81" s="17" t="s">
        <v>110</v>
      </c>
      <c r="F81" s="6" t="s">
        <v>111</v>
      </c>
      <c r="G81" s="6"/>
      <c r="H81" s="6"/>
      <c r="I81" s="6"/>
      <c r="J81" s="6"/>
      <c r="K81" s="6"/>
      <c r="L81" s="565"/>
      <c r="M81" s="565">
        <v>12937</v>
      </c>
      <c r="N81" s="565">
        <v>11772</v>
      </c>
      <c r="O81" s="594">
        <f t="shared" si="8"/>
        <v>0.90994821055886221</v>
      </c>
    </row>
    <row r="82" spans="1:1024" s="4" customFormat="1" x14ac:dyDescent="0.25">
      <c r="B82" s="5"/>
      <c r="C82" s="6"/>
      <c r="D82" s="6"/>
      <c r="E82" s="17" t="s">
        <v>112</v>
      </c>
      <c r="F82" s="6" t="s">
        <v>113</v>
      </c>
      <c r="G82" s="6"/>
      <c r="H82" s="6"/>
      <c r="I82" s="6"/>
      <c r="J82" s="6"/>
      <c r="K82" s="6"/>
      <c r="L82" s="565"/>
      <c r="M82" s="565"/>
      <c r="N82" s="565"/>
      <c r="O82" s="594"/>
    </row>
    <row r="83" spans="1:1024" s="12" customFormat="1" ht="15.75" x14ac:dyDescent="0.25">
      <c r="B83" s="13"/>
      <c r="C83" s="9" t="s">
        <v>10</v>
      </c>
      <c r="D83" s="8" t="s">
        <v>114</v>
      </c>
      <c r="E83" s="11"/>
      <c r="F83" s="9"/>
      <c r="G83" s="9"/>
      <c r="H83" s="9"/>
      <c r="I83" s="9"/>
      <c r="J83" s="9"/>
      <c r="K83" s="9"/>
      <c r="L83" s="10">
        <f>SUM(L84:L86)</f>
        <v>21673</v>
      </c>
      <c r="M83" s="10">
        <f t="shared" ref="M83" si="17">SUM(M84:M86)</f>
        <v>21673</v>
      </c>
      <c r="N83" s="10">
        <v>11623</v>
      </c>
      <c r="O83" s="594">
        <f t="shared" si="8"/>
        <v>0.53628939233147233</v>
      </c>
    </row>
    <row r="84" spans="1:1024" s="4" customFormat="1" x14ac:dyDescent="0.25">
      <c r="B84" s="5"/>
      <c r="C84" s="6"/>
      <c r="D84" s="6"/>
      <c r="E84" s="17" t="s">
        <v>115</v>
      </c>
      <c r="F84" s="6" t="s">
        <v>116</v>
      </c>
      <c r="G84" s="6"/>
      <c r="H84" s="6"/>
      <c r="I84" s="6"/>
      <c r="J84" s="6"/>
      <c r="K84" s="6"/>
      <c r="L84" s="565"/>
      <c r="M84" s="565"/>
      <c r="N84" s="565"/>
      <c r="O84" s="594"/>
    </row>
    <row r="85" spans="1:1024" s="4" customFormat="1" x14ac:dyDescent="0.25">
      <c r="B85" s="5"/>
      <c r="C85" s="6"/>
      <c r="D85" s="6"/>
      <c r="E85" s="17" t="s">
        <v>27</v>
      </c>
      <c r="F85" s="6" t="s">
        <v>117</v>
      </c>
      <c r="G85" s="6"/>
      <c r="H85" s="6"/>
      <c r="I85" s="6"/>
      <c r="J85" s="6"/>
      <c r="K85" s="6"/>
      <c r="L85" s="565"/>
      <c r="M85" s="565"/>
      <c r="N85" s="565"/>
      <c r="O85" s="594"/>
    </row>
    <row r="86" spans="1:1024" s="4" customFormat="1" x14ac:dyDescent="0.25">
      <c r="B86" s="5"/>
      <c r="C86" s="6"/>
      <c r="D86" s="6"/>
      <c r="E86" s="17" t="s">
        <v>118</v>
      </c>
      <c r="F86" s="6" t="s">
        <v>119</v>
      </c>
      <c r="G86" s="6"/>
      <c r="H86" s="6"/>
      <c r="I86" s="6"/>
      <c r="J86" s="6"/>
      <c r="K86" s="6"/>
      <c r="L86" s="565">
        <v>21673</v>
      </c>
      <c r="M86" s="565">
        <v>21673</v>
      </c>
      <c r="N86" s="565">
        <v>11623</v>
      </c>
      <c r="O86" s="594">
        <f t="shared" si="8"/>
        <v>0.53628939233147233</v>
      </c>
    </row>
    <row r="87" spans="1:1024" ht="15.75" x14ac:dyDescent="0.25">
      <c r="A87"/>
      <c r="B87" s="9"/>
      <c r="C87" s="9"/>
      <c r="D87" s="9"/>
      <c r="E87" s="9"/>
      <c r="F87" s="9"/>
      <c r="G87" s="9"/>
      <c r="H87" s="9"/>
      <c r="I87" s="9"/>
      <c r="J87" s="9"/>
      <c r="K87" s="9"/>
      <c r="L87" s="567"/>
      <c r="M87" s="567"/>
      <c r="N87" s="567"/>
      <c r="O87" s="594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s="3" customFormat="1" ht="15.75" x14ac:dyDescent="0.25">
      <c r="B88" s="20" t="s">
        <v>34</v>
      </c>
      <c r="C88" s="21"/>
      <c r="D88" s="21" t="s">
        <v>120</v>
      </c>
      <c r="E88" s="21"/>
      <c r="F88" s="21"/>
      <c r="G88" s="21"/>
      <c r="H88" s="21"/>
      <c r="I88" s="21"/>
      <c r="J88" s="21"/>
      <c r="K88" s="21"/>
      <c r="L88" s="564">
        <v>621</v>
      </c>
      <c r="M88" s="564">
        <v>441</v>
      </c>
      <c r="N88" s="564">
        <v>441</v>
      </c>
      <c r="O88" s="594">
        <f t="shared" si="8"/>
        <v>1</v>
      </c>
    </row>
    <row r="89" spans="1:1024" ht="15.75" x14ac:dyDescent="0.25">
      <c r="A89"/>
      <c r="B89" s="9"/>
      <c r="C89" s="9"/>
      <c r="D89" s="9"/>
      <c r="E89" s="9"/>
      <c r="F89" s="9"/>
      <c r="G89" s="9"/>
      <c r="H89" s="9"/>
      <c r="I89" s="9"/>
      <c r="J89" s="9"/>
      <c r="K89" s="9"/>
      <c r="L89" s="567"/>
      <c r="M89" s="567"/>
      <c r="N89" s="567"/>
      <c r="O89" s="594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s="3" customFormat="1" ht="15.75" x14ac:dyDescent="0.25">
      <c r="B90" s="20" t="s">
        <v>121</v>
      </c>
      <c r="C90" s="21"/>
      <c r="D90" s="21" t="s">
        <v>122</v>
      </c>
      <c r="E90" s="21"/>
      <c r="F90" s="21"/>
      <c r="G90" s="21"/>
      <c r="H90" s="21"/>
      <c r="I90" s="21"/>
      <c r="J90" s="21"/>
      <c r="K90" s="21"/>
      <c r="L90" s="564">
        <f>SUM(L91:L92)</f>
        <v>14274</v>
      </c>
      <c r="M90" s="564">
        <f t="shared" ref="M90:N90" si="18">SUM(M91:M92)</f>
        <v>14158</v>
      </c>
      <c r="N90" s="564">
        <f t="shared" si="18"/>
        <v>8331</v>
      </c>
      <c r="O90" s="594">
        <f t="shared" si="8"/>
        <v>0.5884305692894477</v>
      </c>
    </row>
    <row r="91" spans="1:1024" s="19" customFormat="1" ht="15.75" x14ac:dyDescent="0.25">
      <c r="B91" s="13"/>
      <c r="C91" s="9" t="s">
        <v>6</v>
      </c>
      <c r="D91" s="9"/>
      <c r="E91" s="9" t="s">
        <v>123</v>
      </c>
      <c r="F91" s="9"/>
      <c r="G91" s="9"/>
      <c r="H91" s="9"/>
      <c r="I91" s="9"/>
      <c r="J91" s="9"/>
      <c r="K91" s="9"/>
      <c r="L91" s="10">
        <v>0</v>
      </c>
      <c r="M91" s="10">
        <v>0</v>
      </c>
      <c r="N91" s="10">
        <v>0</v>
      </c>
      <c r="O91" s="594"/>
    </row>
    <row r="92" spans="1:1024" ht="15.75" x14ac:dyDescent="0.25">
      <c r="A92"/>
      <c r="B92" s="13"/>
      <c r="C92" s="9" t="s">
        <v>8</v>
      </c>
      <c r="D92" s="9"/>
      <c r="E92" s="9" t="s">
        <v>124</v>
      </c>
      <c r="F92" s="9"/>
      <c r="G92" s="9"/>
      <c r="H92" s="9"/>
      <c r="I92" s="9"/>
      <c r="J92" s="9"/>
      <c r="K92" s="9"/>
      <c r="L92" s="10">
        <v>14274</v>
      </c>
      <c r="M92" s="10">
        <v>14158</v>
      </c>
      <c r="N92" s="10">
        <v>8331</v>
      </c>
      <c r="O92" s="594">
        <f t="shared" si="8"/>
        <v>0.5884305692894477</v>
      </c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15.75" x14ac:dyDescent="0.25">
      <c r="A93"/>
      <c r="B93" s="9"/>
      <c r="C93" s="9"/>
      <c r="D93" s="9"/>
      <c r="E93" s="9"/>
      <c r="F93" s="9"/>
      <c r="G93" s="9"/>
      <c r="H93" s="9"/>
      <c r="I93" s="9"/>
      <c r="J93" s="9"/>
      <c r="K93" s="9"/>
      <c r="L93" s="567"/>
      <c r="M93" s="567"/>
      <c r="N93" s="567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15.75" x14ac:dyDescent="0.25">
      <c r="A94"/>
      <c r="B94" s="569" t="s">
        <v>41</v>
      </c>
      <c r="C94" s="578"/>
      <c r="D94" s="570" t="s">
        <v>503</v>
      </c>
      <c r="E94" s="578"/>
      <c r="F94" s="578"/>
      <c r="G94" s="578"/>
      <c r="H94" s="578"/>
      <c r="I94" s="578"/>
      <c r="J94" s="578"/>
      <c r="K94" s="578"/>
      <c r="L94" s="572">
        <f>SUM(L36+L74+L88+L90)</f>
        <v>108091</v>
      </c>
      <c r="M94" s="572">
        <f t="shared" ref="M94:N94" si="19">SUM(M36+M74+M88+M90)</f>
        <v>147087</v>
      </c>
      <c r="N94" s="572">
        <f t="shared" si="19"/>
        <v>117601</v>
      </c>
      <c r="O94" s="596">
        <f>N94/M94</f>
        <v>0.79953360936044648</v>
      </c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29.85" customHeight="1" x14ac:dyDescent="0.25">
      <c r="A96"/>
      <c r="B96" s="579" t="s">
        <v>125</v>
      </c>
      <c r="C96" s="578"/>
      <c r="D96" s="614" t="s">
        <v>126</v>
      </c>
      <c r="E96" s="614"/>
      <c r="F96" s="614"/>
      <c r="G96" s="614"/>
      <c r="H96" s="614"/>
      <c r="I96" s="614"/>
      <c r="J96" s="614"/>
      <c r="K96" s="614"/>
      <c r="L96" s="572"/>
      <c r="M96" s="572"/>
      <c r="N96" s="572"/>
      <c r="O96" s="5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5.75" x14ac:dyDescent="0.25">
      <c r="A97"/>
      <c r="B97" s="2"/>
      <c r="C97"/>
      <c r="D97" s="2"/>
      <c r="E97"/>
      <c r="F97"/>
      <c r="G97"/>
      <c r="H97"/>
      <c r="I97"/>
      <c r="J97"/>
      <c r="K97"/>
      <c r="L97" s="568"/>
      <c r="M97" s="568"/>
      <c r="N97" s="568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s="3" customFormat="1" ht="15.75" x14ac:dyDescent="0.25">
      <c r="B98" s="20" t="s">
        <v>127</v>
      </c>
      <c r="C98" s="21"/>
      <c r="D98" s="21" t="s">
        <v>128</v>
      </c>
      <c r="E98" s="21"/>
      <c r="F98" s="21"/>
      <c r="G98" s="21"/>
      <c r="H98" s="21"/>
      <c r="I98" s="21"/>
      <c r="J98" s="21"/>
      <c r="K98" s="21"/>
      <c r="L98" s="564"/>
      <c r="M98" s="564"/>
      <c r="N98" s="564"/>
      <c r="O98" s="594"/>
    </row>
    <row r="99" spans="1:1024" ht="15.75" x14ac:dyDescent="0.25">
      <c r="A99"/>
      <c r="B99" s="22"/>
      <c r="C99" s="9" t="s">
        <v>6</v>
      </c>
      <c r="D99" s="23"/>
      <c r="E99" s="9" t="s">
        <v>129</v>
      </c>
      <c r="F99" s="9"/>
      <c r="G99" s="9"/>
      <c r="H99" s="9"/>
      <c r="I99" s="9"/>
      <c r="J99" s="9"/>
      <c r="K99" s="9"/>
      <c r="L99" s="10"/>
      <c r="M99" s="10"/>
      <c r="N99" s="10"/>
      <c r="O99" s="594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5.75" x14ac:dyDescent="0.25">
      <c r="A100"/>
      <c r="B100" s="22"/>
      <c r="C100" s="9" t="s">
        <v>8</v>
      </c>
      <c r="D100" s="23"/>
      <c r="E100" s="9" t="s">
        <v>130</v>
      </c>
      <c r="F100" s="9"/>
      <c r="G100" s="9"/>
      <c r="H100" s="9"/>
      <c r="I100" s="9"/>
      <c r="J100" s="9"/>
      <c r="K100" s="9"/>
      <c r="L100" s="10"/>
      <c r="M100" s="10"/>
      <c r="N100" s="10"/>
      <c r="O100" s="594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5.75" x14ac:dyDescent="0.25">
      <c r="A101"/>
      <c r="B101" s="2"/>
      <c r="C101"/>
      <c r="D101" s="2"/>
      <c r="E101"/>
      <c r="F101"/>
      <c r="G101"/>
      <c r="H101"/>
      <c r="I101"/>
      <c r="J101"/>
      <c r="K101"/>
      <c r="L101" s="568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15.75" x14ac:dyDescent="0.25">
      <c r="A102"/>
      <c r="B102" s="2"/>
      <c r="C102"/>
      <c r="D102" s="2"/>
      <c r="E102"/>
      <c r="F102"/>
      <c r="G102"/>
      <c r="H102"/>
      <c r="I102"/>
      <c r="J102"/>
      <c r="K102"/>
      <c r="L102" s="568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5.75" x14ac:dyDescent="0.25">
      <c r="A103"/>
      <c r="B103" s="2"/>
      <c r="C103"/>
      <c r="D103" s="2"/>
      <c r="E103"/>
      <c r="F103"/>
      <c r="G103"/>
      <c r="H103"/>
      <c r="I103"/>
      <c r="J103"/>
      <c r="K103"/>
      <c r="L103" s="568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15.75" customHeight="1" x14ac:dyDescent="0.25">
      <c r="A104"/>
      <c r="B104" s="619" t="s">
        <v>131</v>
      </c>
      <c r="C104" s="619"/>
      <c r="D104" s="620" t="s">
        <v>132</v>
      </c>
      <c r="E104" s="620"/>
      <c r="F104" s="620"/>
      <c r="G104" s="620"/>
      <c r="H104" s="620"/>
      <c r="I104" s="620"/>
      <c r="J104" s="620"/>
      <c r="K104" s="620"/>
      <c r="L104" s="621"/>
      <c r="M104" s="615"/>
      <c r="N104" s="615"/>
      <c r="O104" s="617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15.75" customHeight="1" x14ac:dyDescent="0.25">
      <c r="A105"/>
      <c r="B105" s="619"/>
      <c r="C105" s="619"/>
      <c r="D105" s="620"/>
      <c r="E105" s="620"/>
      <c r="F105" s="620"/>
      <c r="G105" s="620"/>
      <c r="H105" s="620"/>
      <c r="I105" s="620"/>
      <c r="J105" s="620"/>
      <c r="K105" s="620"/>
      <c r="L105" s="621"/>
      <c r="M105" s="616"/>
      <c r="N105" s="616"/>
      <c r="O105" s="618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5.75" x14ac:dyDescent="0.25">
      <c r="A106"/>
      <c r="B106" s="2"/>
      <c r="C106"/>
      <c r="D106" s="2"/>
      <c r="E106"/>
      <c r="F106"/>
      <c r="G106"/>
      <c r="H106"/>
      <c r="I106"/>
      <c r="J106"/>
      <c r="K106"/>
      <c r="L106" s="568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s="24" customFormat="1" ht="20.25" x14ac:dyDescent="0.3">
      <c r="B107" s="24" t="s">
        <v>133</v>
      </c>
      <c r="D107" s="622" t="s">
        <v>134</v>
      </c>
      <c r="E107" s="622"/>
      <c r="F107" s="622"/>
      <c r="G107" s="622"/>
      <c r="H107" s="622"/>
      <c r="I107" s="622"/>
      <c r="J107" s="622"/>
      <c r="K107" s="622"/>
      <c r="L107" s="622"/>
    </row>
    <row r="108" spans="1:1024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s="3" customFormat="1" ht="15.75" x14ac:dyDescent="0.25">
      <c r="B109" s="20" t="s">
        <v>135</v>
      </c>
      <c r="C109" s="21"/>
      <c r="D109" s="21" t="s">
        <v>136</v>
      </c>
      <c r="E109" s="21"/>
      <c r="F109" s="21"/>
      <c r="G109" s="21"/>
      <c r="H109" s="21"/>
      <c r="I109" s="21"/>
      <c r="J109" s="21"/>
      <c r="K109" s="21"/>
      <c r="L109" s="580">
        <v>0</v>
      </c>
      <c r="M109" s="564"/>
      <c r="N109" s="564"/>
      <c r="O109" s="594"/>
    </row>
    <row r="110" spans="1:1024" ht="15.75" x14ac:dyDescent="0.25">
      <c r="A110"/>
      <c r="B110" s="25"/>
      <c r="C110" s="11"/>
      <c r="D110" s="11"/>
      <c r="E110" s="11"/>
      <c r="F110" s="11"/>
      <c r="G110" s="11"/>
      <c r="H110" s="11"/>
      <c r="I110" s="11"/>
      <c r="J110" s="11"/>
      <c r="K110" s="11"/>
      <c r="L110" s="581"/>
      <c r="M110" s="10"/>
      <c r="N110" s="10"/>
      <c r="O110" s="594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 s="3" customFormat="1" ht="15.75" x14ac:dyDescent="0.25">
      <c r="B111" s="20" t="s">
        <v>137</v>
      </c>
      <c r="C111" s="21"/>
      <c r="D111" s="21" t="s">
        <v>138</v>
      </c>
      <c r="E111" s="21"/>
      <c r="F111" s="21"/>
      <c r="G111" s="21"/>
      <c r="H111" s="21"/>
      <c r="I111" s="21"/>
      <c r="J111" s="21"/>
      <c r="K111" s="21"/>
      <c r="L111" s="564">
        <v>0</v>
      </c>
      <c r="M111" s="564"/>
      <c r="N111" s="564"/>
      <c r="O111" s="594"/>
    </row>
    <row r="112" spans="1:1024" ht="15.75" x14ac:dyDescent="0.25">
      <c r="A112"/>
      <c r="B112" s="13"/>
      <c r="C112" s="9" t="s">
        <v>6</v>
      </c>
      <c r="D112" s="9"/>
      <c r="E112" s="9" t="s">
        <v>139</v>
      </c>
      <c r="F112" s="9"/>
      <c r="G112" s="9"/>
      <c r="H112" s="9"/>
      <c r="I112" s="9"/>
      <c r="J112" s="9"/>
      <c r="K112" s="9"/>
      <c r="L112" s="10">
        <v>0</v>
      </c>
      <c r="M112" s="10"/>
      <c r="N112" s="10"/>
      <c r="O112" s="594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ht="15.75" x14ac:dyDescent="0.25">
      <c r="A113"/>
      <c r="B113" s="13"/>
      <c r="C113" s="9" t="s">
        <v>8</v>
      </c>
      <c r="D113" s="9"/>
      <c r="E113" s="9" t="s">
        <v>140</v>
      </c>
      <c r="F113" s="9"/>
      <c r="G113" s="9"/>
      <c r="H113" s="9"/>
      <c r="I113" s="9"/>
      <c r="J113" s="9"/>
      <c r="K113" s="9"/>
      <c r="L113" s="10">
        <v>0</v>
      </c>
      <c r="M113" s="10"/>
      <c r="N113" s="10"/>
      <c r="O113" s="594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ht="15.75" x14ac:dyDescent="0.25">
      <c r="A114"/>
      <c r="B114"/>
      <c r="C114"/>
      <c r="D114"/>
      <c r="E114"/>
      <c r="F114"/>
      <c r="G114"/>
      <c r="H114"/>
      <c r="I114"/>
      <c r="J114"/>
      <c r="K114"/>
      <c r="L114" s="568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s="2" customFormat="1" ht="15.75" x14ac:dyDescent="0.25">
      <c r="B115" s="569" t="s">
        <v>133</v>
      </c>
      <c r="C115" s="570"/>
      <c r="D115" s="570" t="s">
        <v>141</v>
      </c>
      <c r="E115" s="570"/>
      <c r="F115" s="570"/>
      <c r="G115" s="570"/>
      <c r="H115" s="570"/>
      <c r="I115" s="570"/>
      <c r="J115" s="570"/>
      <c r="K115" s="570"/>
      <c r="L115" s="572">
        <f>SUM(L109+L111)</f>
        <v>0</v>
      </c>
      <c r="M115" s="572"/>
      <c r="N115" s="572"/>
      <c r="O115" s="596"/>
    </row>
    <row r="116" spans="1:1024" s="26" customFormat="1" ht="15.75" x14ac:dyDescent="0.2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582"/>
    </row>
    <row r="117" spans="1:1024" ht="15.75" x14ac:dyDescent="0.25">
      <c r="B117" s="583" t="s">
        <v>504</v>
      </c>
      <c r="C117" s="584"/>
      <c r="D117" s="584"/>
      <c r="E117" s="584"/>
      <c r="F117" s="584"/>
      <c r="G117" s="584" t="s">
        <v>505</v>
      </c>
      <c r="H117" s="584"/>
      <c r="I117" s="584"/>
      <c r="J117" s="584"/>
      <c r="K117" s="585"/>
      <c r="L117" s="586">
        <f>SUM(L32+L115)</f>
        <v>108091</v>
      </c>
      <c r="M117" s="586">
        <f t="shared" ref="M117:N117" si="20">SUM(M32+M115)</f>
        <v>147087</v>
      </c>
      <c r="N117" s="586">
        <f t="shared" si="20"/>
        <v>93221</v>
      </c>
      <c r="O117" s="603">
        <f>N117/M117</f>
        <v>0.63378136748998892</v>
      </c>
    </row>
    <row r="118" spans="1:1024" ht="15.75" x14ac:dyDescent="0.25">
      <c r="B118" s="587"/>
      <c r="C118" s="588"/>
      <c r="D118" s="588"/>
      <c r="E118" s="588"/>
      <c r="F118" s="588"/>
      <c r="G118" s="588"/>
      <c r="H118" s="588"/>
      <c r="I118" s="588"/>
      <c r="J118" s="588"/>
      <c r="K118" s="588"/>
      <c r="L118" s="589"/>
      <c r="M118" s="602"/>
      <c r="N118" s="602"/>
      <c r="O118" s="604"/>
    </row>
    <row r="119" spans="1:1024" ht="15.75" x14ac:dyDescent="0.25">
      <c r="B119" s="583" t="s">
        <v>506</v>
      </c>
      <c r="C119" s="584"/>
      <c r="D119" s="584"/>
      <c r="E119" s="584"/>
      <c r="F119" s="584"/>
      <c r="G119" s="584" t="s">
        <v>507</v>
      </c>
      <c r="H119" s="584"/>
      <c r="I119" s="584"/>
      <c r="J119" s="584"/>
      <c r="K119" s="585"/>
      <c r="L119" s="586">
        <f>SUM(L94+L98)</f>
        <v>108091</v>
      </c>
      <c r="M119" s="586">
        <f t="shared" ref="M119:N119" si="21">SUM(M94+M98)</f>
        <v>147087</v>
      </c>
      <c r="N119" s="586">
        <f t="shared" si="21"/>
        <v>117601</v>
      </c>
      <c r="O119" s="603">
        <f>N119/M119</f>
        <v>0.79953360936044648</v>
      </c>
    </row>
  </sheetData>
  <mergeCells count="12">
    <mergeCell ref="B104:C105"/>
    <mergeCell ref="D104:K105"/>
    <mergeCell ref="L104:L105"/>
    <mergeCell ref="D107:L107"/>
    <mergeCell ref="L1:L2"/>
    <mergeCell ref="M1:M2"/>
    <mergeCell ref="N1:N2"/>
    <mergeCell ref="O1:O2"/>
    <mergeCell ref="D96:K96"/>
    <mergeCell ref="M104:M105"/>
    <mergeCell ref="N104:N105"/>
    <mergeCell ref="O104:O105"/>
  </mergeCells>
  <pageMargins left="0.7" right="0.7" top="0.75" bottom="0.75" header="0.3" footer="0.51180555555555496"/>
  <pageSetup paperSize="8" scale="57" firstPageNumber="0" orientation="portrait" r:id="rId1"/>
  <headerFooter>
    <oddHeader>&amp;R&amp;"Times New Roman,Normál" 3/2017. (V. 30.) önkormányzati rendelet
1. számú melléklete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G44"/>
  <sheetViews>
    <sheetView view="pageLayout" topLeftCell="J1" zoomScaleNormal="80" zoomScaleSheetLayoutView="80" workbookViewId="0">
      <selection sqref="A1:AA1"/>
    </sheetView>
  </sheetViews>
  <sheetFormatPr defaultRowHeight="15" x14ac:dyDescent="0.25"/>
  <cols>
    <col min="1" max="1" width="7.140625"/>
    <col min="2" max="2" width="9.5703125" style="28"/>
    <col min="3" max="3" width="44.85546875"/>
    <col min="4" max="6" width="10" bestFit="1" customWidth="1"/>
    <col min="7" max="7" width="7.7109375" bestFit="1" customWidth="1"/>
    <col min="8" max="10" width="10" bestFit="1" customWidth="1"/>
    <col min="11" max="11" width="7.7109375" bestFit="1" customWidth="1"/>
    <col min="12" max="14" width="10" bestFit="1" customWidth="1"/>
    <col min="15" max="15" width="8.42578125" customWidth="1"/>
    <col min="16" max="18" width="10" bestFit="1" customWidth="1"/>
    <col min="19" max="19" width="8.5703125" customWidth="1"/>
    <col min="20" max="22" width="10" bestFit="1" customWidth="1"/>
    <col min="23" max="23" width="8" customWidth="1"/>
    <col min="24" max="24" width="13.85546875" style="29" bestFit="1" customWidth="1"/>
    <col min="25" max="26" width="10" style="29" bestFit="1" customWidth="1"/>
    <col min="27" max="27" width="13.85546875" style="29" bestFit="1" customWidth="1"/>
    <col min="28" max="58" width="0.140625"/>
    <col min="59" max="59" width="3" bestFit="1" customWidth="1"/>
    <col min="60" max="1025" width="0.140625"/>
  </cols>
  <sheetData>
    <row r="1" spans="1:85" ht="37.5" x14ac:dyDescent="0.5">
      <c r="A1" s="637" t="s">
        <v>485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</row>
    <row r="2" spans="1:85" ht="32.25" customHeight="1" thickBot="1" x14ac:dyDescent="0.3">
      <c r="B2"/>
      <c r="X2"/>
      <c r="Y2"/>
      <c r="Z2"/>
      <c r="AA2"/>
    </row>
    <row r="3" spans="1:85" ht="51.75" customHeight="1" thickBot="1" x14ac:dyDescent="0.3">
      <c r="A3" s="30"/>
      <c r="B3" s="31"/>
      <c r="C3" s="32"/>
      <c r="D3" s="638" t="s">
        <v>142</v>
      </c>
      <c r="E3" s="638"/>
      <c r="F3" s="638"/>
      <c r="G3" s="638"/>
      <c r="H3" s="638" t="s">
        <v>143</v>
      </c>
      <c r="I3" s="638"/>
      <c r="J3" s="638"/>
      <c r="K3" s="638"/>
      <c r="L3" s="638" t="s">
        <v>144</v>
      </c>
      <c r="M3" s="638"/>
      <c r="N3" s="638"/>
      <c r="O3" s="638"/>
      <c r="P3" s="638" t="s">
        <v>13</v>
      </c>
      <c r="Q3" s="638"/>
      <c r="R3" s="638"/>
      <c r="S3" s="638"/>
      <c r="T3" s="639" t="s">
        <v>145</v>
      </c>
      <c r="U3" s="639"/>
      <c r="V3" s="639"/>
      <c r="W3" s="639"/>
      <c r="X3" s="640" t="s">
        <v>146</v>
      </c>
      <c r="Y3" s="640"/>
      <c r="Z3" s="640"/>
      <c r="AA3" s="640"/>
    </row>
    <row r="4" spans="1:85" s="39" customFormat="1" ht="34.5" thickBot="1" x14ac:dyDescent="0.3">
      <c r="A4" s="33" t="s">
        <v>147</v>
      </c>
      <c r="B4" s="34" t="s">
        <v>148</v>
      </c>
      <c r="C4" s="35" t="s">
        <v>149</v>
      </c>
      <c r="D4" s="36" t="s">
        <v>150</v>
      </c>
      <c r="E4" s="37" t="s">
        <v>151</v>
      </c>
      <c r="F4" s="37" t="s">
        <v>451</v>
      </c>
      <c r="G4" s="38" t="s">
        <v>3</v>
      </c>
      <c r="H4" s="36" t="s">
        <v>150</v>
      </c>
      <c r="I4" s="37" t="s">
        <v>151</v>
      </c>
      <c r="J4" s="37" t="s">
        <v>451</v>
      </c>
      <c r="K4" s="38" t="s">
        <v>3</v>
      </c>
      <c r="L4" s="36" t="s">
        <v>150</v>
      </c>
      <c r="M4" s="37" t="s">
        <v>151</v>
      </c>
      <c r="N4" s="37" t="s">
        <v>451</v>
      </c>
      <c r="O4" s="38" t="s">
        <v>3</v>
      </c>
      <c r="P4" s="36" t="s">
        <v>150</v>
      </c>
      <c r="Q4" s="37" t="s">
        <v>151</v>
      </c>
      <c r="R4" s="37" t="s">
        <v>451</v>
      </c>
      <c r="S4" s="38" t="s">
        <v>3</v>
      </c>
      <c r="T4" s="36" t="s">
        <v>150</v>
      </c>
      <c r="U4" s="37" t="s">
        <v>151</v>
      </c>
      <c r="V4" s="37" t="s">
        <v>451</v>
      </c>
      <c r="W4" s="38" t="s">
        <v>3</v>
      </c>
      <c r="X4" s="37" t="s">
        <v>150</v>
      </c>
      <c r="Y4" s="37" t="s">
        <v>151</v>
      </c>
      <c r="Z4" s="37" t="s">
        <v>451</v>
      </c>
      <c r="AA4" s="37" t="s">
        <v>3</v>
      </c>
    </row>
    <row r="5" spans="1:85" x14ac:dyDescent="0.25">
      <c r="A5" s="634" t="s">
        <v>152</v>
      </c>
      <c r="B5" s="635"/>
      <c r="C5" s="636"/>
      <c r="D5" s="433">
        <f>SUM(D6:D9)</f>
        <v>3340</v>
      </c>
      <c r="E5" s="434">
        <f>SUM(E6:E9)</f>
        <v>3081</v>
      </c>
      <c r="F5" s="434">
        <f>SUM(F6:F9)</f>
        <v>2953</v>
      </c>
      <c r="G5" s="435">
        <f>F5/E5</f>
        <v>0.95845504706264195</v>
      </c>
      <c r="H5" s="433">
        <f>SUM(H6:H9)</f>
        <v>785</v>
      </c>
      <c r="I5" s="434">
        <f>SUM(I6:I9)</f>
        <v>1200</v>
      </c>
      <c r="J5" s="434">
        <f>SUM(J6:J9)</f>
        <v>1167</v>
      </c>
      <c r="K5" s="435">
        <f>J5/I5</f>
        <v>0.97250000000000003</v>
      </c>
      <c r="L5" s="433">
        <f>SUM(L6:L9)</f>
        <v>450</v>
      </c>
      <c r="M5" s="434">
        <f>SUM(M6:M9)</f>
        <v>2500</v>
      </c>
      <c r="N5" s="434">
        <f>SUM(N6:N9)</f>
        <v>1526</v>
      </c>
      <c r="O5" s="435">
        <f>N5/M5</f>
        <v>0.61040000000000005</v>
      </c>
      <c r="P5" s="433">
        <f>SUM(P6:P9)</f>
        <v>1063</v>
      </c>
      <c r="Q5" s="434">
        <f>SUM(Q6:Q9)</f>
        <v>4056</v>
      </c>
      <c r="R5" s="434">
        <f>SUM(R6:R9)</f>
        <v>4036</v>
      </c>
      <c r="S5" s="435">
        <f>R5/Q5</f>
        <v>0.99506903353057197</v>
      </c>
      <c r="T5" s="433">
        <f>SUM(T6:T9)</f>
        <v>1000</v>
      </c>
      <c r="U5" s="434">
        <f>SUM(U6:U9)</f>
        <v>4585</v>
      </c>
      <c r="V5" s="434">
        <f>SUM(V6:V9)</f>
        <v>2107</v>
      </c>
      <c r="W5" s="435">
        <f>V5/U5</f>
        <v>0.45954198473282443</v>
      </c>
      <c r="X5" s="436">
        <f>D5+H5+L5+P5+T5</f>
        <v>6638</v>
      </c>
      <c r="Y5" s="437">
        <f>E5+I5+M5+Q5+U5</f>
        <v>15422</v>
      </c>
      <c r="Z5" s="437">
        <f>F5+J5+N5+R5+V5</f>
        <v>11789</v>
      </c>
      <c r="AA5" s="438">
        <f t="shared" ref="AA5:AA11" si="0">Z5/Y5</f>
        <v>0.76442744131759821</v>
      </c>
      <c r="AB5" s="408"/>
      <c r="AC5" s="394"/>
      <c r="AD5" s="394"/>
      <c r="AE5" s="394"/>
      <c r="AF5" s="394"/>
      <c r="AG5" s="394"/>
      <c r="AH5" s="395"/>
    </row>
    <row r="6" spans="1:85" s="43" customFormat="1" x14ac:dyDescent="0.25">
      <c r="A6" s="424" t="s">
        <v>153</v>
      </c>
      <c r="B6" s="425" t="s">
        <v>154</v>
      </c>
      <c r="C6" s="426" t="s">
        <v>155</v>
      </c>
      <c r="D6" s="427">
        <v>3340</v>
      </c>
      <c r="E6" s="485">
        <v>3081</v>
      </c>
      <c r="F6" s="485">
        <v>2953</v>
      </c>
      <c r="G6" s="486">
        <f>F6/E6</f>
        <v>0.95845504706264195</v>
      </c>
      <c r="H6" s="427">
        <v>785</v>
      </c>
      <c r="I6" s="447">
        <v>1200</v>
      </c>
      <c r="J6" s="447">
        <v>1167</v>
      </c>
      <c r="K6" s="493">
        <f>J6/I6</f>
        <v>0.97250000000000003</v>
      </c>
      <c r="L6" s="427"/>
      <c r="M6" s="447"/>
      <c r="N6" s="447"/>
      <c r="O6" s="493"/>
      <c r="P6" s="427"/>
      <c r="Q6" s="447">
        <v>2956</v>
      </c>
      <c r="R6" s="447">
        <v>2956</v>
      </c>
      <c r="S6" s="493">
        <f>R6/Q6</f>
        <v>1</v>
      </c>
      <c r="T6" s="427"/>
      <c r="U6" s="447"/>
      <c r="V6" s="447"/>
      <c r="W6" s="493"/>
      <c r="X6" s="494">
        <f>SUM(D6:T6)</f>
        <v>18440.930955047064</v>
      </c>
      <c r="Y6" s="495">
        <f t="shared" ref="Y6:Z9" si="1">E6+I6+M6+Q6+U6</f>
        <v>7237</v>
      </c>
      <c r="Z6" s="495">
        <f>F6+J6+N6+R6+V6</f>
        <v>7076</v>
      </c>
      <c r="AA6" s="496">
        <f t="shared" si="0"/>
        <v>0.97775321265717841</v>
      </c>
      <c r="AB6" s="409"/>
      <c r="AC6" s="397"/>
      <c r="AD6" s="397"/>
      <c r="AE6" s="397"/>
      <c r="AF6" s="397"/>
      <c r="AG6" s="397"/>
      <c r="AH6" s="398"/>
    </row>
    <row r="7" spans="1:85" x14ac:dyDescent="0.25">
      <c r="A7" s="40" t="s">
        <v>156</v>
      </c>
      <c r="B7" s="41" t="s">
        <v>157</v>
      </c>
      <c r="C7" s="44" t="s">
        <v>158</v>
      </c>
      <c r="D7" s="487"/>
      <c r="E7" s="488"/>
      <c r="F7" s="488"/>
      <c r="G7" s="489"/>
      <c r="H7" s="497"/>
      <c r="I7" s="402"/>
      <c r="J7" s="402"/>
      <c r="K7" s="498"/>
      <c r="L7" s="414">
        <v>50</v>
      </c>
      <c r="M7" s="402">
        <v>500</v>
      </c>
      <c r="N7" s="402">
        <v>170</v>
      </c>
      <c r="O7" s="498">
        <f t="shared" ref="O7:O12" si="2">N7/M7</f>
        <v>0.34</v>
      </c>
      <c r="P7" s="414"/>
      <c r="Q7" s="402"/>
      <c r="R7" s="402"/>
      <c r="S7" s="498"/>
      <c r="T7" s="414">
        <v>1000</v>
      </c>
      <c r="U7" s="402">
        <v>3985</v>
      </c>
      <c r="V7" s="402">
        <v>1802</v>
      </c>
      <c r="W7" s="498">
        <f>V7/U7</f>
        <v>0.4521957340025094</v>
      </c>
      <c r="X7" s="499">
        <f>SUM(D7:T7)</f>
        <v>1720.3400000000001</v>
      </c>
      <c r="Y7" s="500">
        <f t="shared" si="1"/>
        <v>4485</v>
      </c>
      <c r="Z7" s="500">
        <f t="shared" si="1"/>
        <v>1972</v>
      </c>
      <c r="AA7" s="501">
        <f t="shared" si="0"/>
        <v>0.43968784838350056</v>
      </c>
      <c r="AB7" s="410"/>
      <c r="AC7" s="399"/>
      <c r="AD7" s="399"/>
      <c r="AE7" s="399"/>
      <c r="AF7" s="399"/>
      <c r="AG7" s="399"/>
      <c r="AH7" s="400"/>
    </row>
    <row r="8" spans="1:85" x14ac:dyDescent="0.25">
      <c r="A8" s="40" t="s">
        <v>159</v>
      </c>
      <c r="B8" s="41" t="s">
        <v>157</v>
      </c>
      <c r="C8" s="44" t="s">
        <v>160</v>
      </c>
      <c r="D8" s="416"/>
      <c r="E8" s="396"/>
      <c r="F8" s="396"/>
      <c r="G8" s="415"/>
      <c r="H8" s="497"/>
      <c r="I8" s="402"/>
      <c r="J8" s="402"/>
      <c r="K8" s="498"/>
      <c r="L8" s="414">
        <v>400</v>
      </c>
      <c r="M8" s="402">
        <v>1500</v>
      </c>
      <c r="N8" s="402">
        <v>977</v>
      </c>
      <c r="O8" s="498">
        <f t="shared" si="2"/>
        <v>0.65133333333333332</v>
      </c>
      <c r="P8" s="414"/>
      <c r="Q8" s="402"/>
      <c r="R8" s="402"/>
      <c r="S8" s="498"/>
      <c r="T8" s="414"/>
      <c r="U8" s="402">
        <v>600</v>
      </c>
      <c r="V8" s="402">
        <v>305</v>
      </c>
      <c r="W8" s="498">
        <f>V8/U8</f>
        <v>0.5083333333333333</v>
      </c>
      <c r="X8" s="499">
        <f>SUM(D8:T8)</f>
        <v>2877.6513333333332</v>
      </c>
      <c r="Y8" s="500">
        <f t="shared" si="1"/>
        <v>2100</v>
      </c>
      <c r="Z8" s="500">
        <f t="shared" si="1"/>
        <v>1282</v>
      </c>
      <c r="AA8" s="501">
        <f t="shared" si="0"/>
        <v>0.61047619047619051</v>
      </c>
      <c r="AB8" s="410"/>
      <c r="AC8" s="399"/>
      <c r="AD8" s="399"/>
      <c r="AE8" s="399"/>
      <c r="AF8" s="399"/>
      <c r="AG8" s="399"/>
      <c r="AH8" s="400"/>
    </row>
    <row r="9" spans="1:85" x14ac:dyDescent="0.25">
      <c r="A9" s="48" t="s">
        <v>161</v>
      </c>
      <c r="B9" s="439" t="s">
        <v>157</v>
      </c>
      <c r="C9" s="440" t="s">
        <v>162</v>
      </c>
      <c r="D9" s="441"/>
      <c r="E9" s="442"/>
      <c r="F9" s="442"/>
      <c r="G9" s="443"/>
      <c r="H9" s="502"/>
      <c r="I9" s="456"/>
      <c r="J9" s="456"/>
      <c r="K9" s="503"/>
      <c r="L9" s="444"/>
      <c r="M9" s="456">
        <v>500</v>
      </c>
      <c r="N9" s="456">
        <v>379</v>
      </c>
      <c r="O9" s="503">
        <f t="shared" si="2"/>
        <v>0.75800000000000001</v>
      </c>
      <c r="P9" s="444">
        <v>1063</v>
      </c>
      <c r="Q9" s="456">
        <v>1100</v>
      </c>
      <c r="R9" s="456">
        <v>1080</v>
      </c>
      <c r="S9" s="503">
        <f>R9/Q9</f>
        <v>0.98181818181818181</v>
      </c>
      <c r="T9" s="444"/>
      <c r="U9" s="456"/>
      <c r="V9" s="456"/>
      <c r="W9" s="503"/>
      <c r="X9" s="504">
        <f>SUM(D9:T9)</f>
        <v>4123.739818181818</v>
      </c>
      <c r="Y9" s="505">
        <f t="shared" si="1"/>
        <v>1600</v>
      </c>
      <c r="Z9" s="505">
        <f t="shared" si="1"/>
        <v>1459</v>
      </c>
      <c r="AA9" s="506">
        <f t="shared" si="0"/>
        <v>0.91187499999999999</v>
      </c>
      <c r="AB9" s="410"/>
      <c r="AC9" s="399"/>
      <c r="AD9" s="399"/>
      <c r="AE9" s="399"/>
      <c r="AF9" s="399"/>
      <c r="AG9" s="399"/>
      <c r="AH9" s="400"/>
    </row>
    <row r="10" spans="1:85" x14ac:dyDescent="0.25">
      <c r="A10" s="625" t="s">
        <v>163</v>
      </c>
      <c r="B10" s="626"/>
      <c r="C10" s="627"/>
      <c r="D10" s="448">
        <f>SUM(D11:D12)</f>
        <v>4750</v>
      </c>
      <c r="E10" s="449">
        <f>SUM(E11:E12)</f>
        <v>4970</v>
      </c>
      <c r="F10" s="449">
        <f>SUM(F11:F12)</f>
        <v>4766</v>
      </c>
      <c r="G10" s="450">
        <f>F10/E10</f>
        <v>0.958953722334004</v>
      </c>
      <c r="H10" s="448">
        <f>SUM(H11:H12)</f>
        <v>640</v>
      </c>
      <c r="I10" s="449">
        <f>SUM(I11:I12)</f>
        <v>667</v>
      </c>
      <c r="J10" s="449">
        <f>SUM(J11:J12)</f>
        <v>648</v>
      </c>
      <c r="K10" s="450">
        <f>J10/I10</f>
        <v>0.9715142428785607</v>
      </c>
      <c r="L10" s="448">
        <f>SUM(L11:L12)</f>
        <v>960</v>
      </c>
      <c r="M10" s="449">
        <f>SUM(M11:M12)</f>
        <v>1500</v>
      </c>
      <c r="N10" s="449">
        <f>SUM(N11:N12)</f>
        <v>835</v>
      </c>
      <c r="O10" s="450">
        <f t="shared" si="2"/>
        <v>0.55666666666666664</v>
      </c>
      <c r="P10" s="448"/>
      <c r="Q10" s="449"/>
      <c r="R10" s="449"/>
      <c r="S10" s="450"/>
      <c r="T10" s="448"/>
      <c r="U10" s="449"/>
      <c r="V10" s="449"/>
      <c r="W10" s="450"/>
      <c r="X10" s="451">
        <f>D10+H10+L10+P10+T10</f>
        <v>6350</v>
      </c>
      <c r="Y10" s="452">
        <f>E10+I10+M10+Q10+U10</f>
        <v>7137</v>
      </c>
      <c r="Z10" s="452">
        <f>F10+J10+N10+R10+V10</f>
        <v>6249</v>
      </c>
      <c r="AA10" s="453">
        <f t="shared" si="0"/>
        <v>0.87557797393862968</v>
      </c>
      <c r="AB10" s="410"/>
      <c r="AC10" s="399"/>
      <c r="AD10" s="399"/>
      <c r="AE10" s="399"/>
      <c r="AF10" s="399"/>
      <c r="AG10" s="399"/>
      <c r="AH10" s="400"/>
    </row>
    <row r="11" spans="1:85" s="43" customFormat="1" x14ac:dyDescent="0.25">
      <c r="A11" s="424" t="s">
        <v>164</v>
      </c>
      <c r="B11" s="425" t="s">
        <v>154</v>
      </c>
      <c r="C11" s="445" t="s">
        <v>165</v>
      </c>
      <c r="D11" s="427">
        <v>4750</v>
      </c>
      <c r="E11" s="485">
        <v>4970</v>
      </c>
      <c r="F11" s="485">
        <v>4766</v>
      </c>
      <c r="G11" s="429">
        <f>F11/E11</f>
        <v>0.958953722334004</v>
      </c>
      <c r="H11" s="427">
        <v>640</v>
      </c>
      <c r="I11" s="447">
        <v>667</v>
      </c>
      <c r="J11" s="447">
        <v>648</v>
      </c>
      <c r="K11" s="493">
        <f>J11/I11</f>
        <v>0.9715142428785607</v>
      </c>
      <c r="L11" s="427">
        <v>100</v>
      </c>
      <c r="M11" s="447">
        <v>500</v>
      </c>
      <c r="N11" s="447">
        <v>193</v>
      </c>
      <c r="O11" s="493">
        <f t="shared" si="2"/>
        <v>0.38600000000000001</v>
      </c>
      <c r="P11" s="507"/>
      <c r="Q11" s="447"/>
      <c r="R11" s="447"/>
      <c r="S11" s="493"/>
      <c r="T11" s="507"/>
      <c r="U11" s="447"/>
      <c r="V11" s="447"/>
      <c r="W11" s="493"/>
      <c r="X11" s="494">
        <f>SUM(D11:T11)</f>
        <v>17236.316467965215</v>
      </c>
      <c r="Y11" s="495">
        <f>E11+I11+M11+Q11+U11</f>
        <v>6137</v>
      </c>
      <c r="Z11" s="495">
        <f>F11+J11+N11+R11+V11</f>
        <v>5607</v>
      </c>
      <c r="AA11" s="496">
        <f t="shared" si="0"/>
        <v>0.91363858562815703</v>
      </c>
      <c r="AB11" s="409"/>
      <c r="AC11" s="397"/>
      <c r="AD11" s="397"/>
      <c r="AE11" s="397"/>
      <c r="AF11" s="397"/>
      <c r="AG11" s="397"/>
      <c r="AH11" s="398"/>
    </row>
    <row r="12" spans="1:85" x14ac:dyDescent="0.25">
      <c r="A12" s="48" t="s">
        <v>166</v>
      </c>
      <c r="B12" s="439" t="s">
        <v>157</v>
      </c>
      <c r="C12" s="49" t="s">
        <v>167</v>
      </c>
      <c r="D12" s="490"/>
      <c r="E12" s="491"/>
      <c r="F12" s="491"/>
      <c r="G12" s="455"/>
      <c r="H12" s="502"/>
      <c r="I12" s="456"/>
      <c r="J12" s="456"/>
      <c r="K12" s="503"/>
      <c r="L12" s="444">
        <v>860</v>
      </c>
      <c r="M12" s="456">
        <v>1000</v>
      </c>
      <c r="N12" s="456">
        <v>642</v>
      </c>
      <c r="O12" s="503">
        <f t="shared" si="2"/>
        <v>0.64200000000000002</v>
      </c>
      <c r="P12" s="502"/>
      <c r="Q12" s="456"/>
      <c r="R12" s="456"/>
      <c r="S12" s="503"/>
      <c r="T12" s="502"/>
      <c r="U12" s="456"/>
      <c r="V12" s="456"/>
      <c r="W12" s="503"/>
      <c r="X12" s="504"/>
      <c r="Y12" s="505"/>
      <c r="Z12" s="505">
        <f>F12+J12+N12+R12+V12</f>
        <v>642</v>
      </c>
      <c r="AA12" s="506"/>
      <c r="AB12" s="410"/>
      <c r="AC12" s="399"/>
      <c r="AD12" s="399"/>
      <c r="AE12" s="399"/>
      <c r="AF12" s="399"/>
      <c r="AG12" s="399"/>
      <c r="AH12" s="400"/>
    </row>
    <row r="13" spans="1:85" x14ac:dyDescent="0.25">
      <c r="A13" s="625" t="s">
        <v>168</v>
      </c>
      <c r="B13" s="626"/>
      <c r="C13" s="627"/>
      <c r="D13" s="448"/>
      <c r="E13" s="449"/>
      <c r="F13" s="449"/>
      <c r="G13" s="450"/>
      <c r="H13" s="457"/>
      <c r="I13" s="452"/>
      <c r="J13" s="452"/>
      <c r="K13" s="458"/>
      <c r="L13" s="457">
        <f>SUM(L14:L14)</f>
        <v>2000</v>
      </c>
      <c r="M13" s="452">
        <f>SUM(M14:M14)</f>
        <v>2000</v>
      </c>
      <c r="N13" s="452">
        <f>SUM(N14:N14)</f>
        <v>886</v>
      </c>
      <c r="O13" s="458">
        <f>SUM(O14:O14)</f>
        <v>0.443</v>
      </c>
      <c r="P13" s="457"/>
      <c r="Q13" s="452"/>
      <c r="R13" s="452"/>
      <c r="S13" s="458"/>
      <c r="T13" s="457">
        <f>SUM(T14:T14)</f>
        <v>38177</v>
      </c>
      <c r="U13" s="452">
        <f>SUM(U14:U14)</f>
        <v>40000</v>
      </c>
      <c r="V13" s="452">
        <f>SUM(V14:V14)</f>
        <v>18194</v>
      </c>
      <c r="W13" s="458">
        <f>V13/U13</f>
        <v>0.45484999999999998</v>
      </c>
      <c r="X13" s="451">
        <f>D13+H13+L13+P13+T13</f>
        <v>40177</v>
      </c>
      <c r="Y13" s="452">
        <f>E13+I13+M13+Q13+U13</f>
        <v>42000</v>
      </c>
      <c r="Z13" s="452">
        <f>F13+J13+N13+R13+V13</f>
        <v>19080</v>
      </c>
      <c r="AA13" s="453">
        <f>Z13/Y13</f>
        <v>0.45428571428571429</v>
      </c>
      <c r="AB13" s="410"/>
      <c r="AC13" s="399"/>
      <c r="AD13" s="399"/>
      <c r="AE13" s="399"/>
      <c r="AF13" s="399"/>
      <c r="AG13" s="399"/>
      <c r="AH13" s="400"/>
    </row>
    <row r="14" spans="1:85" x14ac:dyDescent="0.25">
      <c r="A14" s="459" t="s">
        <v>169</v>
      </c>
      <c r="B14" s="460" t="s">
        <v>157</v>
      </c>
      <c r="C14" s="461" t="s">
        <v>170</v>
      </c>
      <c r="D14" s="462"/>
      <c r="E14" s="463"/>
      <c r="F14" s="463"/>
      <c r="G14" s="464"/>
      <c r="H14" s="465"/>
      <c r="I14" s="466"/>
      <c r="J14" s="466"/>
      <c r="K14" s="508"/>
      <c r="L14" s="509">
        <v>2000</v>
      </c>
      <c r="M14" s="510">
        <v>2000</v>
      </c>
      <c r="N14" s="510">
        <v>886</v>
      </c>
      <c r="O14" s="508">
        <f t="shared" ref="O14:O20" si="3">N14/M14</f>
        <v>0.443</v>
      </c>
      <c r="P14" s="509"/>
      <c r="Q14" s="510"/>
      <c r="R14" s="510"/>
      <c r="S14" s="508"/>
      <c r="T14" s="467">
        <v>38177</v>
      </c>
      <c r="U14" s="510">
        <v>40000</v>
      </c>
      <c r="V14" s="510">
        <v>18194</v>
      </c>
      <c r="W14" s="508">
        <f>V14/U14</f>
        <v>0.45484999999999998</v>
      </c>
      <c r="X14" s="511">
        <f t="shared" ref="X14:Z15" si="4">D14+H14+L14+P14+T14</f>
        <v>40177</v>
      </c>
      <c r="Y14" s="512">
        <f t="shared" si="4"/>
        <v>42000</v>
      </c>
      <c r="Z14" s="512">
        <f t="shared" si="4"/>
        <v>19080</v>
      </c>
      <c r="AA14" s="513">
        <f t="shared" ref="AA14:AA33" si="5">Z14/Y14</f>
        <v>0.45428571428571429</v>
      </c>
      <c r="AB14" s="514"/>
      <c r="AC14" s="515"/>
      <c r="AD14" s="515"/>
      <c r="AE14" s="515"/>
      <c r="AF14" s="515"/>
      <c r="AG14" s="515"/>
      <c r="AH14" s="516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</row>
    <row r="15" spans="1:85" x14ac:dyDescent="0.25">
      <c r="A15" s="625" t="s">
        <v>171</v>
      </c>
      <c r="B15" s="626"/>
      <c r="C15" s="627"/>
      <c r="D15" s="448">
        <f>SUM(D16:D18)</f>
        <v>4520</v>
      </c>
      <c r="E15" s="449">
        <f>SUM(E16:E18)</f>
        <v>5550</v>
      </c>
      <c r="F15" s="449">
        <f>SUM(F16:F18)</f>
        <v>5322</v>
      </c>
      <c r="G15" s="450">
        <f>F15/E15</f>
        <v>0.95891891891891889</v>
      </c>
      <c r="H15" s="457">
        <f>SUM(H16:H18)</f>
        <v>1260</v>
      </c>
      <c r="I15" s="452">
        <f>SUM(I16:I18)</f>
        <v>1490</v>
      </c>
      <c r="J15" s="452">
        <f>SUM(J16:J18)</f>
        <v>1450</v>
      </c>
      <c r="K15" s="458">
        <f>J15/I15</f>
        <v>0.97315436241610742</v>
      </c>
      <c r="L15" s="457">
        <f>SUM(L16:L18)</f>
        <v>14600</v>
      </c>
      <c r="M15" s="452">
        <f>SUM(M16:M18)</f>
        <v>23051</v>
      </c>
      <c r="N15" s="452">
        <f>SUM(N16:N18)</f>
        <v>19150</v>
      </c>
      <c r="O15" s="458">
        <f t="shared" si="3"/>
        <v>0.83076656110363978</v>
      </c>
      <c r="P15" s="457">
        <f>SUM(P16:P18)</f>
        <v>3221</v>
      </c>
      <c r="Q15" s="452">
        <f>SUM(Q16:Q18)</f>
        <v>5221</v>
      </c>
      <c r="R15" s="452">
        <f>SUM(R16:R18)</f>
        <v>1192</v>
      </c>
      <c r="S15" s="458">
        <f>R15/Q15</f>
        <v>0.22830875311243057</v>
      </c>
      <c r="T15" s="457">
        <f>SUM(T16:T18)</f>
        <v>3492</v>
      </c>
      <c r="U15" s="452">
        <f>SUM(U16:U18)</f>
        <v>16400</v>
      </c>
      <c r="V15" s="452">
        <f>SUM(V16:V18)</f>
        <v>6887</v>
      </c>
      <c r="W15" s="458">
        <f>V15/U15</f>
        <v>0.41993902439024389</v>
      </c>
      <c r="X15" s="451">
        <f t="shared" si="4"/>
        <v>27093</v>
      </c>
      <c r="Y15" s="452">
        <f t="shared" si="4"/>
        <v>51712</v>
      </c>
      <c r="Z15" s="452">
        <f t="shared" si="4"/>
        <v>34001</v>
      </c>
      <c r="AA15" s="453">
        <f t="shared" si="5"/>
        <v>0.6575069616336634</v>
      </c>
      <c r="AB15" s="410"/>
      <c r="AC15" s="399"/>
      <c r="AD15" s="399"/>
      <c r="AE15" s="399"/>
      <c r="AF15" s="399"/>
      <c r="AG15" s="399"/>
      <c r="AH15" s="400"/>
    </row>
    <row r="16" spans="1:85" s="43" customFormat="1" x14ac:dyDescent="0.25">
      <c r="A16" s="424" t="s">
        <v>172</v>
      </c>
      <c r="B16" s="425" t="s">
        <v>157</v>
      </c>
      <c r="C16" s="445" t="s">
        <v>173</v>
      </c>
      <c r="D16" s="468"/>
      <c r="E16" s="428"/>
      <c r="F16" s="428"/>
      <c r="G16" s="429"/>
      <c r="H16" s="507"/>
      <c r="I16" s="447"/>
      <c r="J16" s="447"/>
      <c r="K16" s="493"/>
      <c r="L16" s="427">
        <v>2500</v>
      </c>
      <c r="M16" s="447">
        <v>3000</v>
      </c>
      <c r="N16" s="447">
        <v>2520</v>
      </c>
      <c r="O16" s="493">
        <f t="shared" si="3"/>
        <v>0.84</v>
      </c>
      <c r="P16" s="427"/>
      <c r="Q16" s="447"/>
      <c r="R16" s="447"/>
      <c r="S16" s="493"/>
      <c r="T16" s="507"/>
      <c r="U16" s="447"/>
      <c r="V16" s="447"/>
      <c r="W16" s="493"/>
      <c r="X16" s="494">
        <f>SUM(D16:T16)</f>
        <v>8020.84</v>
      </c>
      <c r="Y16" s="495">
        <f t="shared" ref="Y16:Y28" si="6">E16+I16+M16+Q16+U16</f>
        <v>3000</v>
      </c>
      <c r="Z16" s="495">
        <f t="shared" ref="Z16:Z28" si="7">F16+J16+N16+R16+V16</f>
        <v>2520</v>
      </c>
      <c r="AA16" s="496">
        <f t="shared" si="5"/>
        <v>0.84</v>
      </c>
      <c r="AB16" s="409"/>
      <c r="AC16" s="397"/>
      <c r="AD16" s="397"/>
      <c r="AE16" s="397"/>
      <c r="AF16" s="397"/>
      <c r="AG16" s="397"/>
      <c r="AH16" s="398"/>
    </row>
    <row r="17" spans="1:34" x14ac:dyDescent="0.25">
      <c r="A17" s="40" t="s">
        <v>174</v>
      </c>
      <c r="B17" s="41" t="s">
        <v>157</v>
      </c>
      <c r="C17" s="44" t="s">
        <v>175</v>
      </c>
      <c r="D17" s="416"/>
      <c r="E17" s="396"/>
      <c r="F17" s="396"/>
      <c r="G17" s="415"/>
      <c r="H17" s="497"/>
      <c r="I17" s="402"/>
      <c r="J17" s="402"/>
      <c r="K17" s="498"/>
      <c r="L17" s="414">
        <v>1500</v>
      </c>
      <c r="M17" s="402">
        <v>4000</v>
      </c>
      <c r="N17" s="402">
        <v>3789</v>
      </c>
      <c r="O17" s="498">
        <f t="shared" si="3"/>
        <v>0.94725000000000004</v>
      </c>
      <c r="P17" s="414"/>
      <c r="Q17" s="402"/>
      <c r="R17" s="402"/>
      <c r="S17" s="498"/>
      <c r="T17" s="497"/>
      <c r="U17" s="402">
        <v>1600</v>
      </c>
      <c r="V17" s="517">
        <v>1086</v>
      </c>
      <c r="W17" s="498">
        <f>V17/U17</f>
        <v>0.67874999999999996</v>
      </c>
      <c r="X17" s="499">
        <f>SUM(D17:T17)</f>
        <v>9289.9472499999993</v>
      </c>
      <c r="Y17" s="500">
        <f t="shared" si="6"/>
        <v>5600</v>
      </c>
      <c r="Z17" s="500">
        <f t="shared" si="7"/>
        <v>4875</v>
      </c>
      <c r="AA17" s="501">
        <f t="shared" si="5"/>
        <v>0.8705357142857143</v>
      </c>
      <c r="AB17" s="410"/>
      <c r="AC17" s="399"/>
      <c r="AD17" s="399"/>
      <c r="AE17" s="399"/>
      <c r="AF17" s="399"/>
      <c r="AG17" s="399"/>
      <c r="AH17" s="400"/>
    </row>
    <row r="18" spans="1:34" x14ac:dyDescent="0.25">
      <c r="A18" s="48" t="s">
        <v>176</v>
      </c>
      <c r="B18" s="439" t="s">
        <v>157</v>
      </c>
      <c r="C18" s="49" t="s">
        <v>177</v>
      </c>
      <c r="D18" s="444">
        <v>4520</v>
      </c>
      <c r="E18" s="491">
        <v>5550</v>
      </c>
      <c r="F18" s="491">
        <v>5322</v>
      </c>
      <c r="G18" s="492">
        <f>F18/E18</f>
        <v>0.95891891891891889</v>
      </c>
      <c r="H18" s="444">
        <v>1260</v>
      </c>
      <c r="I18" s="456">
        <v>1490</v>
      </c>
      <c r="J18" s="456">
        <v>1450</v>
      </c>
      <c r="K18" s="503">
        <f>J18/I18</f>
        <v>0.97315436241610742</v>
      </c>
      <c r="L18" s="444">
        <v>10600</v>
      </c>
      <c r="M18" s="456">
        <v>16051</v>
      </c>
      <c r="N18" s="456">
        <v>12841</v>
      </c>
      <c r="O18" s="503">
        <f t="shared" si="3"/>
        <v>0.80001246028284845</v>
      </c>
      <c r="P18" s="444">
        <v>3221</v>
      </c>
      <c r="Q18" s="456">
        <v>5221</v>
      </c>
      <c r="R18" s="456">
        <v>1192</v>
      </c>
      <c r="S18" s="503">
        <f>R18/Q18</f>
        <v>0.22830875311243057</v>
      </c>
      <c r="T18" s="444">
        <v>3492</v>
      </c>
      <c r="U18" s="456">
        <v>14800</v>
      </c>
      <c r="V18" s="456">
        <v>5801</v>
      </c>
      <c r="W18" s="503">
        <f>V18/U18</f>
        <v>0.39195945945945948</v>
      </c>
      <c r="X18" s="504">
        <f>SUM(D18:T18)</f>
        <v>72212.96039449473</v>
      </c>
      <c r="Y18" s="505">
        <f t="shared" si="6"/>
        <v>43112</v>
      </c>
      <c r="Z18" s="505">
        <f t="shared" si="7"/>
        <v>26606</v>
      </c>
      <c r="AA18" s="506">
        <f t="shared" si="5"/>
        <v>0.61713676006680274</v>
      </c>
      <c r="AB18" s="410"/>
      <c r="AC18" s="399"/>
      <c r="AD18" s="399"/>
      <c r="AE18" s="399"/>
      <c r="AF18" s="399"/>
      <c r="AG18" s="399"/>
      <c r="AH18" s="400"/>
    </row>
    <row r="19" spans="1:34" x14ac:dyDescent="0.25">
      <c r="A19" s="625" t="s">
        <v>178</v>
      </c>
      <c r="B19" s="626"/>
      <c r="C19" s="627"/>
      <c r="D19" s="448"/>
      <c r="E19" s="449"/>
      <c r="F19" s="449"/>
      <c r="G19" s="450"/>
      <c r="H19" s="457"/>
      <c r="I19" s="452"/>
      <c r="J19" s="452"/>
      <c r="K19" s="458"/>
      <c r="L19" s="457">
        <f>SUM(L20:L22)</f>
        <v>272</v>
      </c>
      <c r="M19" s="452">
        <f>SUM(M20:M22)</f>
        <v>272</v>
      </c>
      <c r="N19" s="452">
        <f>SUM(N20:N22)</f>
        <v>183</v>
      </c>
      <c r="O19" s="458">
        <f t="shared" si="3"/>
        <v>0.67279411764705888</v>
      </c>
      <c r="P19" s="457">
        <f>SUM(P20:P22)</f>
        <v>4466</v>
      </c>
      <c r="Q19" s="452">
        <f>SUM(Q20:Q22)</f>
        <v>4700</v>
      </c>
      <c r="R19" s="452">
        <f>SUM(R20:R22)</f>
        <v>3837</v>
      </c>
      <c r="S19" s="458">
        <f>R19/Q19</f>
        <v>0.81638297872340426</v>
      </c>
      <c r="T19" s="457"/>
      <c r="U19" s="452"/>
      <c r="V19" s="452"/>
      <c r="W19" s="458"/>
      <c r="X19" s="451">
        <f>D19+H19+L19+P19+T19</f>
        <v>4738</v>
      </c>
      <c r="Y19" s="452">
        <f t="shared" si="6"/>
        <v>4972</v>
      </c>
      <c r="Z19" s="470">
        <f t="shared" si="7"/>
        <v>4020</v>
      </c>
      <c r="AA19" s="453">
        <f t="shared" si="5"/>
        <v>0.80852775543041033</v>
      </c>
      <c r="AB19" s="410"/>
      <c r="AC19" s="399"/>
      <c r="AD19" s="399"/>
      <c r="AE19" s="399"/>
      <c r="AF19" s="399"/>
      <c r="AG19" s="399"/>
      <c r="AH19" s="400"/>
    </row>
    <row r="20" spans="1:34" s="43" customFormat="1" x14ac:dyDescent="0.25">
      <c r="A20" s="424" t="s">
        <v>179</v>
      </c>
      <c r="B20" s="425" t="s">
        <v>157</v>
      </c>
      <c r="C20" s="445" t="s">
        <v>180</v>
      </c>
      <c r="D20" s="468"/>
      <c r="E20" s="428"/>
      <c r="F20" s="428"/>
      <c r="G20" s="429"/>
      <c r="H20" s="507"/>
      <c r="I20" s="447"/>
      <c r="J20" s="447"/>
      <c r="K20" s="493"/>
      <c r="L20" s="427">
        <v>272</v>
      </c>
      <c r="M20" s="447">
        <v>272</v>
      </c>
      <c r="N20" s="447">
        <v>183</v>
      </c>
      <c r="O20" s="493">
        <f t="shared" si="3"/>
        <v>0.67279411764705888</v>
      </c>
      <c r="P20" s="427"/>
      <c r="Q20" s="447"/>
      <c r="R20" s="447"/>
      <c r="S20" s="493"/>
      <c r="T20" s="507"/>
      <c r="U20" s="447"/>
      <c r="V20" s="447"/>
      <c r="W20" s="493"/>
      <c r="X20" s="494">
        <f>D20+H20+L20+P20+T20</f>
        <v>272</v>
      </c>
      <c r="Y20" s="495">
        <f t="shared" si="6"/>
        <v>272</v>
      </c>
      <c r="Z20" s="518">
        <f t="shared" si="7"/>
        <v>183</v>
      </c>
      <c r="AA20" s="496">
        <f t="shared" si="5"/>
        <v>0.67279411764705888</v>
      </c>
      <c r="AB20" s="409"/>
      <c r="AC20" s="397"/>
      <c r="AD20" s="397"/>
      <c r="AE20" s="397"/>
      <c r="AF20" s="397"/>
      <c r="AG20" s="397"/>
      <c r="AH20" s="398"/>
    </row>
    <row r="21" spans="1:34" x14ac:dyDescent="0.25">
      <c r="A21" s="40" t="s">
        <v>181</v>
      </c>
      <c r="B21" s="41" t="s">
        <v>154</v>
      </c>
      <c r="C21" s="44" t="s">
        <v>182</v>
      </c>
      <c r="D21" s="417"/>
      <c r="E21" s="401"/>
      <c r="F21" s="401"/>
      <c r="G21" s="418"/>
      <c r="H21" s="497"/>
      <c r="I21" s="402"/>
      <c r="J21" s="402"/>
      <c r="K21" s="498"/>
      <c r="L21" s="414"/>
      <c r="M21" s="402"/>
      <c r="N21" s="402"/>
      <c r="O21" s="498"/>
      <c r="P21" s="414">
        <v>4300</v>
      </c>
      <c r="Q21" s="402">
        <v>4500</v>
      </c>
      <c r="R21" s="402">
        <v>3697</v>
      </c>
      <c r="S21" s="498">
        <f>R21/Q21</f>
        <v>0.82155555555555559</v>
      </c>
      <c r="T21" s="497"/>
      <c r="U21" s="402"/>
      <c r="V21" s="402"/>
      <c r="W21" s="498"/>
      <c r="X21" s="499">
        <f>D21+H21+L21+P21+T21</f>
        <v>4300</v>
      </c>
      <c r="Y21" s="500">
        <f t="shared" si="6"/>
        <v>4500</v>
      </c>
      <c r="Z21" s="519">
        <f t="shared" si="7"/>
        <v>3697</v>
      </c>
      <c r="AA21" s="501">
        <f t="shared" si="5"/>
        <v>0.82155555555555559</v>
      </c>
      <c r="AB21" s="410"/>
      <c r="AC21" s="399"/>
      <c r="AD21" s="399"/>
      <c r="AE21" s="399"/>
      <c r="AF21" s="399"/>
      <c r="AG21" s="399"/>
      <c r="AH21" s="400"/>
    </row>
    <row r="22" spans="1:34" x14ac:dyDescent="0.25">
      <c r="A22" s="48" t="s">
        <v>183</v>
      </c>
      <c r="B22" s="439" t="s">
        <v>157</v>
      </c>
      <c r="C22" s="49" t="s">
        <v>184</v>
      </c>
      <c r="D22" s="441"/>
      <c r="E22" s="442"/>
      <c r="F22" s="442"/>
      <c r="G22" s="443"/>
      <c r="H22" s="502"/>
      <c r="I22" s="456"/>
      <c r="J22" s="456"/>
      <c r="K22" s="503"/>
      <c r="L22" s="444"/>
      <c r="M22" s="456"/>
      <c r="N22" s="456"/>
      <c r="O22" s="503"/>
      <c r="P22" s="444">
        <v>166</v>
      </c>
      <c r="Q22" s="456">
        <v>200</v>
      </c>
      <c r="R22" s="456">
        <v>140</v>
      </c>
      <c r="S22" s="503">
        <f>R22/Q22</f>
        <v>0.7</v>
      </c>
      <c r="T22" s="502"/>
      <c r="U22" s="456"/>
      <c r="V22" s="456"/>
      <c r="W22" s="503"/>
      <c r="X22" s="504">
        <f>SUM(D22:T22)</f>
        <v>506.7</v>
      </c>
      <c r="Y22" s="505">
        <f t="shared" si="6"/>
        <v>200</v>
      </c>
      <c r="Z22" s="520">
        <f t="shared" si="7"/>
        <v>140</v>
      </c>
      <c r="AA22" s="506">
        <f t="shared" si="5"/>
        <v>0.7</v>
      </c>
      <c r="AB22" s="410"/>
      <c r="AC22" s="399"/>
      <c r="AD22" s="399"/>
      <c r="AE22" s="399"/>
      <c r="AF22" s="399"/>
      <c r="AG22" s="399"/>
      <c r="AH22" s="400"/>
    </row>
    <row r="23" spans="1:34" x14ac:dyDescent="0.25">
      <c r="A23" s="625" t="s">
        <v>185</v>
      </c>
      <c r="B23" s="626"/>
      <c r="C23" s="627"/>
      <c r="D23" s="448">
        <f>SUM(D24:D28)</f>
        <v>2280</v>
      </c>
      <c r="E23" s="449">
        <f>SUM(E24:E28)</f>
        <v>2579</v>
      </c>
      <c r="F23" s="449">
        <f>SUM(F24:F28)</f>
        <v>2473</v>
      </c>
      <c r="G23" s="450">
        <f>F23/E23</f>
        <v>0.95889879798371458</v>
      </c>
      <c r="H23" s="457">
        <f>SUM(H24:H28)</f>
        <v>630</v>
      </c>
      <c r="I23" s="452">
        <f>SUM(I24:I28)</f>
        <v>720</v>
      </c>
      <c r="J23" s="452">
        <f>SUM(J24:J28)</f>
        <v>696</v>
      </c>
      <c r="K23" s="458">
        <f>J23/I23</f>
        <v>0.96666666666666667</v>
      </c>
      <c r="L23" s="457">
        <f>SUM(L24:L28)</f>
        <v>1120</v>
      </c>
      <c r="M23" s="452">
        <f>SUM(M24:M28)</f>
        <v>4760</v>
      </c>
      <c r="N23" s="452">
        <f>SUM(N24:N28)</f>
        <v>2955</v>
      </c>
      <c r="O23" s="458">
        <f>N23/M23</f>
        <v>0.62079831932773111</v>
      </c>
      <c r="P23" s="457">
        <f>SUM(P24:P28)</f>
        <v>2205</v>
      </c>
      <c r="Q23" s="452">
        <f>SUM(Q24:Q28)</f>
        <v>2800</v>
      </c>
      <c r="R23" s="452">
        <f>SUM(R24:R28)</f>
        <v>2548</v>
      </c>
      <c r="S23" s="458">
        <f>R23/Q23</f>
        <v>0.91</v>
      </c>
      <c r="T23" s="457">
        <f>SUM(T24:T28)</f>
        <v>0</v>
      </c>
      <c r="U23" s="452">
        <f>SUM(U24:U28)</f>
        <v>1015</v>
      </c>
      <c r="V23" s="452">
        <f>SUM(V24:V28)</f>
        <v>642</v>
      </c>
      <c r="W23" s="458">
        <f>V23/U23</f>
        <v>0.63251231527093599</v>
      </c>
      <c r="X23" s="451">
        <f t="shared" ref="X23:X33" si="8">D23+H23+L23+P23+T23</f>
        <v>6235</v>
      </c>
      <c r="Y23" s="452">
        <f t="shared" si="6"/>
        <v>11874</v>
      </c>
      <c r="Z23" s="470">
        <f>F23+J23+N23+R23+V23</f>
        <v>9314</v>
      </c>
      <c r="AA23" s="453">
        <f t="shared" si="5"/>
        <v>0.78440289708607036</v>
      </c>
      <c r="AB23" s="410"/>
      <c r="AC23" s="399"/>
      <c r="AD23" s="399"/>
      <c r="AE23" s="399"/>
      <c r="AF23" s="399"/>
      <c r="AG23" s="399"/>
      <c r="AH23" s="400"/>
    </row>
    <row r="24" spans="1:34" s="43" customFormat="1" x14ac:dyDescent="0.25">
      <c r="A24" s="424" t="s">
        <v>186</v>
      </c>
      <c r="B24" s="425" t="s">
        <v>157</v>
      </c>
      <c r="C24" s="445" t="s">
        <v>187</v>
      </c>
      <c r="D24" s="468"/>
      <c r="E24" s="485"/>
      <c r="F24" s="485"/>
      <c r="G24" s="486"/>
      <c r="H24" s="507"/>
      <c r="I24" s="447"/>
      <c r="J24" s="447"/>
      <c r="K24" s="493"/>
      <c r="L24" s="427">
        <v>60</v>
      </c>
      <c r="M24" s="447">
        <v>60</v>
      </c>
      <c r="N24" s="447"/>
      <c r="O24" s="493"/>
      <c r="P24" s="427"/>
      <c r="Q24" s="447"/>
      <c r="R24" s="447"/>
      <c r="S24" s="493"/>
      <c r="T24" s="507"/>
      <c r="U24" s="447"/>
      <c r="V24" s="447"/>
      <c r="W24" s="493"/>
      <c r="X24" s="494">
        <f t="shared" si="8"/>
        <v>60</v>
      </c>
      <c r="Y24" s="495">
        <f t="shared" si="6"/>
        <v>60</v>
      </c>
      <c r="Z24" s="518">
        <f t="shared" si="7"/>
        <v>0</v>
      </c>
      <c r="AA24" s="496">
        <f t="shared" si="5"/>
        <v>0</v>
      </c>
      <c r="AB24" s="409"/>
      <c r="AC24" s="397"/>
      <c r="AD24" s="397"/>
      <c r="AE24" s="397"/>
      <c r="AF24" s="397"/>
      <c r="AG24" s="397"/>
      <c r="AH24" s="398"/>
    </row>
    <row r="25" spans="1:34" x14ac:dyDescent="0.25">
      <c r="A25" s="40" t="s">
        <v>188</v>
      </c>
      <c r="B25" s="41" t="s">
        <v>157</v>
      </c>
      <c r="C25" s="44" t="s">
        <v>189</v>
      </c>
      <c r="D25" s="414">
        <v>2280</v>
      </c>
      <c r="E25" s="488">
        <v>2435</v>
      </c>
      <c r="F25" s="488">
        <v>2329</v>
      </c>
      <c r="G25" s="489">
        <f>F25/E25</f>
        <v>0.95646817248459959</v>
      </c>
      <c r="H25" s="414">
        <v>630</v>
      </c>
      <c r="I25" s="402">
        <v>720</v>
      </c>
      <c r="J25" s="402">
        <v>696</v>
      </c>
      <c r="K25" s="498">
        <f>J25/I25</f>
        <v>0.96666666666666667</v>
      </c>
      <c r="L25" s="414">
        <v>110</v>
      </c>
      <c r="M25" s="402">
        <v>110</v>
      </c>
      <c r="N25" s="402">
        <v>57</v>
      </c>
      <c r="O25" s="498">
        <f>N25/M25</f>
        <v>0.51818181818181819</v>
      </c>
      <c r="P25" s="414"/>
      <c r="Q25" s="402"/>
      <c r="R25" s="402"/>
      <c r="S25" s="498"/>
      <c r="T25" s="497"/>
      <c r="U25" s="402"/>
      <c r="V25" s="402"/>
      <c r="W25" s="498"/>
      <c r="X25" s="499">
        <f t="shared" si="8"/>
        <v>3020</v>
      </c>
      <c r="Y25" s="500">
        <f t="shared" si="6"/>
        <v>3265</v>
      </c>
      <c r="Z25" s="519">
        <f>F25+J25+N25+R25+V25</f>
        <v>3082</v>
      </c>
      <c r="AA25" s="501">
        <f t="shared" si="5"/>
        <v>0.94395099540581928</v>
      </c>
      <c r="AB25" s="410"/>
      <c r="AC25" s="399"/>
      <c r="AD25" s="399"/>
      <c r="AE25" s="399"/>
      <c r="AF25" s="399"/>
      <c r="AG25" s="399"/>
      <c r="AH25" s="400"/>
    </row>
    <row r="26" spans="1:34" x14ac:dyDescent="0.25">
      <c r="A26" s="40" t="s">
        <v>190</v>
      </c>
      <c r="B26" s="41" t="s">
        <v>157</v>
      </c>
      <c r="C26" s="47" t="s">
        <v>226</v>
      </c>
      <c r="D26" s="416"/>
      <c r="E26" s="488"/>
      <c r="F26" s="488"/>
      <c r="G26" s="489"/>
      <c r="H26" s="497"/>
      <c r="I26" s="402"/>
      <c r="J26" s="402"/>
      <c r="K26" s="498"/>
      <c r="L26" s="414">
        <v>700</v>
      </c>
      <c r="M26" s="402">
        <v>1500</v>
      </c>
      <c r="N26" s="402">
        <v>485</v>
      </c>
      <c r="O26" s="498">
        <f>N26/M26</f>
        <v>0.32333333333333331</v>
      </c>
      <c r="P26" s="414"/>
      <c r="Q26" s="402"/>
      <c r="R26" s="402"/>
      <c r="S26" s="498"/>
      <c r="T26" s="497"/>
      <c r="U26" s="402">
        <v>715</v>
      </c>
      <c r="V26" s="517">
        <v>487</v>
      </c>
      <c r="W26" s="498">
        <f>V26/U26</f>
        <v>0.68111888111888108</v>
      </c>
      <c r="X26" s="499">
        <f t="shared" si="8"/>
        <v>700</v>
      </c>
      <c r="Y26" s="500">
        <f t="shared" si="6"/>
        <v>2215</v>
      </c>
      <c r="Z26" s="519">
        <f t="shared" si="7"/>
        <v>972</v>
      </c>
      <c r="AA26" s="501">
        <f t="shared" si="5"/>
        <v>0.43882618510158011</v>
      </c>
      <c r="AB26" s="410"/>
      <c r="AC26" s="399"/>
      <c r="AD26" s="399"/>
      <c r="AE26" s="399"/>
      <c r="AF26" s="399"/>
      <c r="AG26" s="399"/>
      <c r="AH26" s="400"/>
    </row>
    <row r="27" spans="1:34" x14ac:dyDescent="0.25">
      <c r="A27" s="40" t="s">
        <v>191</v>
      </c>
      <c r="B27" s="41" t="s">
        <v>157</v>
      </c>
      <c r="C27" s="47" t="s">
        <v>192</v>
      </c>
      <c r="D27" s="416"/>
      <c r="E27" s="488">
        <v>144</v>
      </c>
      <c r="F27" s="488">
        <v>144</v>
      </c>
      <c r="G27" s="498">
        <f>F27/E27</f>
        <v>1</v>
      </c>
      <c r="H27" s="497"/>
      <c r="I27" s="402"/>
      <c r="J27" s="402"/>
      <c r="K27" s="498"/>
      <c r="L27" s="414">
        <v>250</v>
      </c>
      <c r="M27" s="402">
        <v>3090</v>
      </c>
      <c r="N27" s="402">
        <v>2413</v>
      </c>
      <c r="O27" s="498">
        <f>N27/M27</f>
        <v>0.78090614886731391</v>
      </c>
      <c r="P27" s="414"/>
      <c r="Q27" s="402"/>
      <c r="R27" s="402"/>
      <c r="S27" s="498"/>
      <c r="T27" s="497"/>
      <c r="U27" s="402">
        <v>300</v>
      </c>
      <c r="V27" s="402">
        <v>155</v>
      </c>
      <c r="W27" s="498">
        <f>V27/U27</f>
        <v>0.51666666666666672</v>
      </c>
      <c r="X27" s="499">
        <f t="shared" si="8"/>
        <v>250</v>
      </c>
      <c r="Y27" s="500">
        <f t="shared" si="6"/>
        <v>3534</v>
      </c>
      <c r="Z27" s="519">
        <f t="shared" si="7"/>
        <v>2712</v>
      </c>
      <c r="AA27" s="501">
        <v>0</v>
      </c>
      <c r="AB27" s="410"/>
      <c r="AC27" s="399"/>
      <c r="AD27" s="399"/>
      <c r="AE27" s="399"/>
      <c r="AF27" s="399"/>
      <c r="AG27" s="399"/>
      <c r="AH27" s="400"/>
    </row>
    <row r="28" spans="1:34" x14ac:dyDescent="0.25">
      <c r="A28" s="48" t="s">
        <v>193</v>
      </c>
      <c r="B28" s="439" t="s">
        <v>154</v>
      </c>
      <c r="C28" s="49" t="s">
        <v>194</v>
      </c>
      <c r="D28" s="454"/>
      <c r="E28" s="491"/>
      <c r="F28" s="491"/>
      <c r="G28" s="492"/>
      <c r="H28" s="502"/>
      <c r="I28" s="456"/>
      <c r="J28" s="456"/>
      <c r="K28" s="503"/>
      <c r="L28" s="444"/>
      <c r="M28" s="456"/>
      <c r="N28" s="456"/>
      <c r="O28" s="503"/>
      <c r="P28" s="444">
        <v>2205</v>
      </c>
      <c r="Q28" s="456">
        <v>2800</v>
      </c>
      <c r="R28" s="456">
        <v>2548</v>
      </c>
      <c r="S28" s="503">
        <f>R28/Q28</f>
        <v>0.91</v>
      </c>
      <c r="T28" s="502"/>
      <c r="U28" s="456"/>
      <c r="V28" s="456"/>
      <c r="W28" s="503"/>
      <c r="X28" s="504">
        <f t="shared" si="8"/>
        <v>2205</v>
      </c>
      <c r="Y28" s="505">
        <f t="shared" si="6"/>
        <v>2800</v>
      </c>
      <c r="Z28" s="520">
        <f t="shared" si="7"/>
        <v>2548</v>
      </c>
      <c r="AA28" s="506">
        <f t="shared" si="5"/>
        <v>0.91</v>
      </c>
      <c r="AB28" s="410"/>
      <c r="AC28" s="399"/>
      <c r="AD28" s="399"/>
      <c r="AE28" s="399"/>
      <c r="AF28" s="399"/>
      <c r="AG28" s="399"/>
      <c r="AH28" s="400"/>
    </row>
    <row r="29" spans="1:34" x14ac:dyDescent="0.25">
      <c r="A29" s="625" t="s">
        <v>195</v>
      </c>
      <c r="B29" s="626"/>
      <c r="C29" s="627"/>
      <c r="D29" s="448"/>
      <c r="E29" s="449"/>
      <c r="F29" s="449"/>
      <c r="G29" s="450"/>
      <c r="H29" s="457"/>
      <c r="I29" s="452"/>
      <c r="J29" s="452"/>
      <c r="K29" s="458"/>
      <c r="L29" s="457">
        <f t="shared" ref="L29:Q29" si="9">SUM(L30:L32)</f>
        <v>0</v>
      </c>
      <c r="M29" s="452">
        <f t="shared" si="9"/>
        <v>50</v>
      </c>
      <c r="N29" s="452">
        <f>SUM(N30:N32)</f>
        <v>39</v>
      </c>
      <c r="O29" s="458">
        <f t="shared" si="9"/>
        <v>0.78</v>
      </c>
      <c r="P29" s="457">
        <f t="shared" si="9"/>
        <v>3659</v>
      </c>
      <c r="Q29" s="452">
        <f t="shared" si="9"/>
        <v>3413</v>
      </c>
      <c r="R29" s="452">
        <f>SUM(R30:R32)</f>
        <v>3413</v>
      </c>
      <c r="S29" s="458">
        <f t="shared" ref="S29:S33" si="10">R29/Q29</f>
        <v>1</v>
      </c>
      <c r="T29" s="457"/>
      <c r="U29" s="452"/>
      <c r="V29" s="452"/>
      <c r="W29" s="458"/>
      <c r="X29" s="451">
        <f t="shared" si="8"/>
        <v>3659</v>
      </c>
      <c r="Y29" s="452">
        <f t="shared" ref="Y29:Y33" si="11">E29+I29+M29+Q29+U29</f>
        <v>3463</v>
      </c>
      <c r="Z29" s="470">
        <f t="shared" ref="Z29:Z33" si="12">F29+J29+N29+R29+V29</f>
        <v>3452</v>
      </c>
      <c r="AA29" s="453">
        <f t="shared" si="5"/>
        <v>0.99682356338434885</v>
      </c>
      <c r="AB29" s="410"/>
      <c r="AC29" s="399"/>
      <c r="AD29" s="399"/>
      <c r="AE29" s="399"/>
      <c r="AF29" s="399"/>
      <c r="AG29" s="399"/>
      <c r="AH29" s="400"/>
    </row>
    <row r="30" spans="1:34" s="43" customFormat="1" x14ac:dyDescent="0.25">
      <c r="A30" s="424" t="s">
        <v>196</v>
      </c>
      <c r="B30" s="425" t="s">
        <v>157</v>
      </c>
      <c r="C30" s="445" t="s">
        <v>197</v>
      </c>
      <c r="D30" s="521"/>
      <c r="E30" s="522"/>
      <c r="F30" s="522"/>
      <c r="G30" s="523"/>
      <c r="H30" s="507"/>
      <c r="I30" s="447"/>
      <c r="J30" s="447"/>
      <c r="K30" s="493"/>
      <c r="L30" s="507"/>
      <c r="M30" s="447">
        <v>50</v>
      </c>
      <c r="N30" s="447">
        <v>39</v>
      </c>
      <c r="O30" s="493">
        <f>N30/M30</f>
        <v>0.78</v>
      </c>
      <c r="P30" s="427">
        <v>3399</v>
      </c>
      <c r="Q30" s="447">
        <v>3113</v>
      </c>
      <c r="R30" s="447">
        <v>3113</v>
      </c>
      <c r="S30" s="493">
        <f t="shared" si="10"/>
        <v>1</v>
      </c>
      <c r="T30" s="507"/>
      <c r="U30" s="447"/>
      <c r="V30" s="447"/>
      <c r="W30" s="493"/>
      <c r="X30" s="494">
        <f t="shared" si="8"/>
        <v>3399</v>
      </c>
      <c r="Y30" s="495">
        <f t="shared" si="11"/>
        <v>3163</v>
      </c>
      <c r="Z30" s="518">
        <f t="shared" si="12"/>
        <v>3152</v>
      </c>
      <c r="AA30" s="496">
        <f t="shared" si="5"/>
        <v>0.99652228896617134</v>
      </c>
      <c r="AB30" s="409"/>
      <c r="AC30" s="397"/>
      <c r="AD30" s="397"/>
      <c r="AE30" s="397"/>
      <c r="AF30" s="397"/>
      <c r="AG30" s="397"/>
      <c r="AH30" s="398"/>
    </row>
    <row r="31" spans="1:34" s="43" customFormat="1" x14ac:dyDescent="0.25">
      <c r="A31" s="40" t="s">
        <v>198</v>
      </c>
      <c r="B31" s="41" t="s">
        <v>154</v>
      </c>
      <c r="C31" s="44" t="s">
        <v>199</v>
      </c>
      <c r="D31" s="524"/>
      <c r="E31" s="525"/>
      <c r="F31" s="525"/>
      <c r="G31" s="526"/>
      <c r="H31" s="497"/>
      <c r="I31" s="402"/>
      <c r="J31" s="402"/>
      <c r="K31" s="498"/>
      <c r="L31" s="497"/>
      <c r="M31" s="402"/>
      <c r="N31" s="402"/>
      <c r="O31" s="498"/>
      <c r="P31" s="414">
        <v>260</v>
      </c>
      <c r="Q31" s="402">
        <v>300</v>
      </c>
      <c r="R31" s="402">
        <v>300</v>
      </c>
      <c r="S31" s="498">
        <f t="shared" si="10"/>
        <v>1</v>
      </c>
      <c r="T31" s="497"/>
      <c r="U31" s="402"/>
      <c r="V31" s="402"/>
      <c r="W31" s="498"/>
      <c r="X31" s="499">
        <f t="shared" si="8"/>
        <v>260</v>
      </c>
      <c r="Y31" s="500">
        <f t="shared" si="11"/>
        <v>300</v>
      </c>
      <c r="Z31" s="519">
        <f t="shared" si="12"/>
        <v>300</v>
      </c>
      <c r="AA31" s="501">
        <f t="shared" si="5"/>
        <v>1</v>
      </c>
      <c r="AB31" s="409"/>
      <c r="AC31" s="397"/>
      <c r="AD31" s="397"/>
      <c r="AE31" s="397"/>
      <c r="AF31" s="397"/>
      <c r="AG31" s="397"/>
      <c r="AH31" s="398"/>
    </row>
    <row r="32" spans="1:34" x14ac:dyDescent="0.25">
      <c r="A32" s="48" t="s">
        <v>200</v>
      </c>
      <c r="B32" s="439" t="s">
        <v>154</v>
      </c>
      <c r="C32" s="49" t="s">
        <v>201</v>
      </c>
      <c r="D32" s="527"/>
      <c r="E32" s="528"/>
      <c r="F32" s="528"/>
      <c r="G32" s="529"/>
      <c r="H32" s="502"/>
      <c r="I32" s="456"/>
      <c r="J32" s="456"/>
      <c r="K32" s="503"/>
      <c r="L32" s="502"/>
      <c r="M32" s="456"/>
      <c r="N32" s="456"/>
      <c r="O32" s="503"/>
      <c r="P32" s="502"/>
      <c r="Q32" s="456"/>
      <c r="R32" s="456"/>
      <c r="S32" s="503"/>
      <c r="T32" s="502"/>
      <c r="U32" s="456"/>
      <c r="V32" s="456"/>
      <c r="W32" s="503"/>
      <c r="X32" s="504"/>
      <c r="Y32" s="505"/>
      <c r="Z32" s="520"/>
      <c r="AA32" s="506"/>
      <c r="AB32" s="410"/>
      <c r="AC32" s="399"/>
      <c r="AD32" s="399"/>
      <c r="AE32" s="399"/>
      <c r="AF32" s="399"/>
      <c r="AG32" s="399"/>
      <c r="AH32" s="400"/>
    </row>
    <row r="33" spans="1:34" x14ac:dyDescent="0.25">
      <c r="A33" s="625" t="s">
        <v>202</v>
      </c>
      <c r="B33" s="626"/>
      <c r="C33" s="627"/>
      <c r="D33" s="448">
        <f>SUM(D34:D38)</f>
        <v>1840</v>
      </c>
      <c r="E33" s="449">
        <f>SUM(E34:E38)</f>
        <v>2100</v>
      </c>
      <c r="F33" s="449">
        <f>SUM(F34:F38)</f>
        <v>2012</v>
      </c>
      <c r="G33" s="450">
        <f>F33/E33</f>
        <v>0.95809523809523811</v>
      </c>
      <c r="H33" s="457">
        <f>SUM(H34:H38)</f>
        <v>600</v>
      </c>
      <c r="I33" s="452">
        <f>SUM(I34:I38)</f>
        <v>580</v>
      </c>
      <c r="J33" s="452">
        <f>SUM(J34:J38)</f>
        <v>563</v>
      </c>
      <c r="K33" s="458">
        <f>J33/I33</f>
        <v>0.97068965517241379</v>
      </c>
      <c r="L33" s="457">
        <f>SUM(L34:L38)</f>
        <v>2200</v>
      </c>
      <c r="M33" s="452">
        <f>SUM(M34:M38)</f>
        <v>2500</v>
      </c>
      <c r="N33" s="452">
        <f>SUM(N34:N38)</f>
        <v>1634</v>
      </c>
      <c r="O33" s="458">
        <f>N33/M33</f>
        <v>0.65359999999999996</v>
      </c>
      <c r="P33" s="457">
        <f>SUM(P34:P39)</f>
        <v>4425</v>
      </c>
      <c r="Q33" s="452">
        <f>SUM(Q34:Q39)</f>
        <v>1191</v>
      </c>
      <c r="R33" s="452">
        <f>SUM(R34:R39)</f>
        <v>1107</v>
      </c>
      <c r="S33" s="458">
        <f t="shared" si="10"/>
        <v>0.92947103274559195</v>
      </c>
      <c r="T33" s="457"/>
      <c r="U33" s="452"/>
      <c r="V33" s="452"/>
      <c r="W33" s="458"/>
      <c r="X33" s="451">
        <f t="shared" si="8"/>
        <v>9065</v>
      </c>
      <c r="Y33" s="452">
        <f t="shared" si="11"/>
        <v>6371</v>
      </c>
      <c r="Z33" s="470">
        <f t="shared" si="12"/>
        <v>5316</v>
      </c>
      <c r="AA33" s="453">
        <f t="shared" si="5"/>
        <v>0.8344059017422697</v>
      </c>
      <c r="AB33" s="410"/>
      <c r="AC33" s="399"/>
      <c r="AD33" s="399"/>
      <c r="AE33" s="399"/>
      <c r="AF33" s="399"/>
      <c r="AG33" s="399"/>
      <c r="AH33" s="400"/>
    </row>
    <row r="34" spans="1:34" s="43" customFormat="1" x14ac:dyDescent="0.25">
      <c r="A34" s="424" t="s">
        <v>203</v>
      </c>
      <c r="B34" s="425" t="s">
        <v>157</v>
      </c>
      <c r="C34" s="445" t="s">
        <v>204</v>
      </c>
      <c r="D34" s="530"/>
      <c r="E34" s="485"/>
      <c r="F34" s="485"/>
      <c r="G34" s="486"/>
      <c r="H34" s="507"/>
      <c r="I34" s="447"/>
      <c r="J34" s="447"/>
      <c r="K34" s="493"/>
      <c r="L34" s="427"/>
      <c r="M34" s="447"/>
      <c r="N34" s="447"/>
      <c r="O34" s="493"/>
      <c r="P34" s="427"/>
      <c r="Q34" s="447"/>
      <c r="R34" s="447"/>
      <c r="S34" s="493"/>
      <c r="T34" s="507"/>
      <c r="U34" s="447"/>
      <c r="V34" s="447"/>
      <c r="W34" s="493"/>
      <c r="X34" s="494"/>
      <c r="Y34" s="495"/>
      <c r="Z34" s="518"/>
      <c r="AA34" s="496"/>
      <c r="AB34" s="409"/>
      <c r="AC34" s="397"/>
      <c r="AD34" s="397"/>
      <c r="AE34" s="397"/>
      <c r="AF34" s="397"/>
      <c r="AG34" s="397"/>
      <c r="AH34" s="398"/>
    </row>
    <row r="35" spans="1:34" s="43" customFormat="1" x14ac:dyDescent="0.25">
      <c r="A35" s="40" t="s">
        <v>205</v>
      </c>
      <c r="B35" s="41" t="s">
        <v>157</v>
      </c>
      <c r="C35" s="44" t="s">
        <v>206</v>
      </c>
      <c r="D35" s="487"/>
      <c r="E35" s="488"/>
      <c r="F35" s="488"/>
      <c r="G35" s="489"/>
      <c r="H35" s="497"/>
      <c r="I35" s="402"/>
      <c r="J35" s="402"/>
      <c r="K35" s="498"/>
      <c r="L35" s="414"/>
      <c r="M35" s="402"/>
      <c r="N35" s="402"/>
      <c r="O35" s="498"/>
      <c r="P35" s="414">
        <v>100</v>
      </c>
      <c r="Q35" s="402">
        <v>100</v>
      </c>
      <c r="R35" s="402">
        <v>30</v>
      </c>
      <c r="S35" s="498"/>
      <c r="T35" s="497"/>
      <c r="U35" s="402"/>
      <c r="V35" s="402"/>
      <c r="W35" s="498"/>
      <c r="X35" s="499">
        <f t="shared" ref="X35:X36" si="13">D35+H35+L35+P35+T35</f>
        <v>100</v>
      </c>
      <c r="Y35" s="500">
        <f t="shared" ref="Y35:Y36" si="14">E35+I35+M35+Q35+U35</f>
        <v>100</v>
      </c>
      <c r="Z35" s="519">
        <f t="shared" ref="Z35:Z36" si="15">F35+J35+N35+R35+V35</f>
        <v>30</v>
      </c>
      <c r="AA35" s="501">
        <f t="shared" ref="AA35:AA36" si="16">Z35/Y35</f>
        <v>0.3</v>
      </c>
      <c r="AB35" s="409"/>
      <c r="AC35" s="397"/>
      <c r="AD35" s="397"/>
      <c r="AE35" s="397"/>
      <c r="AF35" s="397"/>
      <c r="AG35" s="397"/>
      <c r="AH35" s="398"/>
    </row>
    <row r="36" spans="1:34" x14ac:dyDescent="0.25">
      <c r="A36" s="40" t="s">
        <v>207</v>
      </c>
      <c r="B36" s="41" t="s">
        <v>157</v>
      </c>
      <c r="C36" s="44" t="s">
        <v>208</v>
      </c>
      <c r="D36" s="487"/>
      <c r="E36" s="488"/>
      <c r="F36" s="488"/>
      <c r="G36" s="489"/>
      <c r="H36" s="497"/>
      <c r="I36" s="402"/>
      <c r="J36" s="402"/>
      <c r="K36" s="498"/>
      <c r="L36" s="414"/>
      <c r="M36" s="402"/>
      <c r="N36" s="402"/>
      <c r="O36" s="498"/>
      <c r="P36" s="414">
        <v>60</v>
      </c>
      <c r="Q36" s="402">
        <v>60</v>
      </c>
      <c r="R36" s="402">
        <v>46</v>
      </c>
      <c r="S36" s="498">
        <f>R36/Q36</f>
        <v>0.76666666666666672</v>
      </c>
      <c r="T36" s="497"/>
      <c r="U36" s="402"/>
      <c r="V36" s="402"/>
      <c r="W36" s="498"/>
      <c r="X36" s="499">
        <f t="shared" si="13"/>
        <v>60</v>
      </c>
      <c r="Y36" s="500">
        <f t="shared" si="14"/>
        <v>60</v>
      </c>
      <c r="Z36" s="519">
        <f t="shared" si="15"/>
        <v>46</v>
      </c>
      <c r="AA36" s="501">
        <f t="shared" si="16"/>
        <v>0.76666666666666672</v>
      </c>
      <c r="AB36" s="410"/>
      <c r="AC36" s="399"/>
      <c r="AD36" s="399"/>
      <c r="AE36" s="399"/>
      <c r="AF36" s="399"/>
      <c r="AG36" s="399"/>
      <c r="AH36" s="400"/>
    </row>
    <row r="37" spans="1:34" x14ac:dyDescent="0.25">
      <c r="A37" s="40" t="s">
        <v>209</v>
      </c>
      <c r="B37" s="41" t="s">
        <v>157</v>
      </c>
      <c r="C37" s="44" t="s">
        <v>323</v>
      </c>
      <c r="D37" s="487"/>
      <c r="E37" s="488"/>
      <c r="F37" s="488"/>
      <c r="G37" s="489"/>
      <c r="H37" s="497"/>
      <c r="I37" s="402"/>
      <c r="J37" s="402"/>
      <c r="K37" s="498"/>
      <c r="L37" s="414"/>
      <c r="M37" s="402"/>
      <c r="N37" s="402"/>
      <c r="O37" s="498"/>
      <c r="P37" s="414"/>
      <c r="Q37" s="402"/>
      <c r="R37" s="402"/>
      <c r="S37" s="498"/>
      <c r="T37" s="497"/>
      <c r="U37" s="402"/>
      <c r="V37" s="402"/>
      <c r="W37" s="498"/>
      <c r="X37" s="499"/>
      <c r="Y37" s="500"/>
      <c r="Z37" s="519"/>
      <c r="AA37" s="501"/>
      <c r="AB37" s="410"/>
      <c r="AC37" s="399"/>
      <c r="AD37" s="399"/>
      <c r="AE37" s="399"/>
      <c r="AF37" s="399"/>
      <c r="AG37" s="399"/>
      <c r="AH37" s="400"/>
    </row>
    <row r="38" spans="1:34" x14ac:dyDescent="0.25">
      <c r="A38" s="40" t="s">
        <v>210</v>
      </c>
      <c r="B38" s="41" t="s">
        <v>157</v>
      </c>
      <c r="C38" s="44" t="s">
        <v>211</v>
      </c>
      <c r="D38" s="414">
        <v>1840</v>
      </c>
      <c r="E38" s="488">
        <v>2100</v>
      </c>
      <c r="F38" s="488">
        <v>2012</v>
      </c>
      <c r="G38" s="489">
        <f>F38/E38</f>
        <v>0.95809523809523811</v>
      </c>
      <c r="H38" s="414">
        <v>600</v>
      </c>
      <c r="I38" s="402">
        <v>580</v>
      </c>
      <c r="J38" s="402">
        <v>563</v>
      </c>
      <c r="K38" s="498">
        <f>J38/I38</f>
        <v>0.97068965517241379</v>
      </c>
      <c r="L38" s="414">
        <v>2200</v>
      </c>
      <c r="M38" s="402">
        <v>2500</v>
      </c>
      <c r="N38" s="402">
        <v>1634</v>
      </c>
      <c r="O38" s="498">
        <f>N38/M38</f>
        <v>0.65359999999999996</v>
      </c>
      <c r="P38" s="414"/>
      <c r="Q38" s="402"/>
      <c r="R38" s="402"/>
      <c r="S38" s="498"/>
      <c r="T38" s="497"/>
      <c r="U38" s="402"/>
      <c r="V38" s="402"/>
      <c r="W38" s="498"/>
      <c r="X38" s="499">
        <f t="shared" ref="X38:Z39" si="17">D38+H38+L38+P38+T38</f>
        <v>4640</v>
      </c>
      <c r="Y38" s="500">
        <f>E38+I38+M38+Q38+U38</f>
        <v>5180</v>
      </c>
      <c r="Z38" s="500">
        <f>F38+J38+N38+R38+V38</f>
        <v>4209</v>
      </c>
      <c r="AA38" s="501">
        <f t="shared" ref="AA38:AA43" si="18">Z38/Y38</f>
        <v>0.81254826254826251</v>
      </c>
      <c r="AB38" s="410"/>
      <c r="AC38" s="399"/>
      <c r="AD38" s="399"/>
      <c r="AE38" s="399"/>
      <c r="AF38" s="399"/>
      <c r="AG38" s="399"/>
      <c r="AH38" s="400"/>
    </row>
    <row r="39" spans="1:34" x14ac:dyDescent="0.25">
      <c r="A39" s="48" t="s">
        <v>213</v>
      </c>
      <c r="B39" s="439" t="s">
        <v>157</v>
      </c>
      <c r="C39" s="471" t="s">
        <v>214</v>
      </c>
      <c r="D39" s="490"/>
      <c r="E39" s="491"/>
      <c r="F39" s="491"/>
      <c r="G39" s="492"/>
      <c r="H39" s="502"/>
      <c r="I39" s="456"/>
      <c r="J39" s="456"/>
      <c r="K39" s="503"/>
      <c r="L39" s="502"/>
      <c r="M39" s="456"/>
      <c r="N39" s="456"/>
      <c r="O39" s="503"/>
      <c r="P39" s="444">
        <v>4265</v>
      </c>
      <c r="Q39" s="456">
        <v>1031</v>
      </c>
      <c r="R39" s="456">
        <v>1031</v>
      </c>
      <c r="S39" s="503">
        <f>R39/Q39</f>
        <v>1</v>
      </c>
      <c r="T39" s="502"/>
      <c r="U39" s="456"/>
      <c r="V39" s="456"/>
      <c r="W39" s="503"/>
      <c r="X39" s="504">
        <f t="shared" si="17"/>
        <v>4265</v>
      </c>
      <c r="Y39" s="505">
        <f t="shared" si="17"/>
        <v>1031</v>
      </c>
      <c r="Z39" s="520">
        <f t="shared" si="17"/>
        <v>1031</v>
      </c>
      <c r="AA39" s="506">
        <f t="shared" si="18"/>
        <v>1</v>
      </c>
      <c r="AB39" s="410"/>
      <c r="AC39" s="399"/>
      <c r="AD39" s="399"/>
      <c r="AE39" s="399"/>
      <c r="AF39" s="399"/>
      <c r="AG39" s="399"/>
      <c r="AH39" s="400"/>
    </row>
    <row r="40" spans="1:34" x14ac:dyDescent="0.25">
      <c r="A40" s="472" t="s">
        <v>215</v>
      </c>
      <c r="B40" s="473"/>
      <c r="C40" s="474"/>
      <c r="D40" s="448"/>
      <c r="E40" s="449"/>
      <c r="F40" s="449"/>
      <c r="G40" s="450"/>
      <c r="H40" s="448"/>
      <c r="I40" s="449"/>
      <c r="J40" s="449"/>
      <c r="K40" s="450"/>
      <c r="L40" s="448">
        <f>SUM(L41:L42)</f>
        <v>0</v>
      </c>
      <c r="M40" s="449">
        <f>SUM(M41:M42)</f>
        <v>0</v>
      </c>
      <c r="N40" s="449">
        <f>SUM(N41:N42)</f>
        <v>0</v>
      </c>
      <c r="O40" s="450"/>
      <c r="P40" s="448">
        <f>SUM(P41:P42)</f>
        <v>4136</v>
      </c>
      <c r="Q40" s="449">
        <f>SUM(Q41:Q42)</f>
        <v>4136</v>
      </c>
      <c r="R40" s="449">
        <f>SUM(R41:R42)</f>
        <v>0</v>
      </c>
      <c r="S40" s="458">
        <f t="shared" ref="S40" si="19">R40/Q40</f>
        <v>0</v>
      </c>
      <c r="T40" s="448"/>
      <c r="U40" s="449"/>
      <c r="V40" s="449"/>
      <c r="W40" s="450"/>
      <c r="X40" s="475">
        <f t="shared" ref="X40:Y42" si="20">D40+H40+L40+P40+T40</f>
        <v>4136</v>
      </c>
      <c r="Y40" s="449">
        <f t="shared" si="20"/>
        <v>4136</v>
      </c>
      <c r="Z40" s="476">
        <f>SUM(Z41:Z42)</f>
        <v>0</v>
      </c>
      <c r="AA40" s="477">
        <f>Z40/Y40</f>
        <v>0</v>
      </c>
      <c r="AB40" s="410"/>
      <c r="AC40" s="399"/>
      <c r="AD40" s="399"/>
      <c r="AE40" s="399"/>
      <c r="AF40" s="399"/>
      <c r="AG40" s="399"/>
      <c r="AH40" s="400"/>
    </row>
    <row r="41" spans="1:34" x14ac:dyDescent="0.25">
      <c r="A41" s="628" t="s">
        <v>216</v>
      </c>
      <c r="B41" s="629"/>
      <c r="C41" s="630"/>
      <c r="D41" s="468"/>
      <c r="E41" s="428"/>
      <c r="F41" s="428"/>
      <c r="G41" s="429"/>
      <c r="H41" s="446"/>
      <c r="I41" s="430"/>
      <c r="J41" s="430"/>
      <c r="K41" s="431"/>
      <c r="L41" s="446"/>
      <c r="M41" s="430"/>
      <c r="N41" s="430"/>
      <c r="O41" s="431"/>
      <c r="P41" s="507">
        <v>4136</v>
      </c>
      <c r="Q41" s="447">
        <v>4136</v>
      </c>
      <c r="R41" s="447">
        <v>0</v>
      </c>
      <c r="S41" s="493">
        <f>R41/Q41</f>
        <v>0</v>
      </c>
      <c r="T41" s="507"/>
      <c r="U41" s="447"/>
      <c r="V41" s="447"/>
      <c r="W41" s="493"/>
      <c r="X41" s="494">
        <f t="shared" si="20"/>
        <v>4136</v>
      </c>
      <c r="Y41" s="495">
        <f t="shared" si="20"/>
        <v>4136</v>
      </c>
      <c r="Z41" s="469">
        <v>0</v>
      </c>
      <c r="AA41" s="432">
        <f t="shared" si="18"/>
        <v>0</v>
      </c>
      <c r="AB41" s="410"/>
      <c r="AC41" s="399"/>
      <c r="AD41" s="399"/>
      <c r="AE41" s="399"/>
      <c r="AF41" s="399"/>
      <c r="AG41" s="399"/>
      <c r="AH41" s="400"/>
    </row>
    <row r="42" spans="1:34" ht="15.75" thickBot="1" x14ac:dyDescent="0.3">
      <c r="A42" s="631" t="s">
        <v>217</v>
      </c>
      <c r="B42" s="632"/>
      <c r="C42" s="633"/>
      <c r="D42" s="419"/>
      <c r="E42" s="403"/>
      <c r="F42" s="403"/>
      <c r="G42" s="420"/>
      <c r="H42" s="422"/>
      <c r="I42" s="404"/>
      <c r="J42" s="404"/>
      <c r="K42" s="423"/>
      <c r="L42" s="422"/>
      <c r="M42" s="404"/>
      <c r="N42" s="404"/>
      <c r="O42" s="423"/>
      <c r="P42" s="531"/>
      <c r="Q42" s="532"/>
      <c r="R42" s="532"/>
      <c r="S42" s="533"/>
      <c r="T42" s="531"/>
      <c r="U42" s="532"/>
      <c r="V42" s="532"/>
      <c r="W42" s="533"/>
      <c r="X42" s="534">
        <f t="shared" si="20"/>
        <v>0</v>
      </c>
      <c r="Y42" s="535">
        <f t="shared" si="20"/>
        <v>0</v>
      </c>
      <c r="Z42" s="405">
        <v>0</v>
      </c>
      <c r="AA42" s="412">
        <v>0</v>
      </c>
      <c r="AB42" s="411"/>
      <c r="AC42" s="406"/>
      <c r="AD42" s="406"/>
      <c r="AE42" s="406"/>
      <c r="AF42" s="406"/>
      <c r="AG42" s="406"/>
      <c r="AH42" s="407"/>
    </row>
    <row r="43" spans="1:34" ht="16.5" thickBot="1" x14ac:dyDescent="0.3">
      <c r="A43" s="624" t="s">
        <v>218</v>
      </c>
      <c r="B43" s="624"/>
      <c r="C43" s="624"/>
      <c r="D43" s="167">
        <f>SUM(D5,D10,D13,D15,D19,D23,D29,D33,D40)</f>
        <v>16730</v>
      </c>
      <c r="E43" s="168">
        <f>SUM(E5,E10,E13,E15,E19,E23,E29,E33,E40)</f>
        <v>18280</v>
      </c>
      <c r="F43" s="169">
        <f>SUM(F5,F10,F13,F15,F19,F23,F29,F33,F40)</f>
        <v>17526</v>
      </c>
      <c r="G43" s="421">
        <f>F43/E43</f>
        <v>0.95875273522975935</v>
      </c>
      <c r="H43" s="167">
        <f>SUM(H5,H10,H13,H15,H19,H23,H29,H33,H40)</f>
        <v>3915</v>
      </c>
      <c r="I43" s="168">
        <f>SUM(I5,I10,I13,I15,I19,I23,I29,I33,I40)</f>
        <v>4657</v>
      </c>
      <c r="J43" s="169">
        <f>SUM(J5,J10,J13,J15,J19,J23,J29,J33,J40)</f>
        <v>4524</v>
      </c>
      <c r="K43" s="53">
        <f>J43/I43</f>
        <v>0.97144084174361178</v>
      </c>
      <c r="L43" s="167">
        <f>SUM(L5,L10,L13,L15,L19,L23,L29,L33,L40)</f>
        <v>21602</v>
      </c>
      <c r="M43" s="169">
        <f>SUM(M5,M10,M13,M15,M19,M23,M29,M33,M40)</f>
        <v>36633</v>
      </c>
      <c r="N43" s="169">
        <f>SUM(N5,N10,N13,N15,N19,N23,N29,N33,N40)</f>
        <v>27208</v>
      </c>
      <c r="O43" s="53">
        <f>N43/M43</f>
        <v>0.74271831408839029</v>
      </c>
      <c r="P43" s="167">
        <f>SUM(P5,P10,P13,P15,P19,P23,P29,P33,P40)</f>
        <v>23175</v>
      </c>
      <c r="Q43" s="169">
        <f>SUM(Q5,Q10,Q13,Q15,Q19,Q23,Q29,Q33,Q40)</f>
        <v>25517</v>
      </c>
      <c r="R43" s="169">
        <f>SUM(R5,R10,R13,R15,R19,R23,R29,R33,R40)</f>
        <v>16133</v>
      </c>
      <c r="S43" s="53">
        <f>R43/Q43</f>
        <v>0.63224516988674218</v>
      </c>
      <c r="T43" s="413">
        <f>SUM(T5,T10,T13,T15,T19,T23,T29,T33,T40)</f>
        <v>42669</v>
      </c>
      <c r="U43" s="169">
        <f>SUM(U5,U10,U13,U15,U19,U23,U29,U33,U40)</f>
        <v>62000</v>
      </c>
      <c r="V43" s="169">
        <f>SUM(V5,V10,V13,V15,V19,V23,V29,V33,V40)</f>
        <v>27830</v>
      </c>
      <c r="W43" s="53">
        <f>V43/U43</f>
        <v>0.44887096774193547</v>
      </c>
      <c r="X43" s="208">
        <f>SUM(X5,X10,X13,X15,X19,X23,X29,X33,X40)</f>
        <v>108091</v>
      </c>
      <c r="Y43" s="208">
        <f>E43+I43+M43+Q43+U43</f>
        <v>147087</v>
      </c>
      <c r="Z43" s="209">
        <f>F43+J43+N43+R43+V43</f>
        <v>93221</v>
      </c>
      <c r="AA43" s="54">
        <f t="shared" si="18"/>
        <v>0.63378136748998892</v>
      </c>
    </row>
    <row r="44" spans="1:34" x14ac:dyDescent="0.25">
      <c r="D44" s="590"/>
      <c r="E44" s="590"/>
      <c r="F44" s="590"/>
      <c r="G44" s="590"/>
      <c r="H44" s="590"/>
      <c r="I44" s="590"/>
      <c r="J44" s="590"/>
      <c r="K44" s="590"/>
      <c r="T44" s="212"/>
      <c r="U44" s="212"/>
      <c r="V44" s="212"/>
      <c r="W44" s="212"/>
    </row>
  </sheetData>
  <mergeCells count="18">
    <mergeCell ref="A1:AA1"/>
    <mergeCell ref="D3:G3"/>
    <mergeCell ref="H3:K3"/>
    <mergeCell ref="L3:O3"/>
    <mergeCell ref="P3:S3"/>
    <mergeCell ref="T3:W3"/>
    <mergeCell ref="X3:AA3"/>
    <mergeCell ref="A5:C5"/>
    <mergeCell ref="A10:C10"/>
    <mergeCell ref="A13:C13"/>
    <mergeCell ref="A15:C15"/>
    <mergeCell ref="A19:C19"/>
    <mergeCell ref="A43:C43"/>
    <mergeCell ref="A23:C23"/>
    <mergeCell ref="A29:C29"/>
    <mergeCell ref="A33:C33"/>
    <mergeCell ref="A41:C41"/>
    <mergeCell ref="A42:C42"/>
  </mergeCells>
  <pageMargins left="0.39374999999999999" right="0.39374999999999999" top="0.39374999999999999" bottom="0.39374999999999999" header="0.31527777777777799" footer="0.51180555555555496"/>
  <pageSetup paperSize="9" scale="46" firstPageNumber="0" orientation="landscape" r:id="rId1"/>
  <headerFooter>
    <oddHeader>&amp;R&amp;"Times New Roman,Normál"&amp;9 3/2017.  (V. 30.) önkormányzati rendelet
2. számú melléklete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view="pageLayout" topLeftCell="Q1" zoomScaleNormal="80" zoomScaleSheetLayoutView="80" workbookViewId="0">
      <selection activeCell="Z2" sqref="Z2"/>
    </sheetView>
  </sheetViews>
  <sheetFormatPr defaultRowHeight="15" x14ac:dyDescent="0.25"/>
  <cols>
    <col min="1" max="1" width="9.28515625" customWidth="1"/>
    <col min="2" max="2" width="10.7109375" bestFit="1" customWidth="1"/>
    <col min="3" max="3" width="55.140625"/>
    <col min="4" max="6" width="9.85546875" style="55" bestFit="1" customWidth="1"/>
    <col min="7" max="7" width="8.28515625" style="55" customWidth="1"/>
    <col min="8" max="10" width="9.85546875" style="55" bestFit="1" customWidth="1"/>
    <col min="11" max="11" width="9.7109375" style="55" customWidth="1"/>
    <col min="12" max="14" width="9.85546875" style="55" bestFit="1" customWidth="1"/>
    <col min="15" max="15" width="7.42578125" style="55" customWidth="1"/>
    <col min="16" max="16" width="9.28515625" style="55" bestFit="1" customWidth="1"/>
    <col min="17" max="17" width="9.5703125" style="55" bestFit="1" customWidth="1"/>
    <col min="18" max="18" width="8" style="55" bestFit="1" customWidth="1"/>
    <col min="19" max="19" width="6.5703125" style="55" customWidth="1"/>
    <col min="20" max="22" width="9.85546875" style="55" bestFit="1" customWidth="1"/>
    <col min="23" max="23" width="8.28515625" style="55" customWidth="1"/>
    <col min="24" max="26" width="9.85546875" style="55" bestFit="1" customWidth="1"/>
    <col min="27" max="27" width="9.140625" style="55" customWidth="1"/>
    <col min="28" max="28" width="7.7109375" bestFit="1" customWidth="1"/>
    <col min="29" max="1024" width="5.7109375"/>
  </cols>
  <sheetData>
    <row r="1" spans="1:27" ht="27" x14ac:dyDescent="0.25">
      <c r="A1" s="649" t="s">
        <v>484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49"/>
      <c r="W1" s="649"/>
      <c r="X1" s="649"/>
      <c r="Y1" s="649"/>
      <c r="Z1" s="649"/>
      <c r="AA1" s="649"/>
    </row>
    <row r="2" spans="1:27" ht="57.75" customHeight="1" thickBot="1" x14ac:dyDescent="0.3">
      <c r="D2"/>
      <c r="E2"/>
      <c r="F2"/>
      <c r="G2"/>
      <c r="R2"/>
      <c r="S2"/>
      <c r="T2"/>
      <c r="U2"/>
      <c r="V2"/>
      <c r="W2"/>
      <c r="X2"/>
      <c r="Y2"/>
      <c r="Z2"/>
      <c r="AA2"/>
    </row>
    <row r="3" spans="1:27" ht="51.75" customHeight="1" thickBot="1" x14ac:dyDescent="0.3">
      <c r="A3" s="356"/>
      <c r="B3" s="357"/>
      <c r="C3" s="358"/>
      <c r="D3" s="641" t="s">
        <v>219</v>
      </c>
      <c r="E3" s="642"/>
      <c r="F3" s="642"/>
      <c r="G3" s="640"/>
      <c r="H3" s="641" t="s">
        <v>220</v>
      </c>
      <c r="I3" s="642"/>
      <c r="J3" s="642"/>
      <c r="K3" s="640"/>
      <c r="L3" s="641" t="s">
        <v>221</v>
      </c>
      <c r="M3" s="642"/>
      <c r="N3" s="642"/>
      <c r="O3" s="640"/>
      <c r="P3" s="641" t="s">
        <v>290</v>
      </c>
      <c r="Q3" s="642"/>
      <c r="R3" s="642"/>
      <c r="S3" s="640"/>
      <c r="T3" s="641" t="s">
        <v>222</v>
      </c>
      <c r="U3" s="642"/>
      <c r="V3" s="642"/>
      <c r="W3" s="640"/>
      <c r="X3" s="641" t="s">
        <v>146</v>
      </c>
      <c r="Y3" s="642"/>
      <c r="Z3" s="642"/>
      <c r="AA3" s="640"/>
    </row>
    <row r="4" spans="1:27" ht="33.75" x14ac:dyDescent="0.25">
      <c r="A4" s="334" t="s">
        <v>147</v>
      </c>
      <c r="B4" s="335" t="s">
        <v>148</v>
      </c>
      <c r="C4" s="336" t="s">
        <v>149</v>
      </c>
      <c r="D4" s="337" t="s">
        <v>150</v>
      </c>
      <c r="E4" s="338" t="s">
        <v>151</v>
      </c>
      <c r="F4" s="338" t="s">
        <v>452</v>
      </c>
      <c r="G4" s="339" t="s">
        <v>3</v>
      </c>
      <c r="H4" s="337" t="s">
        <v>150</v>
      </c>
      <c r="I4" s="338" t="s">
        <v>151</v>
      </c>
      <c r="J4" s="338" t="s">
        <v>452</v>
      </c>
      <c r="K4" s="339" t="s">
        <v>3</v>
      </c>
      <c r="L4" s="337" t="s">
        <v>150</v>
      </c>
      <c r="M4" s="338" t="s">
        <v>151</v>
      </c>
      <c r="N4" s="338" t="s">
        <v>452</v>
      </c>
      <c r="O4" s="339" t="s">
        <v>3</v>
      </c>
      <c r="P4" s="337" t="s">
        <v>150</v>
      </c>
      <c r="Q4" s="338" t="s">
        <v>151</v>
      </c>
      <c r="R4" s="338" t="s">
        <v>452</v>
      </c>
      <c r="S4" s="339" t="s">
        <v>3</v>
      </c>
      <c r="T4" s="337" t="s">
        <v>150</v>
      </c>
      <c r="U4" s="338" t="s">
        <v>151</v>
      </c>
      <c r="V4" s="338" t="s">
        <v>452</v>
      </c>
      <c r="W4" s="339" t="s">
        <v>3</v>
      </c>
      <c r="X4" s="337" t="s">
        <v>150</v>
      </c>
      <c r="Y4" s="338" t="s">
        <v>151</v>
      </c>
      <c r="Z4" s="338" t="s">
        <v>452</v>
      </c>
      <c r="AA4" s="339" t="s">
        <v>3</v>
      </c>
    </row>
    <row r="5" spans="1:27" x14ac:dyDescent="0.25">
      <c r="A5" s="643" t="s">
        <v>152</v>
      </c>
      <c r="B5" s="644"/>
      <c r="C5" s="645"/>
      <c r="D5" s="340">
        <f>SUM(D6:D8)</f>
        <v>3825</v>
      </c>
      <c r="E5" s="341">
        <f>SUM(E6:E8)</f>
        <v>4678</v>
      </c>
      <c r="F5" s="341">
        <f>SUM(F6:F8)</f>
        <v>3590</v>
      </c>
      <c r="G5" s="342">
        <f>F5/E5</f>
        <v>0.7674219752030782</v>
      </c>
      <c r="H5" s="340">
        <f>SUM(H6:H10)</f>
        <v>6665</v>
      </c>
      <c r="I5" s="341">
        <f>SUM(I6:I10)</f>
        <v>12010</v>
      </c>
      <c r="J5" s="341">
        <f>SUM(J6:J10)</f>
        <v>11010</v>
      </c>
      <c r="K5" s="342">
        <f>J5/I5</f>
        <v>0.91673605328892593</v>
      </c>
      <c r="L5" s="340">
        <f>SUM(L6:L9)</f>
        <v>22150</v>
      </c>
      <c r="M5" s="341">
        <f>SUM(M6:M9)</f>
        <v>31520</v>
      </c>
      <c r="N5" s="341">
        <f>SUM(N6:N9)</f>
        <v>29178</v>
      </c>
      <c r="O5" s="342">
        <f>N5/M5</f>
        <v>0.9256979695431472</v>
      </c>
      <c r="P5" s="340"/>
      <c r="Q5" s="341"/>
      <c r="R5" s="341"/>
      <c r="S5" s="342"/>
      <c r="T5" s="340">
        <f>SUM(T6:T9)</f>
        <v>0</v>
      </c>
      <c r="U5" s="341">
        <f>SUM(U6:U9)</f>
        <v>12674</v>
      </c>
      <c r="V5" s="341">
        <f>SUM(V6:V9)</f>
        <v>12674</v>
      </c>
      <c r="W5" s="342">
        <f>V5/U5</f>
        <v>1</v>
      </c>
      <c r="X5" s="340">
        <f t="shared" ref="X5:X41" si="0">D5+H5+L5+P5+T5</f>
        <v>32640</v>
      </c>
      <c r="Y5" s="341">
        <f t="shared" ref="Y5:Y41" si="1">E5+I5+M5+Q5+U5</f>
        <v>60882</v>
      </c>
      <c r="Z5" s="341">
        <f t="shared" ref="Z5" si="2">F5+J5+N5+R5+V5</f>
        <v>56452</v>
      </c>
      <c r="AA5" s="342">
        <f t="shared" ref="AA5:AA42" si="3">Z5/Y5</f>
        <v>0.92723629315725498</v>
      </c>
    </row>
    <row r="6" spans="1:27" ht="15" customHeight="1" x14ac:dyDescent="0.25">
      <c r="A6" s="312" t="s">
        <v>153</v>
      </c>
      <c r="B6" s="308" t="s">
        <v>154</v>
      </c>
      <c r="C6" s="313" t="s">
        <v>155</v>
      </c>
      <c r="D6" s="314"/>
      <c r="E6" s="372"/>
      <c r="F6" s="372"/>
      <c r="G6" s="375"/>
      <c r="H6" s="364"/>
      <c r="I6" s="376"/>
      <c r="J6" s="376"/>
      <c r="K6" s="64"/>
      <c r="L6" s="183"/>
      <c r="M6" s="177"/>
      <c r="N6" s="177"/>
      <c r="O6" s="64"/>
      <c r="P6" s="183"/>
      <c r="Q6" s="177"/>
      <c r="R6" s="177"/>
      <c r="S6" s="64"/>
      <c r="T6" s="183"/>
      <c r="U6" s="177"/>
      <c r="V6" s="177"/>
      <c r="W6" s="64"/>
      <c r="X6" s="309"/>
      <c r="Y6" s="310"/>
      <c r="Z6" s="310"/>
      <c r="AA6" s="311"/>
    </row>
    <row r="7" spans="1:27" ht="15" customHeight="1" x14ac:dyDescent="0.25">
      <c r="A7" s="56" t="s">
        <v>156</v>
      </c>
      <c r="B7" s="57" t="s">
        <v>157</v>
      </c>
      <c r="C7" s="58" t="s">
        <v>158</v>
      </c>
      <c r="D7" s="374"/>
      <c r="E7" s="373"/>
      <c r="F7" s="377"/>
      <c r="G7" s="378"/>
      <c r="H7" s="299">
        <v>652</v>
      </c>
      <c r="I7" s="298">
        <v>652</v>
      </c>
      <c r="J7" s="298">
        <v>652</v>
      </c>
      <c r="K7" s="45">
        <f>J7/I7</f>
        <v>1</v>
      </c>
      <c r="L7" s="380"/>
      <c r="M7" s="298"/>
      <c r="N7" s="298"/>
      <c r="O7" s="42"/>
      <c r="P7" s="170"/>
      <c r="Q7" s="171"/>
      <c r="R7" s="171"/>
      <c r="S7" s="42"/>
      <c r="T7" s="170"/>
      <c r="U7" s="171"/>
      <c r="V7" s="188"/>
      <c r="W7" s="42"/>
      <c r="X7" s="300">
        <f>D8+H7+L7+P7+T7</f>
        <v>4477</v>
      </c>
      <c r="Y7" s="301">
        <f t="shared" si="1"/>
        <v>652</v>
      </c>
      <c r="Z7" s="301">
        <f>J7+N7+R7+V7</f>
        <v>652</v>
      </c>
      <c r="AA7" s="302">
        <f t="shared" si="3"/>
        <v>1</v>
      </c>
    </row>
    <row r="8" spans="1:27" ht="15" customHeight="1" x14ac:dyDescent="0.25">
      <c r="A8" s="56" t="s">
        <v>159</v>
      </c>
      <c r="B8" s="57" t="s">
        <v>157</v>
      </c>
      <c r="C8" s="58" t="s">
        <v>160</v>
      </c>
      <c r="D8" s="299">
        <v>3825</v>
      </c>
      <c r="E8" s="368">
        <v>4678</v>
      </c>
      <c r="F8" s="373">
        <v>3590</v>
      </c>
      <c r="G8" s="45">
        <f>F8/E8</f>
        <v>0.7674219752030782</v>
      </c>
      <c r="H8" s="299"/>
      <c r="I8" s="369"/>
      <c r="J8" s="369"/>
      <c r="K8" s="45"/>
      <c r="L8" s="381"/>
      <c r="M8" s="369"/>
      <c r="N8" s="369"/>
      <c r="O8" s="45"/>
      <c r="P8" s="170"/>
      <c r="Q8" s="171"/>
      <c r="R8" s="171"/>
      <c r="S8" s="42"/>
      <c r="T8" s="172"/>
      <c r="U8" s="173"/>
      <c r="V8" s="189"/>
      <c r="W8" s="45"/>
      <c r="X8" s="300">
        <f>H8+L8+P8+T8+D8</f>
        <v>3825</v>
      </c>
      <c r="Y8" s="301">
        <f t="shared" ref="Y8" si="4">I8+M8+Q8+U8+E8</f>
        <v>4678</v>
      </c>
      <c r="Z8" s="301">
        <f>J8+N8+R8+V8+F8</f>
        <v>3590</v>
      </c>
      <c r="AA8" s="302">
        <f t="shared" si="3"/>
        <v>0.7674219752030782</v>
      </c>
    </row>
    <row r="9" spans="1:27" ht="15" customHeight="1" x14ac:dyDescent="0.25">
      <c r="A9" s="66" t="s">
        <v>161</v>
      </c>
      <c r="B9" s="303" t="s">
        <v>157</v>
      </c>
      <c r="C9" s="319" t="s">
        <v>162</v>
      </c>
      <c r="D9" s="163"/>
      <c r="E9" s="368"/>
      <c r="F9" s="368"/>
      <c r="G9" s="379"/>
      <c r="H9" s="365">
        <v>6013</v>
      </c>
      <c r="I9" s="369">
        <v>10211</v>
      </c>
      <c r="J9" s="369">
        <v>9211</v>
      </c>
      <c r="K9" s="45">
        <f>J9/I9</f>
        <v>0.90206639898149055</v>
      </c>
      <c r="L9" s="370">
        <v>22150</v>
      </c>
      <c r="M9" s="369">
        <v>31520</v>
      </c>
      <c r="N9" s="369">
        <v>29178</v>
      </c>
      <c r="O9" s="45">
        <f>N9/M9</f>
        <v>0.9256979695431472</v>
      </c>
      <c r="P9" s="172"/>
      <c r="Q9" s="173"/>
      <c r="R9" s="173"/>
      <c r="S9" s="45"/>
      <c r="T9" s="172"/>
      <c r="U9" s="369">
        <v>12674</v>
      </c>
      <c r="V9" s="369">
        <v>12674</v>
      </c>
      <c r="W9" s="45">
        <f t="shared" ref="W9" si="5">V9/U9</f>
        <v>1</v>
      </c>
      <c r="X9" s="305">
        <f t="shared" ref="X9:Y10" si="6">D9+H9+L9+P9+T9</f>
        <v>28163</v>
      </c>
      <c r="Y9" s="306">
        <f t="shared" si="6"/>
        <v>54405</v>
      </c>
      <c r="Z9" s="306">
        <f t="shared" ref="Z9:Z24" si="7">F9+J9+N9+R9+V9</f>
        <v>51063</v>
      </c>
      <c r="AA9" s="307">
        <f>Z9/Y9</f>
        <v>0.93857182244279014</v>
      </c>
    </row>
    <row r="10" spans="1:27" ht="15" customHeight="1" x14ac:dyDescent="0.25">
      <c r="A10" s="66" t="s">
        <v>161</v>
      </c>
      <c r="B10" s="303" t="s">
        <v>157</v>
      </c>
      <c r="C10" s="319" t="s">
        <v>162</v>
      </c>
      <c r="D10" s="163"/>
      <c r="E10" s="368"/>
      <c r="F10" s="368"/>
      <c r="G10" s="379"/>
      <c r="H10" s="365">
        <v>0</v>
      </c>
      <c r="I10" s="369">
        <v>1147</v>
      </c>
      <c r="J10" s="369">
        <v>1147</v>
      </c>
      <c r="K10" s="45">
        <f>J10/I10</f>
        <v>1</v>
      </c>
      <c r="L10" s="370"/>
      <c r="M10" s="369"/>
      <c r="N10" s="369"/>
      <c r="O10" s="45"/>
      <c r="P10" s="172"/>
      <c r="Q10" s="173"/>
      <c r="R10" s="173"/>
      <c r="S10" s="45"/>
      <c r="T10" s="172"/>
      <c r="U10" s="173"/>
      <c r="V10" s="369"/>
      <c r="W10" s="45"/>
      <c r="X10" s="305">
        <f t="shared" si="6"/>
        <v>0</v>
      </c>
      <c r="Y10" s="306">
        <f t="shared" si="6"/>
        <v>1147</v>
      </c>
      <c r="Z10" s="306">
        <f t="shared" si="7"/>
        <v>1147</v>
      </c>
      <c r="AA10" s="307">
        <f>Z10/Y10</f>
        <v>1</v>
      </c>
    </row>
    <row r="11" spans="1:27" x14ac:dyDescent="0.25">
      <c r="A11" s="646" t="s">
        <v>163</v>
      </c>
      <c r="B11" s="647"/>
      <c r="C11" s="648"/>
      <c r="D11" s="340"/>
      <c r="E11" s="341"/>
      <c r="F11" s="341"/>
      <c r="G11" s="342"/>
      <c r="H11" s="340">
        <f>SUM(H12:H13)</f>
        <v>7118</v>
      </c>
      <c r="I11" s="341">
        <f>SUM(I12:I13)</f>
        <v>7439</v>
      </c>
      <c r="J11" s="341">
        <f>SUM(J12:J13)</f>
        <v>7439</v>
      </c>
      <c r="K11" s="342">
        <f t="shared" ref="K11:K13" si="8">J11/I11</f>
        <v>1</v>
      </c>
      <c r="L11" s="340"/>
      <c r="M11" s="341"/>
      <c r="N11" s="341"/>
      <c r="O11" s="342"/>
      <c r="P11" s="340"/>
      <c r="Q11" s="341"/>
      <c r="R11" s="341"/>
      <c r="S11" s="342"/>
      <c r="T11" s="340"/>
      <c r="U11" s="341"/>
      <c r="V11" s="341"/>
      <c r="W11" s="342"/>
      <c r="X11" s="340">
        <f t="shared" si="0"/>
        <v>7118</v>
      </c>
      <c r="Y11" s="341">
        <f t="shared" si="1"/>
        <v>7439</v>
      </c>
      <c r="Z11" s="341">
        <f t="shared" si="7"/>
        <v>7439</v>
      </c>
      <c r="AA11" s="342">
        <f t="shared" si="3"/>
        <v>1</v>
      </c>
    </row>
    <row r="12" spans="1:27" x14ac:dyDescent="0.25">
      <c r="A12" s="312" t="s">
        <v>164</v>
      </c>
      <c r="B12" s="308" t="s">
        <v>154</v>
      </c>
      <c r="C12" s="320" t="s">
        <v>223</v>
      </c>
      <c r="D12" s="314"/>
      <c r="E12" s="315"/>
      <c r="F12" s="315"/>
      <c r="G12" s="317"/>
      <c r="H12" s="364">
        <v>4290</v>
      </c>
      <c r="I12" s="177">
        <v>4611</v>
      </c>
      <c r="J12" s="376">
        <v>4611</v>
      </c>
      <c r="K12" s="64">
        <f t="shared" si="8"/>
        <v>1</v>
      </c>
      <c r="L12" s="183"/>
      <c r="M12" s="177"/>
      <c r="N12" s="177"/>
      <c r="O12" s="64"/>
      <c r="P12" s="183"/>
      <c r="Q12" s="177"/>
      <c r="R12" s="177"/>
      <c r="S12" s="64"/>
      <c r="T12" s="183"/>
      <c r="U12" s="177"/>
      <c r="V12" s="177"/>
      <c r="W12" s="64"/>
      <c r="X12" s="309">
        <f t="shared" si="0"/>
        <v>4290</v>
      </c>
      <c r="Y12" s="310">
        <f t="shared" si="1"/>
        <v>4611</v>
      </c>
      <c r="Z12" s="310">
        <f t="shared" si="7"/>
        <v>4611</v>
      </c>
      <c r="AA12" s="311">
        <f t="shared" si="3"/>
        <v>1</v>
      </c>
    </row>
    <row r="13" spans="1:27" ht="15" customHeight="1" x14ac:dyDescent="0.25">
      <c r="A13" s="66" t="s">
        <v>166</v>
      </c>
      <c r="B13" s="303" t="s">
        <v>157</v>
      </c>
      <c r="C13" s="67" t="s">
        <v>167</v>
      </c>
      <c r="D13" s="163"/>
      <c r="E13" s="164"/>
      <c r="F13" s="164"/>
      <c r="G13" s="50"/>
      <c r="H13" s="365">
        <v>2828</v>
      </c>
      <c r="I13" s="189">
        <v>2828</v>
      </c>
      <c r="J13" s="369">
        <v>2828</v>
      </c>
      <c r="K13" s="45">
        <f t="shared" si="8"/>
        <v>1</v>
      </c>
      <c r="L13" s="172"/>
      <c r="M13" s="173"/>
      <c r="N13" s="173"/>
      <c r="O13" s="45"/>
      <c r="P13" s="172"/>
      <c r="Q13" s="173"/>
      <c r="R13" s="173"/>
      <c r="S13" s="45"/>
      <c r="T13" s="163"/>
      <c r="U13" s="184"/>
      <c r="V13" s="184"/>
      <c r="W13" s="59"/>
      <c r="X13" s="305">
        <f t="shared" si="0"/>
        <v>2828</v>
      </c>
      <c r="Y13" s="306">
        <f t="shared" si="1"/>
        <v>2828</v>
      </c>
      <c r="Z13" s="306">
        <f t="shared" si="7"/>
        <v>2828</v>
      </c>
      <c r="AA13" s="307">
        <f t="shared" si="3"/>
        <v>1</v>
      </c>
    </row>
    <row r="14" spans="1:27" x14ac:dyDescent="0.25">
      <c r="A14" s="646" t="s">
        <v>168</v>
      </c>
      <c r="B14" s="647"/>
      <c r="C14" s="648"/>
      <c r="D14" s="340"/>
      <c r="E14" s="340"/>
      <c r="F14" s="340"/>
      <c r="G14" s="342"/>
      <c r="H14" s="340"/>
      <c r="I14" s="340"/>
      <c r="J14" s="340"/>
      <c r="K14" s="342"/>
      <c r="L14" s="340"/>
      <c r="M14" s="340"/>
      <c r="N14" s="340"/>
      <c r="O14" s="342"/>
      <c r="P14" s="340"/>
      <c r="Q14" s="340"/>
      <c r="R14" s="340"/>
      <c r="S14" s="342"/>
      <c r="T14" s="340">
        <f>SUM(T15:T15)</f>
        <v>18128</v>
      </c>
      <c r="U14" s="340">
        <f>U15</f>
        <v>20128</v>
      </c>
      <c r="V14" s="340">
        <f>V15</f>
        <v>10832</v>
      </c>
      <c r="W14" s="342">
        <f>V14/U14</f>
        <v>0.53815580286168518</v>
      </c>
      <c r="X14" s="340">
        <f t="shared" si="0"/>
        <v>18128</v>
      </c>
      <c r="Y14" s="341">
        <f t="shared" si="1"/>
        <v>20128</v>
      </c>
      <c r="Z14" s="341">
        <f t="shared" si="7"/>
        <v>10832</v>
      </c>
      <c r="AA14" s="342">
        <f t="shared" si="3"/>
        <v>0.53815580286168518</v>
      </c>
    </row>
    <row r="15" spans="1:27" x14ac:dyDescent="0.25">
      <c r="A15" s="321" t="s">
        <v>169</v>
      </c>
      <c r="B15" s="322" t="s">
        <v>157</v>
      </c>
      <c r="C15" s="323" t="s">
        <v>170</v>
      </c>
      <c r="D15" s="324"/>
      <c r="E15" s="325"/>
      <c r="F15" s="371"/>
      <c r="G15" s="326"/>
      <c r="H15" s="366"/>
      <c r="I15" s="176"/>
      <c r="J15" s="176"/>
      <c r="K15" s="68"/>
      <c r="L15" s="327"/>
      <c r="M15" s="176"/>
      <c r="N15" s="176"/>
      <c r="O15" s="68"/>
      <c r="P15" s="327"/>
      <c r="Q15" s="176"/>
      <c r="R15" s="176"/>
      <c r="S15" s="68"/>
      <c r="T15" s="328">
        <v>18128</v>
      </c>
      <c r="U15" s="329">
        <v>20128</v>
      </c>
      <c r="V15" s="382">
        <v>10832</v>
      </c>
      <c r="W15" s="330">
        <f>V15/U15</f>
        <v>0.53815580286168518</v>
      </c>
      <c r="X15" s="331">
        <f t="shared" si="0"/>
        <v>18128</v>
      </c>
      <c r="Y15" s="332">
        <f t="shared" si="1"/>
        <v>20128</v>
      </c>
      <c r="Z15" s="332">
        <f t="shared" si="7"/>
        <v>10832</v>
      </c>
      <c r="AA15" s="333">
        <f t="shared" si="3"/>
        <v>0.53815580286168518</v>
      </c>
    </row>
    <row r="16" spans="1:27" s="90" customFormat="1" x14ac:dyDescent="0.25">
      <c r="A16" s="646" t="s">
        <v>171</v>
      </c>
      <c r="B16" s="647"/>
      <c r="C16" s="648"/>
      <c r="D16" s="362">
        <f>SUM(D18:D20)</f>
        <v>2635</v>
      </c>
      <c r="E16" s="347">
        <f>SUM(E18:E20)</f>
        <v>3524</v>
      </c>
      <c r="F16" s="347">
        <f>SUM(F18:F20)</f>
        <v>1828</v>
      </c>
      <c r="G16" s="363">
        <f>F16/E16</f>
        <v>0.51872871736662884</v>
      </c>
      <c r="H16" s="362">
        <f>SUM(H18:H20)</f>
        <v>6661</v>
      </c>
      <c r="I16" s="347">
        <f>SUM(I18:I20)</f>
        <v>12210</v>
      </c>
      <c r="J16" s="347">
        <f>SUM(J18:J20)</f>
        <v>10210</v>
      </c>
      <c r="K16" s="363">
        <f>J16/I16</f>
        <v>0.83619983619983618</v>
      </c>
      <c r="L16" s="362"/>
      <c r="M16" s="347"/>
      <c r="N16" s="347"/>
      <c r="O16" s="363"/>
      <c r="P16" s="362">
        <f>SUM(P17:P20)</f>
        <v>180</v>
      </c>
      <c r="Q16" s="347">
        <f>SUM(Q18:Q20)</f>
        <v>0</v>
      </c>
      <c r="R16" s="347">
        <f>SUM(R18:R20)</f>
        <v>0</v>
      </c>
      <c r="S16" s="363" t="e">
        <f>R16/Q16</f>
        <v>#DIV/0!</v>
      </c>
      <c r="T16" s="362">
        <f>SUM(T18:T20)</f>
        <v>2247</v>
      </c>
      <c r="U16" s="347">
        <f>SUM(U18:U20)</f>
        <v>928</v>
      </c>
      <c r="V16" s="347">
        <f>SUM(V18:V20)</f>
        <v>929</v>
      </c>
      <c r="W16" s="363">
        <f>V16/U16</f>
        <v>1.0010775862068966</v>
      </c>
      <c r="X16" s="340">
        <f t="shared" si="0"/>
        <v>11723</v>
      </c>
      <c r="Y16" s="341">
        <f t="shared" si="1"/>
        <v>16662</v>
      </c>
      <c r="Z16" s="341">
        <f t="shared" si="7"/>
        <v>12967</v>
      </c>
      <c r="AA16" s="342">
        <f t="shared" si="3"/>
        <v>0.77823790661385184</v>
      </c>
    </row>
    <row r="17" spans="1:27" ht="13.5" customHeight="1" x14ac:dyDescent="0.25">
      <c r="A17" s="60" t="s">
        <v>224</v>
      </c>
      <c r="B17" s="308" t="s">
        <v>154</v>
      </c>
      <c r="C17" s="61" t="s">
        <v>225</v>
      </c>
      <c r="D17" s="178"/>
      <c r="E17" s="179"/>
      <c r="F17" s="179"/>
      <c r="G17" s="62"/>
      <c r="H17" s="183"/>
      <c r="I17" s="177"/>
      <c r="J17" s="177"/>
      <c r="K17" s="64"/>
      <c r="L17" s="181"/>
      <c r="M17" s="182"/>
      <c r="N17" s="182"/>
      <c r="O17" s="63"/>
      <c r="P17" s="183">
        <v>180</v>
      </c>
      <c r="Q17" s="177">
        <v>0</v>
      </c>
      <c r="R17" s="177">
        <v>0</v>
      </c>
      <c r="S17" s="383"/>
      <c r="T17" s="183"/>
      <c r="U17" s="177"/>
      <c r="V17" s="177"/>
      <c r="W17" s="64"/>
      <c r="X17" s="309">
        <f t="shared" si="0"/>
        <v>180</v>
      </c>
      <c r="Y17" s="310">
        <f t="shared" si="1"/>
        <v>0</v>
      </c>
      <c r="Z17" s="310">
        <f t="shared" si="7"/>
        <v>0</v>
      </c>
      <c r="AA17" s="311"/>
    </row>
    <row r="18" spans="1:27" ht="15" customHeight="1" x14ac:dyDescent="0.25">
      <c r="A18" s="56" t="s">
        <v>172</v>
      </c>
      <c r="B18" s="57" t="s">
        <v>157</v>
      </c>
      <c r="C18" s="58" t="s">
        <v>173</v>
      </c>
      <c r="D18" s="158"/>
      <c r="E18" s="373"/>
      <c r="F18" s="373"/>
      <c r="G18" s="378"/>
      <c r="H18" s="380">
        <v>3200</v>
      </c>
      <c r="I18" s="298">
        <v>3200</v>
      </c>
      <c r="J18" s="298">
        <v>3200</v>
      </c>
      <c r="K18" s="383">
        <f t="shared" ref="K18:K24" si="9">J18/I18</f>
        <v>1</v>
      </c>
      <c r="L18" s="380"/>
      <c r="M18" s="298"/>
      <c r="N18" s="298"/>
      <c r="O18" s="383"/>
      <c r="P18" s="380"/>
      <c r="Q18" s="298"/>
      <c r="R18" s="298"/>
      <c r="S18" s="383"/>
      <c r="T18" s="380"/>
      <c r="U18" s="298"/>
      <c r="V18" s="298"/>
      <c r="W18" s="42"/>
      <c r="X18" s="300">
        <f t="shared" si="0"/>
        <v>3200</v>
      </c>
      <c r="Y18" s="301">
        <f t="shared" si="1"/>
        <v>3200</v>
      </c>
      <c r="Z18" s="301">
        <f t="shared" si="7"/>
        <v>3200</v>
      </c>
      <c r="AA18" s="302">
        <f t="shared" si="3"/>
        <v>1</v>
      </c>
    </row>
    <row r="19" spans="1:27" ht="15" customHeight="1" x14ac:dyDescent="0.25">
      <c r="A19" s="56" t="s">
        <v>174</v>
      </c>
      <c r="B19" s="57" t="s">
        <v>157</v>
      </c>
      <c r="C19" s="58" t="s">
        <v>175</v>
      </c>
      <c r="D19" s="160"/>
      <c r="E19" s="384"/>
      <c r="F19" s="373"/>
      <c r="G19" s="385"/>
      <c r="H19" s="380">
        <v>3461</v>
      </c>
      <c r="I19" s="298">
        <v>3461</v>
      </c>
      <c r="J19" s="298">
        <v>3461</v>
      </c>
      <c r="K19" s="383">
        <f t="shared" si="9"/>
        <v>1</v>
      </c>
      <c r="L19" s="380"/>
      <c r="M19" s="298"/>
      <c r="N19" s="298"/>
      <c r="O19" s="383"/>
      <c r="P19" s="380"/>
      <c r="Q19" s="298"/>
      <c r="R19" s="298"/>
      <c r="S19" s="383"/>
      <c r="T19" s="380"/>
      <c r="U19" s="298"/>
      <c r="V19" s="298"/>
      <c r="W19" s="42"/>
      <c r="X19" s="300">
        <f t="shared" si="0"/>
        <v>3461</v>
      </c>
      <c r="Y19" s="301">
        <f t="shared" si="1"/>
        <v>3461</v>
      </c>
      <c r="Z19" s="301">
        <f t="shared" si="7"/>
        <v>3461</v>
      </c>
      <c r="AA19" s="302">
        <f t="shared" si="3"/>
        <v>1</v>
      </c>
    </row>
    <row r="20" spans="1:27" ht="15" customHeight="1" x14ac:dyDescent="0.25">
      <c r="A20" s="66" t="s">
        <v>176</v>
      </c>
      <c r="B20" s="303" t="s">
        <v>157</v>
      </c>
      <c r="C20" s="67" t="s">
        <v>177</v>
      </c>
      <c r="D20" s="343">
        <v>2635</v>
      </c>
      <c r="E20" s="386">
        <v>3524</v>
      </c>
      <c r="F20" s="368">
        <v>1828</v>
      </c>
      <c r="G20" s="45">
        <f>F20/E20</f>
        <v>0.51872871736662884</v>
      </c>
      <c r="H20" s="370"/>
      <c r="I20" s="369">
        <v>5549</v>
      </c>
      <c r="J20" s="369">
        <v>3549</v>
      </c>
      <c r="K20" s="388">
        <f t="shared" si="9"/>
        <v>0.63957469814380974</v>
      </c>
      <c r="L20" s="370"/>
      <c r="M20" s="369"/>
      <c r="N20" s="369"/>
      <c r="O20" s="388"/>
      <c r="P20" s="370"/>
      <c r="Q20" s="369"/>
      <c r="R20" s="369"/>
      <c r="S20" s="388"/>
      <c r="T20" s="370">
        <v>2247</v>
      </c>
      <c r="U20" s="369">
        <v>928</v>
      </c>
      <c r="V20" s="369">
        <v>929</v>
      </c>
      <c r="W20" s="42">
        <f>V20/U20</f>
        <v>1.0010775862068966</v>
      </c>
      <c r="X20" s="305">
        <f t="shared" si="0"/>
        <v>4882</v>
      </c>
      <c r="Y20" s="306">
        <f t="shared" si="1"/>
        <v>10001</v>
      </c>
      <c r="Z20" s="306">
        <f t="shared" si="7"/>
        <v>6306</v>
      </c>
      <c r="AA20" s="307">
        <f t="shared" si="3"/>
        <v>0.63053694630536949</v>
      </c>
    </row>
    <row r="21" spans="1:27" x14ac:dyDescent="0.25">
      <c r="A21" s="646" t="s">
        <v>178</v>
      </c>
      <c r="B21" s="647"/>
      <c r="C21" s="648"/>
      <c r="D21" s="362"/>
      <c r="E21" s="347"/>
      <c r="F21" s="347"/>
      <c r="G21" s="363"/>
      <c r="H21" s="362">
        <f>SUM(H22:H23)</f>
        <v>4466</v>
      </c>
      <c r="I21" s="347">
        <f>SUM(I22:I23)</f>
        <v>5011</v>
      </c>
      <c r="J21" s="347">
        <f>SUM(J22:J23)</f>
        <v>5011</v>
      </c>
      <c r="K21" s="363">
        <f t="shared" si="9"/>
        <v>1</v>
      </c>
      <c r="L21" s="362"/>
      <c r="M21" s="347"/>
      <c r="N21" s="347"/>
      <c r="O21" s="342"/>
      <c r="P21" s="340"/>
      <c r="Q21" s="340"/>
      <c r="R21" s="340"/>
      <c r="S21" s="342"/>
      <c r="T21" s="362"/>
      <c r="U21" s="341"/>
      <c r="V21" s="341"/>
      <c r="W21" s="342"/>
      <c r="X21" s="340">
        <f t="shared" si="0"/>
        <v>4466</v>
      </c>
      <c r="Y21" s="341">
        <f t="shared" si="1"/>
        <v>5011</v>
      </c>
      <c r="Z21" s="341">
        <f t="shared" si="7"/>
        <v>5011</v>
      </c>
      <c r="AA21" s="342">
        <f t="shared" si="3"/>
        <v>1</v>
      </c>
    </row>
    <row r="22" spans="1:27" ht="15" customHeight="1" x14ac:dyDescent="0.25">
      <c r="A22" s="312" t="s">
        <v>181</v>
      </c>
      <c r="B22" s="308" t="s">
        <v>154</v>
      </c>
      <c r="C22" s="320" t="s">
        <v>182</v>
      </c>
      <c r="D22" s="344"/>
      <c r="E22" s="345"/>
      <c r="F22" s="345"/>
      <c r="G22" s="346"/>
      <c r="H22" s="183">
        <v>4300</v>
      </c>
      <c r="I22" s="177">
        <v>4844</v>
      </c>
      <c r="J22" s="376">
        <v>4844</v>
      </c>
      <c r="K22" s="64">
        <f t="shared" si="9"/>
        <v>1</v>
      </c>
      <c r="L22" s="183"/>
      <c r="M22" s="177"/>
      <c r="N22" s="177"/>
      <c r="O22" s="64"/>
      <c r="P22" s="183"/>
      <c r="Q22" s="177"/>
      <c r="R22" s="177"/>
      <c r="S22" s="64"/>
      <c r="T22" s="183"/>
      <c r="U22" s="177"/>
      <c r="V22" s="177"/>
      <c r="W22" s="64"/>
      <c r="X22" s="309">
        <f t="shared" si="0"/>
        <v>4300</v>
      </c>
      <c r="Y22" s="310">
        <f t="shared" si="1"/>
        <v>4844</v>
      </c>
      <c r="Z22" s="310">
        <f t="shared" si="7"/>
        <v>4844</v>
      </c>
      <c r="AA22" s="311">
        <f t="shared" si="3"/>
        <v>1</v>
      </c>
    </row>
    <row r="23" spans="1:27" ht="15" customHeight="1" x14ac:dyDescent="0.25">
      <c r="A23" s="66" t="s">
        <v>183</v>
      </c>
      <c r="B23" s="303" t="s">
        <v>157</v>
      </c>
      <c r="C23" s="67" t="s">
        <v>184</v>
      </c>
      <c r="D23" s="161"/>
      <c r="E23" s="162"/>
      <c r="F23" s="162"/>
      <c r="G23" s="46"/>
      <c r="H23" s="172">
        <v>166</v>
      </c>
      <c r="I23" s="173">
        <v>167</v>
      </c>
      <c r="J23" s="369">
        <v>167</v>
      </c>
      <c r="K23" s="45">
        <f t="shared" si="9"/>
        <v>1</v>
      </c>
      <c r="L23" s="172"/>
      <c r="M23" s="173"/>
      <c r="N23" s="173"/>
      <c r="O23" s="45"/>
      <c r="P23" s="172"/>
      <c r="Q23" s="173"/>
      <c r="R23" s="173"/>
      <c r="S23" s="45"/>
      <c r="T23" s="172"/>
      <c r="U23" s="173"/>
      <c r="V23" s="173"/>
      <c r="W23" s="45"/>
      <c r="X23" s="305">
        <f t="shared" si="0"/>
        <v>166</v>
      </c>
      <c r="Y23" s="306">
        <f t="shared" si="1"/>
        <v>167</v>
      </c>
      <c r="Z23" s="306">
        <f t="shared" si="7"/>
        <v>167</v>
      </c>
      <c r="AA23" s="307">
        <f t="shared" si="3"/>
        <v>1</v>
      </c>
    </row>
    <row r="24" spans="1:27" x14ac:dyDescent="0.25">
      <c r="A24" s="646" t="s">
        <v>185</v>
      </c>
      <c r="B24" s="647"/>
      <c r="C24" s="648"/>
      <c r="D24" s="362">
        <f>SUM(D25:D29)</f>
        <v>150</v>
      </c>
      <c r="E24" s="347">
        <f>SUM(E25:E29)</f>
        <v>150</v>
      </c>
      <c r="F24" s="347">
        <f>SUM(F25:F29)</f>
        <v>136</v>
      </c>
      <c r="G24" s="363">
        <f>F24/E24</f>
        <v>0.90666666666666662</v>
      </c>
      <c r="H24" s="362">
        <f>SUM(H25:H29)</f>
        <v>1200</v>
      </c>
      <c r="I24" s="347">
        <f>SUM(I25:I29)</f>
        <v>1200</v>
      </c>
      <c r="J24" s="347">
        <f>SUM(J25:J29)</f>
        <v>1200</v>
      </c>
      <c r="K24" s="363">
        <f t="shared" si="9"/>
        <v>1</v>
      </c>
      <c r="L24" s="362"/>
      <c r="M24" s="347"/>
      <c r="N24" s="347"/>
      <c r="O24" s="363"/>
      <c r="P24" s="362">
        <f>SUM(P25:P29)</f>
        <v>441</v>
      </c>
      <c r="Q24" s="347">
        <f>SUM(Q25:Q29)</f>
        <v>441</v>
      </c>
      <c r="R24" s="347">
        <f>SUM(R25:R29)</f>
        <v>441</v>
      </c>
      <c r="S24" s="363">
        <f t="shared" ref="S24" si="10">R24/Q24</f>
        <v>1</v>
      </c>
      <c r="T24" s="362">
        <f>SUM(T25:T29)</f>
        <v>0</v>
      </c>
      <c r="U24" s="347">
        <f>SUM(U25:U29)</f>
        <v>125</v>
      </c>
      <c r="V24" s="347">
        <f>SUM(V25:V29)</f>
        <v>125</v>
      </c>
      <c r="W24" s="363">
        <f>V24/U24</f>
        <v>1</v>
      </c>
      <c r="X24" s="340">
        <f t="shared" si="0"/>
        <v>1791</v>
      </c>
      <c r="Y24" s="341">
        <f t="shared" si="1"/>
        <v>1916</v>
      </c>
      <c r="Z24" s="341">
        <f t="shared" si="7"/>
        <v>1902</v>
      </c>
      <c r="AA24" s="342">
        <f t="shared" si="3"/>
        <v>0.99269311064718158</v>
      </c>
    </row>
    <row r="25" spans="1:27" ht="15" customHeight="1" x14ac:dyDescent="0.25">
      <c r="A25" s="312" t="s">
        <v>190</v>
      </c>
      <c r="B25" s="308" t="s">
        <v>157</v>
      </c>
      <c r="C25" s="348" t="s">
        <v>226</v>
      </c>
      <c r="D25" s="314"/>
      <c r="E25" s="315"/>
      <c r="F25" s="372"/>
      <c r="G25" s="375"/>
      <c r="H25" s="389"/>
      <c r="I25" s="376"/>
      <c r="J25" s="376"/>
      <c r="K25" s="390"/>
      <c r="L25" s="389"/>
      <c r="M25" s="376"/>
      <c r="N25" s="376"/>
      <c r="O25" s="390"/>
      <c r="P25" s="389"/>
      <c r="Q25" s="376"/>
      <c r="R25" s="376"/>
      <c r="S25" s="390"/>
      <c r="T25" s="389"/>
      <c r="U25" s="376"/>
      <c r="V25" s="376"/>
      <c r="W25" s="64"/>
      <c r="X25" s="309"/>
      <c r="Y25" s="310"/>
      <c r="Z25" s="310"/>
      <c r="AA25" s="311"/>
    </row>
    <row r="26" spans="1:27" ht="15" customHeight="1" x14ac:dyDescent="0.25">
      <c r="A26" s="56" t="s">
        <v>188</v>
      </c>
      <c r="B26" s="57" t="s">
        <v>157</v>
      </c>
      <c r="C26" s="58" t="s">
        <v>189</v>
      </c>
      <c r="D26" s="158"/>
      <c r="E26" s="159"/>
      <c r="F26" s="373"/>
      <c r="G26" s="378"/>
      <c r="H26" s="380"/>
      <c r="I26" s="298"/>
      <c r="J26" s="298"/>
      <c r="K26" s="383"/>
      <c r="L26" s="380"/>
      <c r="M26" s="298"/>
      <c r="N26" s="298"/>
      <c r="O26" s="383"/>
      <c r="P26" s="380"/>
      <c r="Q26" s="298"/>
      <c r="R26" s="298"/>
      <c r="S26" s="383"/>
      <c r="T26" s="380"/>
      <c r="U26" s="298">
        <v>125</v>
      </c>
      <c r="V26" s="298">
        <v>125</v>
      </c>
      <c r="W26" s="42">
        <f>V26/U26</f>
        <v>1</v>
      </c>
      <c r="X26" s="300">
        <f t="shared" si="0"/>
        <v>0</v>
      </c>
      <c r="Y26" s="301">
        <f t="shared" si="1"/>
        <v>125</v>
      </c>
      <c r="Z26" s="301">
        <f>F26+J26+N26+R26+V26</f>
        <v>125</v>
      </c>
      <c r="AA26" s="302">
        <f t="shared" si="3"/>
        <v>1</v>
      </c>
    </row>
    <row r="27" spans="1:27" ht="15" customHeight="1" x14ac:dyDescent="0.25">
      <c r="A27" s="56" t="s">
        <v>191</v>
      </c>
      <c r="B27" s="57" t="s">
        <v>157</v>
      </c>
      <c r="C27" s="65" t="s">
        <v>192</v>
      </c>
      <c r="D27" s="299"/>
      <c r="E27" s="159"/>
      <c r="F27" s="373"/>
      <c r="G27" s="378"/>
      <c r="H27" s="380">
        <v>1200</v>
      </c>
      <c r="I27" s="298">
        <v>1200</v>
      </c>
      <c r="J27" s="298">
        <v>1200</v>
      </c>
      <c r="K27" s="383">
        <f>J27/I27</f>
        <v>1</v>
      </c>
      <c r="L27" s="380"/>
      <c r="M27" s="298"/>
      <c r="N27" s="298"/>
      <c r="O27" s="383"/>
      <c r="P27" s="380"/>
      <c r="Q27" s="298"/>
      <c r="R27" s="298"/>
      <c r="S27" s="383"/>
      <c r="T27" s="380"/>
      <c r="U27" s="298"/>
      <c r="V27" s="298"/>
      <c r="W27" s="42"/>
      <c r="X27" s="300">
        <f t="shared" si="0"/>
        <v>1200</v>
      </c>
      <c r="Y27" s="301">
        <f t="shared" si="1"/>
        <v>1200</v>
      </c>
      <c r="Z27" s="301">
        <f>F27+J27+N27+R27+V27</f>
        <v>1200</v>
      </c>
      <c r="AA27" s="302">
        <f t="shared" si="3"/>
        <v>1</v>
      </c>
    </row>
    <row r="28" spans="1:27" ht="15" customHeight="1" x14ac:dyDescent="0.25">
      <c r="A28" s="56" t="s">
        <v>193</v>
      </c>
      <c r="B28" s="57" t="s">
        <v>154</v>
      </c>
      <c r="C28" s="58" t="s">
        <v>194</v>
      </c>
      <c r="D28" s="158"/>
      <c r="E28" s="159"/>
      <c r="F28" s="373"/>
      <c r="G28" s="378"/>
      <c r="H28" s="380"/>
      <c r="I28" s="298"/>
      <c r="J28" s="298"/>
      <c r="K28" s="383"/>
      <c r="L28" s="380"/>
      <c r="M28" s="298"/>
      <c r="N28" s="298"/>
      <c r="O28" s="383"/>
      <c r="P28" s="380">
        <v>441</v>
      </c>
      <c r="Q28" s="298">
        <v>441</v>
      </c>
      <c r="R28" s="298">
        <v>441</v>
      </c>
      <c r="S28" s="383">
        <f>R28/Q28</f>
        <v>1</v>
      </c>
      <c r="T28" s="380"/>
      <c r="U28" s="298"/>
      <c r="V28" s="298"/>
      <c r="W28" s="42"/>
      <c r="X28" s="300">
        <f t="shared" si="0"/>
        <v>441</v>
      </c>
      <c r="Y28" s="301">
        <f t="shared" si="1"/>
        <v>441</v>
      </c>
      <c r="Z28" s="301">
        <f>F28+J28+N28+R28+V28</f>
        <v>441</v>
      </c>
      <c r="AA28" s="302">
        <f t="shared" si="3"/>
        <v>1</v>
      </c>
    </row>
    <row r="29" spans="1:27" ht="15" customHeight="1" x14ac:dyDescent="0.25">
      <c r="A29" s="66" t="s">
        <v>186</v>
      </c>
      <c r="B29" s="303" t="s">
        <v>157</v>
      </c>
      <c r="C29" s="67" t="s">
        <v>453</v>
      </c>
      <c r="D29" s="163">
        <v>150</v>
      </c>
      <c r="E29" s="164">
        <v>150</v>
      </c>
      <c r="F29" s="368">
        <v>136</v>
      </c>
      <c r="G29" s="387">
        <f>F29/E29</f>
        <v>0.90666666666666662</v>
      </c>
      <c r="H29" s="370"/>
      <c r="I29" s="369"/>
      <c r="J29" s="369"/>
      <c r="K29" s="388"/>
      <c r="L29" s="370"/>
      <c r="M29" s="369"/>
      <c r="N29" s="369"/>
      <c r="O29" s="388"/>
      <c r="P29" s="370"/>
      <c r="Q29" s="369"/>
      <c r="R29" s="369"/>
      <c r="S29" s="388"/>
      <c r="T29" s="370"/>
      <c r="U29" s="369"/>
      <c r="V29" s="369"/>
      <c r="W29" s="45"/>
      <c r="X29" s="305">
        <f t="shared" si="0"/>
        <v>150</v>
      </c>
      <c r="Y29" s="306">
        <f t="shared" si="1"/>
        <v>150</v>
      </c>
      <c r="Z29" s="306">
        <f>F29+J29+N29+R29+V29</f>
        <v>136</v>
      </c>
      <c r="AA29" s="307">
        <f t="shared" si="3"/>
        <v>0.90666666666666662</v>
      </c>
    </row>
    <row r="30" spans="1:27" x14ac:dyDescent="0.25">
      <c r="A30" s="646" t="s">
        <v>195</v>
      </c>
      <c r="B30" s="647"/>
      <c r="C30" s="648"/>
      <c r="D30" s="340"/>
      <c r="E30" s="341"/>
      <c r="F30" s="341"/>
      <c r="G30" s="342"/>
      <c r="H30" s="362">
        <f>SUM(H31:H32)</f>
        <v>175</v>
      </c>
      <c r="I30" s="347">
        <f>SUM(I31:I32)</f>
        <v>175</v>
      </c>
      <c r="J30" s="347">
        <f>SUM(J31:J32)</f>
        <v>175</v>
      </c>
      <c r="K30" s="363">
        <f>J30/I30</f>
        <v>1</v>
      </c>
      <c r="L30" s="362"/>
      <c r="M30" s="347"/>
      <c r="N30" s="347"/>
      <c r="O30" s="342"/>
      <c r="P30" s="340"/>
      <c r="Q30" s="341"/>
      <c r="R30" s="341"/>
      <c r="S30" s="342"/>
      <c r="T30" s="362"/>
      <c r="U30" s="341"/>
      <c r="V30" s="341"/>
      <c r="W30" s="342"/>
      <c r="X30" s="340">
        <f t="shared" si="0"/>
        <v>175</v>
      </c>
      <c r="Y30" s="341">
        <f t="shared" si="1"/>
        <v>175</v>
      </c>
      <c r="Z30" s="341">
        <f>F30+J30+N30+R30+V30</f>
        <v>175</v>
      </c>
      <c r="AA30" s="342">
        <f t="shared" si="3"/>
        <v>1</v>
      </c>
    </row>
    <row r="31" spans="1:27" ht="15" customHeight="1" x14ac:dyDescent="0.25">
      <c r="A31" s="312" t="s">
        <v>196</v>
      </c>
      <c r="B31" s="308" t="s">
        <v>157</v>
      </c>
      <c r="C31" s="320" t="s">
        <v>197</v>
      </c>
      <c r="D31" s="344"/>
      <c r="E31" s="345"/>
      <c r="F31" s="316"/>
      <c r="G31" s="346"/>
      <c r="H31" s="183"/>
      <c r="I31" s="177"/>
      <c r="J31" s="318"/>
      <c r="K31" s="64"/>
      <c r="L31" s="183"/>
      <c r="M31" s="177"/>
      <c r="N31" s="177"/>
      <c r="O31" s="64"/>
      <c r="P31" s="183"/>
      <c r="Q31" s="177"/>
      <c r="R31" s="177"/>
      <c r="S31" s="64"/>
      <c r="T31" s="183"/>
      <c r="U31" s="177"/>
      <c r="V31" s="177"/>
      <c r="W31" s="64"/>
      <c r="X31" s="309"/>
      <c r="Y31" s="310"/>
      <c r="Z31" s="310"/>
      <c r="AA31" s="311"/>
    </row>
    <row r="32" spans="1:27" ht="15" customHeight="1" x14ac:dyDescent="0.25">
      <c r="A32" s="66" t="s">
        <v>200</v>
      </c>
      <c r="B32" s="303" t="s">
        <v>154</v>
      </c>
      <c r="C32" s="67" t="s">
        <v>201</v>
      </c>
      <c r="D32" s="161"/>
      <c r="E32" s="162"/>
      <c r="F32" s="304"/>
      <c r="G32" s="46"/>
      <c r="H32" s="172">
        <v>175</v>
      </c>
      <c r="I32" s="173">
        <v>175</v>
      </c>
      <c r="J32" s="369">
        <v>175</v>
      </c>
      <c r="K32" s="45">
        <f>J32/I32</f>
        <v>1</v>
      </c>
      <c r="L32" s="172"/>
      <c r="M32" s="173"/>
      <c r="N32" s="173"/>
      <c r="O32" s="45"/>
      <c r="P32" s="172"/>
      <c r="Q32" s="173"/>
      <c r="R32" s="173"/>
      <c r="S32" s="45"/>
      <c r="T32" s="172"/>
      <c r="U32" s="173"/>
      <c r="V32" s="173"/>
      <c r="W32" s="45"/>
      <c r="X32" s="305">
        <f t="shared" si="0"/>
        <v>175</v>
      </c>
      <c r="Y32" s="306">
        <f t="shared" si="1"/>
        <v>175</v>
      </c>
      <c r="Z32" s="306">
        <f t="shared" ref="Z32:Z37" si="11">F32+J32+N32+R32+V32</f>
        <v>175</v>
      </c>
      <c r="AA32" s="307">
        <f t="shared" si="3"/>
        <v>1</v>
      </c>
    </row>
    <row r="33" spans="1:27" x14ac:dyDescent="0.25">
      <c r="A33" s="646" t="s">
        <v>202</v>
      </c>
      <c r="B33" s="647"/>
      <c r="C33" s="648"/>
      <c r="D33" s="362">
        <f>SUM(D34:D38)</f>
        <v>0</v>
      </c>
      <c r="E33" s="347">
        <f>SUM(E34:E38)</f>
        <v>254</v>
      </c>
      <c r="F33" s="347">
        <f>SUM(F34:F38)</f>
        <v>253</v>
      </c>
      <c r="G33" s="363">
        <f>F33/E33</f>
        <v>0.99606299212598426</v>
      </c>
      <c r="H33" s="362">
        <f>SUM(H34:H36)</f>
        <v>10377</v>
      </c>
      <c r="I33" s="347">
        <f>SUM(I34:I36)</f>
        <v>12947</v>
      </c>
      <c r="J33" s="347">
        <f>SUM(J34:J36)</f>
        <v>10947</v>
      </c>
      <c r="K33" s="363">
        <f>J33/I33</f>
        <v>0.84552405962771293</v>
      </c>
      <c r="L33" s="362"/>
      <c r="M33" s="347"/>
      <c r="N33" s="347"/>
      <c r="O33" s="342"/>
      <c r="P33" s="340"/>
      <c r="Q33" s="341"/>
      <c r="R33" s="341"/>
      <c r="S33" s="342"/>
      <c r="T33" s="362">
        <f>SUM(T34:T36)</f>
        <v>1000</v>
      </c>
      <c r="U33" s="347">
        <f t="shared" ref="U33:V33" si="12">SUM(U34:U36)</f>
        <v>1000</v>
      </c>
      <c r="V33" s="355">
        <f t="shared" si="12"/>
        <v>0</v>
      </c>
      <c r="W33" s="342">
        <f>V33/U33</f>
        <v>0</v>
      </c>
      <c r="X33" s="340">
        <f t="shared" si="0"/>
        <v>11377</v>
      </c>
      <c r="Y33" s="341">
        <f t="shared" si="1"/>
        <v>14201</v>
      </c>
      <c r="Z33" s="341">
        <f t="shared" si="11"/>
        <v>11200</v>
      </c>
      <c r="AA33" s="342">
        <f t="shared" si="3"/>
        <v>0.78867685374269414</v>
      </c>
    </row>
    <row r="34" spans="1:27" ht="15" customHeight="1" x14ac:dyDescent="0.25">
      <c r="A34" s="321" t="s">
        <v>207</v>
      </c>
      <c r="B34" s="308" t="s">
        <v>157</v>
      </c>
      <c r="C34" s="323" t="s">
        <v>208</v>
      </c>
      <c r="D34" s="328"/>
      <c r="E34" s="349"/>
      <c r="F34" s="371"/>
      <c r="G34" s="391"/>
      <c r="H34" s="366">
        <v>150</v>
      </c>
      <c r="I34" s="392">
        <v>150</v>
      </c>
      <c r="J34" s="392">
        <v>150</v>
      </c>
      <c r="K34" s="393">
        <f>J34/I34</f>
        <v>1</v>
      </c>
      <c r="L34" s="327"/>
      <c r="M34" s="176"/>
      <c r="N34" s="176"/>
      <c r="O34" s="68"/>
      <c r="P34" s="183"/>
      <c r="Q34" s="177"/>
      <c r="R34" s="177"/>
      <c r="S34" s="64"/>
      <c r="T34" s="327"/>
      <c r="U34" s="176"/>
      <c r="V34" s="176"/>
      <c r="W34" s="68"/>
      <c r="X34" s="309">
        <f t="shared" si="0"/>
        <v>150</v>
      </c>
      <c r="Y34" s="310">
        <f t="shared" si="1"/>
        <v>150</v>
      </c>
      <c r="Z34" s="310">
        <f t="shared" si="11"/>
        <v>150</v>
      </c>
      <c r="AA34" s="311">
        <f t="shared" si="3"/>
        <v>1</v>
      </c>
    </row>
    <row r="35" spans="1:27" ht="15" customHeight="1" x14ac:dyDescent="0.25">
      <c r="A35" s="66" t="s">
        <v>210</v>
      </c>
      <c r="B35" s="57" t="s">
        <v>157</v>
      </c>
      <c r="C35" s="67" t="s">
        <v>211</v>
      </c>
      <c r="D35" s="163">
        <v>0</v>
      </c>
      <c r="E35" s="164">
        <v>254</v>
      </c>
      <c r="F35" s="368">
        <v>253</v>
      </c>
      <c r="G35" s="387">
        <f>F35/E35</f>
        <v>0.99606299212598426</v>
      </c>
      <c r="H35" s="370">
        <v>3500</v>
      </c>
      <c r="I35" s="369">
        <v>6070</v>
      </c>
      <c r="J35" s="369">
        <v>4070</v>
      </c>
      <c r="K35" s="388">
        <f>J35/I35</f>
        <v>0.67051070840197691</v>
      </c>
      <c r="L35" s="172"/>
      <c r="M35" s="173"/>
      <c r="N35" s="173"/>
      <c r="O35" s="45"/>
      <c r="P35" s="170"/>
      <c r="Q35" s="171"/>
      <c r="R35" s="171"/>
      <c r="S35" s="42"/>
      <c r="T35" s="172">
        <v>1000</v>
      </c>
      <c r="U35" s="173">
        <v>1000</v>
      </c>
      <c r="V35" s="173">
        <v>0</v>
      </c>
      <c r="W35" s="45">
        <f>V35/U35</f>
        <v>0</v>
      </c>
      <c r="X35" s="309">
        <f t="shared" si="0"/>
        <v>4500</v>
      </c>
      <c r="Y35" s="310">
        <f t="shared" si="1"/>
        <v>7324</v>
      </c>
      <c r="Z35" s="310">
        <f t="shared" si="11"/>
        <v>4323</v>
      </c>
      <c r="AA35" s="311">
        <f t="shared" si="3"/>
        <v>0.59025122883670122</v>
      </c>
    </row>
    <row r="36" spans="1:27" ht="15" customHeight="1" x14ac:dyDescent="0.25">
      <c r="A36" s="66" t="s">
        <v>213</v>
      </c>
      <c r="B36" s="303" t="s">
        <v>157</v>
      </c>
      <c r="C36" s="351" t="s">
        <v>214</v>
      </c>
      <c r="D36" s="163"/>
      <c r="E36" s="164"/>
      <c r="F36" s="368"/>
      <c r="G36" s="379"/>
      <c r="H36" s="370">
        <v>6727</v>
      </c>
      <c r="I36" s="369">
        <v>6727</v>
      </c>
      <c r="J36" s="369">
        <v>6727</v>
      </c>
      <c r="K36" s="388">
        <f>J36/I36</f>
        <v>1</v>
      </c>
      <c r="L36" s="172"/>
      <c r="M36" s="173"/>
      <c r="N36" s="173"/>
      <c r="O36" s="45"/>
      <c r="P36" s="172"/>
      <c r="Q36" s="173"/>
      <c r="R36" s="173"/>
      <c r="S36" s="45"/>
      <c r="T36" s="172"/>
      <c r="U36" s="173"/>
      <c r="V36" s="173"/>
      <c r="W36" s="45"/>
      <c r="X36" s="305">
        <f t="shared" si="0"/>
        <v>6727</v>
      </c>
      <c r="Y36" s="306">
        <f t="shared" si="1"/>
        <v>6727</v>
      </c>
      <c r="Z36" s="306">
        <f t="shared" si="11"/>
        <v>6727</v>
      </c>
      <c r="AA36" s="307">
        <f t="shared" si="3"/>
        <v>1</v>
      </c>
    </row>
    <row r="37" spans="1:27" ht="15" customHeight="1" x14ac:dyDescent="0.25">
      <c r="A37" s="646" t="s">
        <v>227</v>
      </c>
      <c r="B37" s="647"/>
      <c r="C37" s="648"/>
      <c r="D37" s="340"/>
      <c r="E37" s="341"/>
      <c r="F37" s="341"/>
      <c r="G37" s="342"/>
      <c r="H37" s="362"/>
      <c r="I37" s="347"/>
      <c r="J37" s="347"/>
      <c r="K37" s="363"/>
      <c r="L37" s="362"/>
      <c r="M37" s="347"/>
      <c r="N37" s="347"/>
      <c r="O37" s="342"/>
      <c r="P37" s="340"/>
      <c r="Q37" s="341"/>
      <c r="R37" s="341"/>
      <c r="S37" s="342"/>
      <c r="T37" s="362">
        <f>SUM(T38:T39)</f>
        <v>0</v>
      </c>
      <c r="U37" s="347">
        <f>SUM(U38:U39)</f>
        <v>0</v>
      </c>
      <c r="V37" s="347">
        <f>SUM(V38:V39)</f>
        <v>0</v>
      </c>
      <c r="W37" s="342"/>
      <c r="X37" s="340">
        <f t="shared" si="0"/>
        <v>0</v>
      </c>
      <c r="Y37" s="341">
        <f t="shared" si="1"/>
        <v>0</v>
      </c>
      <c r="Z37" s="341">
        <f t="shared" si="11"/>
        <v>0</v>
      </c>
      <c r="AA37" s="342"/>
    </row>
    <row r="38" spans="1:27" ht="15" customHeight="1" x14ac:dyDescent="0.25">
      <c r="A38" s="211" t="s">
        <v>324</v>
      </c>
      <c r="B38" s="308" t="s">
        <v>157</v>
      </c>
      <c r="C38" s="359" t="s">
        <v>325</v>
      </c>
      <c r="D38" s="314"/>
      <c r="E38" s="315"/>
      <c r="F38" s="315"/>
      <c r="G38" s="317"/>
      <c r="H38" s="183"/>
      <c r="I38" s="177"/>
      <c r="J38" s="177"/>
      <c r="K38" s="64"/>
      <c r="L38" s="183"/>
      <c r="M38" s="177"/>
      <c r="N38" s="177"/>
      <c r="O38" s="64"/>
      <c r="P38" s="183"/>
      <c r="Q38" s="177"/>
      <c r="R38" s="177"/>
      <c r="S38" s="64"/>
      <c r="T38" s="183"/>
      <c r="U38" s="177"/>
      <c r="V38" s="177"/>
      <c r="W38" s="64"/>
      <c r="X38" s="309"/>
      <c r="Y38" s="310"/>
      <c r="Z38" s="310"/>
      <c r="AA38" s="311"/>
    </row>
    <row r="39" spans="1:27" ht="15" customHeight="1" x14ac:dyDescent="0.25">
      <c r="A39" s="210" t="s">
        <v>324</v>
      </c>
      <c r="B39" s="303" t="s">
        <v>157</v>
      </c>
      <c r="C39" s="360" t="s">
        <v>326</v>
      </c>
      <c r="D39" s="328"/>
      <c r="E39" s="349"/>
      <c r="F39" s="349"/>
      <c r="G39" s="350"/>
      <c r="H39" s="327"/>
      <c r="I39" s="176"/>
      <c r="J39" s="176"/>
      <c r="K39" s="68"/>
      <c r="L39" s="327"/>
      <c r="M39" s="176"/>
      <c r="N39" s="176"/>
      <c r="O39" s="68"/>
      <c r="P39" s="172"/>
      <c r="Q39" s="173"/>
      <c r="R39" s="173"/>
      <c r="S39" s="45"/>
      <c r="T39" s="327"/>
      <c r="U39" s="176"/>
      <c r="V39" s="176"/>
      <c r="W39" s="68"/>
      <c r="X39" s="305"/>
      <c r="Y39" s="306"/>
      <c r="Z39" s="306"/>
      <c r="AA39" s="307"/>
    </row>
    <row r="40" spans="1:27" ht="15" customHeight="1" x14ac:dyDescent="0.25">
      <c r="A40" s="646" t="s">
        <v>327</v>
      </c>
      <c r="B40" s="647"/>
      <c r="C40" s="648"/>
      <c r="D40" s="340"/>
      <c r="E40" s="341"/>
      <c r="F40" s="341"/>
      <c r="G40" s="342"/>
      <c r="H40" s="362"/>
      <c r="I40" s="347"/>
      <c r="J40" s="347"/>
      <c r="K40" s="363"/>
      <c r="L40" s="362">
        <f>SUM(L41)</f>
        <v>0</v>
      </c>
      <c r="M40" s="347">
        <f>M41</f>
        <v>0</v>
      </c>
      <c r="N40" s="347">
        <f>N41</f>
        <v>0</v>
      </c>
      <c r="O40" s="363"/>
      <c r="P40" s="362"/>
      <c r="Q40" s="347"/>
      <c r="R40" s="347"/>
      <c r="S40" s="363"/>
      <c r="T40" s="362">
        <f>SUM(T41)</f>
        <v>20673</v>
      </c>
      <c r="U40" s="347">
        <f>U41</f>
        <v>20673</v>
      </c>
      <c r="V40" s="347">
        <f>V41</f>
        <v>11623</v>
      </c>
      <c r="W40" s="363">
        <f>V40/U40</f>
        <v>0.56223092923136453</v>
      </c>
      <c r="X40" s="340">
        <f t="shared" si="0"/>
        <v>20673</v>
      </c>
      <c r="Y40" s="341">
        <f t="shared" si="1"/>
        <v>20673</v>
      </c>
      <c r="Z40" s="341">
        <f>F40+J40+N40+R40+V40</f>
        <v>11623</v>
      </c>
      <c r="AA40" s="342">
        <f t="shared" si="3"/>
        <v>0.56223092923136453</v>
      </c>
    </row>
    <row r="41" spans="1:27" ht="15" customHeight="1" thickBot="1" x14ac:dyDescent="0.3">
      <c r="A41" s="211" t="s">
        <v>329</v>
      </c>
      <c r="B41" s="308" t="s">
        <v>157</v>
      </c>
      <c r="C41" s="361" t="s">
        <v>328</v>
      </c>
      <c r="D41" s="165"/>
      <c r="E41" s="166"/>
      <c r="F41" s="166"/>
      <c r="G41" s="51"/>
      <c r="H41" s="174"/>
      <c r="I41" s="175"/>
      <c r="J41" s="175"/>
      <c r="K41" s="52"/>
      <c r="L41" s="174"/>
      <c r="M41" s="175"/>
      <c r="N41" s="190"/>
      <c r="O41" s="52"/>
      <c r="P41" s="183"/>
      <c r="Q41" s="177"/>
      <c r="R41" s="177"/>
      <c r="S41" s="64"/>
      <c r="T41" s="174">
        <v>20673</v>
      </c>
      <c r="U41" s="176">
        <v>20673</v>
      </c>
      <c r="V41" s="392">
        <v>11623</v>
      </c>
      <c r="W41" s="45">
        <f>V41/U41</f>
        <v>0.56223092923136453</v>
      </c>
      <c r="X41" s="352">
        <f t="shared" si="0"/>
        <v>20673</v>
      </c>
      <c r="Y41" s="353">
        <f t="shared" si="1"/>
        <v>20673</v>
      </c>
      <c r="Z41" s="353">
        <f>F41+J41+N41+R41+V41</f>
        <v>11623</v>
      </c>
      <c r="AA41" s="354">
        <f t="shared" si="3"/>
        <v>0.56223092923136453</v>
      </c>
    </row>
    <row r="42" spans="1:27" ht="16.5" thickBot="1" x14ac:dyDescent="0.3">
      <c r="A42" s="650" t="s">
        <v>229</v>
      </c>
      <c r="B42" s="651"/>
      <c r="C42" s="652"/>
      <c r="D42" s="180">
        <f>SUM(D5,D11,D14,D16,D21,D24,D30,D33)</f>
        <v>6610</v>
      </c>
      <c r="E42" s="169">
        <f>E5+E11+E14+E16+E21+E24+E30+E33+E37</f>
        <v>8606</v>
      </c>
      <c r="F42" s="169">
        <f>F5+F11+F14+F16+F21+F24+F30+F33+F37+F40</f>
        <v>5807</v>
      </c>
      <c r="G42" s="53">
        <f>F42/E42</f>
        <v>0.67476179409714154</v>
      </c>
      <c r="H42" s="180">
        <f>SUM(H5,H11,H14,H16,H21,H24,H30,H33)</f>
        <v>36662</v>
      </c>
      <c r="I42" s="169">
        <f>I5+I11+I14+I16+I21+I24+I30+I33+I37</f>
        <v>50992</v>
      </c>
      <c r="J42" s="169">
        <f>J5+J11+J14+J16+J21+J24+J30+J33+J37+J40</f>
        <v>45992</v>
      </c>
      <c r="K42" s="53">
        <f>J42/I42</f>
        <v>0.90194540320050209</v>
      </c>
      <c r="L42" s="180">
        <f>SUM(L5,L11,L14,L16,L21,L24,L30,L33)</f>
        <v>22150</v>
      </c>
      <c r="M42" s="169">
        <f>M5+M11+M14+M16+M21+M24+M30+M33+M37+M40</f>
        <v>31520</v>
      </c>
      <c r="N42" s="169">
        <f>N5+N11+N14+N16+N21+N24+N30+N33+N37+N40</f>
        <v>29178</v>
      </c>
      <c r="O42" s="53">
        <f>N42/M42</f>
        <v>0.9256979695431472</v>
      </c>
      <c r="P42" s="180">
        <f>SUM(P5,P11,P14,P16,P21,P24,P30,P33)</f>
        <v>621</v>
      </c>
      <c r="Q42" s="169">
        <f>Q5+Q11+Q14+Q16+Q21+Q24+Q30+Q33+Q37+Q40</f>
        <v>441</v>
      </c>
      <c r="R42" s="169">
        <f>R5+R11+R14+R16+R21+R24+R30+R33+R37+R40</f>
        <v>441</v>
      </c>
      <c r="S42" s="53">
        <f>R42/Q42</f>
        <v>1</v>
      </c>
      <c r="T42" s="180">
        <f>SUM(T5,T11,T14,T16,T21,T24,T30,T33,T37,T40)</f>
        <v>42048</v>
      </c>
      <c r="U42" s="169">
        <f>U5+U11+U14+U16+U21+U24+U30+U33+U37+U40</f>
        <v>55528</v>
      </c>
      <c r="V42" s="169">
        <f>V5+V11+V14+V16+V21+V24+V30+V33+V37+V40</f>
        <v>36183</v>
      </c>
      <c r="W42" s="53">
        <f>V42/U42</f>
        <v>0.6516172021322576</v>
      </c>
      <c r="X42" s="180">
        <f>SUM(X5,X11,X14,X16,X21,X24,X30,X33,X37,X40)</f>
        <v>108091</v>
      </c>
      <c r="Y42" s="169">
        <f>Y5+Y11+Y14+Y16+Y21+Y24+Y30+Y33+Y37+Y40</f>
        <v>147087</v>
      </c>
      <c r="Z42" s="169">
        <f>Z5+Z11+Z14+Z16+Z21+Z24+Z30+Z33+Z37+Z40</f>
        <v>117601</v>
      </c>
      <c r="AA42" s="53">
        <f t="shared" si="3"/>
        <v>0.79953360936044648</v>
      </c>
    </row>
  </sheetData>
  <mergeCells count="18">
    <mergeCell ref="A14:C14"/>
    <mergeCell ref="H3:K3"/>
    <mergeCell ref="D3:G3"/>
    <mergeCell ref="L3:O3"/>
    <mergeCell ref="A37:C37"/>
    <mergeCell ref="A40:C40"/>
    <mergeCell ref="A42:C42"/>
    <mergeCell ref="A16:C16"/>
    <mergeCell ref="A21:C21"/>
    <mergeCell ref="A24:C24"/>
    <mergeCell ref="A30:C30"/>
    <mergeCell ref="A33:C33"/>
    <mergeCell ref="X3:AA3"/>
    <mergeCell ref="P3:S3"/>
    <mergeCell ref="A5:C5"/>
    <mergeCell ref="A11:C11"/>
    <mergeCell ref="A1:AA1"/>
    <mergeCell ref="T3:W3"/>
  </mergeCells>
  <pageMargins left="0.39374999999999999" right="0.39374999999999999" top="0.39374999999999999" bottom="0.39374999999999999" header="0.31527777777777799" footer="0.51180555555555496"/>
  <pageSetup paperSize="9" scale="46" firstPageNumber="0" orientation="landscape" r:id="rId1"/>
  <headerFooter>
    <oddHeader>&amp;R&amp;"Times New Roman,Normál"&amp;9 3/ 2017. (V. 30.) önkormányzati rendelet
3. számú melléklete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34"/>
  <sheetViews>
    <sheetView view="pageLayout" zoomScaleNormal="70" zoomScaleSheetLayoutView="90" workbookViewId="0">
      <selection activeCell="E4" sqref="E4"/>
    </sheetView>
  </sheetViews>
  <sheetFormatPr defaultRowHeight="15" x14ac:dyDescent="0.25"/>
  <cols>
    <col min="1" max="1" width="64.85546875"/>
    <col min="2" max="4" width="12.5703125" bestFit="1" customWidth="1"/>
    <col min="5" max="6" width="12.5703125" customWidth="1"/>
    <col min="7" max="7" width="8.42578125"/>
    <col min="8" max="8" width="8.5703125" bestFit="1" customWidth="1"/>
    <col min="9" max="1025" width="8.42578125"/>
  </cols>
  <sheetData>
    <row r="1" spans="1:14" ht="28.5" customHeight="1" thickBot="1" x14ac:dyDescent="0.3">
      <c r="A1" s="653" t="s">
        <v>454</v>
      </c>
      <c r="B1" s="653"/>
      <c r="C1" s="653"/>
      <c r="D1" s="653"/>
      <c r="E1" s="653"/>
      <c r="F1" s="367"/>
    </row>
    <row r="2" spans="1:14" ht="27.75" thickBot="1" x14ac:dyDescent="0.3">
      <c r="A2" s="70"/>
      <c r="B2" s="213" t="s">
        <v>150</v>
      </c>
      <c r="C2" s="214" t="s">
        <v>151</v>
      </c>
      <c r="D2" s="214" t="s">
        <v>517</v>
      </c>
      <c r="E2" s="215" t="s">
        <v>3</v>
      </c>
      <c r="F2" s="481"/>
      <c r="G2" s="481"/>
    </row>
    <row r="3" spans="1:14" ht="15.75" x14ac:dyDescent="0.25">
      <c r="A3" s="71" t="s">
        <v>230</v>
      </c>
      <c r="B3" s="72">
        <f>SUM(B4:B8)</f>
        <v>5314</v>
      </c>
      <c r="C3" s="72">
        <f>SUM(C4:C8)</f>
        <v>5068</v>
      </c>
      <c r="D3" s="72">
        <f>SUM(D4:D8)</f>
        <v>3513</v>
      </c>
      <c r="E3" s="73">
        <f>D3/C3</f>
        <v>0.69317284925019729</v>
      </c>
      <c r="F3" s="482"/>
    </row>
    <row r="4" spans="1:14" ht="15.75" x14ac:dyDescent="0.25">
      <c r="A4" s="478" t="s">
        <v>231</v>
      </c>
      <c r="B4" s="74">
        <v>100</v>
      </c>
      <c r="C4" s="74">
        <v>100</v>
      </c>
      <c r="D4" s="192">
        <v>100</v>
      </c>
      <c r="E4" s="75">
        <f>D4/C4</f>
        <v>1</v>
      </c>
      <c r="F4" s="483"/>
    </row>
    <row r="5" spans="1:14" ht="15.75" x14ac:dyDescent="0.25">
      <c r="A5" s="479" t="s">
        <v>232</v>
      </c>
      <c r="B5" s="192">
        <v>3399</v>
      </c>
      <c r="C5" s="76">
        <v>3113</v>
      </c>
      <c r="D5" s="192">
        <v>3113</v>
      </c>
      <c r="E5" s="536">
        <f>D5/C5</f>
        <v>1</v>
      </c>
      <c r="F5" s="542"/>
      <c r="G5" s="480"/>
      <c r="H5" s="480"/>
      <c r="I5" s="480"/>
      <c r="J5" s="480"/>
      <c r="K5" s="480"/>
      <c r="L5" s="480"/>
      <c r="M5" s="480"/>
      <c r="N5" s="480"/>
    </row>
    <row r="6" spans="1:14" ht="15.75" x14ac:dyDescent="0.25">
      <c r="A6" s="479" t="s">
        <v>455</v>
      </c>
      <c r="B6" s="76">
        <v>1355</v>
      </c>
      <c r="C6" s="76">
        <v>1355</v>
      </c>
      <c r="D6" s="192"/>
      <c r="E6" s="536">
        <f>D6/C6</f>
        <v>0</v>
      </c>
      <c r="F6" s="542"/>
      <c r="G6" s="90"/>
    </row>
    <row r="7" spans="1:14" ht="15.75" x14ac:dyDescent="0.25">
      <c r="A7" s="479" t="s">
        <v>233</v>
      </c>
      <c r="B7" s="77">
        <v>260</v>
      </c>
      <c r="C7" s="77">
        <v>300</v>
      </c>
      <c r="D7" s="193">
        <v>300</v>
      </c>
      <c r="E7" s="536">
        <f t="shared" ref="E7:E31" si="0">D7/C7</f>
        <v>1</v>
      </c>
      <c r="F7" s="542"/>
      <c r="G7" s="191"/>
      <c r="H7" s="191"/>
    </row>
    <row r="8" spans="1:14" ht="16.5" thickBot="1" x14ac:dyDescent="0.3">
      <c r="A8" s="479" t="s">
        <v>234</v>
      </c>
      <c r="B8" s="77">
        <v>200</v>
      </c>
      <c r="C8" s="185">
        <v>200</v>
      </c>
      <c r="D8" s="194"/>
      <c r="E8" s="537">
        <f t="shared" ref="E8" si="1">D8/C8</f>
        <v>0</v>
      </c>
      <c r="F8" s="542"/>
      <c r="G8" s="90"/>
    </row>
    <row r="9" spans="1:14" ht="15.75" x14ac:dyDescent="0.25">
      <c r="A9" s="78" t="s">
        <v>235</v>
      </c>
      <c r="B9" s="79">
        <f>SUM(B10:B26)</f>
        <v>6671</v>
      </c>
      <c r="C9" s="79">
        <f t="shared" ref="C9:D9" si="2">SUM(C10:C26)</f>
        <v>7500</v>
      </c>
      <c r="D9" s="79">
        <f t="shared" si="2"/>
        <v>6385</v>
      </c>
      <c r="E9" s="538">
        <f t="shared" si="0"/>
        <v>0.85133333333333339</v>
      </c>
      <c r="F9" s="542"/>
      <c r="G9" s="90"/>
    </row>
    <row r="10" spans="1:14" ht="15.75" x14ac:dyDescent="0.25">
      <c r="A10" s="479" t="s">
        <v>236</v>
      </c>
      <c r="B10" s="77">
        <v>166</v>
      </c>
      <c r="C10" s="77">
        <v>200</v>
      </c>
      <c r="D10" s="193">
        <v>140</v>
      </c>
      <c r="E10" s="539">
        <f t="shared" si="0"/>
        <v>0.7</v>
      </c>
      <c r="F10" s="542"/>
      <c r="G10" s="191"/>
    </row>
    <row r="11" spans="1:14" ht="15.75" x14ac:dyDescent="0.25">
      <c r="A11" s="479" t="s">
        <v>237</v>
      </c>
      <c r="B11" s="77">
        <v>4300</v>
      </c>
      <c r="C11" s="77">
        <v>4500</v>
      </c>
      <c r="D11" s="193">
        <v>3697</v>
      </c>
      <c r="E11" s="539">
        <f t="shared" si="0"/>
        <v>0.82155555555555559</v>
      </c>
      <c r="F11" s="542"/>
      <c r="G11" s="191"/>
    </row>
    <row r="12" spans="1:14" ht="15.75" x14ac:dyDescent="0.25">
      <c r="A12" s="479" t="s">
        <v>238</v>
      </c>
      <c r="B12" s="77">
        <v>80</v>
      </c>
      <c r="C12" s="77">
        <v>80</v>
      </c>
      <c r="D12" s="193">
        <v>78</v>
      </c>
      <c r="E12" s="539">
        <f t="shared" si="0"/>
        <v>0.97499999999999998</v>
      </c>
      <c r="F12" s="542"/>
      <c r="G12" s="191"/>
      <c r="H12" s="187"/>
    </row>
    <row r="13" spans="1:14" ht="15.75" x14ac:dyDescent="0.25">
      <c r="A13" s="479" t="s">
        <v>239</v>
      </c>
      <c r="B13" s="77">
        <v>30</v>
      </c>
      <c r="C13" s="77">
        <v>30</v>
      </c>
      <c r="D13" s="193">
        <v>30</v>
      </c>
      <c r="E13" s="539">
        <v>0</v>
      </c>
      <c r="F13" s="542"/>
      <c r="G13" s="191"/>
    </row>
    <row r="14" spans="1:14" ht="15.75" x14ac:dyDescent="0.25">
      <c r="A14" s="479" t="s">
        <v>240</v>
      </c>
      <c r="B14" s="77">
        <v>175</v>
      </c>
      <c r="C14" s="77">
        <v>175</v>
      </c>
      <c r="D14" s="193"/>
      <c r="E14" s="539">
        <f t="shared" si="0"/>
        <v>0</v>
      </c>
      <c r="F14" s="542"/>
      <c r="G14" s="90"/>
    </row>
    <row r="15" spans="1:14" ht="15.75" x14ac:dyDescent="0.25">
      <c r="A15" s="479" t="s">
        <v>241</v>
      </c>
      <c r="B15" s="77">
        <v>580</v>
      </c>
      <c r="C15" s="77">
        <v>580</v>
      </c>
      <c r="D15" s="193">
        <v>580</v>
      </c>
      <c r="E15" s="539">
        <f t="shared" si="0"/>
        <v>1</v>
      </c>
      <c r="F15" s="542"/>
      <c r="G15" s="191"/>
      <c r="H15" s="191"/>
    </row>
    <row r="16" spans="1:14" ht="15.75" x14ac:dyDescent="0.25">
      <c r="A16" s="479" t="s">
        <v>242</v>
      </c>
      <c r="B16" s="77">
        <v>450</v>
      </c>
      <c r="C16" s="77">
        <v>705</v>
      </c>
      <c r="D16" s="193">
        <v>675</v>
      </c>
      <c r="E16" s="539">
        <f t="shared" si="0"/>
        <v>0.95744680851063835</v>
      </c>
      <c r="F16" s="542"/>
      <c r="G16" s="191"/>
      <c r="H16" s="191"/>
      <c r="I16" s="191"/>
      <c r="J16" s="191"/>
    </row>
    <row r="17" spans="1:44" ht="15.75" x14ac:dyDescent="0.25">
      <c r="A17" s="479" t="s">
        <v>243</v>
      </c>
      <c r="B17" s="77">
        <v>280</v>
      </c>
      <c r="C17" s="77">
        <v>420</v>
      </c>
      <c r="D17" s="193">
        <v>420</v>
      </c>
      <c r="E17" s="539">
        <f t="shared" si="0"/>
        <v>1</v>
      </c>
      <c r="F17" s="542"/>
      <c r="G17" s="191"/>
      <c r="H17" s="191"/>
    </row>
    <row r="18" spans="1:44" ht="15.75" x14ac:dyDescent="0.25">
      <c r="A18" s="479" t="s">
        <v>244</v>
      </c>
      <c r="B18" s="77">
        <v>200</v>
      </c>
      <c r="C18" s="77">
        <v>200</v>
      </c>
      <c r="D18" s="193">
        <v>200</v>
      </c>
      <c r="E18" s="539">
        <v>0</v>
      </c>
      <c r="F18" s="542"/>
      <c r="G18" s="191"/>
    </row>
    <row r="19" spans="1:44" ht="15.75" x14ac:dyDescent="0.25">
      <c r="A19" s="479" t="s">
        <v>456</v>
      </c>
      <c r="B19" s="77">
        <v>110</v>
      </c>
      <c r="C19" s="77">
        <v>110</v>
      </c>
      <c r="D19" s="193">
        <v>90</v>
      </c>
      <c r="E19" s="539">
        <f t="shared" si="0"/>
        <v>0.81818181818181823</v>
      </c>
      <c r="F19" s="542"/>
      <c r="G19" s="191"/>
    </row>
    <row r="20" spans="1:44" ht="15.75" x14ac:dyDescent="0.25">
      <c r="A20" s="77" t="s">
        <v>457</v>
      </c>
      <c r="B20" s="77">
        <v>150</v>
      </c>
      <c r="C20" s="77">
        <v>150</v>
      </c>
      <c r="D20" s="193">
        <v>150</v>
      </c>
      <c r="E20" s="539">
        <f t="shared" si="0"/>
        <v>1</v>
      </c>
      <c r="F20" s="542"/>
      <c r="G20" s="191"/>
    </row>
    <row r="21" spans="1:44" ht="15.75" x14ac:dyDescent="0.25">
      <c r="A21" s="77" t="s">
        <v>245</v>
      </c>
      <c r="B21" s="77">
        <v>50</v>
      </c>
      <c r="C21" s="77">
        <v>50</v>
      </c>
      <c r="D21" s="193">
        <v>50</v>
      </c>
      <c r="E21" s="539">
        <v>0</v>
      </c>
      <c r="F21" s="542"/>
      <c r="G21" s="191"/>
    </row>
    <row r="22" spans="1:44" ht="15.75" x14ac:dyDescent="0.25">
      <c r="A22" s="77" t="s">
        <v>458</v>
      </c>
      <c r="B22" s="77">
        <v>20</v>
      </c>
      <c r="C22" s="77">
        <v>20</v>
      </c>
      <c r="D22" s="193">
        <v>0</v>
      </c>
      <c r="E22" s="539">
        <f t="shared" si="0"/>
        <v>0</v>
      </c>
      <c r="F22" s="542"/>
      <c r="G22" s="90"/>
    </row>
    <row r="23" spans="1:44" ht="15.75" x14ac:dyDescent="0.25">
      <c r="A23" s="77" t="s">
        <v>246</v>
      </c>
      <c r="B23" s="77">
        <v>10</v>
      </c>
      <c r="C23" s="77">
        <v>10</v>
      </c>
      <c r="D23" s="193">
        <v>10</v>
      </c>
      <c r="E23" s="539">
        <f t="shared" si="0"/>
        <v>1</v>
      </c>
      <c r="F23" s="542"/>
      <c r="G23" s="90"/>
    </row>
    <row r="24" spans="1:44" ht="15.75" x14ac:dyDescent="0.25">
      <c r="A24" s="77" t="s">
        <v>459</v>
      </c>
      <c r="B24" s="77">
        <v>50</v>
      </c>
      <c r="C24" s="77">
        <v>150</v>
      </c>
      <c r="D24" s="193">
        <v>150</v>
      </c>
      <c r="E24" s="539">
        <f t="shared" si="0"/>
        <v>1</v>
      </c>
      <c r="F24" s="542"/>
      <c r="G24" s="191"/>
    </row>
    <row r="25" spans="1:44" ht="15.75" x14ac:dyDescent="0.25">
      <c r="A25" s="77" t="s">
        <v>460</v>
      </c>
      <c r="B25" s="77">
        <v>0</v>
      </c>
      <c r="C25" s="77">
        <v>100</v>
      </c>
      <c r="D25" s="193">
        <v>100</v>
      </c>
      <c r="E25" s="539">
        <f t="shared" si="0"/>
        <v>1</v>
      </c>
      <c r="F25" s="542"/>
      <c r="G25" s="191"/>
    </row>
    <row r="26" spans="1:44" ht="15.75" x14ac:dyDescent="0.25">
      <c r="A26" s="77" t="s">
        <v>247</v>
      </c>
      <c r="B26" s="77">
        <v>20</v>
      </c>
      <c r="C26" s="76">
        <v>20</v>
      </c>
      <c r="D26" s="192">
        <v>15</v>
      </c>
      <c r="E26" s="539">
        <f t="shared" si="0"/>
        <v>0.75</v>
      </c>
      <c r="F26" s="542"/>
      <c r="G26" s="90"/>
    </row>
    <row r="27" spans="1:44" ht="15.75" x14ac:dyDescent="0.25">
      <c r="A27" s="82" t="s">
        <v>248</v>
      </c>
      <c r="B27" s="83">
        <f>SUM(B3+B9)</f>
        <v>11985</v>
      </c>
      <c r="C27" s="83">
        <f>C3+C9</f>
        <v>12568</v>
      </c>
      <c r="D27" s="83">
        <f>D3+D9</f>
        <v>9898</v>
      </c>
      <c r="E27" s="540">
        <f t="shared" si="0"/>
        <v>0.78755569700827499</v>
      </c>
      <c r="F27" s="542"/>
      <c r="G27" s="90"/>
    </row>
    <row r="28" spans="1:44" ht="15.75" x14ac:dyDescent="0.25">
      <c r="A28" s="84" t="s">
        <v>249</v>
      </c>
      <c r="B28" s="85">
        <f>SUM(B29:B30)</f>
        <v>3070</v>
      </c>
      <c r="C28" s="85">
        <f>SUM(C29:C30)</f>
        <v>3070</v>
      </c>
      <c r="D28" s="85">
        <f>SUM(D29:D30)</f>
        <v>963</v>
      </c>
      <c r="E28" s="541">
        <f t="shared" si="0"/>
        <v>0.31368078175895764</v>
      </c>
      <c r="F28" s="542"/>
      <c r="G28" s="90"/>
    </row>
    <row r="29" spans="1:44" ht="15.75" x14ac:dyDescent="0.25">
      <c r="A29" s="81" t="s">
        <v>250</v>
      </c>
      <c r="B29" s="77">
        <v>1200</v>
      </c>
      <c r="C29" s="77">
        <v>1200</v>
      </c>
      <c r="D29" s="193">
        <v>485</v>
      </c>
      <c r="E29" s="80">
        <f t="shared" si="0"/>
        <v>0.40416666666666667</v>
      </c>
      <c r="F29" s="187"/>
      <c r="G29" s="191"/>
      <c r="H29" s="191"/>
      <c r="I29" s="191"/>
    </row>
    <row r="30" spans="1:44" ht="15.75" x14ac:dyDescent="0.25">
      <c r="A30" s="81" t="s">
        <v>212</v>
      </c>
      <c r="B30" s="77">
        <v>1870</v>
      </c>
      <c r="C30" s="77">
        <v>1870</v>
      </c>
      <c r="D30" s="77">
        <v>478</v>
      </c>
      <c r="E30" s="80">
        <f t="shared" si="0"/>
        <v>0.25561497326203209</v>
      </c>
      <c r="F30" s="187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</row>
    <row r="31" spans="1:44" ht="16.5" thickBot="1" x14ac:dyDescent="0.3">
      <c r="A31" s="86" t="s">
        <v>251</v>
      </c>
      <c r="B31" s="87">
        <f>SUM(B3+B9+B28)</f>
        <v>15055</v>
      </c>
      <c r="C31" s="87">
        <f>C27+C28</f>
        <v>15638</v>
      </c>
      <c r="D31" s="87">
        <f>D27+D28</f>
        <v>10861</v>
      </c>
      <c r="E31" s="88">
        <f t="shared" si="0"/>
        <v>0.69452615423967257</v>
      </c>
      <c r="F31" s="484"/>
    </row>
    <row r="32" spans="1:44" ht="15.75" x14ac:dyDescent="0.25">
      <c r="D32" s="186"/>
    </row>
    <row r="34" spans="4:4" ht="15.75" x14ac:dyDescent="0.25">
      <c r="D34" s="191"/>
    </row>
  </sheetData>
  <mergeCells count="1">
    <mergeCell ref="A1:E1"/>
  </mergeCells>
  <pageMargins left="0.7" right="0.7" top="0.75" bottom="0.75" header="0.3" footer="0.51180555555555496"/>
  <pageSetup paperSize="9" scale="75" firstPageNumber="0" orientation="portrait" r:id="rId1"/>
  <headerFooter>
    <oddHeader>&amp;R&amp;"Times New Roman,Normál"&amp;9 3/ 2017. (V. 30.) önkormányzati rendelet
4. számú melléklete</oddHeader>
  </headerFooter>
  <colBreaks count="1" manualBreakCount="1">
    <brk id="6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view="pageLayout" zoomScale="85" zoomScaleNormal="70" zoomScaleSheetLayoutView="84" zoomScalePageLayoutView="85" workbookViewId="0">
      <selection activeCell="D6" sqref="D6"/>
    </sheetView>
  </sheetViews>
  <sheetFormatPr defaultRowHeight="15" x14ac:dyDescent="0.25"/>
  <cols>
    <col min="1" max="1" width="4.5703125"/>
    <col min="2" max="2" width="48.28515625"/>
    <col min="3" max="5" width="15.5703125" style="89"/>
    <col min="6" max="6" width="12.85546875" style="89" customWidth="1"/>
    <col min="7" max="7" width="8.42578125"/>
    <col min="8" max="8" width="12.42578125" hidden="1" customWidth="1"/>
    <col min="9" max="9" width="11.42578125" hidden="1" customWidth="1"/>
    <col min="10" max="1025" width="8.42578125"/>
  </cols>
  <sheetData>
    <row r="1" spans="1:9" x14ac:dyDescent="0.25">
      <c r="C1"/>
      <c r="D1"/>
      <c r="E1"/>
      <c r="F1"/>
    </row>
    <row r="2" spans="1:9" ht="22.5" customHeight="1" x14ac:dyDescent="0.3">
      <c r="A2" s="657" t="s">
        <v>252</v>
      </c>
      <c r="B2" s="657"/>
      <c r="C2" s="657"/>
      <c r="D2" s="657"/>
      <c r="E2" s="657"/>
      <c r="F2" s="657"/>
    </row>
    <row r="3" spans="1:9" ht="19.5" x14ac:dyDescent="0.3">
      <c r="A3" s="90"/>
      <c r="B3" s="91"/>
      <c r="C3" s="92"/>
      <c r="D3" s="92"/>
      <c r="E3" s="92"/>
      <c r="F3" s="92"/>
    </row>
    <row r="4" spans="1:9" x14ac:dyDescent="0.25">
      <c r="A4" s="93"/>
      <c r="B4" s="94"/>
      <c r="C4" s="95"/>
      <c r="D4" s="95"/>
      <c r="E4" s="95"/>
      <c r="F4" s="95"/>
    </row>
    <row r="5" spans="1:9" s="157" customFormat="1" ht="39.950000000000003" customHeight="1" x14ac:dyDescent="0.25">
      <c r="A5" s="654" t="s">
        <v>253</v>
      </c>
      <c r="B5" s="654"/>
      <c r="C5" s="221" t="s">
        <v>473</v>
      </c>
      <c r="D5" s="217" t="s">
        <v>151</v>
      </c>
      <c r="E5" s="217" t="s">
        <v>466</v>
      </c>
      <c r="F5" s="222" t="s">
        <v>3</v>
      </c>
    </row>
    <row r="6" spans="1:9" x14ac:dyDescent="0.25">
      <c r="A6" s="97">
        <v>1</v>
      </c>
      <c r="B6" s="102" t="s">
        <v>254</v>
      </c>
      <c r="C6" s="543">
        <v>20140</v>
      </c>
      <c r="D6" s="99">
        <v>25695</v>
      </c>
      <c r="E6" s="207">
        <v>16408</v>
      </c>
      <c r="F6" s="100">
        <f t="shared" ref="F6:F14" si="0">E6/D6</f>
        <v>0.63856781474995139</v>
      </c>
      <c r="H6" s="195">
        <v>16093417</v>
      </c>
      <c r="I6" s="195">
        <v>4345224</v>
      </c>
    </row>
    <row r="7" spans="1:9" x14ac:dyDescent="0.25">
      <c r="A7" s="101">
        <v>2</v>
      </c>
      <c r="B7" s="102" t="s">
        <v>461</v>
      </c>
      <c r="C7" s="544">
        <v>445</v>
      </c>
      <c r="D7" s="103">
        <v>445</v>
      </c>
      <c r="E7" s="201">
        <v>445</v>
      </c>
      <c r="F7" s="202">
        <f t="shared" si="0"/>
        <v>1</v>
      </c>
    </row>
    <row r="8" spans="1:9" x14ac:dyDescent="0.25">
      <c r="A8" s="97">
        <v>3</v>
      </c>
      <c r="B8" s="102" t="s">
        <v>462</v>
      </c>
      <c r="C8" s="543">
        <v>1047</v>
      </c>
      <c r="D8" s="103">
        <v>1200</v>
      </c>
      <c r="E8" s="201">
        <v>1164</v>
      </c>
      <c r="F8" s="202">
        <f t="shared" si="0"/>
        <v>0.97</v>
      </c>
      <c r="H8" s="199">
        <v>780000</v>
      </c>
      <c r="I8" s="199">
        <v>210600</v>
      </c>
    </row>
    <row r="9" spans="1:9" x14ac:dyDescent="0.25">
      <c r="A9" s="101">
        <v>4</v>
      </c>
      <c r="B9" s="102" t="s">
        <v>463</v>
      </c>
      <c r="C9" s="543">
        <v>1000</v>
      </c>
      <c r="D9" s="103">
        <v>3500</v>
      </c>
      <c r="E9" s="201">
        <v>1802</v>
      </c>
      <c r="F9" s="202">
        <f t="shared" si="0"/>
        <v>0.5148571428571429</v>
      </c>
      <c r="H9" s="199">
        <v>550000</v>
      </c>
      <c r="I9" s="199">
        <v>148500</v>
      </c>
    </row>
    <row r="10" spans="1:9" x14ac:dyDescent="0.25">
      <c r="A10" s="97">
        <v>5</v>
      </c>
      <c r="B10" s="196" t="s">
        <v>464</v>
      </c>
      <c r="C10" s="545">
        <v>13000</v>
      </c>
      <c r="D10" s="103">
        <v>13000</v>
      </c>
      <c r="E10" s="201">
        <v>0</v>
      </c>
      <c r="F10" s="202">
        <f t="shared" si="0"/>
        <v>0</v>
      </c>
      <c r="H10" s="199"/>
      <c r="I10" s="199"/>
    </row>
    <row r="11" spans="1:9" x14ac:dyDescent="0.25">
      <c r="A11" s="101">
        <v>6</v>
      </c>
      <c r="B11" s="196" t="s">
        <v>465</v>
      </c>
      <c r="C11" s="545">
        <v>200</v>
      </c>
      <c r="D11" s="105">
        <v>300</v>
      </c>
      <c r="E11" s="204">
        <v>198</v>
      </c>
      <c r="F11" s="202">
        <f t="shared" si="0"/>
        <v>0.66</v>
      </c>
    </row>
    <row r="12" spans="1:9" x14ac:dyDescent="0.25">
      <c r="A12" s="97">
        <v>7</v>
      </c>
      <c r="B12" s="196" t="s">
        <v>482</v>
      </c>
      <c r="C12" s="546">
        <v>400</v>
      </c>
      <c r="D12" s="105">
        <v>500</v>
      </c>
      <c r="E12" s="204">
        <v>368</v>
      </c>
      <c r="F12" s="202">
        <f t="shared" si="0"/>
        <v>0.73599999999999999</v>
      </c>
    </row>
    <row r="13" spans="1:9" x14ac:dyDescent="0.25">
      <c r="A13" s="101">
        <v>8</v>
      </c>
      <c r="B13" s="196" t="s">
        <v>483</v>
      </c>
      <c r="C13" s="546">
        <v>180</v>
      </c>
      <c r="D13" s="105">
        <v>300</v>
      </c>
      <c r="E13" s="204">
        <v>200</v>
      </c>
      <c r="F13" s="202">
        <f t="shared" si="0"/>
        <v>0.66666666666666663</v>
      </c>
    </row>
    <row r="14" spans="1:9" x14ac:dyDescent="0.25">
      <c r="A14" s="591"/>
      <c r="B14" s="196" t="s">
        <v>510</v>
      </c>
      <c r="C14" s="546"/>
      <c r="D14" s="206">
        <v>600</v>
      </c>
      <c r="E14" s="547">
        <v>252</v>
      </c>
      <c r="F14" s="592">
        <f t="shared" si="0"/>
        <v>0.42</v>
      </c>
    </row>
    <row r="15" spans="1:9" ht="15.75" thickBot="1" x14ac:dyDescent="0.3">
      <c r="A15" s="655" t="s">
        <v>255</v>
      </c>
      <c r="B15" s="655"/>
      <c r="C15" s="106">
        <f>SUM(C6:C13)</f>
        <v>36412</v>
      </c>
      <c r="D15" s="107">
        <f>SUM(D6:D14)</f>
        <v>45540</v>
      </c>
      <c r="E15" s="107">
        <f>SUM(E6:E14)</f>
        <v>20837</v>
      </c>
      <c r="F15" s="108">
        <f>E15/D15</f>
        <v>0.45755379885814668</v>
      </c>
    </row>
    <row r="16" spans="1:9" x14ac:dyDescent="0.25">
      <c r="A16" s="109"/>
      <c r="B16" s="109"/>
      <c r="C16" s="110"/>
      <c r="D16" s="110"/>
      <c r="E16" s="110"/>
      <c r="F16" s="110"/>
    </row>
    <row r="17" spans="1:9" ht="15.75" thickBot="1" x14ac:dyDescent="0.3">
      <c r="A17" s="109"/>
      <c r="B17" s="109"/>
      <c r="C17" s="110"/>
      <c r="D17" s="110"/>
      <c r="E17" s="110"/>
      <c r="F17" s="110"/>
    </row>
    <row r="18" spans="1:9" ht="39.950000000000003" customHeight="1" x14ac:dyDescent="0.25">
      <c r="A18" s="654" t="s">
        <v>256</v>
      </c>
      <c r="B18" s="654"/>
      <c r="C18" s="221" t="s">
        <v>473</v>
      </c>
      <c r="D18" s="217" t="s">
        <v>151</v>
      </c>
      <c r="E18" s="217" t="s">
        <v>466</v>
      </c>
      <c r="F18" s="220" t="s">
        <v>3</v>
      </c>
    </row>
    <row r="19" spans="1:9" x14ac:dyDescent="0.25">
      <c r="A19" s="111">
        <v>1</v>
      </c>
      <c r="B19" s="98" t="s">
        <v>254</v>
      </c>
      <c r="C19" s="112">
        <v>4857</v>
      </c>
      <c r="D19" s="112">
        <v>6200</v>
      </c>
      <c r="E19" s="206">
        <v>1786</v>
      </c>
      <c r="F19" s="113">
        <f t="shared" ref="F19:F24" si="1">E19/D19</f>
        <v>0.28806451612903228</v>
      </c>
      <c r="H19" s="195">
        <v>2492593</v>
      </c>
      <c r="I19" s="195">
        <v>672996</v>
      </c>
    </row>
    <row r="20" spans="1:9" x14ac:dyDescent="0.25">
      <c r="A20" s="114">
        <v>2</v>
      </c>
      <c r="B20" s="14" t="s">
        <v>257</v>
      </c>
      <c r="C20" s="105">
        <v>1000</v>
      </c>
      <c r="D20" s="104">
        <v>3275</v>
      </c>
      <c r="E20" s="204">
        <v>1737</v>
      </c>
      <c r="F20" s="205">
        <f t="shared" si="1"/>
        <v>0.53038167938931302</v>
      </c>
      <c r="H20" s="195">
        <v>1410000</v>
      </c>
      <c r="I20" s="195">
        <v>326700</v>
      </c>
    </row>
    <row r="21" spans="1:9" x14ac:dyDescent="0.25">
      <c r="A21" s="111"/>
      <c r="B21" s="200" t="s">
        <v>471</v>
      </c>
      <c r="C21" s="116"/>
      <c r="D21" s="197">
        <v>2565</v>
      </c>
      <c r="E21" s="204">
        <v>1003</v>
      </c>
      <c r="F21" s="205">
        <f t="shared" si="1"/>
        <v>0.39103313840155945</v>
      </c>
      <c r="H21" s="195"/>
      <c r="I21" s="195"/>
    </row>
    <row r="22" spans="1:9" x14ac:dyDescent="0.25">
      <c r="A22" s="111">
        <v>14</v>
      </c>
      <c r="B22" s="200" t="s">
        <v>470</v>
      </c>
      <c r="C22" s="116"/>
      <c r="D22" s="197">
        <v>3000</v>
      </c>
      <c r="E22" s="204">
        <v>1796</v>
      </c>
      <c r="F22" s="205">
        <f t="shared" si="1"/>
        <v>0.59866666666666668</v>
      </c>
      <c r="H22">
        <v>120000</v>
      </c>
      <c r="I22">
        <v>0</v>
      </c>
    </row>
    <row r="23" spans="1:9" x14ac:dyDescent="0.25">
      <c r="A23" s="548"/>
      <c r="B23" s="200" t="s">
        <v>511</v>
      </c>
      <c r="C23" s="116"/>
      <c r="D23" s="197">
        <v>1000</v>
      </c>
      <c r="E23" s="547">
        <v>505</v>
      </c>
      <c r="F23" s="593">
        <f t="shared" si="1"/>
        <v>0.505</v>
      </c>
    </row>
    <row r="24" spans="1:9" ht="15.75" thickBot="1" x14ac:dyDescent="0.3">
      <c r="A24" s="655" t="s">
        <v>258</v>
      </c>
      <c r="B24" s="655"/>
      <c r="C24" s="117">
        <f>SUM(C19:C20)</f>
        <v>5857</v>
      </c>
      <c r="D24" s="117">
        <f>SUM(D19:D23)</f>
        <v>16040</v>
      </c>
      <c r="E24" s="107">
        <f>SUM(E19:E23)</f>
        <v>6827</v>
      </c>
      <c r="F24" s="118">
        <f t="shared" si="1"/>
        <v>0.42562344139650871</v>
      </c>
    </row>
    <row r="25" spans="1:9" x14ac:dyDescent="0.25">
      <c r="A25" s="119"/>
      <c r="B25" s="119"/>
      <c r="C25" s="120"/>
      <c r="D25" s="120"/>
      <c r="E25" s="120"/>
      <c r="F25" s="120"/>
    </row>
    <row r="26" spans="1:9" ht="15.75" thickBot="1" x14ac:dyDescent="0.3">
      <c r="A26" s="119"/>
      <c r="B26" s="119"/>
      <c r="C26" s="120"/>
      <c r="D26" s="120"/>
      <c r="E26" s="120"/>
      <c r="F26" s="120"/>
    </row>
    <row r="27" spans="1:9" ht="39.950000000000003" customHeight="1" thickBot="1" x14ac:dyDescent="0.3">
      <c r="A27" s="654" t="s">
        <v>468</v>
      </c>
      <c r="B27" s="654"/>
      <c r="C27" s="221" t="s">
        <v>473</v>
      </c>
      <c r="D27" s="217" t="s">
        <v>151</v>
      </c>
      <c r="E27" s="217" t="s">
        <v>466</v>
      </c>
      <c r="F27" s="220" t="s">
        <v>3</v>
      </c>
    </row>
    <row r="28" spans="1:9" x14ac:dyDescent="0.25">
      <c r="A28" s="111">
        <v>1</v>
      </c>
      <c r="B28" s="102" t="s">
        <v>467</v>
      </c>
      <c r="C28" s="543">
        <v>400</v>
      </c>
      <c r="D28" s="112">
        <v>400</v>
      </c>
      <c r="E28" s="203">
        <v>149</v>
      </c>
      <c r="F28" s="205">
        <f t="shared" ref="F28:F29" si="2">E28/D28</f>
        <v>0.3725</v>
      </c>
      <c r="H28" s="195">
        <v>82900</v>
      </c>
      <c r="I28" s="195">
        <v>22383</v>
      </c>
    </row>
    <row r="29" spans="1:9" x14ac:dyDescent="0.25">
      <c r="A29" s="548"/>
      <c r="B29" s="196" t="s">
        <v>469</v>
      </c>
      <c r="C29" s="546"/>
      <c r="D29" s="206">
        <v>20</v>
      </c>
      <c r="E29" s="547">
        <v>17</v>
      </c>
      <c r="F29" s="205">
        <f t="shared" si="2"/>
        <v>0.85</v>
      </c>
      <c r="H29" s="195"/>
      <c r="I29" s="195"/>
    </row>
    <row r="30" spans="1:9" ht="15.75" thickBot="1" x14ac:dyDescent="0.3">
      <c r="A30" s="655" t="s">
        <v>259</v>
      </c>
      <c r="B30" s="655"/>
      <c r="C30" s="106">
        <f>SUM(C28:C28)</f>
        <v>400</v>
      </c>
      <c r="D30" s="117">
        <f>SUM(D28:D29)</f>
        <v>420</v>
      </c>
      <c r="E30" s="117">
        <f>SUM(E28:E29)</f>
        <v>166</v>
      </c>
      <c r="F30" s="118">
        <f>E30/D30</f>
        <v>0.39523809523809522</v>
      </c>
    </row>
    <row r="31" spans="1:9" x14ac:dyDescent="0.25">
      <c r="A31" s="119"/>
      <c r="B31" s="119"/>
      <c r="C31" s="120"/>
      <c r="D31" s="120"/>
      <c r="E31" s="120"/>
      <c r="F31" s="120"/>
    </row>
    <row r="33" spans="1:9" ht="15.75" thickBot="1" x14ac:dyDescent="0.3"/>
    <row r="34" spans="1:9" ht="16.5" thickBot="1" x14ac:dyDescent="0.3">
      <c r="A34" s="656" t="s">
        <v>260</v>
      </c>
      <c r="B34" s="656"/>
      <c r="C34" s="121">
        <f>SUM(C15+C24+C30)</f>
        <v>42669</v>
      </c>
      <c r="D34" s="121">
        <f>D15+D24+D30</f>
        <v>62000</v>
      </c>
      <c r="E34" s="121">
        <f>E15+E24+E30</f>
        <v>27830</v>
      </c>
      <c r="F34" s="122">
        <f>E34/D34</f>
        <v>0.44887096774193547</v>
      </c>
      <c r="H34" s="187">
        <f>SUM(H6:H11)+SUM(H19:H20)+SUM(H28:H28)</f>
        <v>21408910</v>
      </c>
      <c r="I34" s="187">
        <f>SUM(I6:I11)+SUM(I19:I20)+SUM(I28:I28)</f>
        <v>5726403</v>
      </c>
    </row>
  </sheetData>
  <mergeCells count="8">
    <mergeCell ref="A27:B27"/>
    <mergeCell ref="A30:B30"/>
    <mergeCell ref="A34:B34"/>
    <mergeCell ref="A2:F2"/>
    <mergeCell ref="A5:B5"/>
    <mergeCell ref="A15:B15"/>
    <mergeCell ref="A18:B18"/>
    <mergeCell ref="A24:B24"/>
  </mergeCells>
  <pageMargins left="0.7" right="0.7" top="0.75" bottom="0.75" header="0.3" footer="0.51180555555555496"/>
  <pageSetup paperSize="9" scale="77" firstPageNumber="0" orientation="portrait" r:id="rId1"/>
  <headerFooter>
    <oddHeader>&amp;R&amp;"Times New Roman,Normál"&amp;9 3/2017. (V. 30.) Önkormányzati rendelet
5. számú melléklete</oddHeader>
  </headerFooter>
  <colBreaks count="1" manualBreakCount="1">
    <brk id="6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36"/>
  <sheetViews>
    <sheetView view="pageLayout" zoomScale="55" zoomScaleNormal="70" zoomScaleSheetLayoutView="93" zoomScalePageLayoutView="55" workbookViewId="0">
      <selection activeCell="J3" sqref="J3"/>
    </sheetView>
  </sheetViews>
  <sheetFormatPr defaultColWidth="7.140625" defaultRowHeight="15" x14ac:dyDescent="0.25"/>
  <cols>
    <col min="2" max="2" width="45.7109375" bestFit="1" customWidth="1"/>
    <col min="3" max="5" width="11.28515625" customWidth="1"/>
    <col min="6" max="6" width="9.28515625" customWidth="1"/>
    <col min="7" max="7" width="48.85546875" bestFit="1" customWidth="1"/>
    <col min="8" max="10" width="11.28515625" customWidth="1"/>
    <col min="11" max="11" width="9.28515625" customWidth="1"/>
  </cols>
  <sheetData>
    <row r="2" spans="2:11" ht="58.5" customHeight="1" x14ac:dyDescent="0.25">
      <c r="B2" s="658" t="s">
        <v>472</v>
      </c>
      <c r="C2" s="658"/>
      <c r="D2" s="658"/>
      <c r="E2" s="658"/>
      <c r="F2" s="658"/>
      <c r="G2" s="658"/>
      <c r="H2" s="658"/>
      <c r="I2" s="658"/>
      <c r="J2" s="658"/>
      <c r="K2" s="658"/>
    </row>
    <row r="3" spans="2:11" ht="43.5" customHeight="1" x14ac:dyDescent="0.25">
      <c r="B3" s="69"/>
      <c r="C3" s="123"/>
      <c r="D3" s="123"/>
      <c r="E3" s="123"/>
      <c r="F3" s="123"/>
      <c r="G3" s="123"/>
      <c r="H3" s="123"/>
      <c r="I3" s="123"/>
      <c r="J3" s="123"/>
      <c r="K3" s="123"/>
    </row>
    <row r="4" spans="2:11" ht="40.5" x14ac:dyDescent="0.25">
      <c r="B4" s="96" t="s">
        <v>261</v>
      </c>
      <c r="C4" s="216" t="s">
        <v>473</v>
      </c>
      <c r="D4" s="217" t="s">
        <v>2</v>
      </c>
      <c r="E4" s="218" t="s">
        <v>466</v>
      </c>
      <c r="F4" s="219" t="s">
        <v>3</v>
      </c>
      <c r="G4" s="124" t="s">
        <v>262</v>
      </c>
      <c r="H4" s="216" t="s">
        <v>473</v>
      </c>
      <c r="I4" s="217" t="s">
        <v>2</v>
      </c>
      <c r="J4" s="218" t="s">
        <v>466</v>
      </c>
      <c r="K4" s="219" t="s">
        <v>3</v>
      </c>
    </row>
    <row r="5" spans="2:11" x14ac:dyDescent="0.25">
      <c r="B5" s="125" t="s">
        <v>42</v>
      </c>
      <c r="C5" s="551">
        <v>6610</v>
      </c>
      <c r="D5" s="551">
        <v>7606</v>
      </c>
      <c r="E5" s="551">
        <v>5807</v>
      </c>
      <c r="F5" s="127">
        <f>E5/D5</f>
        <v>0.76347620299763341</v>
      </c>
      <c r="G5" s="131" t="s">
        <v>7</v>
      </c>
      <c r="H5" s="561">
        <f>'2. KIADÁS'!D43</f>
        <v>16730</v>
      </c>
      <c r="I5" s="126">
        <f>'2. KIADÁS'!E43</f>
        <v>18280</v>
      </c>
      <c r="J5" s="561">
        <f>'2. KIADÁS'!F43</f>
        <v>17526</v>
      </c>
      <c r="K5" s="113">
        <f t="shared" ref="K5:K13" si="0">J5/I5</f>
        <v>0.95875273522975935</v>
      </c>
    </row>
    <row r="6" spans="2:11" x14ac:dyDescent="0.25">
      <c r="B6" s="128" t="s">
        <v>263</v>
      </c>
      <c r="C6" s="552">
        <v>3975</v>
      </c>
      <c r="D6" s="552">
        <v>4082</v>
      </c>
      <c r="E6" s="552">
        <v>3979</v>
      </c>
      <c r="F6" s="130">
        <f>E6/D6</f>
        <v>0.97476727094561488</v>
      </c>
      <c r="G6" s="131" t="s">
        <v>264</v>
      </c>
      <c r="H6" s="561">
        <f>'2. KIADÁS'!H43</f>
        <v>3915</v>
      </c>
      <c r="I6" s="561">
        <f>'2. KIADÁS'!I43</f>
        <v>4657</v>
      </c>
      <c r="J6" s="561">
        <f>'2. KIADÁS'!J43</f>
        <v>4524</v>
      </c>
      <c r="K6" s="115">
        <f t="shared" si="0"/>
        <v>0.97144084174361178</v>
      </c>
    </row>
    <row r="7" spans="2:11" x14ac:dyDescent="0.25">
      <c r="B7" s="128" t="s">
        <v>265</v>
      </c>
      <c r="C7" s="552"/>
      <c r="D7" s="552"/>
      <c r="E7" s="552"/>
      <c r="F7" s="130"/>
      <c r="G7" s="131" t="s">
        <v>266</v>
      </c>
      <c r="H7" s="561">
        <f>'2. KIADÁS'!L43</f>
        <v>21602</v>
      </c>
      <c r="I7" s="561">
        <f>'2. KIADÁS'!M43</f>
        <v>36633</v>
      </c>
      <c r="J7" s="561">
        <f>'2. KIADÁS'!N43</f>
        <v>27208</v>
      </c>
      <c r="K7" s="115">
        <f t="shared" si="0"/>
        <v>0.74271831408839029</v>
      </c>
    </row>
    <row r="8" spans="2:11" x14ac:dyDescent="0.25">
      <c r="B8" s="128" t="s">
        <v>267</v>
      </c>
      <c r="C8" s="552">
        <v>2635</v>
      </c>
      <c r="D8" s="552">
        <v>3524</v>
      </c>
      <c r="E8" s="552">
        <v>1828</v>
      </c>
      <c r="F8" s="130">
        <f t="shared" ref="F8:F15" si="1">E8/D8</f>
        <v>0.51872871736662884</v>
      </c>
      <c r="G8" s="556" t="s">
        <v>268</v>
      </c>
      <c r="H8" s="554">
        <v>3735</v>
      </c>
      <c r="I8" s="129">
        <v>2974</v>
      </c>
      <c r="J8" s="129">
        <v>2878</v>
      </c>
      <c r="K8" s="132">
        <f t="shared" si="0"/>
        <v>0.9677202420981843</v>
      </c>
    </row>
    <row r="9" spans="2:11" x14ac:dyDescent="0.25">
      <c r="B9" s="133" t="s">
        <v>269</v>
      </c>
      <c r="C9" s="553">
        <v>22150</v>
      </c>
      <c r="D9" s="553">
        <v>39520</v>
      </c>
      <c r="E9" s="553">
        <v>29178</v>
      </c>
      <c r="F9" s="134">
        <f t="shared" si="1"/>
        <v>0.73830971659919031</v>
      </c>
      <c r="G9" s="556" t="s">
        <v>270</v>
      </c>
      <c r="H9" s="554">
        <v>1650</v>
      </c>
      <c r="I9" s="129">
        <v>1820</v>
      </c>
      <c r="J9" s="129">
        <v>1802</v>
      </c>
      <c r="K9" s="132">
        <f t="shared" si="0"/>
        <v>0.99010989010989015</v>
      </c>
    </row>
    <row r="10" spans="2:11" x14ac:dyDescent="0.25">
      <c r="B10" s="135" t="s">
        <v>271</v>
      </c>
      <c r="C10" s="552">
        <v>19250</v>
      </c>
      <c r="D10" s="552">
        <v>33684</v>
      </c>
      <c r="E10" s="552">
        <v>25089</v>
      </c>
      <c r="F10" s="130">
        <f t="shared" si="1"/>
        <v>0.74483434271464199</v>
      </c>
      <c r="G10" s="131" t="s">
        <v>13</v>
      </c>
      <c r="H10" s="555">
        <f>SUM(H11:H14)</f>
        <v>16118</v>
      </c>
      <c r="I10" s="555">
        <f>SUM(I11:I14)</f>
        <v>18460</v>
      </c>
      <c r="J10" s="555">
        <f>SUM(J11:J14)</f>
        <v>15041</v>
      </c>
      <c r="K10" s="559">
        <f t="shared" si="0"/>
        <v>0.81478873239436622</v>
      </c>
    </row>
    <row r="11" spans="2:11" x14ac:dyDescent="0.25">
      <c r="B11" s="135" t="s">
        <v>272</v>
      </c>
      <c r="C11" s="552">
        <v>2500</v>
      </c>
      <c r="D11" s="552">
        <v>3920</v>
      </c>
      <c r="E11" s="552">
        <v>3383</v>
      </c>
      <c r="F11" s="130">
        <f t="shared" si="1"/>
        <v>0.86301020408163265</v>
      </c>
      <c r="G11" s="556" t="s">
        <v>273</v>
      </c>
      <c r="H11" s="557">
        <f>'4. Pénzeszk. átadás'!B3</f>
        <v>5314</v>
      </c>
      <c r="I11" s="557">
        <f>'4. Pénzeszk. átadás'!C3</f>
        <v>5068</v>
      </c>
      <c r="J11" s="557">
        <f>'4. Pénzeszk. átadás'!D3</f>
        <v>3513</v>
      </c>
      <c r="K11" s="560">
        <f t="shared" si="0"/>
        <v>0.69317284925019729</v>
      </c>
    </row>
    <row r="12" spans="2:11" x14ac:dyDescent="0.25">
      <c r="B12" s="135" t="s">
        <v>274</v>
      </c>
      <c r="C12" s="552">
        <v>400</v>
      </c>
      <c r="D12" s="552">
        <v>1916</v>
      </c>
      <c r="E12" s="552">
        <v>706</v>
      </c>
      <c r="F12" s="130">
        <f t="shared" si="1"/>
        <v>0.36847599164926931</v>
      </c>
      <c r="G12" s="556" t="s">
        <v>275</v>
      </c>
      <c r="H12" s="557">
        <f>'4. Pénzeszk. átadás'!B9</f>
        <v>6671</v>
      </c>
      <c r="I12" s="557">
        <f>'4. Pénzeszk. átadás'!C9</f>
        <v>7500</v>
      </c>
      <c r="J12" s="557">
        <f>'4. Pénzeszk. átadás'!D9</f>
        <v>6385</v>
      </c>
      <c r="K12" s="560">
        <f t="shared" si="0"/>
        <v>0.85133333333333339</v>
      </c>
    </row>
    <row r="13" spans="2:11" x14ac:dyDescent="0.25">
      <c r="B13" s="133" t="s">
        <v>276</v>
      </c>
      <c r="C13" s="553">
        <v>26625</v>
      </c>
      <c r="D13" s="553">
        <v>30874</v>
      </c>
      <c r="E13" s="553">
        <v>30874</v>
      </c>
      <c r="F13" s="134">
        <f t="shared" si="1"/>
        <v>1</v>
      </c>
      <c r="G13" s="556" t="s">
        <v>277</v>
      </c>
      <c r="H13" s="557">
        <v>3070</v>
      </c>
      <c r="I13" s="557">
        <v>4792</v>
      </c>
      <c r="J13" s="557">
        <v>4063</v>
      </c>
      <c r="K13" s="560">
        <f t="shared" si="0"/>
        <v>0.84787145242070117</v>
      </c>
    </row>
    <row r="14" spans="2:11" x14ac:dyDescent="0.25">
      <c r="B14" s="133" t="s">
        <v>278</v>
      </c>
      <c r="C14" s="553">
        <v>10037</v>
      </c>
      <c r="D14" s="553">
        <v>15118</v>
      </c>
      <c r="E14" s="553">
        <v>15118</v>
      </c>
      <c r="F14" s="134">
        <f t="shared" si="1"/>
        <v>1</v>
      </c>
      <c r="G14" s="556" t="s">
        <v>478</v>
      </c>
      <c r="H14" s="557">
        <f>'2. KIADÁS'!P9</f>
        <v>1063</v>
      </c>
      <c r="I14" s="557">
        <f>'2. KIADÁS'!Q9</f>
        <v>1100</v>
      </c>
      <c r="J14" s="557">
        <f>'2. KIADÁS'!R9</f>
        <v>1080</v>
      </c>
      <c r="K14" s="115">
        <f>J14/I14</f>
        <v>0.98181818181818181</v>
      </c>
    </row>
    <row r="15" spans="2:11" x14ac:dyDescent="0.25">
      <c r="B15" s="128" t="s">
        <v>279</v>
      </c>
      <c r="C15" s="552">
        <v>4466</v>
      </c>
      <c r="D15" s="552">
        <v>5011</v>
      </c>
      <c r="E15" s="552">
        <v>5011</v>
      </c>
      <c r="F15" s="130">
        <f t="shared" si="1"/>
        <v>1</v>
      </c>
      <c r="G15" s="131" t="s">
        <v>21</v>
      </c>
      <c r="H15" s="558">
        <f>'2. KIADÁS'!P41</f>
        <v>4136</v>
      </c>
      <c r="I15" s="558">
        <f>'2. KIADÁS'!Q41</f>
        <v>4136</v>
      </c>
      <c r="J15" s="558">
        <f>'2. KIADÁS'!R41</f>
        <v>0</v>
      </c>
      <c r="K15" s="115">
        <f t="shared" ref="K15:K16" si="2">J15/I15</f>
        <v>0</v>
      </c>
    </row>
    <row r="16" spans="2:11" x14ac:dyDescent="0.25">
      <c r="B16" s="133" t="s">
        <v>280</v>
      </c>
      <c r="C16" s="553"/>
      <c r="D16" s="553"/>
      <c r="E16" s="553"/>
      <c r="F16" s="134"/>
      <c r="G16" s="131" t="s">
        <v>496</v>
      </c>
      <c r="H16" s="558">
        <v>2921</v>
      </c>
      <c r="I16" s="16">
        <v>2921</v>
      </c>
      <c r="J16" s="16">
        <v>1092</v>
      </c>
      <c r="K16" s="115">
        <f t="shared" si="2"/>
        <v>0.37384457377610408</v>
      </c>
    </row>
    <row r="17" spans="2:16" x14ac:dyDescent="0.25">
      <c r="B17" s="133" t="s">
        <v>281</v>
      </c>
      <c r="C17" s="553"/>
      <c r="D17" s="553"/>
      <c r="E17" s="553"/>
      <c r="F17" s="134"/>
      <c r="G17" s="131"/>
      <c r="H17" s="16"/>
      <c r="I17" s="16"/>
      <c r="J17" s="16"/>
      <c r="K17" s="115"/>
    </row>
    <row r="18" spans="2:16" x14ac:dyDescent="0.25">
      <c r="B18" s="136" t="s">
        <v>282</v>
      </c>
      <c r="C18" s="137">
        <f>SUM(C5,C9,C13,C14,C16,C17)</f>
        <v>65422</v>
      </c>
      <c r="D18" s="137">
        <f>SUM(D5,D9,D13,D14,D16,D17)</f>
        <v>93118</v>
      </c>
      <c r="E18" s="137">
        <f>SUM(E5,E9,E13,E14,E16,E17)</f>
        <v>80977</v>
      </c>
      <c r="F18" s="138">
        <f>E18/D18</f>
        <v>0.86961704503962711</v>
      </c>
      <c r="G18" s="139" t="s">
        <v>283</v>
      </c>
      <c r="H18" s="137">
        <f>SUM(H5+H6+H7+H10+H15+H16)</f>
        <v>65422</v>
      </c>
      <c r="I18" s="137">
        <f>SUM(I5+I6+I7+I10+I15+I16)</f>
        <v>85087</v>
      </c>
      <c r="J18" s="137">
        <f t="shared" ref="J18" si="3">SUM(J5+J6+J7+J10+J15+J16)</f>
        <v>65391</v>
      </c>
      <c r="K18" s="118">
        <f>J18/I18</f>
        <v>0.76851928026608063</v>
      </c>
    </row>
    <row r="19" spans="2:16" x14ac:dyDescent="0.25">
      <c r="B19" s="140"/>
      <c r="C19" s="141"/>
      <c r="D19" s="141"/>
      <c r="E19" s="141"/>
      <c r="F19" s="141"/>
      <c r="G19" s="140"/>
      <c r="H19" s="141"/>
      <c r="I19" s="141"/>
      <c r="J19" s="141"/>
      <c r="K19" s="141"/>
      <c r="L19" s="90"/>
    </row>
    <row r="20" spans="2:16" ht="40.5" x14ac:dyDescent="0.25">
      <c r="B20" s="96" t="s">
        <v>284</v>
      </c>
      <c r="C20" s="216" t="s">
        <v>473</v>
      </c>
      <c r="D20" s="217" t="s">
        <v>2</v>
      </c>
      <c r="E20" s="218" t="s">
        <v>466</v>
      </c>
      <c r="F20" s="219" t="s">
        <v>3</v>
      </c>
      <c r="G20" s="124" t="s">
        <v>23</v>
      </c>
      <c r="H20" s="216" t="s">
        <v>473</v>
      </c>
      <c r="I20" s="217" t="s">
        <v>2</v>
      </c>
      <c r="J20" s="218" t="s">
        <v>466</v>
      </c>
      <c r="K20" s="219" t="s">
        <v>3</v>
      </c>
      <c r="O20" s="90"/>
      <c r="P20" s="90"/>
    </row>
    <row r="21" spans="2:16" x14ac:dyDescent="0.25">
      <c r="B21" s="144" t="s">
        <v>285</v>
      </c>
      <c r="C21" s="150">
        <v>14274</v>
      </c>
      <c r="D21" s="142">
        <v>13158</v>
      </c>
      <c r="E21" s="126">
        <v>8331</v>
      </c>
      <c r="F21" s="127">
        <f>E21/D21</f>
        <v>0.63315093479252171</v>
      </c>
      <c r="G21" s="131" t="s">
        <v>286</v>
      </c>
      <c r="H21" s="562">
        <v>19684</v>
      </c>
      <c r="I21" s="551">
        <v>25114</v>
      </c>
      <c r="J21" s="551">
        <v>14326</v>
      </c>
      <c r="K21" s="563">
        <f t="shared" ref="K21:K26" si="4">J21/I21</f>
        <v>0.57043879907621242</v>
      </c>
      <c r="O21" s="143"/>
      <c r="P21" s="143"/>
    </row>
    <row r="22" spans="2:16" x14ac:dyDescent="0.25">
      <c r="B22" s="144" t="s">
        <v>287</v>
      </c>
      <c r="C22" s="150"/>
      <c r="D22" s="145"/>
      <c r="E22" s="129"/>
      <c r="F22" s="146"/>
      <c r="G22" s="131" t="s">
        <v>479</v>
      </c>
      <c r="H22" s="562">
        <v>2033</v>
      </c>
      <c r="I22" s="553">
        <v>11158</v>
      </c>
      <c r="J22" s="553">
        <v>5421</v>
      </c>
      <c r="K22" s="559">
        <f t="shared" si="4"/>
        <v>0.48583975622871484</v>
      </c>
      <c r="O22" s="143"/>
      <c r="P22" s="143"/>
    </row>
    <row r="23" spans="2:16" x14ac:dyDescent="0.25">
      <c r="B23" s="144" t="s">
        <v>288</v>
      </c>
      <c r="C23" s="150">
        <f>SUM(C24:C24)</f>
        <v>3854</v>
      </c>
      <c r="D23" s="16">
        <v>3552</v>
      </c>
      <c r="E23" s="16">
        <v>2249</v>
      </c>
      <c r="F23" s="134">
        <f t="shared" ref="F23:F29" si="5">E23/D23</f>
        <v>0.6331644144144144</v>
      </c>
      <c r="G23" s="556" t="s">
        <v>289</v>
      </c>
      <c r="H23" s="557"/>
      <c r="I23" s="552"/>
      <c r="J23" s="552"/>
      <c r="K23" s="560"/>
      <c r="O23" s="147"/>
      <c r="P23" s="147"/>
    </row>
    <row r="24" spans="2:16" x14ac:dyDescent="0.25">
      <c r="B24" s="549" t="s">
        <v>474</v>
      </c>
      <c r="C24" s="550">
        <v>3854</v>
      </c>
      <c r="D24" s="145">
        <v>3552</v>
      </c>
      <c r="E24" s="129">
        <v>2249</v>
      </c>
      <c r="F24" s="130">
        <f t="shared" si="5"/>
        <v>0.6331644144144144</v>
      </c>
      <c r="G24" s="131" t="s">
        <v>480</v>
      </c>
      <c r="H24" s="562">
        <v>20552</v>
      </c>
      <c r="I24" s="553">
        <v>25308</v>
      </c>
      <c r="J24" s="553">
        <v>7917</v>
      </c>
      <c r="K24" s="559">
        <f t="shared" si="4"/>
        <v>0.31282598387861543</v>
      </c>
      <c r="O24" s="143"/>
      <c r="P24" s="143"/>
    </row>
    <row r="25" spans="2:16" x14ac:dyDescent="0.25">
      <c r="B25" s="133" t="s">
        <v>290</v>
      </c>
      <c r="C25" s="150">
        <v>621</v>
      </c>
      <c r="D25" s="145">
        <v>441</v>
      </c>
      <c r="E25" s="129">
        <v>441</v>
      </c>
      <c r="F25" s="130">
        <f t="shared" si="5"/>
        <v>1</v>
      </c>
      <c r="G25" s="556" t="s">
        <v>291</v>
      </c>
      <c r="H25" s="557"/>
      <c r="I25" s="552"/>
      <c r="J25" s="552"/>
      <c r="K25" s="560"/>
      <c r="O25" s="147"/>
      <c r="P25" s="147"/>
    </row>
    <row r="26" spans="2:16" x14ac:dyDescent="0.25">
      <c r="B26" s="133" t="s">
        <v>475</v>
      </c>
      <c r="C26" s="150">
        <v>1047</v>
      </c>
      <c r="D26" s="148">
        <v>929</v>
      </c>
      <c r="E26" s="16">
        <v>929</v>
      </c>
      <c r="F26" s="134">
        <f t="shared" si="5"/>
        <v>1</v>
      </c>
      <c r="G26" s="131" t="s">
        <v>481</v>
      </c>
      <c r="H26" s="555">
        <v>400</v>
      </c>
      <c r="I26" s="16">
        <v>420</v>
      </c>
      <c r="J26" s="16">
        <v>166</v>
      </c>
      <c r="K26" s="132">
        <f t="shared" si="4"/>
        <v>0.39523809523809522</v>
      </c>
      <c r="O26" s="143"/>
      <c r="P26" s="143"/>
    </row>
    <row r="27" spans="2:16" x14ac:dyDescent="0.25">
      <c r="B27" s="133" t="s">
        <v>476</v>
      </c>
      <c r="C27" s="150">
        <v>1200</v>
      </c>
      <c r="D27" s="148">
        <v>1279</v>
      </c>
      <c r="E27" s="148">
        <v>1279</v>
      </c>
      <c r="F27" s="130">
        <f t="shared" si="5"/>
        <v>1</v>
      </c>
      <c r="G27" s="131" t="s">
        <v>33</v>
      </c>
      <c r="H27" s="555"/>
      <c r="I27" s="129"/>
      <c r="J27" s="129"/>
      <c r="K27" s="132"/>
    </row>
    <row r="28" spans="2:16" x14ac:dyDescent="0.25">
      <c r="B28" s="133" t="s">
        <v>477</v>
      </c>
      <c r="C28" s="150"/>
      <c r="D28" s="148">
        <v>12937</v>
      </c>
      <c r="E28" s="148">
        <v>11772</v>
      </c>
      <c r="F28" s="130">
        <f t="shared" si="5"/>
        <v>0.90994821055886221</v>
      </c>
      <c r="G28" s="131" t="s">
        <v>292</v>
      </c>
      <c r="H28" s="555"/>
      <c r="I28" s="129"/>
      <c r="J28" s="129"/>
      <c r="K28" s="132"/>
    </row>
    <row r="29" spans="2:16" x14ac:dyDescent="0.25">
      <c r="B29" s="133" t="s">
        <v>228</v>
      </c>
      <c r="C29" s="150">
        <v>21673</v>
      </c>
      <c r="D29" s="145">
        <v>21673</v>
      </c>
      <c r="E29" s="129">
        <v>11623</v>
      </c>
      <c r="F29" s="130">
        <f t="shared" si="5"/>
        <v>0.53628939233147233</v>
      </c>
      <c r="G29" s="131" t="s">
        <v>293</v>
      </c>
      <c r="H29" s="555"/>
      <c r="I29" s="16"/>
      <c r="J29" s="16"/>
      <c r="K29" s="115"/>
    </row>
    <row r="30" spans="2:16" x14ac:dyDescent="0.25">
      <c r="B30" s="133" t="s">
        <v>292</v>
      </c>
      <c r="C30" s="150"/>
      <c r="D30" s="145"/>
      <c r="E30" s="129"/>
      <c r="F30" s="130"/>
      <c r="G30" s="131"/>
      <c r="H30" s="16"/>
      <c r="I30" s="16"/>
      <c r="J30" s="16"/>
      <c r="K30" s="115"/>
    </row>
    <row r="31" spans="2:16" x14ac:dyDescent="0.25">
      <c r="B31" s="133"/>
      <c r="C31" s="16"/>
      <c r="D31" s="148"/>
      <c r="E31" s="16"/>
      <c r="F31" s="134"/>
      <c r="G31" s="131"/>
      <c r="H31" s="16"/>
      <c r="I31" s="16"/>
      <c r="J31" s="16"/>
      <c r="K31" s="115"/>
    </row>
    <row r="32" spans="2:16" x14ac:dyDescent="0.25">
      <c r="B32" s="133"/>
      <c r="C32" s="149"/>
      <c r="D32" s="148"/>
      <c r="E32" s="16"/>
      <c r="F32" s="150"/>
      <c r="G32" s="131"/>
      <c r="H32" s="16"/>
      <c r="I32" s="16"/>
      <c r="J32" s="16"/>
      <c r="K32" s="115"/>
    </row>
    <row r="33" spans="2:11" x14ac:dyDescent="0.25">
      <c r="B33" s="136" t="s">
        <v>294</v>
      </c>
      <c r="C33" s="137">
        <f>C21+C23+C26+C27+C29+C25</f>
        <v>42669</v>
      </c>
      <c r="D33" s="137">
        <f>D21+D23+D25+D26+D27+D29+D28</f>
        <v>53969</v>
      </c>
      <c r="E33" s="137">
        <f>E21+E23+E25+E26+E27+E29+E28</f>
        <v>36624</v>
      </c>
      <c r="F33" s="138">
        <f>E33/D33</f>
        <v>0.67861179566047181</v>
      </c>
      <c r="G33" s="139" t="s">
        <v>260</v>
      </c>
      <c r="H33" s="137">
        <f>H21+H22+H24+H26+H27+H29+H30+H31+H32</f>
        <v>42669</v>
      </c>
      <c r="I33" s="137">
        <f>I21+I22+I24+I26+I29+I30+I31+I32</f>
        <v>62000</v>
      </c>
      <c r="J33" s="137">
        <f>J21+J22+J24+J26+J29+J30+J31+J32</f>
        <v>27830</v>
      </c>
      <c r="K33" s="118">
        <f>J33/I33</f>
        <v>0.44887096774193547</v>
      </c>
    </row>
    <row r="34" spans="2:11" x14ac:dyDescent="0.25">
      <c r="B34" s="140"/>
      <c r="C34" s="141"/>
      <c r="D34" s="141"/>
      <c r="E34" s="141"/>
      <c r="F34" s="151"/>
      <c r="G34" s="140"/>
      <c r="H34" s="141"/>
      <c r="I34" s="141"/>
      <c r="J34" s="141"/>
      <c r="K34" s="151"/>
    </row>
    <row r="35" spans="2:11" x14ac:dyDescent="0.25">
      <c r="B35" s="140"/>
      <c r="C35" s="141"/>
      <c r="D35" s="141"/>
      <c r="E35" s="141"/>
      <c r="F35" s="151"/>
      <c r="G35" s="140"/>
      <c r="H35" s="141"/>
      <c r="I35" s="141"/>
      <c r="J35" s="141"/>
      <c r="K35" s="141"/>
    </row>
    <row r="36" spans="2:11" x14ac:dyDescent="0.25">
      <c r="B36" s="152" t="s">
        <v>295</v>
      </c>
      <c r="C36" s="153">
        <f>SUM(C18,C33)</f>
        <v>108091</v>
      </c>
      <c r="D36" s="153">
        <f>SUM(D18,D33)</f>
        <v>147087</v>
      </c>
      <c r="E36" s="153">
        <f>SUM(E18,E33)</f>
        <v>117601</v>
      </c>
      <c r="F36" s="154">
        <f>E36/D36</f>
        <v>0.79953360936044648</v>
      </c>
      <c r="G36" s="155" t="s">
        <v>296</v>
      </c>
      <c r="H36" s="153">
        <f>SUM(H33,H18)</f>
        <v>108091</v>
      </c>
      <c r="I36" s="153">
        <f>SUM(I33,I18)</f>
        <v>147087</v>
      </c>
      <c r="J36" s="153">
        <f>SUM(J33,J18)</f>
        <v>93221</v>
      </c>
      <c r="K36" s="156">
        <f>J36/I36</f>
        <v>0.63378136748998892</v>
      </c>
    </row>
  </sheetData>
  <mergeCells count="1">
    <mergeCell ref="B2:K2"/>
  </mergeCells>
  <pageMargins left="0.7" right="0.7" top="0.75" bottom="0.75" header="0.3" footer="0.51180555555555496"/>
  <pageSetup paperSize="9" scale="69" firstPageNumber="0" orientation="landscape" r:id="rId1"/>
  <headerFooter>
    <oddHeader>&amp;R&amp;"Times New Roman,Normál"&amp;9 3/2017. (V. 30.) Önkormányzati rendelet
6. számú melléklete</oddHeader>
  </headerFooter>
  <rowBreaks count="1" manualBreakCount="1">
    <brk id="36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view="pageLayout" zoomScaleNormal="100" zoomScaleSheetLayoutView="106" workbookViewId="0">
      <selection activeCell="B5" sqref="B5:D5"/>
    </sheetView>
  </sheetViews>
  <sheetFormatPr defaultRowHeight="15" x14ac:dyDescent="0.25"/>
  <cols>
    <col min="1" max="1" width="8.42578125" style="278"/>
    <col min="2" max="2" width="2.7109375" style="278"/>
    <col min="3" max="3" width="56.140625" style="278"/>
    <col min="4" max="4" width="17.5703125" style="278"/>
    <col min="5" max="1025" width="8.42578125" style="278"/>
    <col min="1026" max="16384" width="9.140625" style="278"/>
  </cols>
  <sheetData>
    <row r="4" spans="2:4" ht="20.25" x14ac:dyDescent="0.3">
      <c r="B4" s="659" t="s">
        <v>298</v>
      </c>
      <c r="C4" s="659"/>
      <c r="D4" s="659"/>
    </row>
    <row r="5" spans="2:4" ht="20.25" x14ac:dyDescent="0.3">
      <c r="B5" s="622" t="s">
        <v>297</v>
      </c>
      <c r="C5" s="659"/>
      <c r="D5" s="659"/>
    </row>
    <row r="6" spans="2:4" x14ac:dyDescent="0.25">
      <c r="B6" s="279"/>
      <c r="C6" s="280"/>
      <c r="D6" s="281"/>
    </row>
    <row r="7" spans="2:4" x14ac:dyDescent="0.25">
      <c r="B7" s="279"/>
      <c r="C7" s="280"/>
      <c r="D7" s="281"/>
    </row>
    <row r="8" spans="2:4" x14ac:dyDescent="0.25">
      <c r="B8" s="279"/>
      <c r="C8" s="282"/>
      <c r="D8" s="283"/>
    </row>
    <row r="9" spans="2:4" ht="15.75" customHeight="1" x14ac:dyDescent="0.25">
      <c r="B9" s="660" t="s">
        <v>299</v>
      </c>
      <c r="C9" s="660"/>
      <c r="D9" s="284">
        <f>SUM(D10:D13)</f>
        <v>38537</v>
      </c>
    </row>
    <row r="10" spans="2:4" ht="25.5" x14ac:dyDescent="0.25">
      <c r="B10" s="285" t="s">
        <v>300</v>
      </c>
      <c r="C10" s="286" t="s">
        <v>301</v>
      </c>
      <c r="D10" s="287">
        <v>38537</v>
      </c>
    </row>
    <row r="11" spans="2:4" x14ac:dyDescent="0.25">
      <c r="B11" s="285" t="s">
        <v>302</v>
      </c>
      <c r="C11" s="286" t="s">
        <v>303</v>
      </c>
      <c r="D11" s="287">
        <v>0</v>
      </c>
    </row>
    <row r="12" spans="2:4" x14ac:dyDescent="0.25">
      <c r="B12" s="285" t="s">
        <v>304</v>
      </c>
      <c r="C12" s="286" t="s">
        <v>305</v>
      </c>
      <c r="D12" s="287">
        <v>0</v>
      </c>
    </row>
    <row r="13" spans="2:4" x14ac:dyDescent="0.25">
      <c r="B13" s="285" t="s">
        <v>306</v>
      </c>
      <c r="C13" s="286" t="s">
        <v>307</v>
      </c>
      <c r="D13" s="287">
        <v>0</v>
      </c>
    </row>
    <row r="14" spans="2:4" ht="25.5" x14ac:dyDescent="0.25">
      <c r="B14" s="288" t="s">
        <v>308</v>
      </c>
      <c r="C14" s="289" t="s">
        <v>309</v>
      </c>
      <c r="D14" s="290">
        <f>SUM(D10:D13)</f>
        <v>38537</v>
      </c>
    </row>
    <row r="15" spans="2:4" ht="25.5" x14ac:dyDescent="0.25">
      <c r="B15" s="291" t="s">
        <v>310</v>
      </c>
      <c r="C15" s="292" t="s">
        <v>331</v>
      </c>
      <c r="D15" s="293">
        <v>0</v>
      </c>
    </row>
    <row r="16" spans="2:4" ht="25.5" x14ac:dyDescent="0.25">
      <c r="B16" s="291" t="s">
        <v>311</v>
      </c>
      <c r="C16" s="292" t="s">
        <v>312</v>
      </c>
      <c r="D16" s="293">
        <v>140289</v>
      </c>
    </row>
    <row r="17" spans="2:4" ht="25.5" x14ac:dyDescent="0.25">
      <c r="B17" s="291" t="s">
        <v>313</v>
      </c>
      <c r="C17" s="292" t="s">
        <v>314</v>
      </c>
      <c r="D17" s="293">
        <v>128666</v>
      </c>
    </row>
    <row r="18" spans="2:4" ht="25.5" x14ac:dyDescent="0.25">
      <c r="B18" s="294" t="s">
        <v>315</v>
      </c>
      <c r="C18" s="292" t="s">
        <v>316</v>
      </c>
      <c r="D18" s="293">
        <v>-2400</v>
      </c>
    </row>
    <row r="19" spans="2:4" ht="15" customHeight="1" x14ac:dyDescent="0.25">
      <c r="B19" s="661" t="s">
        <v>317</v>
      </c>
      <c r="C19" s="661"/>
      <c r="D19" s="295">
        <f>D14+D15+D16-D17+D18</f>
        <v>47760</v>
      </c>
    </row>
    <row r="20" spans="2:4" ht="25.5" x14ac:dyDescent="0.25">
      <c r="B20" s="296" t="s">
        <v>318</v>
      </c>
      <c r="C20" s="286" t="s">
        <v>301</v>
      </c>
      <c r="D20" s="287">
        <v>22894</v>
      </c>
    </row>
    <row r="21" spans="2:4" x14ac:dyDescent="0.25">
      <c r="B21" s="296" t="s">
        <v>319</v>
      </c>
      <c r="C21" s="286" t="s">
        <v>303</v>
      </c>
      <c r="D21" s="287">
        <v>0</v>
      </c>
    </row>
    <row r="22" spans="2:4" x14ac:dyDescent="0.25">
      <c r="B22" s="296" t="s">
        <v>320</v>
      </c>
      <c r="C22" s="286" t="s">
        <v>305</v>
      </c>
      <c r="D22" s="287"/>
    </row>
    <row r="23" spans="2:4" x14ac:dyDescent="0.25">
      <c r="B23" s="296" t="s">
        <v>321</v>
      </c>
      <c r="C23" s="286" t="s">
        <v>307</v>
      </c>
      <c r="D23" s="287">
        <v>0</v>
      </c>
    </row>
    <row r="24" spans="2:4" ht="16.5" customHeight="1" x14ac:dyDescent="0.25">
      <c r="B24" s="662" t="s">
        <v>322</v>
      </c>
      <c r="C24" s="662"/>
      <c r="D24" s="297">
        <f>D19</f>
        <v>47760</v>
      </c>
    </row>
  </sheetData>
  <mergeCells count="5">
    <mergeCell ref="B4:D4"/>
    <mergeCell ref="B5:D5"/>
    <mergeCell ref="B9:C9"/>
    <mergeCell ref="B19:C19"/>
    <mergeCell ref="B24:C24"/>
  </mergeCells>
  <pageMargins left="0.7" right="0.7" top="0.75" bottom="0.75" header="0.3" footer="0.51180555555555496"/>
  <pageSetup paperSize="9" firstPageNumber="0" orientation="portrait" r:id="rId1"/>
  <headerFooter>
    <oddHeader>&amp;R&amp;"Times New Roman,Normál"&amp;9 3/2017. (V. 30.) Önkormányzati rendelet
7. számú melléklete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view="pageLayout" zoomScale="85" zoomScaleNormal="100" zoomScaleSheetLayoutView="91" zoomScalePageLayoutView="85" workbookViewId="0">
      <selection activeCell="D2" sqref="D2"/>
    </sheetView>
  </sheetViews>
  <sheetFormatPr defaultRowHeight="15" x14ac:dyDescent="0.25"/>
  <cols>
    <col min="1" max="1" width="3" bestFit="1" customWidth="1"/>
    <col min="2" max="2" width="61" customWidth="1"/>
    <col min="3" max="3" width="8.28515625" customWidth="1"/>
  </cols>
  <sheetData>
    <row r="2" spans="1:3" ht="19.5" x14ac:dyDescent="0.25">
      <c r="A2" s="663" t="s">
        <v>332</v>
      </c>
      <c r="B2" s="663"/>
      <c r="C2" s="663"/>
    </row>
    <row r="3" spans="1:3" ht="20.25" thickBot="1" x14ac:dyDescent="0.3">
      <c r="A3" s="223"/>
      <c r="B3" s="223"/>
      <c r="C3" s="223"/>
    </row>
    <row r="4" spans="1:3" ht="15.75" x14ac:dyDescent="0.25">
      <c r="A4" s="224"/>
      <c r="B4" s="225" t="s">
        <v>149</v>
      </c>
      <c r="C4" s="226"/>
    </row>
    <row r="5" spans="1:3" x14ac:dyDescent="0.25">
      <c r="A5" s="227" t="s">
        <v>300</v>
      </c>
      <c r="B5" s="228" t="s">
        <v>333</v>
      </c>
      <c r="C5" s="229">
        <v>104831</v>
      </c>
    </row>
    <row r="6" spans="1:3" x14ac:dyDescent="0.25">
      <c r="A6" s="227" t="s">
        <v>302</v>
      </c>
      <c r="B6" s="228" t="s">
        <v>334</v>
      </c>
      <c r="C6" s="229">
        <v>92158</v>
      </c>
    </row>
    <row r="7" spans="1:3" x14ac:dyDescent="0.25">
      <c r="A7" s="230" t="s">
        <v>304</v>
      </c>
      <c r="B7" s="231" t="s">
        <v>335</v>
      </c>
      <c r="C7" s="232">
        <f>C5-C6</f>
        <v>12673</v>
      </c>
    </row>
    <row r="8" spans="1:3" x14ac:dyDescent="0.25">
      <c r="A8" s="227" t="s">
        <v>306</v>
      </c>
      <c r="B8" s="228" t="s">
        <v>336</v>
      </c>
      <c r="C8" s="229">
        <v>12769</v>
      </c>
    </row>
    <row r="9" spans="1:3" x14ac:dyDescent="0.25">
      <c r="A9" s="227" t="s">
        <v>308</v>
      </c>
      <c r="B9" s="228" t="s">
        <v>337</v>
      </c>
      <c r="C9" s="229">
        <v>1063</v>
      </c>
    </row>
    <row r="10" spans="1:3" x14ac:dyDescent="0.25">
      <c r="A10" s="230" t="s">
        <v>310</v>
      </c>
      <c r="B10" s="231" t="s">
        <v>338</v>
      </c>
      <c r="C10" s="232">
        <f>C8-C9</f>
        <v>11706</v>
      </c>
    </row>
    <row r="11" spans="1:3" x14ac:dyDescent="0.25">
      <c r="A11" s="233" t="s">
        <v>311</v>
      </c>
      <c r="B11" s="234" t="s">
        <v>339</v>
      </c>
      <c r="C11" s="235">
        <f>C7+C10</f>
        <v>24379</v>
      </c>
    </row>
    <row r="12" spans="1:3" x14ac:dyDescent="0.25">
      <c r="A12" s="227" t="s">
        <v>313</v>
      </c>
      <c r="B12" s="228" t="s">
        <v>340</v>
      </c>
      <c r="C12" s="236">
        <v>0</v>
      </c>
    </row>
    <row r="13" spans="1:3" x14ac:dyDescent="0.25">
      <c r="A13" s="227" t="s">
        <v>315</v>
      </c>
      <c r="B13" s="228" t="s">
        <v>341</v>
      </c>
      <c r="C13" s="236">
        <v>0</v>
      </c>
    </row>
    <row r="14" spans="1:3" x14ac:dyDescent="0.25">
      <c r="A14" s="230" t="s">
        <v>318</v>
      </c>
      <c r="B14" s="231" t="s">
        <v>342</v>
      </c>
      <c r="C14" s="237">
        <v>0</v>
      </c>
    </row>
    <row r="15" spans="1:3" x14ac:dyDescent="0.25">
      <c r="A15" s="227" t="s">
        <v>319</v>
      </c>
      <c r="B15" s="228" t="s">
        <v>343</v>
      </c>
      <c r="C15" s="236">
        <v>0</v>
      </c>
    </row>
    <row r="16" spans="1:3" x14ac:dyDescent="0.25">
      <c r="A16" s="227" t="s">
        <v>320</v>
      </c>
      <c r="B16" s="228" t="s">
        <v>344</v>
      </c>
      <c r="C16" s="236">
        <v>0</v>
      </c>
    </row>
    <row r="17" spans="1:3" x14ac:dyDescent="0.25">
      <c r="A17" s="230" t="s">
        <v>321</v>
      </c>
      <c r="B17" s="231" t="s">
        <v>345</v>
      </c>
      <c r="C17" s="237">
        <v>0</v>
      </c>
    </row>
    <row r="18" spans="1:3" x14ac:dyDescent="0.25">
      <c r="A18" s="233" t="s">
        <v>346</v>
      </c>
      <c r="B18" s="234" t="s">
        <v>347</v>
      </c>
      <c r="C18" s="238">
        <v>0</v>
      </c>
    </row>
    <row r="19" spans="1:3" x14ac:dyDescent="0.25">
      <c r="A19" s="239" t="s">
        <v>348</v>
      </c>
      <c r="B19" s="240" t="s">
        <v>349</v>
      </c>
      <c r="C19" s="241">
        <f>C11+C18</f>
        <v>24379</v>
      </c>
    </row>
    <row r="20" spans="1:3" x14ac:dyDescent="0.25">
      <c r="A20" s="242" t="s">
        <v>350</v>
      </c>
      <c r="B20" s="243" t="s">
        <v>351</v>
      </c>
      <c r="C20" s="244">
        <v>18572</v>
      </c>
    </row>
    <row r="21" spans="1:3" x14ac:dyDescent="0.25">
      <c r="A21" s="242" t="s">
        <v>352</v>
      </c>
      <c r="B21" s="243" t="s">
        <v>356</v>
      </c>
      <c r="C21" s="244">
        <f>C19-C20</f>
        <v>5807</v>
      </c>
    </row>
    <row r="22" spans="1:3" ht="25.5" x14ac:dyDescent="0.25">
      <c r="A22" s="242" t="s">
        <v>353</v>
      </c>
      <c r="B22" s="243" t="s">
        <v>354</v>
      </c>
      <c r="C22" s="245">
        <v>0</v>
      </c>
    </row>
    <row r="23" spans="1:3" ht="15.75" thickBot="1" x14ac:dyDescent="0.3">
      <c r="A23" s="246" t="s">
        <v>355</v>
      </c>
      <c r="B23" s="247" t="s">
        <v>357</v>
      </c>
      <c r="C23" s="248">
        <f>C21-C22</f>
        <v>5807</v>
      </c>
    </row>
  </sheetData>
  <mergeCells count="1">
    <mergeCell ref="A2:C2"/>
  </mergeCells>
  <pageMargins left="0.7" right="0.7" top="0.75" bottom="0.75" header="0.3" footer="0.3"/>
  <pageSetup paperSize="9" orientation="portrait" r:id="rId1"/>
  <headerFooter>
    <oddHeader>&amp;R&amp;"Times New Roman,Normál"&amp;9  3/2017. (V. 30.) Önkormányzati rendelet
8. számú melléklete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view="pageLayout" zoomScale="90" zoomScaleNormal="100" zoomScaleSheetLayoutView="100" zoomScalePageLayoutView="90" workbookViewId="0">
      <selection activeCell="E2" sqref="E2"/>
    </sheetView>
  </sheetViews>
  <sheetFormatPr defaultRowHeight="15" x14ac:dyDescent="0.25"/>
  <cols>
    <col min="1" max="1" width="4" bestFit="1" customWidth="1"/>
    <col min="2" max="2" width="89.7109375" customWidth="1"/>
    <col min="3" max="3" width="16.140625" customWidth="1"/>
  </cols>
  <sheetData>
    <row r="1" spans="1:3" ht="22.5" x14ac:dyDescent="0.3">
      <c r="A1" s="670" t="s">
        <v>486</v>
      </c>
      <c r="B1" s="670"/>
      <c r="C1" s="670"/>
    </row>
    <row r="2" spans="1:3" ht="23.25" customHeight="1" x14ac:dyDescent="0.25"/>
    <row r="3" spans="1:3" ht="15.75" thickBot="1" x14ac:dyDescent="0.3"/>
    <row r="4" spans="1:3" ht="19.5" thickBot="1" x14ac:dyDescent="0.3">
      <c r="A4" s="664" t="s">
        <v>362</v>
      </c>
      <c r="B4" s="665"/>
      <c r="C4" s="666"/>
    </row>
    <row r="5" spans="1:3" ht="16.5" thickBot="1" x14ac:dyDescent="0.3">
      <c r="A5" s="667" t="s">
        <v>149</v>
      </c>
      <c r="B5" s="668"/>
      <c r="C5" s="249" t="s">
        <v>487</v>
      </c>
    </row>
    <row r="6" spans="1:3" x14ac:dyDescent="0.25">
      <c r="A6" s="254" t="s">
        <v>302</v>
      </c>
      <c r="B6" s="268" t="s">
        <v>378</v>
      </c>
      <c r="C6" s="269">
        <v>1975</v>
      </c>
    </row>
    <row r="7" spans="1:3" x14ac:dyDescent="0.25">
      <c r="A7" s="606"/>
      <c r="B7" s="607" t="s">
        <v>512</v>
      </c>
      <c r="C7" s="608">
        <v>1975</v>
      </c>
    </row>
    <row r="8" spans="1:3" x14ac:dyDescent="0.25">
      <c r="A8" s="262" t="s">
        <v>306</v>
      </c>
      <c r="B8" s="270" t="s">
        <v>379</v>
      </c>
      <c r="C8" s="271">
        <v>1975</v>
      </c>
    </row>
    <row r="9" spans="1:3" x14ac:dyDescent="0.25">
      <c r="A9" s="250" t="s">
        <v>308</v>
      </c>
      <c r="B9" s="272" t="s">
        <v>380</v>
      </c>
      <c r="C9" s="273">
        <f>SUM(C10:C13)</f>
        <v>719003</v>
      </c>
    </row>
    <row r="10" spans="1:3" x14ac:dyDescent="0.25">
      <c r="A10" s="250"/>
      <c r="B10" s="609" t="s">
        <v>513</v>
      </c>
      <c r="C10" s="610">
        <v>85001</v>
      </c>
    </row>
    <row r="11" spans="1:3" x14ac:dyDescent="0.25">
      <c r="A11" s="250"/>
      <c r="B11" s="609" t="s">
        <v>514</v>
      </c>
      <c r="C11" s="610">
        <v>244850</v>
      </c>
    </row>
    <row r="12" spans="1:3" x14ac:dyDescent="0.25">
      <c r="A12" s="250"/>
      <c r="B12" s="609" t="s">
        <v>512</v>
      </c>
      <c r="C12" s="610">
        <v>67580</v>
      </c>
    </row>
    <row r="13" spans="1:3" x14ac:dyDescent="0.25">
      <c r="A13" s="250"/>
      <c r="B13" s="609" t="s">
        <v>515</v>
      </c>
      <c r="C13" s="610">
        <v>321572</v>
      </c>
    </row>
    <row r="14" spans="1:3" x14ac:dyDescent="0.25">
      <c r="A14" s="250" t="s">
        <v>310</v>
      </c>
      <c r="B14" s="272" t="s">
        <v>381</v>
      </c>
      <c r="C14" s="273">
        <f>SUM(C15:C17)</f>
        <v>68590</v>
      </c>
    </row>
    <row r="15" spans="1:3" x14ac:dyDescent="0.25">
      <c r="A15" s="250"/>
      <c r="B15" s="609" t="s">
        <v>516</v>
      </c>
      <c r="C15" s="611">
        <v>0</v>
      </c>
    </row>
    <row r="16" spans="1:3" x14ac:dyDescent="0.25">
      <c r="A16" s="250"/>
      <c r="B16" s="609" t="s">
        <v>512</v>
      </c>
      <c r="C16" s="611">
        <v>37842</v>
      </c>
    </row>
    <row r="17" spans="1:3" x14ac:dyDescent="0.25">
      <c r="A17" s="250"/>
      <c r="B17" s="609" t="s">
        <v>515</v>
      </c>
      <c r="C17" s="611">
        <v>30748</v>
      </c>
    </row>
    <row r="18" spans="1:3" x14ac:dyDescent="0.25">
      <c r="A18" s="250">
        <v>8</v>
      </c>
      <c r="B18" s="272" t="s">
        <v>488</v>
      </c>
      <c r="C18" s="273">
        <v>16454</v>
      </c>
    </row>
    <row r="19" spans="1:3" x14ac:dyDescent="0.25">
      <c r="A19" s="262" t="s">
        <v>318</v>
      </c>
      <c r="B19" s="270" t="s">
        <v>382</v>
      </c>
      <c r="C19" s="271">
        <f>C9+C14+C18</f>
        <v>804047</v>
      </c>
    </row>
    <row r="20" spans="1:3" x14ac:dyDescent="0.25">
      <c r="A20" s="250" t="s">
        <v>319</v>
      </c>
      <c r="B20" s="272" t="s">
        <v>383</v>
      </c>
      <c r="C20" s="273">
        <v>6488</v>
      </c>
    </row>
    <row r="21" spans="1:3" x14ac:dyDescent="0.25">
      <c r="A21" s="250" t="s">
        <v>350</v>
      </c>
      <c r="B21" s="272" t="s">
        <v>384</v>
      </c>
      <c r="C21" s="273">
        <v>6488</v>
      </c>
    </row>
    <row r="22" spans="1:3" x14ac:dyDescent="0.25">
      <c r="A22" s="262" t="s">
        <v>363</v>
      </c>
      <c r="B22" s="270" t="s">
        <v>385</v>
      </c>
      <c r="C22" s="271">
        <v>6488</v>
      </c>
    </row>
    <row r="23" spans="1:3" x14ac:dyDescent="0.25">
      <c r="A23" s="259" t="s">
        <v>364</v>
      </c>
      <c r="B23" s="274" t="s">
        <v>386</v>
      </c>
      <c r="C23" s="275">
        <v>812510</v>
      </c>
    </row>
    <row r="24" spans="1:3" x14ac:dyDescent="0.25">
      <c r="A24" s="259" t="s">
        <v>365</v>
      </c>
      <c r="B24" s="274" t="s">
        <v>387</v>
      </c>
      <c r="C24" s="275">
        <v>241</v>
      </c>
    </row>
    <row r="25" spans="1:3" x14ac:dyDescent="0.25">
      <c r="A25" s="250" t="s">
        <v>366</v>
      </c>
      <c r="B25" s="272" t="s">
        <v>388</v>
      </c>
      <c r="C25" s="273">
        <v>38537</v>
      </c>
    </row>
    <row r="26" spans="1:3" x14ac:dyDescent="0.25">
      <c r="A26" s="262" t="s">
        <v>367</v>
      </c>
      <c r="B26" s="270" t="s">
        <v>389</v>
      </c>
      <c r="C26" s="271">
        <v>38537</v>
      </c>
    </row>
    <row r="27" spans="1:3" x14ac:dyDescent="0.25">
      <c r="A27" s="259" t="s">
        <v>368</v>
      </c>
      <c r="B27" s="274" t="s">
        <v>390</v>
      </c>
      <c r="C27" s="275">
        <v>38537</v>
      </c>
    </row>
    <row r="28" spans="1:3" x14ac:dyDescent="0.25">
      <c r="A28" s="250" t="s">
        <v>369</v>
      </c>
      <c r="B28" s="272" t="s">
        <v>391</v>
      </c>
      <c r="C28" s="273">
        <v>10237</v>
      </c>
    </row>
    <row r="29" spans="1:3" x14ac:dyDescent="0.25">
      <c r="A29" s="250" t="s">
        <v>370</v>
      </c>
      <c r="B29" s="272" t="s">
        <v>392</v>
      </c>
      <c r="C29" s="273">
        <v>5472</v>
      </c>
    </row>
    <row r="30" spans="1:3" x14ac:dyDescent="0.25">
      <c r="A30" s="250" t="s">
        <v>371</v>
      </c>
      <c r="B30" s="272" t="s">
        <v>393</v>
      </c>
      <c r="C30" s="273">
        <v>3555</v>
      </c>
    </row>
    <row r="31" spans="1:3" x14ac:dyDescent="0.25">
      <c r="A31" s="250" t="s">
        <v>372</v>
      </c>
      <c r="B31" s="272" t="s">
        <v>394</v>
      </c>
      <c r="C31" s="273">
        <v>1210</v>
      </c>
    </row>
    <row r="32" spans="1:3" x14ac:dyDescent="0.25">
      <c r="A32" s="250" t="s">
        <v>373</v>
      </c>
      <c r="B32" s="272" t="s">
        <v>395</v>
      </c>
      <c r="C32" s="273">
        <v>9093</v>
      </c>
    </row>
    <row r="33" spans="1:3" ht="25.5" x14ac:dyDescent="0.25">
      <c r="A33" s="250" t="s">
        <v>374</v>
      </c>
      <c r="B33" s="272" t="s">
        <v>396</v>
      </c>
      <c r="C33" s="273">
        <v>312</v>
      </c>
    </row>
    <row r="34" spans="1:3" x14ac:dyDescent="0.25">
      <c r="A34" s="250" t="s">
        <v>375</v>
      </c>
      <c r="B34" s="272" t="s">
        <v>397</v>
      </c>
      <c r="C34" s="273">
        <v>4826</v>
      </c>
    </row>
    <row r="35" spans="1:3" x14ac:dyDescent="0.25">
      <c r="A35" s="250" t="s">
        <v>376</v>
      </c>
      <c r="B35" s="272" t="s">
        <v>398</v>
      </c>
      <c r="C35" s="273">
        <v>1320</v>
      </c>
    </row>
    <row r="36" spans="1:3" x14ac:dyDescent="0.25">
      <c r="A36" s="250" t="s">
        <v>377</v>
      </c>
      <c r="B36" s="272" t="s">
        <v>399</v>
      </c>
      <c r="C36" s="273">
        <v>2634</v>
      </c>
    </row>
    <row r="37" spans="1:3" x14ac:dyDescent="0.25">
      <c r="A37" s="262" t="s">
        <v>359</v>
      </c>
      <c r="B37" s="270" t="s">
        <v>400</v>
      </c>
      <c r="C37" s="271">
        <v>19330</v>
      </c>
    </row>
    <row r="38" spans="1:3" ht="25.5" x14ac:dyDescent="0.25">
      <c r="A38" s="250">
        <v>104</v>
      </c>
      <c r="B38" s="272" t="s">
        <v>489</v>
      </c>
      <c r="C38" s="273">
        <v>441</v>
      </c>
    </row>
    <row r="39" spans="1:3" ht="25.5" x14ac:dyDescent="0.25">
      <c r="A39" s="250">
        <v>105</v>
      </c>
      <c r="B39" s="272" t="s">
        <v>490</v>
      </c>
      <c r="C39" s="273">
        <v>441</v>
      </c>
    </row>
    <row r="40" spans="1:3" x14ac:dyDescent="0.25">
      <c r="A40" s="250">
        <v>142</v>
      </c>
      <c r="B40" s="270" t="s">
        <v>491</v>
      </c>
      <c r="C40" s="271">
        <v>441</v>
      </c>
    </row>
    <row r="41" spans="1:3" x14ac:dyDescent="0.25">
      <c r="A41" s="250">
        <v>143</v>
      </c>
      <c r="B41" s="272" t="s">
        <v>401</v>
      </c>
      <c r="C41" s="273">
        <v>462</v>
      </c>
    </row>
    <row r="42" spans="1:3" x14ac:dyDescent="0.25">
      <c r="A42" s="250" t="s">
        <v>360</v>
      </c>
      <c r="B42" s="272" t="s">
        <v>402</v>
      </c>
      <c r="C42" s="273">
        <v>462</v>
      </c>
    </row>
    <row r="43" spans="1:3" x14ac:dyDescent="0.25">
      <c r="A43" s="250" t="s">
        <v>361</v>
      </c>
      <c r="B43" s="272" t="s">
        <v>403</v>
      </c>
      <c r="C43" s="273">
        <v>20</v>
      </c>
    </row>
    <row r="44" spans="1:3" x14ac:dyDescent="0.25">
      <c r="A44" s="262" t="s">
        <v>404</v>
      </c>
      <c r="B44" s="270" t="s">
        <v>405</v>
      </c>
      <c r="C44" s="271">
        <v>482</v>
      </c>
    </row>
    <row r="45" spans="1:3" x14ac:dyDescent="0.25">
      <c r="A45" s="259" t="s">
        <v>406</v>
      </c>
      <c r="B45" s="274" t="s">
        <v>407</v>
      </c>
      <c r="C45" s="275">
        <v>20253</v>
      </c>
    </row>
    <row r="46" spans="1:3" x14ac:dyDescent="0.25">
      <c r="A46" s="259" t="s">
        <v>408</v>
      </c>
      <c r="B46" s="274" t="s">
        <v>409</v>
      </c>
      <c r="C46" s="275">
        <v>-568</v>
      </c>
    </row>
    <row r="47" spans="1:3" x14ac:dyDescent="0.25">
      <c r="A47" s="259" t="s">
        <v>410</v>
      </c>
      <c r="B47" s="274" t="s">
        <v>411</v>
      </c>
      <c r="C47" s="275">
        <v>363</v>
      </c>
    </row>
    <row r="48" spans="1:3" ht="15.75" thickBot="1" x14ac:dyDescent="0.3">
      <c r="A48" s="265" t="s">
        <v>412</v>
      </c>
      <c r="B48" s="276" t="s">
        <v>413</v>
      </c>
      <c r="C48" s="277">
        <v>871336</v>
      </c>
    </row>
    <row r="49" spans="1:3" ht="46.5" customHeight="1" thickBot="1" x14ac:dyDescent="0.3">
      <c r="A49" s="251"/>
      <c r="B49" s="252"/>
      <c r="C49" s="253"/>
    </row>
    <row r="50" spans="1:3" ht="19.5" thickBot="1" x14ac:dyDescent="0.3">
      <c r="A50" s="664" t="s">
        <v>358</v>
      </c>
      <c r="B50" s="665"/>
      <c r="C50" s="666"/>
    </row>
    <row r="51" spans="1:3" ht="16.5" thickBot="1" x14ac:dyDescent="0.3">
      <c r="A51" s="667" t="s">
        <v>149</v>
      </c>
      <c r="B51" s="669"/>
      <c r="C51" s="249" t="s">
        <v>487</v>
      </c>
    </row>
    <row r="52" spans="1:3" x14ac:dyDescent="0.25">
      <c r="A52" s="254" t="s">
        <v>414</v>
      </c>
      <c r="B52" s="255" t="s">
        <v>415</v>
      </c>
      <c r="C52" s="256">
        <v>961038</v>
      </c>
    </row>
    <row r="53" spans="1:3" x14ac:dyDescent="0.25">
      <c r="A53" s="250" t="s">
        <v>416</v>
      </c>
      <c r="B53" s="257" t="s">
        <v>492</v>
      </c>
      <c r="C53" s="258">
        <v>181962</v>
      </c>
    </row>
    <row r="54" spans="1:3" x14ac:dyDescent="0.25">
      <c r="A54" s="250" t="s">
        <v>417</v>
      </c>
      <c r="B54" s="257" t="s">
        <v>493</v>
      </c>
      <c r="C54" s="258">
        <v>4751</v>
      </c>
    </row>
    <row r="55" spans="1:3" x14ac:dyDescent="0.25">
      <c r="A55" s="250">
        <v>171</v>
      </c>
      <c r="B55" s="257" t="s">
        <v>418</v>
      </c>
      <c r="C55" s="258">
        <v>-348331</v>
      </c>
    </row>
    <row r="56" spans="1:3" x14ac:dyDescent="0.25">
      <c r="A56" s="250" t="s">
        <v>419</v>
      </c>
      <c r="B56" s="257" t="s">
        <v>420</v>
      </c>
      <c r="C56" s="258">
        <v>7512</v>
      </c>
    </row>
    <row r="57" spans="1:3" x14ac:dyDescent="0.25">
      <c r="A57" s="259" t="s">
        <v>421</v>
      </c>
      <c r="B57" s="260" t="s">
        <v>422</v>
      </c>
      <c r="C57" s="261">
        <v>4751</v>
      </c>
    </row>
    <row r="58" spans="1:3" x14ac:dyDescent="0.25">
      <c r="A58" s="250">
        <v>175</v>
      </c>
      <c r="B58" s="257" t="s">
        <v>494</v>
      </c>
      <c r="C58" s="258">
        <v>671</v>
      </c>
    </row>
    <row r="59" spans="1:3" x14ac:dyDescent="0.25">
      <c r="A59" s="250" t="s">
        <v>423</v>
      </c>
      <c r="B59" s="257" t="s">
        <v>424</v>
      </c>
      <c r="C59" s="258">
        <v>115</v>
      </c>
    </row>
    <row r="60" spans="1:3" x14ac:dyDescent="0.25">
      <c r="A60" s="250" t="s">
        <v>425</v>
      </c>
      <c r="B60" s="257" t="s">
        <v>426</v>
      </c>
      <c r="C60" s="258">
        <v>567</v>
      </c>
    </row>
    <row r="61" spans="1:3" x14ac:dyDescent="0.25">
      <c r="A61" s="250" t="s">
        <v>427</v>
      </c>
      <c r="B61" s="257" t="s">
        <v>428</v>
      </c>
      <c r="C61" s="258">
        <v>0</v>
      </c>
    </row>
    <row r="62" spans="1:3" x14ac:dyDescent="0.25">
      <c r="A62" s="262" t="s">
        <v>429</v>
      </c>
      <c r="B62" s="263" t="s">
        <v>430</v>
      </c>
      <c r="C62" s="264">
        <v>1353</v>
      </c>
    </row>
    <row r="63" spans="1:3" x14ac:dyDescent="0.25">
      <c r="A63" s="250" t="s">
        <v>431</v>
      </c>
      <c r="B63" s="257" t="s">
        <v>432</v>
      </c>
      <c r="C63" s="258">
        <v>1147</v>
      </c>
    </row>
    <row r="64" spans="1:3" x14ac:dyDescent="0.25">
      <c r="A64" s="262" t="s">
        <v>433</v>
      </c>
      <c r="B64" s="263" t="s">
        <v>434</v>
      </c>
      <c r="C64" s="264">
        <v>1147</v>
      </c>
    </row>
    <row r="65" spans="1:3" x14ac:dyDescent="0.25">
      <c r="A65" s="250" t="s">
        <v>435</v>
      </c>
      <c r="B65" s="257" t="s">
        <v>436</v>
      </c>
      <c r="C65" s="258">
        <v>22513</v>
      </c>
    </row>
    <row r="66" spans="1:3" x14ac:dyDescent="0.25">
      <c r="A66" s="250" t="s">
        <v>437</v>
      </c>
      <c r="B66" s="257" t="s">
        <v>438</v>
      </c>
      <c r="C66" s="258">
        <v>0</v>
      </c>
    </row>
    <row r="67" spans="1:3" x14ac:dyDescent="0.25">
      <c r="A67" s="262" t="s">
        <v>439</v>
      </c>
      <c r="B67" s="263" t="s">
        <v>440</v>
      </c>
      <c r="C67" s="264">
        <v>22513</v>
      </c>
    </row>
    <row r="68" spans="1:3" x14ac:dyDescent="0.25">
      <c r="A68" s="259" t="s">
        <v>441</v>
      </c>
      <c r="B68" s="260" t="s">
        <v>442</v>
      </c>
      <c r="C68" s="261">
        <v>25012</v>
      </c>
    </row>
    <row r="69" spans="1:3" x14ac:dyDescent="0.25">
      <c r="A69" s="250" t="s">
        <v>443</v>
      </c>
      <c r="B69" s="257" t="s">
        <v>444</v>
      </c>
      <c r="C69" s="258">
        <v>2495</v>
      </c>
    </row>
    <row r="70" spans="1:3" x14ac:dyDescent="0.25">
      <c r="A70" s="250" t="s">
        <v>445</v>
      </c>
      <c r="B70" s="257" t="s">
        <v>446</v>
      </c>
      <c r="C70" s="258">
        <v>36896</v>
      </c>
    </row>
    <row r="71" spans="1:3" x14ac:dyDescent="0.25">
      <c r="A71" s="259" t="s">
        <v>447</v>
      </c>
      <c r="B71" s="260" t="s">
        <v>448</v>
      </c>
      <c r="C71" s="261">
        <v>39391</v>
      </c>
    </row>
    <row r="72" spans="1:3" ht="15.75" thickBot="1" x14ac:dyDescent="0.3">
      <c r="A72" s="265" t="s">
        <v>449</v>
      </c>
      <c r="B72" s="266" t="s">
        <v>450</v>
      </c>
      <c r="C72" s="267">
        <v>871336</v>
      </c>
    </row>
  </sheetData>
  <mergeCells count="5">
    <mergeCell ref="A4:C4"/>
    <mergeCell ref="A5:B5"/>
    <mergeCell ref="A50:C50"/>
    <mergeCell ref="A51:B51"/>
    <mergeCell ref="A1:C1"/>
  </mergeCells>
  <pageMargins left="0.7" right="0.7" top="0.75" bottom="0.75" header="0.3" footer="0.3"/>
  <pageSetup paperSize="9" scale="64" orientation="portrait" r:id="rId1"/>
  <headerFooter>
    <oddHeader>&amp;R&amp;"Times New Roman,Normál"&amp;9  3/ 2017. (V. 30.) önkormányzati rendelet
9. számú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11</vt:i4>
      </vt:variant>
    </vt:vector>
  </HeadingPairs>
  <TitlesOfParts>
    <vt:vector size="20" baseType="lpstr">
      <vt:lpstr>1. Összesítő</vt:lpstr>
      <vt:lpstr>2. KIADÁS</vt:lpstr>
      <vt:lpstr>3. BEVÉTEL</vt:lpstr>
      <vt:lpstr>4. Pénzeszk. átadás</vt:lpstr>
      <vt:lpstr>5. Felhalmozási kiadások</vt:lpstr>
      <vt:lpstr>6. Működés és felhalmozás</vt:lpstr>
      <vt:lpstr>7. Pénzforgalom</vt:lpstr>
      <vt:lpstr>8. Maradványkimutatás</vt:lpstr>
      <vt:lpstr>9. Mérleg</vt:lpstr>
      <vt:lpstr>'1. Összesítő'!Nyomtatási_terület</vt:lpstr>
      <vt:lpstr>'2. KIADÁS'!Nyomtatási_terület</vt:lpstr>
      <vt:lpstr>'3. BEVÉTEL'!Nyomtatási_terület</vt:lpstr>
      <vt:lpstr>'4. Pénzeszk. átadás'!Nyomtatási_terület</vt:lpstr>
      <vt:lpstr>'5. Felhalmozási kiadások'!Nyomtatási_terület</vt:lpstr>
      <vt:lpstr>'6. Működés és felhalmozás'!Nyomtatási_terület</vt:lpstr>
      <vt:lpstr>'7. Pénzforgalom'!Nyomtatási_terület</vt:lpstr>
      <vt:lpstr>'9. Mérleg'!Nyomtatási_terület</vt:lpstr>
      <vt:lpstr>'1. Összesítő'!Print_Area_0</vt:lpstr>
      <vt:lpstr>'2. KIADÁS'!Print_Area_0</vt:lpstr>
      <vt:lpstr>'7. Pénzforgalom'!Print_Area_0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revision>3</cp:revision>
  <cp:lastPrinted>2017-05-25T07:12:14Z</cp:lastPrinted>
  <dcterms:created xsi:type="dcterms:W3CDTF">2015-01-30T12:35:34Z</dcterms:created>
  <dcterms:modified xsi:type="dcterms:W3CDTF">2017-05-29T13:57:59Z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