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120" yWindow="105" windowWidth="11820" windowHeight="6060" tabRatio="596"/>
  </bookViews>
  <sheets>
    <sheet name="3. mell." sheetId="6" r:id="rId1"/>
    <sheet name="3.1 Kiadások" sheetId="1" r:id="rId2"/>
    <sheet name="3.1.1 kötelező nem kötelező" sheetId="14" r:id="rId3"/>
    <sheet name="3.2" sheetId="15" r:id="rId4"/>
    <sheet name="3.2.1 költségvetési kiadások" sheetId="16" r:id="rId5"/>
    <sheet name="3.2.1 finanszírozási kiadás" sheetId="17" r:id="rId6"/>
    <sheet name="3.3 Egyéb támogatások " sheetId="9" r:id="rId7"/>
    <sheet name="3.4.2 EU-s támogatás " sheetId="18" r:id="rId8"/>
    <sheet name="3.4.3 közbeszerzési terv" sheetId="8" r:id="rId9"/>
    <sheet name="3.4.4 jelzáloggal terhelhető " sheetId="19" r:id="rId10"/>
    <sheet name="3.5.kiadás tervezése bázisból " sheetId="5" r:id="rId11"/>
    <sheet name="3.6 Szállítók - vevők" sheetId="10" r:id="rId12"/>
  </sheets>
  <definedNames>
    <definedName name="_xlnm.Print_Titles" localSheetId="2">'3.1.1 kötelező nem kötelező'!$1:$4</definedName>
    <definedName name="_xlnm.Print_Titles" localSheetId="3">'3.2'!$1:$4</definedName>
    <definedName name="_xlnm.Print_Titles" localSheetId="4">'3.2.1 költségvetési kiadások'!$2:$5</definedName>
    <definedName name="_xlnm.Print_Titles" localSheetId="6">'3.3 Egyéb támogatások '!$1:$3</definedName>
    <definedName name="_xlnm.Print_Titles" localSheetId="7">'3.4.2 EU-s támogatás '!$4:$5</definedName>
    <definedName name="_xlnm.Print_Area" localSheetId="0">'3. mell.'!$A$1:$J$9</definedName>
    <definedName name="_xlnm.Print_Area" localSheetId="1">'3.1 Kiadások'!$A$1:$AC$73</definedName>
    <definedName name="_xlnm.Print_Area" localSheetId="2">'3.1.1 kötelező nem kötelező'!$A$1:$AC$132</definedName>
    <definedName name="_xlnm.Print_Area" localSheetId="3">'3.2'!$A$1:$E$646</definedName>
    <definedName name="_xlnm.Print_Area" localSheetId="5">'3.2.1 finanszírozási kiadás'!$A$1:$T$29</definedName>
    <definedName name="_xlnm.Print_Area" localSheetId="4">'3.2.1 költségvetési kiadások'!$A$1:$AH$95</definedName>
    <definedName name="_xlnm.Print_Area" localSheetId="6">'3.3 Egyéb támogatások '!$A$1:$K$72</definedName>
    <definedName name="_xlnm.Print_Area" localSheetId="7">'3.4.2 EU-s támogatás '!$A$1:$S$12</definedName>
    <definedName name="_xlnm.Print_Area" localSheetId="11">'3.6 Szállítók - vevők'!$A$1:$M$39</definedName>
  </definedNames>
  <calcPr calcId="162913"/>
</workbook>
</file>

<file path=xl/calcChain.xml><?xml version="1.0" encoding="utf-8"?>
<calcChain xmlns="http://schemas.openxmlformats.org/spreadsheetml/2006/main">
  <c r="I9" i="6" l="1"/>
  <c r="AB71" i="1"/>
  <c r="AA71" i="1"/>
  <c r="Z71" i="1"/>
  <c r="AB63" i="1"/>
  <c r="AB64" i="1"/>
  <c r="AB65" i="1"/>
  <c r="AA63" i="1"/>
  <c r="AA64" i="1"/>
  <c r="AA65" i="1"/>
  <c r="AB61" i="1"/>
  <c r="AB62" i="1"/>
  <c r="AA61" i="1"/>
  <c r="AA62" i="1"/>
  <c r="AB60" i="1"/>
  <c r="AB49" i="1"/>
  <c r="AA60" i="1"/>
  <c r="Z60" i="1"/>
  <c r="Z15" i="1"/>
  <c r="Z57" i="1"/>
  <c r="Z55" i="1"/>
  <c r="Z56" i="1"/>
  <c r="Z54" i="1"/>
  <c r="Z50" i="1"/>
  <c r="Z51" i="1"/>
  <c r="Z52" i="1"/>
  <c r="Z53" i="1"/>
  <c r="Z49" i="1"/>
  <c r="Z48" i="1"/>
  <c r="Z47" i="1"/>
  <c r="Z46" i="1"/>
  <c r="Z44" i="1"/>
  <c r="Z45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AB5" i="1"/>
  <c r="AB6" i="1"/>
  <c r="AB7" i="1"/>
  <c r="AB8" i="1"/>
  <c r="AB9" i="1"/>
  <c r="AB10" i="1"/>
  <c r="AB11" i="1"/>
  <c r="AB4" i="1"/>
  <c r="AA5" i="1"/>
  <c r="AA6" i="1"/>
  <c r="AA7" i="1"/>
  <c r="AA8" i="1"/>
  <c r="AA9" i="1"/>
  <c r="AA10" i="1"/>
  <c r="AA11" i="1"/>
  <c r="AA4" i="1"/>
  <c r="AB14" i="1"/>
  <c r="AA14" i="1"/>
  <c r="Z14" i="1"/>
  <c r="Z5" i="1"/>
  <c r="Z6" i="1"/>
  <c r="Z7" i="1"/>
  <c r="Z8" i="1"/>
  <c r="Z9" i="1"/>
  <c r="Z10" i="1"/>
  <c r="Z11" i="1"/>
  <c r="Z4" i="1"/>
  <c r="Z16" i="1"/>
  <c r="AB18" i="1"/>
  <c r="AB17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50" i="1"/>
  <c r="AB51" i="1"/>
  <c r="AB52" i="1"/>
  <c r="AB53" i="1"/>
  <c r="AB54" i="1"/>
  <c r="AB55" i="1"/>
  <c r="AB5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17" i="1"/>
  <c r="AA18" i="1"/>
  <c r="AA19" i="1"/>
  <c r="AA20" i="1"/>
  <c r="AA21" i="1"/>
  <c r="AA22" i="1"/>
  <c r="AA23" i="1"/>
  <c r="AA24" i="1"/>
  <c r="AA25" i="1"/>
  <c r="AA26" i="1"/>
  <c r="AB16" i="1"/>
  <c r="AA16" i="1"/>
  <c r="C430" i="15"/>
  <c r="C446" i="15" s="1"/>
  <c r="AG32" i="16"/>
  <c r="M34" i="10"/>
  <c r="M33" i="10"/>
  <c r="AB119" i="14"/>
  <c r="AA119" i="14"/>
  <c r="Z119" i="14"/>
  <c r="AB111" i="14"/>
  <c r="AB112" i="14"/>
  <c r="AB113" i="14"/>
  <c r="AB114" i="14"/>
  <c r="AB115" i="14"/>
  <c r="AB116" i="14"/>
  <c r="AB117" i="14"/>
  <c r="AB118" i="14"/>
  <c r="AB110" i="14"/>
  <c r="AB109" i="14"/>
  <c r="AB108" i="14"/>
  <c r="AB104" i="14"/>
  <c r="AB105" i="14"/>
  <c r="AB106" i="14"/>
  <c r="AB107" i="14"/>
  <c r="AA105" i="14"/>
  <c r="Z105" i="14"/>
  <c r="AB96" i="14"/>
  <c r="AB94" i="14"/>
  <c r="AB95" i="14"/>
  <c r="AB100" i="14"/>
  <c r="AB92" i="14"/>
  <c r="AB91" i="14"/>
  <c r="AB99" i="14"/>
  <c r="AB98" i="14"/>
  <c r="AB97" i="14"/>
  <c r="AB93" i="14"/>
  <c r="AA108" i="14"/>
  <c r="AA109" i="14"/>
  <c r="AA110" i="14"/>
  <c r="AA111" i="14"/>
  <c r="AA112" i="14"/>
  <c r="AA113" i="14"/>
  <c r="AA114" i="14"/>
  <c r="AA115" i="14"/>
  <c r="AA116" i="14"/>
  <c r="AA117" i="14"/>
  <c r="AA118" i="14"/>
  <c r="Z108" i="14"/>
  <c r="Z109" i="14"/>
  <c r="Z110" i="14"/>
  <c r="Z111" i="14"/>
  <c r="Z112" i="14"/>
  <c r="Z113" i="14"/>
  <c r="Z114" i="14"/>
  <c r="Z115" i="14"/>
  <c r="Z116" i="14"/>
  <c r="Z117" i="14"/>
  <c r="Z118" i="14"/>
  <c r="AA94" i="14"/>
  <c r="AA95" i="14"/>
  <c r="AA96" i="14"/>
  <c r="AA97" i="14"/>
  <c r="AA98" i="14"/>
  <c r="AA99" i="14"/>
  <c r="AA100" i="14"/>
  <c r="AA101" i="14"/>
  <c r="AA102" i="14"/>
  <c r="AA103" i="14"/>
  <c r="AA104" i="14"/>
  <c r="AA106" i="14"/>
  <c r="AA107" i="14"/>
  <c r="Z94" i="14"/>
  <c r="Z95" i="14"/>
  <c r="Z96" i="14"/>
  <c r="Z97" i="14"/>
  <c r="Z98" i="14"/>
  <c r="Z99" i="14"/>
  <c r="Z100" i="14"/>
  <c r="Z101" i="14"/>
  <c r="Z102" i="14"/>
  <c r="Z103" i="14"/>
  <c r="Z104" i="14"/>
  <c r="Z106" i="14"/>
  <c r="Z107" i="14"/>
  <c r="AA93" i="14"/>
  <c r="Z93" i="14"/>
  <c r="Z92" i="14"/>
  <c r="AA86" i="14"/>
  <c r="AA87" i="14"/>
  <c r="AA88" i="14"/>
  <c r="AA89" i="14"/>
  <c r="AA90" i="14"/>
  <c r="AA91" i="14"/>
  <c r="AA92" i="14"/>
  <c r="Z88" i="14"/>
  <c r="Z89" i="14"/>
  <c r="Z90" i="14"/>
  <c r="Z91" i="14"/>
  <c r="Z86" i="14"/>
  <c r="Z87" i="14"/>
  <c r="AA85" i="14"/>
  <c r="Z85" i="14"/>
  <c r="Z84" i="14"/>
  <c r="AA83" i="14"/>
  <c r="AA82" i="14"/>
  <c r="I38" i="10"/>
  <c r="J38" i="10"/>
  <c r="M25" i="10"/>
  <c r="M5" i="10"/>
  <c r="M17" i="10"/>
  <c r="M35" i="10"/>
  <c r="M18" i="10"/>
  <c r="C269" i="15"/>
  <c r="C285" i="15" s="1"/>
  <c r="AG72" i="16"/>
  <c r="AD72" i="16"/>
  <c r="AC72" i="16"/>
  <c r="M37" i="10"/>
  <c r="Z122" i="14"/>
  <c r="AA77" i="14"/>
  <c r="AA76" i="14"/>
  <c r="AH85" i="16" l="1"/>
  <c r="AH80" i="16"/>
  <c r="AH43" i="16"/>
  <c r="AH38" i="16"/>
  <c r="AH34" i="16"/>
  <c r="W29" i="16"/>
  <c r="AB24" i="14"/>
  <c r="AB23" i="14"/>
  <c r="AB22" i="14"/>
  <c r="AB26" i="14"/>
  <c r="AB27" i="14"/>
  <c r="AB28" i="14"/>
  <c r="AB29" i="14"/>
  <c r="AB30" i="14"/>
  <c r="AB25" i="14"/>
  <c r="AA23" i="14"/>
  <c r="AA24" i="14"/>
  <c r="AA25" i="14"/>
  <c r="AA26" i="14"/>
  <c r="AA27" i="14"/>
  <c r="AA28" i="14"/>
  <c r="AA29" i="14"/>
  <c r="AA22" i="14"/>
  <c r="Z23" i="14"/>
  <c r="Z24" i="14"/>
  <c r="Z25" i="14"/>
  <c r="Z26" i="14"/>
  <c r="Z27" i="14"/>
  <c r="Z28" i="14"/>
  <c r="Z29" i="14"/>
  <c r="Z22" i="14"/>
  <c r="K38" i="10"/>
  <c r="L38" i="10"/>
  <c r="M7" i="10"/>
  <c r="C28" i="15"/>
  <c r="Z15" i="14"/>
  <c r="M26" i="10"/>
  <c r="M6" i="10"/>
  <c r="X29" i="16"/>
  <c r="M29" i="10"/>
  <c r="M30" i="10"/>
  <c r="M28" i="10"/>
  <c r="J8" i="10"/>
  <c r="K8" i="10" s="1"/>
  <c r="L8" i="10" s="1"/>
  <c r="M10" i="10"/>
  <c r="M9" i="10"/>
  <c r="E38" i="10"/>
  <c r="D38" i="10"/>
  <c r="C38" i="10"/>
  <c r="B38" i="10"/>
  <c r="I21" i="10"/>
  <c r="H21" i="10"/>
  <c r="G21" i="10"/>
  <c r="F21" i="10"/>
  <c r="E21" i="10"/>
  <c r="D21" i="10"/>
  <c r="C21" i="10"/>
  <c r="B21" i="10"/>
  <c r="AH39" i="16"/>
  <c r="AH35" i="16"/>
  <c r="AH36" i="16"/>
  <c r="AH37" i="16"/>
  <c r="Z40" i="16"/>
  <c r="AH30" i="16"/>
  <c r="AH31" i="16"/>
  <c r="Z29" i="16"/>
  <c r="AA29" i="16"/>
  <c r="AB29" i="16"/>
  <c r="AC29" i="16"/>
  <c r="AD29" i="16"/>
  <c r="AE29" i="16"/>
  <c r="AE40" i="16" s="1"/>
  <c r="AF29" i="16"/>
  <c r="AG29" i="16"/>
  <c r="Y29" i="16"/>
  <c r="AH26" i="16"/>
  <c r="AH25" i="16"/>
  <c r="AH21" i="16"/>
  <c r="J9" i="6"/>
  <c r="I46" i="5"/>
  <c r="I35" i="5"/>
  <c r="I36" i="5"/>
  <c r="I37" i="5"/>
  <c r="I38" i="5"/>
  <c r="I39" i="5"/>
  <c r="I40" i="5"/>
  <c r="I41" i="5"/>
  <c r="I42" i="5"/>
  <c r="I43" i="5"/>
  <c r="I44" i="5"/>
  <c r="I47" i="5"/>
  <c r="I48" i="5"/>
  <c r="C49" i="5"/>
  <c r="D49" i="5"/>
  <c r="E49" i="5"/>
  <c r="F49" i="5"/>
  <c r="G49" i="5"/>
  <c r="H49" i="5"/>
  <c r="I5" i="5"/>
  <c r="I6" i="5"/>
  <c r="I7" i="5"/>
  <c r="I8" i="5"/>
  <c r="I9" i="5"/>
  <c r="I10" i="5"/>
  <c r="I11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B525" i="15"/>
  <c r="B645" i="15" s="1"/>
  <c r="B521" i="15"/>
  <c r="B641" i="15" s="1"/>
  <c r="B470" i="15"/>
  <c r="B430" i="15"/>
  <c r="B446" i="15" s="1"/>
  <c r="B390" i="15"/>
  <c r="B406" i="15" s="1"/>
  <c r="B365" i="15"/>
  <c r="B364" i="15"/>
  <c r="B524" i="15" s="1"/>
  <c r="B644" i="15" s="1"/>
  <c r="B363" i="15"/>
  <c r="B523" i="15" s="1"/>
  <c r="B643" i="15" s="1"/>
  <c r="B362" i="15"/>
  <c r="B522" i="15" s="1"/>
  <c r="B642" i="15" s="1"/>
  <c r="B361" i="15"/>
  <c r="B360" i="15"/>
  <c r="B520" i="15" s="1"/>
  <c r="B640" i="15" s="1"/>
  <c r="B359" i="15"/>
  <c r="B519" i="15" s="1"/>
  <c r="B639" i="15" s="1"/>
  <c r="B358" i="15"/>
  <c r="B518" i="15" s="1"/>
  <c r="B638" i="15" s="1"/>
  <c r="B357" i="15"/>
  <c r="B517" i="15" s="1"/>
  <c r="B637" i="15" s="1"/>
  <c r="B356" i="15"/>
  <c r="B516" i="15" s="1"/>
  <c r="B636" i="15" s="1"/>
  <c r="B355" i="15"/>
  <c r="B515" i="15" s="1"/>
  <c r="B635" i="15" s="1"/>
  <c r="B354" i="15"/>
  <c r="B514" i="15" s="1"/>
  <c r="B634" i="15" s="1"/>
  <c r="B353" i="15"/>
  <c r="B513" i="15" s="1"/>
  <c r="B633" i="15" s="1"/>
  <c r="B352" i="15"/>
  <c r="B512" i="15" s="1"/>
  <c r="B632" i="15" s="1"/>
  <c r="B351" i="15"/>
  <c r="B511" i="15" s="1"/>
  <c r="B631" i="15" s="1"/>
  <c r="B349" i="15"/>
  <c r="B509" i="15" s="1"/>
  <c r="B629" i="15" s="1"/>
  <c r="B348" i="15"/>
  <c r="B508" i="15" s="1"/>
  <c r="B628" i="15" s="1"/>
  <c r="B347" i="15"/>
  <c r="B507" i="15" s="1"/>
  <c r="B627" i="15" s="1"/>
  <c r="B346" i="15"/>
  <c r="B506" i="15" s="1"/>
  <c r="B626" i="15" s="1"/>
  <c r="B345" i="15"/>
  <c r="B505" i="15" s="1"/>
  <c r="B625" i="15" s="1"/>
  <c r="B344" i="15"/>
  <c r="B504" i="15" s="1"/>
  <c r="B624" i="15" s="1"/>
  <c r="B343" i="15"/>
  <c r="B503" i="15" s="1"/>
  <c r="B623" i="15" s="1"/>
  <c r="B342" i="15"/>
  <c r="B502" i="15" s="1"/>
  <c r="B622" i="15" s="1"/>
  <c r="B341" i="15"/>
  <c r="B501" i="15" s="1"/>
  <c r="B621" i="15" s="1"/>
  <c r="B340" i="15"/>
  <c r="B500" i="15" s="1"/>
  <c r="B620" i="15" s="1"/>
  <c r="B339" i="15"/>
  <c r="B499" i="15" s="1"/>
  <c r="B619" i="15" s="1"/>
  <c r="B338" i="15"/>
  <c r="B498" i="15" s="1"/>
  <c r="B618" i="15" s="1"/>
  <c r="B337" i="15"/>
  <c r="B497" i="15" s="1"/>
  <c r="B617" i="15" s="1"/>
  <c r="B336" i="15"/>
  <c r="B496" i="15" s="1"/>
  <c r="B616" i="15" s="1"/>
  <c r="B335" i="15"/>
  <c r="B495" i="15" s="1"/>
  <c r="B615" i="15" s="1"/>
  <c r="B334" i="15"/>
  <c r="B494" i="15" s="1"/>
  <c r="B614" i="15" s="1"/>
  <c r="B333" i="15"/>
  <c r="B493" i="15" s="1"/>
  <c r="B613" i="15" s="1"/>
  <c r="B332" i="15"/>
  <c r="B492" i="15" s="1"/>
  <c r="B612" i="15" s="1"/>
  <c r="B331" i="15"/>
  <c r="B330" i="15"/>
  <c r="B490" i="15" s="1"/>
  <c r="B610" i="15" s="1"/>
  <c r="B329" i="15"/>
  <c r="B489" i="15" s="1"/>
  <c r="B609" i="15" s="1"/>
  <c r="B309" i="15"/>
  <c r="B245" i="15"/>
  <c r="B229" i="15"/>
  <c r="B188" i="15"/>
  <c r="B204" i="15" s="1"/>
  <c r="B148" i="15"/>
  <c r="B164" i="15" s="1"/>
  <c r="B108" i="15"/>
  <c r="B124" i="15" s="1"/>
  <c r="B68" i="15"/>
  <c r="B84" i="15" s="1"/>
  <c r="B28" i="15"/>
  <c r="B44" i="15" s="1"/>
  <c r="AC71" i="1"/>
  <c r="AC4" i="1"/>
  <c r="Q58" i="1"/>
  <c r="P58" i="1"/>
  <c r="O58" i="1"/>
  <c r="U12" i="1"/>
  <c r="U72" i="1" s="1"/>
  <c r="Q12" i="1"/>
  <c r="M12" i="1"/>
  <c r="I12" i="1"/>
  <c r="E12" i="1"/>
  <c r="U58" i="1"/>
  <c r="M58" i="1"/>
  <c r="I58" i="1"/>
  <c r="Q70" i="1"/>
  <c r="M70" i="1"/>
  <c r="I70" i="1"/>
  <c r="I72" i="1" s="1"/>
  <c r="E70" i="1"/>
  <c r="E58" i="1"/>
  <c r="J65" i="9"/>
  <c r="I65" i="9"/>
  <c r="H65" i="9"/>
  <c r="G65" i="9"/>
  <c r="F65" i="9"/>
  <c r="E65" i="9"/>
  <c r="C65" i="9"/>
  <c r="K65" i="9"/>
  <c r="J28" i="9"/>
  <c r="D18" i="9"/>
  <c r="D65" i="9" s="1"/>
  <c r="B18" i="9"/>
  <c r="B65" i="9" s="1"/>
  <c r="Y70" i="1"/>
  <c r="Z70" i="1"/>
  <c r="Y58" i="1"/>
  <c r="Z58" i="1"/>
  <c r="AA58" i="1"/>
  <c r="Y12" i="1"/>
  <c r="Z12" i="1"/>
  <c r="AA12" i="1"/>
  <c r="AB12" i="1"/>
  <c r="V70" i="1"/>
  <c r="V58" i="1"/>
  <c r="V12" i="1"/>
  <c r="U70" i="1"/>
  <c r="N70" i="1"/>
  <c r="N58" i="1"/>
  <c r="N12" i="1"/>
  <c r="N72" i="1"/>
  <c r="J70" i="1"/>
  <c r="J58" i="1"/>
  <c r="J12" i="1"/>
  <c r="J72" i="1"/>
  <c r="F70" i="1"/>
  <c r="F58" i="1"/>
  <c r="F12" i="1"/>
  <c r="F72" i="1"/>
  <c r="B12" i="1"/>
  <c r="B58" i="1"/>
  <c r="B70" i="1"/>
  <c r="B72" i="1"/>
  <c r="E430" i="15"/>
  <c r="C390" i="15"/>
  <c r="C406" i="15" s="1"/>
  <c r="C526" i="15" s="1"/>
  <c r="C365" i="15"/>
  <c r="C525" i="15" s="1"/>
  <c r="C645" i="15" s="1"/>
  <c r="C364" i="15"/>
  <c r="C524" i="15" s="1"/>
  <c r="C644" i="15" s="1"/>
  <c r="C363" i="15"/>
  <c r="C523" i="15" s="1"/>
  <c r="C643" i="15" s="1"/>
  <c r="C362" i="15"/>
  <c r="C522" i="15" s="1"/>
  <c r="C642" i="15" s="1"/>
  <c r="C361" i="15"/>
  <c r="C521" i="15" s="1"/>
  <c r="C641" i="15" s="1"/>
  <c r="C360" i="15"/>
  <c r="C520" i="15" s="1"/>
  <c r="C640" i="15" s="1"/>
  <c r="C359" i="15"/>
  <c r="C519" i="15" s="1"/>
  <c r="C639" i="15" s="1"/>
  <c r="C358" i="15"/>
  <c r="C518" i="15" s="1"/>
  <c r="C638" i="15" s="1"/>
  <c r="C357" i="15"/>
  <c r="C517" i="15" s="1"/>
  <c r="C637" i="15" s="1"/>
  <c r="C356" i="15"/>
  <c r="C516" i="15" s="1"/>
  <c r="C636" i="15" s="1"/>
  <c r="C355" i="15"/>
  <c r="C515" i="15" s="1"/>
  <c r="C635" i="15" s="1"/>
  <c r="C354" i="15"/>
  <c r="C514" i="15" s="1"/>
  <c r="C634" i="15" s="1"/>
  <c r="C353" i="15"/>
  <c r="C513" i="15" s="1"/>
  <c r="C633" i="15" s="1"/>
  <c r="C352" i="15"/>
  <c r="C512" i="15" s="1"/>
  <c r="C632" i="15" s="1"/>
  <c r="C351" i="15"/>
  <c r="C511" i="15" s="1"/>
  <c r="C631" i="15" s="1"/>
  <c r="C349" i="15"/>
  <c r="C509" i="15" s="1"/>
  <c r="C629" i="15" s="1"/>
  <c r="C348" i="15"/>
  <c r="C508" i="15" s="1"/>
  <c r="C628" i="15" s="1"/>
  <c r="C347" i="15"/>
  <c r="C507" i="15" s="1"/>
  <c r="C627" i="15" s="1"/>
  <c r="C346" i="15"/>
  <c r="C506" i="15" s="1"/>
  <c r="C626" i="15" s="1"/>
  <c r="C345" i="15"/>
  <c r="C505" i="15" s="1"/>
  <c r="C625" i="15" s="1"/>
  <c r="C344" i="15"/>
  <c r="C504" i="15" s="1"/>
  <c r="C624" i="15" s="1"/>
  <c r="C343" i="15"/>
  <c r="C503" i="15" s="1"/>
  <c r="C623" i="15" s="1"/>
  <c r="C342" i="15"/>
  <c r="C502" i="15" s="1"/>
  <c r="C622" i="15" s="1"/>
  <c r="C341" i="15"/>
  <c r="C501" i="15" s="1"/>
  <c r="C621" i="15" s="1"/>
  <c r="C340" i="15"/>
  <c r="C500" i="15" s="1"/>
  <c r="C620" i="15" s="1"/>
  <c r="C339" i="15"/>
  <c r="C499" i="15" s="1"/>
  <c r="C619" i="15" s="1"/>
  <c r="C338" i="15"/>
  <c r="C498" i="15" s="1"/>
  <c r="C618" i="15" s="1"/>
  <c r="C337" i="15"/>
  <c r="C497" i="15" s="1"/>
  <c r="C617" i="15" s="1"/>
  <c r="C336" i="15"/>
  <c r="C496" i="15" s="1"/>
  <c r="C616" i="15" s="1"/>
  <c r="C335" i="15"/>
  <c r="C495" i="15" s="1"/>
  <c r="C615" i="15" s="1"/>
  <c r="C334" i="15"/>
  <c r="C494" i="15" s="1"/>
  <c r="C614" i="15" s="1"/>
  <c r="C333" i="15"/>
  <c r="C493" i="15" s="1"/>
  <c r="C613" i="15" s="1"/>
  <c r="C332" i="15"/>
  <c r="C492" i="15" s="1"/>
  <c r="C612" i="15" s="1"/>
  <c r="C331" i="15"/>
  <c r="C330" i="15"/>
  <c r="C490" i="15" s="1"/>
  <c r="C610" i="15" s="1"/>
  <c r="C329" i="15"/>
  <c r="C489" i="15" s="1"/>
  <c r="C609" i="15" s="1"/>
  <c r="C309" i="15"/>
  <c r="C245" i="15"/>
  <c r="C188" i="15"/>
  <c r="C204" i="15" s="1"/>
  <c r="C148" i="15"/>
  <c r="C164" i="15" s="1"/>
  <c r="C108" i="15"/>
  <c r="C124" i="15" s="1"/>
  <c r="C68" i="15"/>
  <c r="C84" i="15" s="1"/>
  <c r="C44" i="15"/>
  <c r="S26" i="17"/>
  <c r="S27" i="17" s="1"/>
  <c r="T27" i="17" s="1"/>
  <c r="J14" i="17"/>
  <c r="K14" i="17"/>
  <c r="L14" i="17"/>
  <c r="M14" i="17"/>
  <c r="N14" i="17"/>
  <c r="O14" i="17"/>
  <c r="P14" i="17"/>
  <c r="Q14" i="17"/>
  <c r="R14" i="17"/>
  <c r="S14" i="17"/>
  <c r="S9" i="17"/>
  <c r="X94" i="16"/>
  <c r="Y94" i="16"/>
  <c r="Z94" i="16"/>
  <c r="AA94" i="16"/>
  <c r="AB94" i="16"/>
  <c r="AC94" i="16"/>
  <c r="AD94" i="16"/>
  <c r="AE94" i="16"/>
  <c r="AF94" i="16"/>
  <c r="AG94" i="16"/>
  <c r="W94" i="16"/>
  <c r="AA122" i="14"/>
  <c r="C120" i="14"/>
  <c r="D120" i="14"/>
  <c r="E120" i="14"/>
  <c r="F120" i="14"/>
  <c r="G120" i="14"/>
  <c r="H120" i="14"/>
  <c r="I120" i="14"/>
  <c r="J120" i="14"/>
  <c r="K120" i="14"/>
  <c r="L120" i="14"/>
  <c r="M120" i="14"/>
  <c r="N120" i="14"/>
  <c r="O120" i="14"/>
  <c r="P120" i="14"/>
  <c r="Q120" i="14"/>
  <c r="R120" i="14"/>
  <c r="S120" i="14"/>
  <c r="T120" i="14"/>
  <c r="U120" i="14"/>
  <c r="V120" i="14"/>
  <c r="W120" i="14"/>
  <c r="X120" i="14"/>
  <c r="Y120" i="14"/>
  <c r="AC120" i="14"/>
  <c r="B120" i="14"/>
  <c r="AB103" i="14"/>
  <c r="AB120" i="14" s="1"/>
  <c r="AA120" i="14"/>
  <c r="Z83" i="14"/>
  <c r="C74" i="14"/>
  <c r="D74" i="14"/>
  <c r="E74" i="14"/>
  <c r="F74" i="14"/>
  <c r="G74" i="14"/>
  <c r="H74" i="14"/>
  <c r="I74" i="14"/>
  <c r="J74" i="14"/>
  <c r="K74" i="14"/>
  <c r="L74" i="14"/>
  <c r="M74" i="14"/>
  <c r="N74" i="14"/>
  <c r="O74" i="14"/>
  <c r="P74" i="14"/>
  <c r="Q74" i="14"/>
  <c r="R74" i="14"/>
  <c r="S74" i="14"/>
  <c r="T74" i="14"/>
  <c r="U74" i="14"/>
  <c r="V74" i="14"/>
  <c r="W74" i="14"/>
  <c r="X74" i="14"/>
  <c r="Y74" i="14"/>
  <c r="AC74" i="14"/>
  <c r="B74" i="14"/>
  <c r="AB79" i="14"/>
  <c r="AA79" i="14"/>
  <c r="Z79" i="14"/>
  <c r="AB78" i="14"/>
  <c r="AB74" i="14" s="1"/>
  <c r="AA78" i="14"/>
  <c r="Z78" i="14"/>
  <c r="AB77" i="14"/>
  <c r="Z77" i="14"/>
  <c r="AB76" i="14"/>
  <c r="AA74" i="14"/>
  <c r="Z76" i="14"/>
  <c r="X85" i="16"/>
  <c r="X80" i="16"/>
  <c r="X72" i="16"/>
  <c r="X59" i="16"/>
  <c r="X49" i="16"/>
  <c r="X43" i="16"/>
  <c r="X32" i="16"/>
  <c r="X40" i="16" s="1"/>
  <c r="X23" i="16"/>
  <c r="X19" i="16"/>
  <c r="X24" i="16" s="1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P55" i="14" s="1"/>
  <c r="P81" i="14" s="1"/>
  <c r="Q5" i="14"/>
  <c r="R5" i="14"/>
  <c r="S5" i="14"/>
  <c r="T5" i="14"/>
  <c r="U5" i="14"/>
  <c r="V5" i="14"/>
  <c r="W5" i="14"/>
  <c r="X5" i="14"/>
  <c r="Y5" i="14"/>
  <c r="AB5" i="14"/>
  <c r="AC5" i="14"/>
  <c r="B5" i="14"/>
  <c r="AA18" i="14"/>
  <c r="Z18" i="14"/>
  <c r="AA17" i="14"/>
  <c r="Z17" i="14"/>
  <c r="AA16" i="14"/>
  <c r="Z16" i="14"/>
  <c r="AA15" i="14"/>
  <c r="AA14" i="14"/>
  <c r="Z14" i="14"/>
  <c r="AA13" i="14"/>
  <c r="Z13" i="14"/>
  <c r="AA12" i="14"/>
  <c r="Z12" i="14"/>
  <c r="AA11" i="14"/>
  <c r="Z11" i="14"/>
  <c r="AA10" i="14"/>
  <c r="Z10" i="14"/>
  <c r="AA9" i="14"/>
  <c r="Z9" i="14"/>
  <c r="AA8" i="14"/>
  <c r="Z8" i="14"/>
  <c r="AA7" i="14"/>
  <c r="Z7" i="14"/>
  <c r="AA85" i="16"/>
  <c r="Z85" i="16"/>
  <c r="Y85" i="16"/>
  <c r="W85" i="16"/>
  <c r="W80" i="16"/>
  <c r="AA72" i="16"/>
  <c r="Z72" i="16"/>
  <c r="Y72" i="16"/>
  <c r="W72" i="16"/>
  <c r="AA59" i="16"/>
  <c r="Z59" i="16"/>
  <c r="Y59" i="16"/>
  <c r="W59" i="16"/>
  <c r="AH59" i="16" s="1"/>
  <c r="AA49" i="16"/>
  <c r="Z49" i="16"/>
  <c r="Y49" i="16"/>
  <c r="W49" i="16"/>
  <c r="AA43" i="16"/>
  <c r="Z43" i="16"/>
  <c r="Y43" i="16"/>
  <c r="W43" i="16"/>
  <c r="AA40" i="16"/>
  <c r="Y40" i="16"/>
  <c r="AA32" i="16"/>
  <c r="Z32" i="16"/>
  <c r="Y32" i="16"/>
  <c r="W32" i="16"/>
  <c r="W40" i="16" s="1"/>
  <c r="W50" i="16" s="1"/>
  <c r="AA23" i="16"/>
  <c r="Z23" i="16"/>
  <c r="Y23" i="16"/>
  <c r="W23" i="16"/>
  <c r="AA19" i="16"/>
  <c r="AA24" i="16" s="1"/>
  <c r="Z19" i="16"/>
  <c r="Z24" i="16" s="1"/>
  <c r="Y19" i="16"/>
  <c r="Y24" i="16" s="1"/>
  <c r="W19" i="16"/>
  <c r="W24" i="16" s="1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AB45" i="14"/>
  <c r="AC45" i="14"/>
  <c r="B45" i="14"/>
  <c r="AA49" i="14"/>
  <c r="Z49" i="14"/>
  <c r="AA48" i="14"/>
  <c r="Z48" i="14"/>
  <c r="AA47" i="14"/>
  <c r="AA45" i="14" s="1"/>
  <c r="Z47" i="14"/>
  <c r="Z45" i="14" s="1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AB37" i="14"/>
  <c r="AC37" i="14"/>
  <c r="B37" i="14"/>
  <c r="AA43" i="14"/>
  <c r="Z43" i="14"/>
  <c r="AA42" i="14"/>
  <c r="Z42" i="14"/>
  <c r="AA41" i="14"/>
  <c r="Z41" i="14"/>
  <c r="AA40" i="14"/>
  <c r="Z40" i="14"/>
  <c r="AA39" i="14"/>
  <c r="AA37" i="14" s="1"/>
  <c r="Z39" i="14"/>
  <c r="Z37" i="14" s="1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AB31" i="14"/>
  <c r="AC31" i="14"/>
  <c r="B31" i="14"/>
  <c r="AA35" i="14"/>
  <c r="Z35" i="14"/>
  <c r="AA34" i="14"/>
  <c r="Z34" i="14"/>
  <c r="AA33" i="14"/>
  <c r="AA31" i="14" s="1"/>
  <c r="Z33" i="14"/>
  <c r="Z31" i="14" s="1"/>
  <c r="C20" i="14"/>
  <c r="C55" i="14" s="1"/>
  <c r="D20" i="14"/>
  <c r="E20" i="14"/>
  <c r="F20" i="14"/>
  <c r="G20" i="14"/>
  <c r="H20" i="14"/>
  <c r="I20" i="14"/>
  <c r="J20" i="14"/>
  <c r="K20" i="14"/>
  <c r="L20" i="14"/>
  <c r="L55" i="14" s="1"/>
  <c r="M20" i="14"/>
  <c r="N20" i="14"/>
  <c r="N55" i="14" s="1"/>
  <c r="N81" i="14" s="1"/>
  <c r="N132" i="14" s="1"/>
  <c r="O20" i="14"/>
  <c r="P20" i="14"/>
  <c r="Q20" i="14"/>
  <c r="R20" i="14"/>
  <c r="S20" i="14"/>
  <c r="S55" i="14" s="1"/>
  <c r="S81" i="14" s="1"/>
  <c r="T20" i="14"/>
  <c r="T55" i="14"/>
  <c r="T81" i="14" s="1"/>
  <c r="T132" i="14" s="1"/>
  <c r="U20" i="14"/>
  <c r="V20" i="14"/>
  <c r="V55" i="14" s="1"/>
  <c r="V81" i="14" s="1"/>
  <c r="V132" i="14" s="1"/>
  <c r="W20" i="14"/>
  <c r="W55" i="14" s="1"/>
  <c r="X20" i="14"/>
  <c r="X55" i="14" s="1"/>
  <c r="X81" i="14" s="1"/>
  <c r="X132" i="14" s="1"/>
  <c r="Y20" i="14"/>
  <c r="AC20" i="14"/>
  <c r="B20" i="14"/>
  <c r="AA20" i="14"/>
  <c r="AG85" i="16"/>
  <c r="AG80" i="16"/>
  <c r="AG59" i="16"/>
  <c r="AG49" i="16"/>
  <c r="AG43" i="16"/>
  <c r="AG40" i="16"/>
  <c r="AG23" i="16"/>
  <c r="AG19" i="16"/>
  <c r="AE85" i="16"/>
  <c r="AE80" i="16"/>
  <c r="AE72" i="16"/>
  <c r="AE59" i="16"/>
  <c r="AE49" i="16"/>
  <c r="AE43" i="16"/>
  <c r="AE32" i="16"/>
  <c r="AE23" i="16"/>
  <c r="AE19" i="16"/>
  <c r="AC85" i="16"/>
  <c r="AC80" i="16"/>
  <c r="AC59" i="16"/>
  <c r="AC49" i="16"/>
  <c r="AC43" i="16"/>
  <c r="AC32" i="16"/>
  <c r="AC23" i="16"/>
  <c r="AC19" i="16"/>
  <c r="AB85" i="16"/>
  <c r="AB80" i="16"/>
  <c r="AB72" i="16"/>
  <c r="AB59" i="16"/>
  <c r="AB49" i="16"/>
  <c r="AB43" i="16"/>
  <c r="AB40" i="16"/>
  <c r="AB32" i="16"/>
  <c r="AB23" i="16"/>
  <c r="AB19" i="16"/>
  <c r="C130" i="14"/>
  <c r="D130" i="14"/>
  <c r="E130" i="14"/>
  <c r="F130" i="14"/>
  <c r="G130" i="14"/>
  <c r="H130" i="14"/>
  <c r="I130" i="14"/>
  <c r="J130" i="14"/>
  <c r="K130" i="14"/>
  <c r="L130" i="14"/>
  <c r="M130" i="14"/>
  <c r="N130" i="14"/>
  <c r="O130" i="14"/>
  <c r="P130" i="14"/>
  <c r="Q130" i="14"/>
  <c r="R130" i="14"/>
  <c r="S130" i="14"/>
  <c r="T130" i="14"/>
  <c r="U130" i="14"/>
  <c r="V130" i="14"/>
  <c r="W130" i="14"/>
  <c r="X130" i="14"/>
  <c r="Y130" i="14"/>
  <c r="Z130" i="14"/>
  <c r="AA130" i="14"/>
  <c r="AB130" i="14"/>
  <c r="AC130" i="14"/>
  <c r="AD130" i="14"/>
  <c r="AD132" i="14"/>
  <c r="B130" i="14"/>
  <c r="AC64" i="14"/>
  <c r="AC65" i="14"/>
  <c r="AC66" i="14"/>
  <c r="AC67" i="14"/>
  <c r="AC68" i="14"/>
  <c r="AC69" i="14"/>
  <c r="AC70" i="14"/>
  <c r="AC71" i="14"/>
  <c r="AC72" i="14"/>
  <c r="AC63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B61" i="14"/>
  <c r="AB72" i="14"/>
  <c r="AA72" i="14"/>
  <c r="Z72" i="14"/>
  <c r="AB71" i="14"/>
  <c r="AA71" i="14"/>
  <c r="Z71" i="14"/>
  <c r="AB70" i="14"/>
  <c r="AA70" i="14"/>
  <c r="Z70" i="14"/>
  <c r="AB69" i="14"/>
  <c r="AA69" i="14"/>
  <c r="Z69" i="14"/>
  <c r="AB68" i="14"/>
  <c r="AA68" i="14"/>
  <c r="Z68" i="14"/>
  <c r="AB67" i="14"/>
  <c r="AA67" i="14"/>
  <c r="Z67" i="14"/>
  <c r="AB66" i="14"/>
  <c r="AA66" i="14"/>
  <c r="Z66" i="14"/>
  <c r="AB65" i="14"/>
  <c r="AA65" i="14"/>
  <c r="Z65" i="14"/>
  <c r="AB64" i="14"/>
  <c r="AA64" i="14"/>
  <c r="Z64" i="14"/>
  <c r="AB63" i="14"/>
  <c r="AA63" i="14"/>
  <c r="Z63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B57" i="14"/>
  <c r="P26" i="17"/>
  <c r="P9" i="17"/>
  <c r="P21" i="17" s="1"/>
  <c r="R26" i="17"/>
  <c r="R9" i="17"/>
  <c r="R21" i="17" s="1"/>
  <c r="AD85" i="16"/>
  <c r="AD80" i="16"/>
  <c r="AD59" i="16"/>
  <c r="AD49" i="16"/>
  <c r="AD43" i="16"/>
  <c r="AD32" i="16"/>
  <c r="AD23" i="16"/>
  <c r="AD19" i="16"/>
  <c r="AF85" i="16"/>
  <c r="AF80" i="16"/>
  <c r="AF72" i="16"/>
  <c r="AH72" i="16" s="1"/>
  <c r="AF59" i="16"/>
  <c r="AF49" i="16"/>
  <c r="AF43" i="16"/>
  <c r="AF40" i="16"/>
  <c r="AF32" i="16"/>
  <c r="AF23" i="16"/>
  <c r="AF19" i="16"/>
  <c r="AC59" i="14"/>
  <c r="AC57" i="14" s="1"/>
  <c r="AB59" i="14"/>
  <c r="AB57" i="14" s="1"/>
  <c r="AA59" i="14"/>
  <c r="AA57" i="14" s="1"/>
  <c r="Z59" i="14"/>
  <c r="Z57" i="14" s="1"/>
  <c r="AB131" i="14"/>
  <c r="AA131" i="14"/>
  <c r="Z131" i="14"/>
  <c r="I3" i="5"/>
  <c r="I4" i="5"/>
  <c r="I2" i="5"/>
  <c r="Q26" i="17"/>
  <c r="O26" i="17"/>
  <c r="N26" i="17"/>
  <c r="M26" i="17"/>
  <c r="L26" i="17"/>
  <c r="K26" i="17"/>
  <c r="J26" i="17"/>
  <c r="I26" i="17"/>
  <c r="T25" i="17"/>
  <c r="T24" i="17"/>
  <c r="T23" i="17"/>
  <c r="T22" i="17"/>
  <c r="T19" i="17"/>
  <c r="T18" i="17"/>
  <c r="T17" i="17"/>
  <c r="T16" i="17"/>
  <c r="T15" i="17"/>
  <c r="I14" i="17"/>
  <c r="T14" i="17" s="1"/>
  <c r="T13" i="17"/>
  <c r="T12" i="17"/>
  <c r="T11" i="17"/>
  <c r="T10" i="17"/>
  <c r="Q9" i="17"/>
  <c r="O9" i="17"/>
  <c r="O21" i="17" s="1"/>
  <c r="O28" i="17" s="1"/>
  <c r="N9" i="17"/>
  <c r="N21" i="17" s="1"/>
  <c r="N28" i="17" s="1"/>
  <c r="M9" i="17"/>
  <c r="M21" i="17" s="1"/>
  <c r="M28" i="17" s="1"/>
  <c r="L9" i="17"/>
  <c r="L21" i="17" s="1"/>
  <c r="L28" i="17" s="1"/>
  <c r="K9" i="17"/>
  <c r="K21" i="17" s="1"/>
  <c r="K28" i="17" s="1"/>
  <c r="J9" i="17"/>
  <c r="J21" i="17" s="1"/>
  <c r="J28" i="17" s="1"/>
  <c r="I9" i="17"/>
  <c r="I21" i="17" s="1"/>
  <c r="I28" i="17" s="1"/>
  <c r="T8" i="17"/>
  <c r="T7" i="17"/>
  <c r="T6" i="17"/>
  <c r="AH93" i="16"/>
  <c r="AH91" i="16"/>
  <c r="AH90" i="16"/>
  <c r="AH89" i="16"/>
  <c r="AH88" i="16"/>
  <c r="AH87" i="16"/>
  <c r="AH86" i="16"/>
  <c r="AH83" i="16"/>
  <c r="AH82" i="16"/>
  <c r="AH81" i="16"/>
  <c r="AH79" i="16"/>
  <c r="AH78" i="16"/>
  <c r="AH77" i="16"/>
  <c r="AH76" i="16"/>
  <c r="AH75" i="16"/>
  <c r="AH74" i="16"/>
  <c r="AH73" i="16"/>
  <c r="AH71" i="16"/>
  <c r="AH70" i="16"/>
  <c r="AH69" i="16"/>
  <c r="AH68" i="16"/>
  <c r="AH67" i="16"/>
  <c r="AH66" i="16"/>
  <c r="AH65" i="16"/>
  <c r="AH64" i="16"/>
  <c r="AH63" i="16"/>
  <c r="AH62" i="16"/>
  <c r="AH61" i="16"/>
  <c r="AH60" i="16"/>
  <c r="AH58" i="16"/>
  <c r="AH57" i="16"/>
  <c r="AH56" i="16"/>
  <c r="AH55" i="16"/>
  <c r="AH54" i="16"/>
  <c r="AH53" i="16"/>
  <c r="AH52" i="16"/>
  <c r="AH51" i="16"/>
  <c r="AH48" i="16"/>
  <c r="AH47" i="16"/>
  <c r="AH46" i="16"/>
  <c r="AH45" i="16"/>
  <c r="AH44" i="16"/>
  <c r="AH42" i="16"/>
  <c r="AH41" i="16"/>
  <c r="AH28" i="16"/>
  <c r="AH27" i="16"/>
  <c r="AH29" i="16" s="1"/>
  <c r="AH22" i="16"/>
  <c r="AH20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X70" i="1"/>
  <c r="W70" i="1"/>
  <c r="T70" i="1"/>
  <c r="S70" i="1"/>
  <c r="R70" i="1"/>
  <c r="P70" i="1"/>
  <c r="O70" i="1"/>
  <c r="L70" i="1"/>
  <c r="K70" i="1"/>
  <c r="H70" i="1"/>
  <c r="G70" i="1"/>
  <c r="D70" i="1"/>
  <c r="C70" i="1"/>
  <c r="AC69" i="1"/>
  <c r="AC68" i="1"/>
  <c r="AC67" i="1"/>
  <c r="AC66" i="1"/>
  <c r="AC65" i="1"/>
  <c r="AC64" i="1"/>
  <c r="AC63" i="1"/>
  <c r="AC62" i="1"/>
  <c r="AC61" i="1"/>
  <c r="AC60" i="1"/>
  <c r="AC59" i="1"/>
  <c r="AB59" i="1"/>
  <c r="AB70" i="1" s="1"/>
  <c r="AA59" i="1"/>
  <c r="AA70" i="1" s="1"/>
  <c r="X58" i="1"/>
  <c r="W58" i="1"/>
  <c r="T58" i="1"/>
  <c r="S58" i="1"/>
  <c r="R58" i="1"/>
  <c r="L58" i="1"/>
  <c r="K58" i="1"/>
  <c r="H58" i="1"/>
  <c r="G58" i="1"/>
  <c r="D58" i="1"/>
  <c r="C58" i="1"/>
  <c r="AC57" i="1"/>
  <c r="AB57" i="1"/>
  <c r="AB58" i="1" s="1"/>
  <c r="AC55" i="1"/>
  <c r="AC56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X12" i="1"/>
  <c r="W12" i="1"/>
  <c r="T12" i="1"/>
  <c r="S12" i="1"/>
  <c r="R12" i="1"/>
  <c r="P12" i="1"/>
  <c r="P72" i="1" s="1"/>
  <c r="O12" i="1"/>
  <c r="L12" i="1"/>
  <c r="K12" i="1"/>
  <c r="H12" i="1"/>
  <c r="G12" i="1"/>
  <c r="D12" i="1"/>
  <c r="C12" i="1"/>
  <c r="AC11" i="1"/>
  <c r="AC10" i="1"/>
  <c r="AC9" i="1"/>
  <c r="AC8" i="1"/>
  <c r="AC7" i="1"/>
  <c r="AC6" i="1"/>
  <c r="AC5" i="1"/>
  <c r="F9" i="6"/>
  <c r="E9" i="6"/>
  <c r="D9" i="6"/>
  <c r="C9" i="6"/>
  <c r="G9" i="6"/>
  <c r="E25" i="19"/>
  <c r="A5" i="19"/>
  <c r="A6" i="19"/>
  <c r="A7" i="19" s="1"/>
  <c r="A8" i="19" s="1"/>
  <c r="A9" i="19" s="1"/>
  <c r="A10" i="19" s="1"/>
  <c r="H9" i="6"/>
  <c r="T9" i="17"/>
  <c r="T20" i="17"/>
  <c r="AC55" i="14"/>
  <c r="Y55" i="14"/>
  <c r="U55" i="14"/>
  <c r="U81" i="14" s="1"/>
  <c r="U132" i="14" s="1"/>
  <c r="Q55" i="14"/>
  <c r="Q81" i="14" s="1"/>
  <c r="Q132" i="14" s="1"/>
  <c r="O55" i="14"/>
  <c r="M55" i="14"/>
  <c r="M81" i="14" s="1"/>
  <c r="M132" i="14" s="1"/>
  <c r="K55" i="14"/>
  <c r="I55" i="14"/>
  <c r="G55" i="14"/>
  <c r="E55" i="14"/>
  <c r="C486" i="15"/>
  <c r="C325" i="15"/>
  <c r="C366" i="15" s="1"/>
  <c r="AE24" i="16"/>
  <c r="AA61" i="14" l="1"/>
  <c r="E72" i="1"/>
  <c r="B350" i="15"/>
  <c r="G81" i="14"/>
  <c r="G132" i="14" s="1"/>
  <c r="K81" i="14"/>
  <c r="O81" i="14"/>
  <c r="Y81" i="14"/>
  <c r="Y132" i="14" s="1"/>
  <c r="O72" i="1"/>
  <c r="R72" i="1"/>
  <c r="T72" i="1"/>
  <c r="X72" i="1"/>
  <c r="Q21" i="17"/>
  <c r="Q28" i="17" s="1"/>
  <c r="AF24" i="16"/>
  <c r="AD24" i="16"/>
  <c r="R28" i="17"/>
  <c r="P28" i="17"/>
  <c r="AC61" i="14"/>
  <c r="W81" i="14"/>
  <c r="R55" i="14"/>
  <c r="R81" i="14" s="1"/>
  <c r="R132" i="14" s="1"/>
  <c r="Z74" i="14"/>
  <c r="C350" i="15"/>
  <c r="B325" i="15"/>
  <c r="AH32" i="16"/>
  <c r="J21" i="10"/>
  <c r="M38" i="10"/>
  <c r="K21" i="10"/>
  <c r="C510" i="15"/>
  <c r="Z72" i="1"/>
  <c r="G72" i="1"/>
  <c r="T26" i="17"/>
  <c r="AH94" i="16"/>
  <c r="AG24" i="16"/>
  <c r="P132" i="14"/>
  <c r="W132" i="14"/>
  <c r="O132" i="14"/>
  <c r="K132" i="14"/>
  <c r="AF50" i="16"/>
  <c r="AB61" i="14"/>
  <c r="C81" i="14"/>
  <c r="C132" i="14" s="1"/>
  <c r="Z61" i="14"/>
  <c r="L81" i="14"/>
  <c r="L132" i="14" s="1"/>
  <c r="AB50" i="16"/>
  <c r="AH49" i="16"/>
  <c r="AB24" i="16"/>
  <c r="AB95" i="16" s="1"/>
  <c r="N29" i="17" s="1"/>
  <c r="L72" i="1"/>
  <c r="K72" i="1"/>
  <c r="H72" i="1"/>
  <c r="D72" i="1"/>
  <c r="C72" i="1"/>
  <c r="T21" i="17"/>
  <c r="S21" i="17"/>
  <c r="S28" i="17" s="1"/>
  <c r="AC24" i="16"/>
  <c r="AH24" i="16" s="1"/>
  <c r="AH23" i="16"/>
  <c r="AE50" i="16"/>
  <c r="AE95" i="16" s="1"/>
  <c r="Q29" i="17" s="1"/>
  <c r="AC40" i="16"/>
  <c r="AC50" i="16" s="1"/>
  <c r="AC95" i="16" s="1"/>
  <c r="O29" i="17" s="1"/>
  <c r="AH33" i="16"/>
  <c r="AD40" i="16"/>
  <c r="AD50" i="16" s="1"/>
  <c r="AD95" i="16" s="1"/>
  <c r="P29" i="17" s="1"/>
  <c r="AH19" i="16"/>
  <c r="AB20" i="14"/>
  <c r="AB55" i="14" s="1"/>
  <c r="H55" i="14"/>
  <c r="H81" i="14" s="1"/>
  <c r="H132" i="14" s="1"/>
  <c r="D55" i="14"/>
  <c r="D81" i="14" s="1"/>
  <c r="D132" i="14" s="1"/>
  <c r="Z20" i="14"/>
  <c r="Z5" i="14"/>
  <c r="S132" i="14"/>
  <c r="Z120" i="14"/>
  <c r="AC81" i="14"/>
  <c r="AC132" i="14" s="1"/>
  <c r="E81" i="14"/>
  <c r="E132" i="14" s="1"/>
  <c r="I81" i="14"/>
  <c r="I132" i="14" s="1"/>
  <c r="J55" i="14"/>
  <c r="J81" i="14" s="1"/>
  <c r="J132" i="14" s="1"/>
  <c r="F55" i="14"/>
  <c r="F81" i="14" s="1"/>
  <c r="F132" i="14" s="1"/>
  <c r="AA5" i="14"/>
  <c r="AA55" i="14" s="1"/>
  <c r="AA81" i="14" s="1"/>
  <c r="AA132" i="14" s="1"/>
  <c r="B55" i="14"/>
  <c r="B81" i="14" s="1"/>
  <c r="B132" i="14" s="1"/>
  <c r="M8" i="10"/>
  <c r="M21" i="10" s="1"/>
  <c r="L21" i="10"/>
  <c r="B366" i="15"/>
  <c r="Y50" i="16"/>
  <c r="Z50" i="16"/>
  <c r="Z95" i="16" s="1"/>
  <c r="L29" i="17" s="1"/>
  <c r="AG50" i="16"/>
  <c r="X50" i="16"/>
  <c r="X95" i="16" s="1"/>
  <c r="J29" i="17" s="1"/>
  <c r="AA50" i="16"/>
  <c r="AA95" i="16" s="1"/>
  <c r="M29" i="17" s="1"/>
  <c r="Y95" i="16"/>
  <c r="K29" i="17" s="1"/>
  <c r="AF95" i="16"/>
  <c r="R29" i="17" s="1"/>
  <c r="I49" i="5"/>
  <c r="C630" i="15"/>
  <c r="C491" i="15"/>
  <c r="C611" i="15" s="1"/>
  <c r="B510" i="15"/>
  <c r="B630" i="15" s="1"/>
  <c r="B451" i="15"/>
  <c r="S72" i="1"/>
  <c r="W72" i="1"/>
  <c r="V72" i="1"/>
  <c r="Q72" i="1"/>
  <c r="Y72" i="1"/>
  <c r="M72" i="1"/>
  <c r="AC70" i="1"/>
  <c r="AC58" i="1"/>
  <c r="AC12" i="1"/>
  <c r="C646" i="15"/>
  <c r="AA72" i="1"/>
  <c r="W95" i="16"/>
  <c r="AB81" i="14"/>
  <c r="AB132" i="14" s="1"/>
  <c r="AB72" i="1"/>
  <c r="AG95" i="16" l="1"/>
  <c r="S29" i="17"/>
  <c r="T28" i="17"/>
  <c r="AH40" i="16"/>
  <c r="Z55" i="14"/>
  <c r="Z81" i="14" s="1"/>
  <c r="Z132" i="14" s="1"/>
  <c r="AH50" i="16"/>
  <c r="AH95" i="16" s="1"/>
  <c r="B491" i="15"/>
  <c r="B611" i="15" s="1"/>
  <c r="B486" i="15"/>
  <c r="B526" i="15" s="1"/>
  <c r="B646" i="15" s="1"/>
  <c r="AC72" i="1"/>
  <c r="I29" i="17"/>
  <c r="T29" i="17" l="1"/>
</calcChain>
</file>

<file path=xl/sharedStrings.xml><?xml version="1.0" encoding="utf-8"?>
<sst xmlns="http://schemas.openxmlformats.org/spreadsheetml/2006/main" count="1670" uniqueCount="849">
  <si>
    <t>Megnevezés</t>
  </si>
  <si>
    <t>Alkotóház</t>
  </si>
  <si>
    <t>Összes kiadás</t>
  </si>
  <si>
    <t>Dologi kiadás</t>
  </si>
  <si>
    <t>Összesen</t>
  </si>
  <si>
    <t>Személyi juttatás</t>
  </si>
  <si>
    <t>Megjegyzés</t>
  </si>
  <si>
    <t>Támogatás</t>
  </si>
  <si>
    <t>1.</t>
  </si>
  <si>
    <t>2.</t>
  </si>
  <si>
    <t>4.</t>
  </si>
  <si>
    <t xml:space="preserve">Városellátó Intézmény </t>
  </si>
  <si>
    <t xml:space="preserve"> </t>
  </si>
  <si>
    <t>MEGNEVEZÉS</t>
  </si>
  <si>
    <t>Pénzeszk. átad., e. tám.</t>
  </si>
  <si>
    <t>Ellátottak pénzbeli jutt.</t>
  </si>
  <si>
    <t xml:space="preserve">1.  </t>
  </si>
  <si>
    <t xml:space="preserve">3.  </t>
  </si>
  <si>
    <t>3/a</t>
  </si>
  <si>
    <t>Beépülő előirányzatok:</t>
  </si>
  <si>
    <t>3/b</t>
  </si>
  <si>
    <t>tény</t>
  </si>
  <si>
    <t>terv</t>
  </si>
  <si>
    <t>Személyi juttatások</t>
  </si>
  <si>
    <t>Munkaadókat terhelő járulékok</t>
  </si>
  <si>
    <t xml:space="preserve">Dologi kiadások és egyéb folyó kiadások </t>
  </si>
  <si>
    <t>Pénzeszköz átadás, egyéb támogatás</t>
  </si>
  <si>
    <t>Ellátottak pénzbeli juttatása</t>
  </si>
  <si>
    <t xml:space="preserve">Felhalmozási kiadások  </t>
  </si>
  <si>
    <t>Önkormányzat kiadásai összesen</t>
  </si>
  <si>
    <t>Megnevezés / közbeszerzés tárgya</t>
  </si>
  <si>
    <t>Típusa</t>
  </si>
  <si>
    <t>mennyiségi egysége</t>
  </si>
  <si>
    <t>mennyisége</t>
  </si>
  <si>
    <t>Várható időpontok</t>
  </si>
  <si>
    <t>Előzetesen becsült értéke (nettó)</t>
  </si>
  <si>
    <t>Alkalmazandó/választott eljárás típus:</t>
  </si>
  <si>
    <t>Érintett intézmény</t>
  </si>
  <si>
    <t xml:space="preserve">teljesítés ideje </t>
  </si>
  <si>
    <t xml:space="preserve"> €  (nettó összeg)</t>
  </si>
  <si>
    <t>eFt (nettó öszeg)</t>
  </si>
  <si>
    <t>Mindösszesen</t>
  </si>
  <si>
    <t>Ingatlan címe</t>
  </si>
  <si>
    <t>Helyrajzi száma</t>
  </si>
  <si>
    <t>Alapterülete</t>
  </si>
  <si>
    <t xml:space="preserve">Becsült értéke eFt </t>
  </si>
  <si>
    <t>1212/A/5</t>
  </si>
  <si>
    <t>Jelzáloggal terhelt</t>
  </si>
  <si>
    <t>227/2/A/69</t>
  </si>
  <si>
    <t>61 m²</t>
  </si>
  <si>
    <t>227/2/A/70</t>
  </si>
  <si>
    <t>81 m²</t>
  </si>
  <si>
    <t>227/2/A/71</t>
  </si>
  <si>
    <t>41 m²</t>
  </si>
  <si>
    <t>227/2/A/72</t>
  </si>
  <si>
    <t>400 m²</t>
  </si>
  <si>
    <t>634/A/71</t>
  </si>
  <si>
    <t>140 m²</t>
  </si>
  <si>
    <t>634/A/72</t>
  </si>
  <si>
    <t>223 m²</t>
  </si>
  <si>
    <t>1.775 m²</t>
  </si>
  <si>
    <t>Csongrád, Fő u. 3.(szálloda)</t>
  </si>
  <si>
    <t>221</t>
  </si>
  <si>
    <t>Jelzáloggal nem terhelt</t>
  </si>
  <si>
    <t>Csongrád, külterület (szántó)</t>
  </si>
  <si>
    <t>Csongrád, külterület (szántó, gyep)</t>
  </si>
  <si>
    <t>0314/3</t>
  </si>
  <si>
    <t>13.011 m²</t>
  </si>
  <si>
    <t>0766</t>
  </si>
  <si>
    <t xml:space="preserve">18.656 m² </t>
  </si>
  <si>
    <t>07/6</t>
  </si>
  <si>
    <t xml:space="preserve">70.682 m²  </t>
  </si>
  <si>
    <t>0753</t>
  </si>
  <si>
    <t>8.982 m²</t>
  </si>
  <si>
    <t xml:space="preserve">     Személyi juttatás</t>
  </si>
  <si>
    <t xml:space="preserve">Egyéb működési célú kiadás </t>
  </si>
  <si>
    <t>Ellátottak pénzbeni jutt.</t>
  </si>
  <si>
    <t>Beruházás, felújítás</t>
  </si>
  <si>
    <t xml:space="preserve">Óvodák Igazgatósága </t>
  </si>
  <si>
    <t>Intézmény összesen</t>
  </si>
  <si>
    <t>Civil szervezetek működési támogatása</t>
  </si>
  <si>
    <t xml:space="preserve">Önkormányzati feladat összesen </t>
  </si>
  <si>
    <t>Hivatali feladat</t>
  </si>
  <si>
    <t xml:space="preserve">Hivatali feladatok összesen </t>
  </si>
  <si>
    <t>Önkormányzat összesen:</t>
  </si>
  <si>
    <t>Járulék</t>
  </si>
  <si>
    <t>Pénzeszköz átadás</t>
  </si>
  <si>
    <t>Életfa akció</t>
  </si>
  <si>
    <t>Társadalmi szervezetek támogatása</t>
  </si>
  <si>
    <t>Kifizetetlen számlák állományai szállítók felé</t>
  </si>
  <si>
    <t>Óvodák Igazgatósága</t>
  </si>
  <si>
    <t>Művelődési Központ</t>
  </si>
  <si>
    <t>Városi Könyvtár</t>
  </si>
  <si>
    <t>Védőnői Szolgálat</t>
  </si>
  <si>
    <t>Polgármesteri Hivatal</t>
  </si>
  <si>
    <t xml:space="preserve">Mindösszesen  </t>
  </si>
  <si>
    <t>Intézményi kintlevőségek</t>
  </si>
  <si>
    <t>5878</t>
  </si>
  <si>
    <t>23.950 m²</t>
  </si>
  <si>
    <t xml:space="preserve">Összesen </t>
  </si>
  <si>
    <t xml:space="preserve">Önkormányzat </t>
  </si>
  <si>
    <t xml:space="preserve">MINDÖSSZESEN </t>
  </si>
  <si>
    <t xml:space="preserve">Piroskavárosi Idősek Otthona </t>
  </si>
  <si>
    <t>3.</t>
  </si>
  <si>
    <t xml:space="preserve">INTÉZMÉNYEK ÖSSZESEN </t>
  </si>
  <si>
    <t>5.</t>
  </si>
  <si>
    <t>6.</t>
  </si>
  <si>
    <t xml:space="preserve">ÖNKORMÁNYZAT ÖSSZESEN </t>
  </si>
  <si>
    <t xml:space="preserve">Polgármesteri Hivatal </t>
  </si>
  <si>
    <t xml:space="preserve">     - működés </t>
  </si>
  <si>
    <t xml:space="preserve">     - projektek ÁFA </t>
  </si>
  <si>
    <t>Sor-
szám</t>
  </si>
  <si>
    <t>Rovat megnevezése</t>
  </si>
  <si>
    <t>Rovat
száma</t>
  </si>
  <si>
    <t>Eredeti előirányzat</t>
  </si>
  <si>
    <t xml:space="preserve">Piroskavárosi 
Idősek Otthona </t>
  </si>
  <si>
    <t>Önkormányzati 
feladatok</t>
  </si>
  <si>
    <t xml:space="preserve">Városellátó Int. </t>
  </si>
  <si>
    <t xml:space="preserve">Óvodák 
Igazgatósága </t>
  </si>
  <si>
    <t xml:space="preserve">Városi Könytár
 és Inf. Központ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</si>
  <si>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</si>
  <si>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</si>
  <si>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</si>
  <si>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</si>
  <si>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</si>
  <si>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</si>
  <si>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</si>
  <si>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</si>
  <si>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</si>
  <si>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</si>
  <si>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</si>
  <si>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</si>
  <si>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</si>
  <si>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</si>
  <si>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</si>
  <si>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</si>
  <si>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</si>
  <si>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</si>
  <si>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</si>
  <si>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</si>
  <si>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</si>
  <si>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</si>
  <si>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</si>
  <si>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</si>
  <si>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</si>
  <si>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</si>
  <si>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</si>
  <si>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</si>
  <si>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</si>
  <si>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</si>
  <si>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</si>
  <si>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</si>
  <si>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</si>
  <si>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</si>
  <si>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</si>
  <si>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</si>
  <si>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</si>
  <si>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</si>
  <si>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</si>
  <si>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</si>
  <si>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</si>
  <si>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</si>
  <si>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</si>
  <si>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</si>
  <si>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</si>
  <si>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</si>
  <si>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</si>
  <si>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</si>
  <si>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</si>
  <si>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K11</t>
  </si>
  <si>
    <t>15</t>
  </si>
  <si>
    <t>K121</t>
  </si>
  <si>
    <t>16</t>
  </si>
  <si>
    <t>K122</t>
  </si>
  <si>
    <t>17</t>
  </si>
  <si>
    <t>K123</t>
  </si>
  <si>
    <t>18</t>
  </si>
  <si>
    <t>K12</t>
  </si>
  <si>
    <t>19</t>
  </si>
  <si>
    <t>K1</t>
  </si>
  <si>
    <t>20</t>
  </si>
  <si>
    <t xml:space="preserve">Munkaadókat terhelő járulékok és szociális             
     +rehó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</si>
  <si>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</si>
  <si>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</si>
  <si>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</si>
  <si>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</si>
  <si>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</si>
  <si>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</si>
  <si>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</si>
  <si>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</si>
  <si>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</si>
  <si>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</si>
  <si>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</si>
  <si>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</si>
  <si>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</si>
  <si>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</si>
  <si>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</si>
  <si>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</si>
  <si>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</si>
  <si>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</si>
  <si>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</si>
  <si>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</si>
  <si>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</si>
  <si>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</si>
  <si>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</si>
  <si>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</si>
  <si>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</si>
  <si>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</si>
  <si>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</si>
  <si>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</si>
  <si>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</si>
  <si>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</si>
  <si>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</si>
  <si>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</si>
  <si>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</si>
  <si>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</si>
  <si>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</si>
  <si>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</si>
  <si>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</si>
  <si>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</si>
  <si>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</si>
  <si>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</si>
  <si>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</si>
  <si>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</si>
  <si>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</si>
  <si>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</si>
  <si>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</si>
  <si>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</si>
  <si>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</si>
  <si>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</si>
  <si>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</si>
  <si>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</si>
  <si>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</si>
  <si>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</si>
  <si>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</si>
  <si>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</si>
  <si>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</si>
  <si>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</si>
  <si>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</si>
  <si>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</si>
  <si>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</si>
  <si>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</si>
  <si>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</si>
  <si>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</si>
  <si>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</si>
  <si>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</si>
  <si>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</si>
  <si>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</si>
  <si>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</si>
  <si>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</si>
  <si>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</si>
  <si>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</si>
  <si>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</si>
  <si>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</si>
  <si>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</si>
  <si>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</si>
  <si>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</si>
  <si>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</si>
  <si>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</si>
  <si>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</si>
  <si>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</si>
  <si>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</si>
  <si>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</si>
  <si>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</si>
  <si>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</si>
  <si>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</si>
  <si>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</si>
  <si>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</si>
  <si>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</si>
  <si>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</si>
  <si>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</si>
  <si>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</si>
  <si>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</si>
  <si>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</si>
  <si>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</si>
  <si>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</si>
  <si>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</si>
  <si>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</si>
  <si>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</si>
  <si>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</si>
  <si>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</si>
  <si>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</si>
  <si>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</si>
  <si>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</si>
  <si>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</si>
  <si>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</si>
  <si>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</si>
  <si>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</si>
  <si>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</si>
  <si>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</si>
  <si>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</si>
  <si>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</si>
  <si>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</si>
  <si>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</si>
  <si>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
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</si>
  <si>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</si>
  <si>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</si>
  <si>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</si>
  <si>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</si>
  <si>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</si>
  <si>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támogatások államháztartáson belülre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</si>
  <si>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</si>
  <si>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</si>
  <si>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</si>
  <si>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</si>
  <si>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</si>
  <si>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
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</si>
  <si>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</si>
  <si>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</si>
  <si>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</si>
  <si>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</si>
  <si>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</si>
  <si>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</si>
  <si>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</si>
  <si>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</si>
  <si>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</si>
  <si>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</si>
  <si>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</si>
  <si>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</si>
  <si>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</si>
  <si>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</si>
  <si>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</si>
  <si>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</si>
  <si>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</si>
  <si>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</si>
  <si>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</si>
  <si>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</si>
  <si>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</si>
  <si>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</si>
  <si>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</si>
  <si>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</si>
  <si>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</si>
  <si>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</si>
  <si>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</si>
  <si>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</si>
  <si>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</si>
  <si>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</si>
  <si>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</si>
  <si>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</si>
  <si>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
 kiadások</t>
  </si>
  <si>
    <t>K66</t>
  </si>
  <si>
    <t>74</t>
  </si>
  <si>
    <t>Beruházási célú előzetesen felszámított általános 
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</si>
  <si>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</si>
  <si>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</si>
  <si>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</si>
  <si>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</si>
  <si>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</si>
  <si>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</si>
  <si>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</si>
  <si>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</si>
  <si>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</si>
  <si>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</si>
  <si>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</si>
  <si>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</si>
  <si>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</si>
  <si>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</si>
  <si>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</si>
  <si>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</si>
  <si>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</si>
  <si>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</si>
  <si>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</si>
  <si>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</si>
  <si>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
származó kifizetés államháztartáson belülre</t>
  </si>
  <si>
    <t>K81</t>
  </si>
  <si>
    <t>82</t>
  </si>
  <si>
    <t>Felhalmozási célú visszatérítendő támogatások, 
kölcsönök nyújtása államháztartáson belülre</t>
  </si>
  <si>
    <t>K82</t>
  </si>
  <si>
    <t>83</t>
  </si>
  <si>
    <t>Felhalmozási célú visszatérítendő támogatások,
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</si>
  <si>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</si>
  <si>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</si>
  <si>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</si>
  <si>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</si>
  <si>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</si>
  <si>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
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</si>
  <si>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</si>
  <si>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</si>
  <si>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</si>
  <si>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</si>
  <si>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</si>
  <si>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</si>
  <si>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</si>
  <si>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</si>
  <si>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</si>
  <si>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</si>
  <si>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</si>
  <si>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</si>
  <si>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</si>
  <si>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</si>
  <si>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</si>
  <si>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</si>
  <si>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</si>
  <si>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</si>
  <si>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</si>
  <si>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</si>
  <si>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</si>
  <si>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</si>
  <si>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</si>
  <si>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</si>
  <si>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</si>
  <si>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</si>
  <si>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</si>
  <si>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</si>
  <si>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</si>
  <si>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</si>
  <si>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</si>
  <si>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</si>
  <si>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</si>
  <si>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</si>
  <si>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</si>
  <si>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</si>
  <si>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</si>
  <si>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</si>
  <si>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</si>
  <si>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</si>
  <si>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</si>
  <si>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</si>
  <si>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</si>
  <si>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</si>
  <si>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</si>
  <si>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</si>
  <si>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</si>
  <si>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</si>
  <si>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</si>
  <si>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</si>
  <si>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</si>
  <si>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</si>
  <si>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</si>
  <si>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</si>
  <si>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</si>
  <si>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</si>
  <si>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</si>
  <si>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</si>
  <si>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</si>
  <si>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</si>
  <si>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</si>
  <si>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K9</t>
  </si>
  <si>
    <t xml:space="preserve"> Jelentősebb, jelzáloggal terhelt és terhelhető ingatlanok  (lakások és erdők nélkül)</t>
  </si>
  <si>
    <t>629/A/2</t>
  </si>
  <si>
    <t>93 m²</t>
  </si>
  <si>
    <t>629/A/3</t>
  </si>
  <si>
    <t>287 m²</t>
  </si>
  <si>
    <t>629/A/4</t>
  </si>
  <si>
    <t>172 m²</t>
  </si>
  <si>
    <t>3.4.2 EURÓPAI UNIÓS TÁMOGATÁSSAL MEGVALÓSULÓ PROGRAMOK, PROJEKTEK BEVÉTELEI, KIADÁSAI</t>
  </si>
  <si>
    <t>várható</t>
  </si>
  <si>
    <t xml:space="preserve">011130 Önkormányzatok és önkormányzati hivatalok jogalkotó
 és általános igazgatási tevékenysége </t>
  </si>
  <si>
    <t>011220 Adó-, vám- és jövedéki igazgatás</t>
  </si>
  <si>
    <t>013350 Az önkormányzati vagyonnal való gazdálkodással kapcsolatos feladatok</t>
  </si>
  <si>
    <t xml:space="preserve">018010 Önkormányzatok elszámolásai a központi költségvetéssel </t>
  </si>
  <si>
    <t xml:space="preserve">041232 Start-munka program - Téli közfoglalkoztatás </t>
  </si>
  <si>
    <t xml:space="preserve">041233 Hosszabb időtartamú közfoglalkozatás </t>
  </si>
  <si>
    <t xml:space="preserve">045140 Város és elővárosi közúti személyszállítás </t>
  </si>
  <si>
    <t xml:space="preserve">061030 Lakáshoz jutást segítő támogatások </t>
  </si>
  <si>
    <t xml:space="preserve">064010 Közvilágítás </t>
  </si>
  <si>
    <t>072112 Háziorvosi ügyeleti ellátás</t>
  </si>
  <si>
    <t xml:space="preserve">074032 Ifjúsági-egészségügyi gondozás </t>
  </si>
  <si>
    <t xml:space="preserve">076090 Egyéb egészségügyi szolgáltatások finanszírozása és támogatása </t>
  </si>
  <si>
    <t>081030 Sportlétesítmények, edzőtáborok működtetése és fejlesztése</t>
  </si>
  <si>
    <t>081045 Szabadidősport- (rekreációs sport) tevékenység és támogatás</t>
  </si>
  <si>
    <t xml:space="preserve">082091 Közművelődés - közösségi és társadalmi részvétel fejlesztése </t>
  </si>
  <si>
    <t xml:space="preserve">083050 Televízió-műsor szolgáltatás támogatása </t>
  </si>
  <si>
    <t xml:space="preserve">084031 Civil szervezetek működési támogatása </t>
  </si>
  <si>
    <t>098032 Pedagógiai szakmai szolgáltatások működtetési feladatai</t>
  </si>
  <si>
    <t xml:space="preserve">101150 Betegséggel kapcsolatos pénzbeli ellátások, támogatások </t>
  </si>
  <si>
    <t>103010 Elhunyt személyek hátramaradottainak pénzbeli ellátásai</t>
  </si>
  <si>
    <t>104051 Gyermekvédelmi pénzbeli és természetbeni ellátások</t>
  </si>
  <si>
    <t xml:space="preserve">107060 Egyéb szociális pénzbeli és természetbeni ellátások, támogatások </t>
  </si>
  <si>
    <t>Önkormányzat feladatok</t>
  </si>
  <si>
    <t xml:space="preserve">011130 Önkormányzatok és önkormányzati hivatalok jogalkotó és igazgatási tevékenysége </t>
  </si>
  <si>
    <t>031030 Közterület rendjének fenntartása</t>
  </si>
  <si>
    <t>105010 Munkanélküli aktív korúak ellátásai</t>
  </si>
  <si>
    <t xml:space="preserve">106020 Lakásfenntartással, lakhatással összefüggő ellátások </t>
  </si>
  <si>
    <t>GESZ</t>
  </si>
  <si>
    <t xml:space="preserve">2013. 
dec. 31. </t>
  </si>
  <si>
    <t>Saját erő</t>
  </si>
  <si>
    <t>Csongrád TV támogatás</t>
  </si>
  <si>
    <t>Egyéb egészségügyi szolgáltatások finanszírozása és támogatása</t>
  </si>
  <si>
    <t>Városi és elővárosi közúti személyszállítás</t>
  </si>
  <si>
    <t>Közművelődés -közösségi és társadalmi részvétel fejlesztése</t>
  </si>
  <si>
    <t xml:space="preserve">Polgármesteri keret </t>
  </si>
  <si>
    <t>Külföldi kapcsolatok</t>
  </si>
  <si>
    <t>Alföldi Paletta</t>
  </si>
  <si>
    <t>Föveny kiadvány</t>
  </si>
  <si>
    <t>Lakáshoz jutást segítő támogatások</t>
  </si>
  <si>
    <t>Első lakáshoz jutók lakástámogatása</t>
  </si>
  <si>
    <t>Első lakáshoz jutók kölcsöne</t>
  </si>
  <si>
    <t>Városi Diák Önkormányzat működtetése, önkorm.ifjúsági kezdeményezései</t>
  </si>
  <si>
    <t>Városi Fúvószenekar támogatása</t>
  </si>
  <si>
    <t>Csongrád, Fő . 54. (üzlet-söröző)</t>
  </si>
  <si>
    <t>39 m²</t>
  </si>
  <si>
    <t xml:space="preserve">Csongrád, Fő u. 2-4. fszt. 2. (üzlet) </t>
  </si>
  <si>
    <t>Csongrád, Fő u. 2-4. fszt. 3. (üzlet)</t>
  </si>
  <si>
    <t>Csongrád, Fő u. 2-4. fszt. 4. (üzlet)</t>
  </si>
  <si>
    <t>Csongrád, Fő u. 2-4. fszt. 5. (üzlet)</t>
  </si>
  <si>
    <t>Csongrád, Fő u. 11-17. fszt. 71. (üzlet)</t>
  </si>
  <si>
    <t>Csongrád, Fő u. 11-17. fszt. 72. (üzlet)</t>
  </si>
  <si>
    <t>Csongrád, belterület volt Szeviép telep</t>
  </si>
  <si>
    <t>Csongrád, Fő u. 26. (volt Földhivatal, irodák és raktár</t>
  </si>
  <si>
    <t>1.226 m²</t>
  </si>
  <si>
    <t>662/1</t>
  </si>
  <si>
    <t>18.190 m²</t>
  </si>
  <si>
    <t>699</t>
  </si>
  <si>
    <t>5.705 m²</t>
  </si>
  <si>
    <t>0313/1</t>
  </si>
  <si>
    <t>55.246 m²</t>
  </si>
  <si>
    <t xml:space="preserve">Csongrád, külterület  (legelő, sportpálya-paint-ball) </t>
  </si>
  <si>
    <t>0314/1</t>
  </si>
  <si>
    <t>0317/254</t>
  </si>
  <si>
    <t xml:space="preserve">Csongrád, külterület (szántó) </t>
  </si>
  <si>
    <t>Egészségügyi referens 70.000 Ft/hó</t>
  </si>
  <si>
    <t xml:space="preserve">Járulék </t>
  </si>
  <si>
    <t xml:space="preserve">1. GESZ </t>
  </si>
  <si>
    <t xml:space="preserve">2. Városellátó Intézmény </t>
  </si>
  <si>
    <t xml:space="preserve">3. Óvodák Igazgatósága </t>
  </si>
  <si>
    <t>4. Városi Könyvt.és Inf.Kp.</t>
  </si>
  <si>
    <t xml:space="preserve">106020 Lakásfenntartással, lakhatással kapcsolatos ellátások </t>
  </si>
  <si>
    <t>Megnevezés egyéb COFOG</t>
  </si>
  <si>
    <t>Tanyaprogram</t>
  </si>
  <si>
    <t xml:space="preserve">Kiadványok támogatására </t>
  </si>
  <si>
    <t xml:space="preserve">Önkormányzati alapítású közalapítványok támogatása </t>
  </si>
  <si>
    <t xml:space="preserve">Művelődési Központ és Városi Galéria </t>
  </si>
  <si>
    <t>Városi Könyvt.és Inf.Kp.és Tari László Múzeum</t>
  </si>
  <si>
    <t xml:space="preserve">Dr. Szarka Ödön Egyesítet Eü. és Szociális Int. </t>
  </si>
  <si>
    <t xml:space="preserve">018030 Támogatási célú finanszírozási műveletek </t>
  </si>
  <si>
    <t xml:space="preserve">Egészségügyi referens </t>
  </si>
  <si>
    <t>081061 Szabadidős park, fürdő és strandszolgáltatás (sportolók szállítása)</t>
  </si>
  <si>
    <t xml:space="preserve">900060 Forgatási és befektetési célú finanszírozási műveletek </t>
  </si>
  <si>
    <t xml:space="preserve">Közmű Szolgáltató Kft. </t>
  </si>
  <si>
    <t xml:space="preserve">ebből </t>
  </si>
  <si>
    <t xml:space="preserve">Kötelező </t>
  </si>
  <si>
    <t xml:space="preserve">Nem kötelező </t>
  </si>
  <si>
    <t>MINDÖSSZESEN:</t>
  </si>
  <si>
    <t xml:space="preserve">2015. évről áthúzódó bérkompenzáció támogatása </t>
  </si>
  <si>
    <t xml:space="preserve">   Önkormányzati funkciók </t>
  </si>
  <si>
    <t xml:space="preserve">2015. évről áthúzódó bérkompenzáció </t>
  </si>
  <si>
    <t xml:space="preserve">ATMÖT-nek pénzeszköz átadás családsegítő szolgálatra </t>
  </si>
  <si>
    <t>29.968 m²</t>
  </si>
  <si>
    <t>56.796 m²</t>
  </si>
  <si>
    <t xml:space="preserve">GESZ </t>
  </si>
  <si>
    <t>Dr. Szarka Ödön Egyesített Egészségügyi és Szociális Int.</t>
  </si>
  <si>
    <t>Polgármesteri
feladatok</t>
  </si>
  <si>
    <t>Városellátó Intézmény</t>
  </si>
  <si>
    <t>Dr. Szarka Ödön Egyesített Egészségügyi és Szociális Intézmény</t>
  </si>
  <si>
    <t>051030 Települési hulladék begyűjtése(Köztisztaság)</t>
  </si>
  <si>
    <t>066020 Város és községgazdálkodás</t>
  </si>
  <si>
    <t>047120 Piac üzemeltetés</t>
  </si>
  <si>
    <t>066010 Zöldterület kezelés</t>
  </si>
  <si>
    <t>063020 Vízelvezetés (csapadékvíz)</t>
  </si>
  <si>
    <t>096015 Gyermekétkeztetés köznevelési intézményekben</t>
  </si>
  <si>
    <t>104035 Gyermekétkeztetés bölcsődében</t>
  </si>
  <si>
    <t>096025 Munkahelyi étkezés</t>
  </si>
  <si>
    <t>013360 Más szerv részére végzett pénzügyi gazd. Tev.</t>
  </si>
  <si>
    <t>081071 Üdülő-szálláshely (TOURINFORM)</t>
  </si>
  <si>
    <t>091110 Óvodai nevelés</t>
  </si>
  <si>
    <t>091140 Óvodai nevelés ellátás</t>
  </si>
  <si>
    <t>082091 Közművelődés közösségi és társadalmi részvétel fejl</t>
  </si>
  <si>
    <t>082093 Közművelődés egész életre kiterjedő tanulás amatőr művészetek</t>
  </si>
  <si>
    <t>086020 Helyi térségi közösségi tér biztosítása</t>
  </si>
  <si>
    <t>086090 Mindenféle egyéb szabadidős szolgáltatás</t>
  </si>
  <si>
    <t>082042 Könyvtári állomány gyarapítása</t>
  </si>
  <si>
    <t>082063 Múzeumi kiállítási tevékenység</t>
  </si>
  <si>
    <t>GESZ és int. össz:</t>
  </si>
  <si>
    <t>82092 Közművelődés hagyományos közösségi kulturális 
értékek gondozása</t>
  </si>
  <si>
    <t xml:space="preserve">102024 Demens betegek tartós bentlakásos ellátása </t>
  </si>
  <si>
    <t>államigaz-gatási</t>
  </si>
  <si>
    <t xml:space="preserve">082030 művészeti tevékenység </t>
  </si>
  <si>
    <t>102024 Demens betegek tartós bentlakásos ellátása</t>
  </si>
  <si>
    <t>102025 Időskorúak átmeneti ellátása</t>
  </si>
  <si>
    <t>102026 Demens betegek átmeneti ellátása</t>
  </si>
  <si>
    <t>074031 Család-és nővédelmi eü.gondozás</t>
  </si>
  <si>
    <t>074112 Háziorvosi ügyeleti ellátás</t>
  </si>
  <si>
    <t>072210 Járóbetegek gyógyító szakellátása</t>
  </si>
  <si>
    <t>072220 Járóbetegek rehabilitációs szakellátása</t>
  </si>
  <si>
    <t>DAKK Zrt. működési támogatása</t>
  </si>
  <si>
    <t xml:space="preserve">Járulékok </t>
  </si>
  <si>
    <t xml:space="preserve">Foglalkoztatottak személyi juttatásai </t>
  </si>
  <si>
    <t>Választott tisztségviselők juttatásai</t>
  </si>
  <si>
    <t>Munkavégzésre irányuló egyéb jogviszonyban
 nem saját foglalkoztatottnak fizetett juttatások</t>
  </si>
  <si>
    <t>Egyéb külső személyi juttatások</t>
  </si>
  <si>
    <t>Külső személyi juttatások (=15+16+17)</t>
  </si>
  <si>
    <t>Személyi juttatások (=14+18)</t>
  </si>
  <si>
    <t xml:space="preserve">2.  </t>
  </si>
  <si>
    <t>2/a</t>
  </si>
  <si>
    <t>2/b</t>
  </si>
  <si>
    <t xml:space="preserve">     - közhasznú, közcélú fogl.</t>
  </si>
  <si>
    <t xml:space="preserve">     - REHO (rehabilitációs hj.)</t>
  </si>
  <si>
    <t xml:space="preserve">     - Homokhátsági projekt</t>
  </si>
  <si>
    <t>2014. 
dec. 31.</t>
  </si>
  <si>
    <t>2015. 
dec. 31.</t>
  </si>
  <si>
    <t xml:space="preserve">Dr. Szarka Ödön Egyesített Egészségügyi és Szoc. Int. </t>
  </si>
  <si>
    <t>Felhalmozási kiadás</t>
  </si>
  <si>
    <t>Foglalkozás-egészségügyi alapellátás</t>
  </si>
  <si>
    <t>Foglalkozás-egészségügyi szolg. 266.751 Ft/név</t>
  </si>
  <si>
    <t>Tolmácsolás</t>
  </si>
  <si>
    <t>Nyugdíjas internet oktatás</t>
  </si>
  <si>
    <t>Körös-torok rendezvények</t>
  </si>
  <si>
    <t>Nagyboldogasszony Katolikus Általános Iskola kedvezményes iskolai étkeztetésben részesülő tanulóinak  többletköltségeihez hozzájárulás:</t>
  </si>
  <si>
    <t>Alföld Néptáncegyüttes</t>
  </si>
  <si>
    <t>Települési támogatás</t>
  </si>
  <si>
    <t xml:space="preserve">5. Művelődési Központ és Városi Galéria </t>
  </si>
  <si>
    <t>6. Alkotóház</t>
  </si>
  <si>
    <t xml:space="preserve">7. Dr. Szarka Ödön Egyesített Eü. és Szociális Int. </t>
  </si>
  <si>
    <t>10. Hivatali feladat</t>
  </si>
  <si>
    <t>083030 Egyéb kiadói tevékenység</t>
  </si>
  <si>
    <t xml:space="preserve"> Család és Gyermekjóléti Kp.</t>
  </si>
  <si>
    <t>066020 Város és községgazd. Szolgáltatás</t>
  </si>
  <si>
    <t>Csongrád, Dob u. 3-5. (fürdő)</t>
  </si>
  <si>
    <t>Csongrád, Síp utca 3-5, Dob utca 4-8. (volt iskola)</t>
  </si>
  <si>
    <t>051050 Veszélyes hulladék elszállítása</t>
  </si>
  <si>
    <t>081071 Üdülő szálláshely (Körös)</t>
  </si>
  <si>
    <t>081030 Sportlétestmények működtetése</t>
  </si>
  <si>
    <t>013350 Önkormányzati vagyonnal való gazdálkodás</t>
  </si>
  <si>
    <t>104037 Intézményen kívüli gyermekétkeztetés (rászoruló)</t>
  </si>
  <si>
    <t>Piroskavárosi Szociális, Család és Gyermekjóléi Intézmény</t>
  </si>
  <si>
    <t>072111 Foglalkozási Eü-i ellátás</t>
  </si>
  <si>
    <t>098032 Nagyboldogasszony Katolikus Ált. Isk. tanulóinak kedvezményes étkeztetése</t>
  </si>
  <si>
    <t>084070 A fiatalok társadalmi integrációját segítő struktúra, szakmai szolgáltatások fejlesztése, működtetése</t>
  </si>
  <si>
    <t>102023 Időskorúak tartós bentlakásos ellátása</t>
  </si>
  <si>
    <t>074032 Ifjúság-eü.gondozás</t>
  </si>
  <si>
    <t>104031 Gyermekek bölcsődei ellátása</t>
  </si>
  <si>
    <t>Fiatalok társadalmi integrációját segítő szakmai szolg. fejlesztése, működtetése</t>
  </si>
  <si>
    <t>2016.
dec. 31.</t>
  </si>
  <si>
    <t>Módosított</t>
  </si>
  <si>
    <t>9. Önkormányzati feladatok</t>
  </si>
  <si>
    <t xml:space="preserve">041237 Közfoglalkoztatási Mintaprogram </t>
  </si>
  <si>
    <t xml:space="preserve">041233 Hosszabb időtartamú közfoglalkoztatás </t>
  </si>
  <si>
    <t xml:space="preserve">045140 Városi és elővárosi közúti személyszállítás </t>
  </si>
  <si>
    <t xml:space="preserve">Foglalkozás-egészségügyi ellátás </t>
  </si>
  <si>
    <t>074051 Nem fertőző megbetegedések megelőzése</t>
  </si>
  <si>
    <t>083050 Televíziós műsorszolgáltatás</t>
  </si>
  <si>
    <t>098032 Pedagógiai szakmai szolgáltatás</t>
  </si>
  <si>
    <t>Forgatási célú finanszírozási műveletek (bankbetét)</t>
  </si>
  <si>
    <t>041237 Közfoglalk. Mintaprogram</t>
  </si>
  <si>
    <t>016020 Országos és helyi népszavazáshoz kapcsolódó tevékenység</t>
  </si>
  <si>
    <t>eredeti</t>
  </si>
  <si>
    <t>Kováts Attila megbízási díj 70.000 Ft/hó</t>
  </si>
  <si>
    <t>Egyéb kiadói tevékenység</t>
  </si>
  <si>
    <t>Pedagógiai szakmai szolgáltatás</t>
  </si>
  <si>
    <t>Színjátszó Egyesület</t>
  </si>
  <si>
    <t xml:space="preserve"> forintban</t>
  </si>
  <si>
    <t>Sportorvosi ellátás</t>
  </si>
  <si>
    <t xml:space="preserve">Sportegyesületek támogatása, bizottsági keret </t>
  </si>
  <si>
    <t xml:space="preserve">ATMÖT működéshez hozzájárulás </t>
  </si>
  <si>
    <t>Televízió-műsor szolgáltatása és támogatása</t>
  </si>
  <si>
    <t xml:space="preserve">Fotó dokumentáció </t>
  </si>
  <si>
    <t>Jó tanuló, jó sportoló</t>
  </si>
  <si>
    <t>Csongrád, Dózsa Gy. tér 1.(Posta)</t>
  </si>
  <si>
    <t>Sorszám</t>
  </si>
  <si>
    <t>Fedezetéül szolgáló pénzeszközök eredeteForrás</t>
  </si>
  <si>
    <t>Eu</t>
  </si>
  <si>
    <t>Központi</t>
  </si>
  <si>
    <t>Önkormányzati önrész</t>
  </si>
  <si>
    <t>2017. és megelőző évek</t>
  </si>
  <si>
    <t>TOP-5.3.1-16-CS1-2017-00007 "A helyi identitás és kohézió erősítése Csongrádon</t>
  </si>
  <si>
    <t xml:space="preserve">EFOP-1.5.3-16-2017-00001 "Tisza menti virágzás 2" </t>
  </si>
  <si>
    <t xml:space="preserve">1.GESZ  </t>
  </si>
  <si>
    <t xml:space="preserve">személyi juttatások </t>
  </si>
  <si>
    <t xml:space="preserve">munkaadókat terhelő jár. és szociális hozzájárulási adó </t>
  </si>
  <si>
    <t>dologi kiadások</t>
  </si>
  <si>
    <t xml:space="preserve"> -Szakmai anyagok beszerzése</t>
  </si>
  <si>
    <t>- Üzemeltetési anyagok beszerzése</t>
  </si>
  <si>
    <t>-Árubeszerzés</t>
  </si>
  <si>
    <t>-Informatikai szolgáltatás igénybevétele</t>
  </si>
  <si>
    <t>- Egyéb kommunikációs szolgáltatás</t>
  </si>
  <si>
    <t>- Közüzemi díjak</t>
  </si>
  <si>
    <t>- Bérleti és lízing díjak</t>
  </si>
  <si>
    <t>- Karbantartás, kisjavítási szolg.</t>
  </si>
  <si>
    <t>- Közvetített szolgáltatás</t>
  </si>
  <si>
    <t>-Szakmai tevékenységet segítő szolgáltatások</t>
  </si>
  <si>
    <t>-Egyéb szolgáltatások</t>
  </si>
  <si>
    <t>-Kiküldetés kiadásai</t>
  </si>
  <si>
    <t xml:space="preserve">-Működési célú ÁFA </t>
  </si>
  <si>
    <t>- Kamatkiadások</t>
  </si>
  <si>
    <t>- Egyéb dologi kiadások</t>
  </si>
  <si>
    <t>dologi kiadások összesen:</t>
  </si>
  <si>
    <t xml:space="preserve">ellátottak pénzbeli juttatásai </t>
  </si>
  <si>
    <t xml:space="preserve">egyéb működési célú kiadások : </t>
  </si>
  <si>
    <t xml:space="preserve">      ebből  egyéb működési célú támogatás ÁHT-on belülre </t>
  </si>
  <si>
    <t xml:space="preserve">                 egyéb működési célú kölcsönök ÁHT-on belülre</t>
  </si>
  <si>
    <t xml:space="preserve">                 egyéb működési célú kölcsönök ÁHT-on kívülre</t>
  </si>
  <si>
    <t xml:space="preserve">beruházások  </t>
  </si>
  <si>
    <t>felújítások</t>
  </si>
  <si>
    <t xml:space="preserve">egyéb felhalmozási célú kiadások </t>
  </si>
  <si>
    <t xml:space="preserve">          ebből felhalmozási célú tám. ÁHT-on belülre</t>
  </si>
  <si>
    <t xml:space="preserve">                    felhalmozási célú kölcsönök ÁHT-on belülre</t>
  </si>
  <si>
    <t xml:space="preserve">                    lakástámogatás</t>
  </si>
  <si>
    <t xml:space="preserve">                   felhalmozási célú tám. ÁHT-on kívülre </t>
  </si>
  <si>
    <t xml:space="preserve">                   felhalmozási célú kölcsönök ÁHT-on kívülre </t>
  </si>
  <si>
    <t>finanszírozási kiadások( hitelek, kölcsönök törlesztése)</t>
  </si>
  <si>
    <t>Összesen :</t>
  </si>
  <si>
    <t xml:space="preserve">2.Városellátó Intézmény </t>
  </si>
  <si>
    <t xml:space="preserve">3.Óvodák Igazgatósága </t>
  </si>
  <si>
    <t>4. Csongrádi Információs Központ</t>
  </si>
  <si>
    <t>5.Művelődési Központ és Városi Galéria</t>
  </si>
  <si>
    <t>6. Piroskavárosi Idősek Otthona</t>
  </si>
  <si>
    <t>7. Dr. Szarka Ö. Egyesített Eü.és Szociális intézmény</t>
  </si>
  <si>
    <t>8. Alkotóház</t>
  </si>
  <si>
    <t>9. Hivatali feladatok</t>
  </si>
  <si>
    <t>10. Önkormányzati feladatok</t>
  </si>
  <si>
    <t xml:space="preserve">11.Homokhátsági Konzorcium Munkaszervezet </t>
  </si>
  <si>
    <t>12. Homokhátsági Regionális Hulladékgazdálkodási Társulás</t>
  </si>
  <si>
    <t xml:space="preserve">13. Csongrád-Csanytelek Ivóvízminőségjavító Társulás </t>
  </si>
  <si>
    <t>2019.</t>
  </si>
  <si>
    <t xml:space="preserve">2019. évi
 eredeti </t>
  </si>
  <si>
    <t>104030 Gyermekek napközbeni ellátása</t>
  </si>
  <si>
    <t xml:space="preserve">Sportolók szállítása </t>
  </si>
  <si>
    <t>forintban</t>
  </si>
  <si>
    <t>2019.évi</t>
  </si>
  <si>
    <t xml:space="preserve">     -  Járulék csökkenés </t>
  </si>
  <si>
    <t>2012.
dec.31.</t>
  </si>
  <si>
    <t xml:space="preserve">2017.
dec. 31. </t>
  </si>
  <si>
    <t>Polgármesteri Hivatal összesen</t>
  </si>
  <si>
    <t>Homokhátsági Munkaszervezet</t>
  </si>
  <si>
    <t xml:space="preserve">Szociális Ellátások Intézménye </t>
  </si>
  <si>
    <t xml:space="preserve">074054 Komplex egészségfejlesztési program </t>
  </si>
  <si>
    <t>Színjátszócsoport vezetése 34.682 Ft/hó</t>
  </si>
  <si>
    <t>Honlap frissítés 92.800 Ft/hó</t>
  </si>
  <si>
    <t>Szakmunkás ösztöndíj program 6 fő * 30.000 Ft/hó</t>
  </si>
  <si>
    <t>Járulékok</t>
  </si>
  <si>
    <t>2019. egyszeri feladatok miatt</t>
  </si>
  <si>
    <t>Likvid hitel törlesztés</t>
  </si>
  <si>
    <t xml:space="preserve">Nagyboldogasszony Katolikus Ált. Isk. tanulóinak kedvezményes étkeztetése, ösztöndíj program </t>
  </si>
  <si>
    <t xml:space="preserve">Esély Szociális és Gyermekjóléti Alapellátási Központ támogatása </t>
  </si>
  <si>
    <t>- Vásárolt élelmezés</t>
  </si>
  <si>
    <t>EFOP-3.9.2-16-2017-00005 "Tisza menti virágzás"</t>
  </si>
  <si>
    <t>hirdetmény feladásának, vagy ajánlattételi felhívás elküldésének  ideje</t>
  </si>
  <si>
    <t xml:space="preserve">      cafetéria</t>
  </si>
  <si>
    <t>db</t>
  </si>
  <si>
    <t>szolgáltatás</t>
  </si>
  <si>
    <t xml:space="preserve">Cs.V.Ö. Homokhátság Gesztor Intézménye </t>
  </si>
  <si>
    <t xml:space="preserve">11. Cs.V.Ö. Homokhátság Gesztor Intézménye </t>
  </si>
  <si>
    <t xml:space="preserve">Fejlesztési hitel tőke törlesztés </t>
  </si>
  <si>
    <t xml:space="preserve">Kormányzati funkciók </t>
  </si>
  <si>
    <t xml:space="preserve">102023 Időskorúak tartós bentlakásos ellátása </t>
  </si>
  <si>
    <t>Intézmények  összesen</t>
  </si>
  <si>
    <t>ATMÖT működéséhez hozzájárulás</t>
  </si>
  <si>
    <t>Esély Szociális és Gyermekjóléti Alapellátási Központ támog.</t>
  </si>
  <si>
    <t xml:space="preserve">ÖSSZESEN </t>
  </si>
  <si>
    <t>EFOP-1.8.2-17-2017-00023 „EGÉSZ-ség - praxisközösség kialakítása Csongrád térségében”</t>
  </si>
  <si>
    <t>2019. évi  
Ft-ban</t>
  </si>
  <si>
    <t>Tény</t>
  </si>
  <si>
    <t>-  Reklám- és propagandakiadások</t>
  </si>
  <si>
    <t xml:space="preserve">                 egyéb működési célú támogatás ÁHT-on kívülre</t>
  </si>
  <si>
    <t>045160  Közutak, hidak üzemeltetése</t>
  </si>
  <si>
    <t>042180 Állateü. ellátás</t>
  </si>
  <si>
    <t>013320 Köztemető fenntartása és működtetése</t>
  </si>
  <si>
    <t>084070 A fiatalok társadalmi integrációját segítő struktúra, szakmai szolgáltatások fejlsztése, működtetése</t>
  </si>
  <si>
    <t>106020 Lakásfenntartással, lakhatással összefüggő ellátások</t>
  </si>
  <si>
    <t>- Fizetendő ÁFA</t>
  </si>
  <si>
    <t>2019. évi 
eredeti</t>
  </si>
  <si>
    <t xml:space="preserve">2019. évi
eredeti </t>
  </si>
  <si>
    <t>2019.  évi 
eredeti</t>
  </si>
  <si>
    <t>2019. évi</t>
  </si>
  <si>
    <t>2020. évi</t>
  </si>
  <si>
    <t>2020.évi</t>
  </si>
  <si>
    <t xml:space="preserve">Nyomdaköltség 17 alkalom 300.000 Ft/alkalom  </t>
  </si>
  <si>
    <t xml:space="preserve">Terjesztés  költsége 17 alkalom 3 Ft/lap *7500 példány </t>
  </si>
  <si>
    <t>Röpülj Páva Kör</t>
  </si>
  <si>
    <t>Csongrádi Sporthorgászok Egyesülete halasításra</t>
  </si>
  <si>
    <t>Pedagógus Nyugdíjas Klub</t>
  </si>
  <si>
    <t>Összesen:</t>
  </si>
  <si>
    <t>Nagyboldogasszony templom orgona felújítására</t>
  </si>
  <si>
    <t>Ár- és belvízvédelem /Thököly utcai átemelő üzemeltetése)</t>
  </si>
  <si>
    <t xml:space="preserve">Film, video, televiziós műsor gyártása </t>
  </si>
  <si>
    <t>Bokrosi városrészi feladatok támogatása</t>
  </si>
  <si>
    <t>Szociális szövetkezetek működési, likviditási gondjainak kezelésére</t>
  </si>
  <si>
    <t>Helyi bormarketing feladatok támogatása</t>
  </si>
  <si>
    <t>Nagyboldogasszony templom orgona felújítás</t>
  </si>
  <si>
    <t>8. Piroskavárosi Szociális, Család és Gyermekjóléti Intézmény</t>
  </si>
  <si>
    <t>Közmű Kft. támogatása</t>
  </si>
  <si>
    <t>Várható 
XII.31.</t>
  </si>
  <si>
    <t>2020. évi
 terv</t>
  </si>
  <si>
    <t>2020. évi 
terv</t>
  </si>
  <si>
    <t>Humán szolgáltatásban dolgozó szakemberek képzései - EFOP-1.5.3</t>
  </si>
  <si>
    <t>2020. január</t>
  </si>
  <si>
    <t>2020. november</t>
  </si>
  <si>
    <t>nemzeti nyíllt, Kbt. 113. §</t>
  </si>
  <si>
    <t>2020. évi terv
 Ft-ban</t>
  </si>
  <si>
    <t xml:space="preserve">2019. évi eredeti előirányzat </t>
  </si>
  <si>
    <t>2019. évi szerkezeti és szintrehozási változások éves összege (saját vagy felügyeleti hatáskörben hozott döntések miatt) (±)</t>
  </si>
  <si>
    <t>2020. évi előirányzat (1-től 3. sorok összesen)</t>
  </si>
  <si>
    <t xml:space="preserve">      egyéb dologi csökkenés </t>
  </si>
  <si>
    <t xml:space="preserve">     - Fejlesztési hitel </t>
  </si>
  <si>
    <t xml:space="preserve">     PH igazgatás béremelkedés</t>
  </si>
  <si>
    <t xml:space="preserve">     + Soros előrelépés, egyéb béremelés </t>
  </si>
  <si>
    <t xml:space="preserve">     Vagyon dologi csökkenés</t>
  </si>
  <si>
    <t xml:space="preserve">      + Minimálbér emelés hatása</t>
  </si>
  <si>
    <t xml:space="preserve">     TOP továbbfoglalkoztatás</t>
  </si>
  <si>
    <t xml:space="preserve">      Határozott idejű szerződéssel továbbfoglalkoztatás</t>
  </si>
  <si>
    <t>2020. Többlet előirányzat / csökkenés</t>
  </si>
  <si>
    <t>2020. feladat bővülés / csökkenés egyszeri feladatok hozzáadása miatt</t>
  </si>
  <si>
    <t xml:space="preserve">      DAKK Zrt. pénzeszköz átadás csökkenés</t>
  </si>
  <si>
    <t xml:space="preserve">      Esély Szoc. Int. p.e. csökkenés</t>
  </si>
  <si>
    <t xml:space="preserve">      Civil szervezetek részére p.e. növekedés </t>
  </si>
  <si>
    <t xml:space="preserve">     -  Egyéb p.e. csökkenés</t>
  </si>
  <si>
    <t xml:space="preserve">     - Települési támogatás növekedés</t>
  </si>
  <si>
    <t xml:space="preserve">     Sportegyesületek pályázati alapja </t>
  </si>
  <si>
    <t xml:space="preserve">     Fejlesztési hitellel törlesztés növekedés</t>
  </si>
  <si>
    <t xml:space="preserve">     Nagyboldogasszony templom orgona felújítása</t>
  </si>
  <si>
    <t xml:space="preserve">     Egyéb fejlesztési összeg növekedés</t>
  </si>
  <si>
    <t xml:space="preserve">     - Jubileumi jutalom</t>
  </si>
  <si>
    <t xml:space="preserve">    -  GINOP továbbfoglalkoztatás</t>
  </si>
  <si>
    <t xml:space="preserve">       Fejl. hitel kamat</t>
  </si>
  <si>
    <t xml:space="preserve">       Likvid hitel törlesztés növekedés</t>
  </si>
  <si>
    <t xml:space="preserve">     Vagyongazdálkodás f. ell. kiadás csökkenés</t>
  </si>
  <si>
    <t xml:space="preserve">      Közmű Kft. részére pénzeszköz átadás</t>
  </si>
  <si>
    <t xml:space="preserve">      GINOP továbbfoglalkoztatás</t>
  </si>
  <si>
    <t xml:space="preserve">      Jubileumi jutalom </t>
  </si>
  <si>
    <t xml:space="preserve">     - Egyéb  beruházások</t>
  </si>
  <si>
    <t xml:space="preserve">     + tény bevétel miatt</t>
  </si>
  <si>
    <t xml:space="preserve">     Önkormányzati igazgatási feladat szem. jutt. növekedés</t>
  </si>
  <si>
    <t xml:space="preserve">     Intézményi dologi kiadás  </t>
  </si>
  <si>
    <t>2018.</t>
  </si>
  <si>
    <t>2020.</t>
  </si>
  <si>
    <t>2014.</t>
  </si>
  <si>
    <t>2015.</t>
  </si>
  <si>
    <t>2016.</t>
  </si>
  <si>
    <t>2017.</t>
  </si>
  <si>
    <t xml:space="preserve">2018.
dec. 31. </t>
  </si>
  <si>
    <t xml:space="preserve">2019.  december 31. </t>
  </si>
  <si>
    <t>1-30 nap</t>
  </si>
  <si>
    <t>30-60 nap</t>
  </si>
  <si>
    <t>61-90 nap</t>
  </si>
  <si>
    <t xml:space="preserve">90 napon
 túli </t>
  </si>
  <si>
    <t>Dr. Szarka Ödön Egyesített Egészségügyi Int.</t>
  </si>
  <si>
    <t>Szociális Ellátások Intézm.</t>
  </si>
  <si>
    <t xml:space="preserve">2020. évi
 eredeti </t>
  </si>
  <si>
    <t>104242 Család- és Gyermekjóléti szolgáltatások</t>
  </si>
  <si>
    <t>104043 Család- és  Gyermekjóléti Központ</t>
  </si>
  <si>
    <t>Csongrád TV támogatása</t>
  </si>
  <si>
    <t xml:space="preserve">Megnevezés  </t>
  </si>
  <si>
    <t>Sportegyesületek pályázati önereje</t>
  </si>
  <si>
    <t xml:space="preserve">     intézményi soros és egyéb bérf.  </t>
  </si>
  <si>
    <t xml:space="preserve">TOP-2.1.1-15-CS1- 2016-00003 Barnamezős területek rehabilitációja Csongrádon </t>
  </si>
  <si>
    <t>TOP-5.1.2-15-CS1-2016-000003 "Foglalkoztatási együttműködések kialakítása Csongrád megye északi részén  (A Kormányhivatallal konzorciumban, a táblázatban szereplő adatok az önk-i kiadás adatait tartalmazzák.)</t>
  </si>
  <si>
    <t xml:space="preserve">Városi rendezvények </t>
  </si>
  <si>
    <t>Jelzáloggal  terhelt</t>
  </si>
  <si>
    <t>Cs.V.Ö. Homokhátság Munkaszervezet Konzorcium</t>
  </si>
  <si>
    <t xml:space="preserve">Nagyboldogasszony templom orgona felújítás </t>
  </si>
  <si>
    <t>össz. eFt</t>
  </si>
  <si>
    <t>összesen Forint</t>
  </si>
  <si>
    <t>Tőketörlesztés + kamatkiadás</t>
  </si>
  <si>
    <t>- Tőketörlesztés + kamatkiadás</t>
  </si>
  <si>
    <t>- Tőketörlesztés + Kamatkiadás</t>
  </si>
  <si>
    <t>- Tőketörlesztés + kamatkiadások</t>
  </si>
  <si>
    <t xml:space="preserve">072311 Háziorvosi alapellátás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</si>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</sst>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;[Red]\-#,##0"/>
    <numFmt numFmtId="165" formatCode="#,##0.00;[Red]\-#,##0.00"/>
    <numFmt numFmtId="166" formatCode="0.0%"/>
    <numFmt numFmtId="167" formatCode="#,##0\ _F_t"/>
    <numFmt numFmtId="168" formatCode="00"/>
    <numFmt numFmtId="169" formatCode="\ ##########"/>
    <numFmt numFmtId="170" formatCode="0__"/>
    <numFmt numFmtId="171" formatCode="_-* #,##0\ _F_t_-;\-* #,##0\ _F_t_-;_-* &quot;-&quot;??\ _F_t_-;_-@_-"/>
  </numFmts>
  <fonts count="49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  <charset val="238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Arial CE"/>
      <charset val="238"/>
    </font>
    <font>
      <sz val="11"/>
      <name val="Times New Roman"/>
      <family val="1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"/>
      <family val="1"/>
    </font>
    <font>
      <b/>
      <sz val="10.5"/>
      <color indexed="8"/>
      <name val="Times New Roman"/>
      <family val="1"/>
      <charset val="238"/>
    </font>
    <font>
      <sz val="10.5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b/>
      <sz val="10.5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</font>
    <font>
      <b/>
      <i/>
      <sz val="9"/>
      <name val="Times New Roman"/>
      <family val="1"/>
    </font>
    <font>
      <b/>
      <sz val="9"/>
      <name val="Times New Roman"/>
      <family val="1"/>
    </font>
    <font>
      <sz val="11"/>
      <name val="Arial CE"/>
      <charset val="238"/>
    </font>
    <font>
      <b/>
      <sz val="11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.5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.5"/>
      <name val="Times New Roman"/>
      <family val="1"/>
    </font>
    <font>
      <b/>
      <sz val="10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</cellStyleXfs>
  <cellXfs count="597">
    <xf numFmtId="0" fontId="0" fillId="0" borderId="0" xfId="0"/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3" fontId="16" fillId="0" borderId="0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3" fontId="16" fillId="0" borderId="0" xfId="0" applyNumberFormat="1" applyFont="1" applyFill="1" applyAlignment="1">
      <alignment vertical="center" wrapText="1"/>
    </xf>
    <xf numFmtId="3" fontId="23" fillId="0" borderId="6" xfId="0" applyNumberFormat="1" applyFont="1" applyFill="1" applyBorder="1" applyAlignment="1"/>
    <xf numFmtId="3" fontId="5" fillId="0" borderId="6" xfId="0" applyNumberFormat="1" applyFont="1" applyFill="1" applyBorder="1" applyAlignment="1"/>
    <xf numFmtId="3" fontId="24" fillId="0" borderId="6" xfId="0" applyNumberFormat="1" applyFont="1" applyFill="1" applyBorder="1" applyAlignment="1"/>
    <xf numFmtId="3" fontId="9" fillId="0" borderId="6" xfId="0" applyNumberFormat="1" applyFont="1" applyFill="1" applyBorder="1" applyAlignment="1"/>
    <xf numFmtId="3" fontId="19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/>
    <xf numFmtId="3" fontId="9" fillId="0" borderId="6" xfId="0" applyNumberFormat="1" applyFont="1" applyFill="1" applyBorder="1"/>
    <xf numFmtId="0" fontId="29" fillId="0" borderId="0" xfId="0" applyFont="1" applyFill="1"/>
    <xf numFmtId="0" fontId="29" fillId="0" borderId="0" xfId="0" applyFont="1" applyFill="1" applyBorder="1"/>
    <xf numFmtId="0" fontId="27" fillId="0" borderId="0" xfId="0" applyFont="1" applyFill="1"/>
    <xf numFmtId="168" fontId="29" fillId="0" borderId="0" xfId="0" applyNumberFormat="1" applyFont="1" applyFill="1"/>
    <xf numFmtId="0" fontId="29" fillId="0" borderId="0" xfId="0" applyFont="1" applyFill="1" applyAlignment="1">
      <alignment vertical="center"/>
    </xf>
    <xf numFmtId="0" fontId="33" fillId="0" borderId="0" xfId="0" applyFont="1" applyAlignment="1">
      <alignment horizontal="center" vertical="center"/>
    </xf>
    <xf numFmtId="3" fontId="34" fillId="0" borderId="6" xfId="0" applyNumberFormat="1" applyFont="1" applyBorder="1" applyAlignment="1">
      <alignment horizontal="center" vertical="center"/>
    </xf>
    <xf numFmtId="3" fontId="33" fillId="0" borderId="6" xfId="0" applyNumberFormat="1" applyFont="1" applyBorder="1" applyAlignment="1">
      <alignment horizontal="center" vertical="center"/>
    </xf>
    <xf numFmtId="0" fontId="34" fillId="0" borderId="0" xfId="0" applyFont="1"/>
    <xf numFmtId="3" fontId="34" fillId="2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16" fillId="0" borderId="0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19" fillId="0" borderId="6" xfId="6" applyFont="1" applyBorder="1" applyAlignment="1">
      <alignment horizontal="center" vertical="center" wrapText="1"/>
    </xf>
    <xf numFmtId="49" fontId="19" fillId="0" borderId="6" xfId="6" applyNumberFormat="1" applyFont="1" applyBorder="1" applyAlignment="1">
      <alignment horizontal="center" vertical="center" wrapText="1"/>
    </xf>
    <xf numFmtId="0" fontId="16" fillId="0" borderId="6" xfId="6" applyFont="1" applyBorder="1" applyAlignment="1">
      <alignment vertical="center" wrapText="1"/>
    </xf>
    <xf numFmtId="49" fontId="16" fillId="0" borderId="6" xfId="6" applyNumberFormat="1" applyFont="1" applyBorder="1" applyAlignment="1">
      <alignment horizontal="right" vertical="center" wrapText="1"/>
    </xf>
    <xf numFmtId="0" fontId="16" fillId="0" borderId="6" xfId="6" applyFont="1" applyBorder="1" applyAlignment="1">
      <alignment horizontal="right" vertical="center" wrapText="1"/>
    </xf>
    <xf numFmtId="3" fontId="16" fillId="0" borderId="6" xfId="6" applyNumberFormat="1" applyFont="1" applyBorder="1" applyAlignment="1">
      <alignment horizontal="right" vertical="center" wrapText="1"/>
    </xf>
    <xf numFmtId="0" fontId="16" fillId="0" borderId="8" xfId="6" applyFont="1" applyBorder="1" applyAlignment="1">
      <alignment vertical="center" wrapText="1"/>
    </xf>
    <xf numFmtId="3" fontId="16" fillId="0" borderId="0" xfId="6" applyNumberFormat="1" applyFont="1" applyBorder="1" applyAlignment="1">
      <alignment vertical="center"/>
    </xf>
    <xf numFmtId="49" fontId="16" fillId="0" borderId="6" xfId="6" applyNumberFormat="1" applyFont="1" applyFill="1" applyBorder="1" applyAlignment="1">
      <alignment horizontal="right" vertical="center" wrapText="1"/>
    </xf>
    <xf numFmtId="0" fontId="16" fillId="0" borderId="6" xfId="6" applyFont="1" applyFill="1" applyBorder="1" applyAlignment="1">
      <alignment horizontal="right" vertical="center" wrapText="1"/>
    </xf>
    <xf numFmtId="3" fontId="16" fillId="0" borderId="6" xfId="6" applyNumberFormat="1" applyFont="1" applyFill="1" applyBorder="1" applyAlignment="1">
      <alignment horizontal="right" vertical="center" wrapText="1"/>
    </xf>
    <xf numFmtId="0" fontId="16" fillId="0" borderId="0" xfId="6" applyFont="1" applyFill="1" applyBorder="1" applyAlignment="1">
      <alignment vertical="center"/>
    </xf>
    <xf numFmtId="0" fontId="16" fillId="0" borderId="6" xfId="6" applyFont="1" applyFill="1" applyBorder="1" applyAlignment="1">
      <alignment vertical="center"/>
    </xf>
    <xf numFmtId="0" fontId="16" fillId="0" borderId="6" xfId="6" applyFont="1" applyFill="1" applyBorder="1" applyAlignment="1">
      <alignment vertical="center" wrapText="1"/>
    </xf>
    <xf numFmtId="0" fontId="14" fillId="0" borderId="6" xfId="6" applyFont="1" applyBorder="1" applyAlignment="1">
      <alignment vertical="center"/>
    </xf>
    <xf numFmtId="49" fontId="14" fillId="0" borderId="6" xfId="6" applyNumberFormat="1" applyFont="1" applyBorder="1" applyAlignment="1">
      <alignment vertical="center"/>
    </xf>
    <xf numFmtId="3" fontId="14" fillId="0" borderId="6" xfId="6" applyNumberFormat="1" applyFont="1" applyBorder="1" applyAlignment="1">
      <alignment vertical="center"/>
    </xf>
    <xf numFmtId="49" fontId="16" fillId="0" borderId="0" xfId="6" applyNumberFormat="1" applyFont="1" applyBorder="1" applyAlignment="1">
      <alignment vertical="center"/>
    </xf>
    <xf numFmtId="1" fontId="5" fillId="0" borderId="5" xfId="0" applyNumberFormat="1" applyFont="1" applyFill="1" applyBorder="1"/>
    <xf numFmtId="0" fontId="33" fillId="0" borderId="6" xfId="0" applyFont="1" applyBorder="1" applyAlignment="1">
      <alignment horizontal="center" vertical="center" wrapText="1"/>
    </xf>
    <xf numFmtId="0" fontId="33" fillId="0" borderId="5" xfId="0" applyFont="1" applyBorder="1"/>
    <xf numFmtId="0" fontId="34" fillId="0" borderId="5" xfId="0" applyFont="1" applyBorder="1"/>
    <xf numFmtId="0" fontId="34" fillId="0" borderId="5" xfId="0" applyFont="1" applyBorder="1" applyAlignment="1">
      <alignment wrapText="1"/>
    </xf>
    <xf numFmtId="0" fontId="33" fillId="0" borderId="5" xfId="0" applyFont="1" applyBorder="1" applyAlignment="1">
      <alignment wrapText="1"/>
    </xf>
    <xf numFmtId="0" fontId="34" fillId="2" borderId="5" xfId="0" applyFont="1" applyFill="1" applyBorder="1"/>
    <xf numFmtId="0" fontId="33" fillId="2" borderId="5" xfId="0" applyFont="1" applyFill="1" applyBorder="1"/>
    <xf numFmtId="3" fontId="34" fillId="0" borderId="6" xfId="0" applyNumberFormat="1" applyFont="1" applyBorder="1" applyAlignment="1">
      <alignment horizontal="center"/>
    </xf>
    <xf numFmtId="3" fontId="34" fillId="0" borderId="6" xfId="0" applyNumberFormat="1" applyFont="1" applyBorder="1"/>
    <xf numFmtId="0" fontId="33" fillId="0" borderId="8" xfId="0" applyFont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3" fontId="24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1" fontId="23" fillId="0" borderId="11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vertical="center"/>
    </xf>
    <xf numFmtId="1" fontId="5" fillId="0" borderId="6" xfId="0" applyNumberFormat="1" applyFont="1" applyFill="1" applyBorder="1"/>
    <xf numFmtId="166" fontId="9" fillId="0" borderId="11" xfId="0" applyNumberFormat="1" applyFont="1" applyFill="1" applyBorder="1"/>
    <xf numFmtId="166" fontId="23" fillId="0" borderId="11" xfId="0" applyNumberFormat="1" applyFont="1" applyFill="1" applyBorder="1"/>
    <xf numFmtId="1" fontId="4" fillId="0" borderId="6" xfId="0" applyNumberFormat="1" applyFont="1" applyFill="1" applyBorder="1"/>
    <xf numFmtId="166" fontId="24" fillId="0" borderId="11" xfId="0" applyNumberFormat="1" applyFont="1" applyFill="1" applyBorder="1"/>
    <xf numFmtId="1" fontId="10" fillId="0" borderId="11" xfId="0" applyNumberFormat="1" applyFont="1" applyFill="1" applyBorder="1"/>
    <xf numFmtId="1" fontId="24" fillId="0" borderId="6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/>
    <xf numFmtId="1" fontId="10" fillId="0" borderId="6" xfId="0" applyNumberFormat="1" applyFont="1" applyFill="1" applyBorder="1"/>
    <xf numFmtId="1" fontId="16" fillId="0" borderId="11" xfId="0" applyNumberFormat="1" applyFont="1" applyFill="1" applyBorder="1"/>
    <xf numFmtId="1" fontId="10" fillId="0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/>
    <xf numFmtId="1" fontId="23" fillId="0" borderId="5" xfId="0" applyNumberFormat="1" applyFont="1" applyFill="1" applyBorder="1"/>
    <xf numFmtId="1" fontId="25" fillId="0" borderId="5" xfId="0" applyNumberFormat="1" applyFont="1" applyFill="1" applyBorder="1" applyAlignment="1">
      <alignment wrapText="1"/>
    </xf>
    <xf numFmtId="0" fontId="25" fillId="0" borderId="5" xfId="0" applyFont="1" applyFill="1" applyBorder="1" applyAlignment="1">
      <alignment horizontal="justify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justify" vertical="center" wrapText="1"/>
    </xf>
    <xf numFmtId="3" fontId="24" fillId="0" borderId="5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/>
    <xf numFmtId="3" fontId="10" fillId="0" borderId="2" xfId="0" applyNumberFormat="1" applyFont="1" applyFill="1" applyBorder="1" applyAlignment="1"/>
    <xf numFmtId="0" fontId="29" fillId="0" borderId="6" xfId="0" applyFont="1" applyFill="1" applyBorder="1" applyAlignment="1">
      <alignment horizontal="center" vertical="center"/>
    </xf>
    <xf numFmtId="1" fontId="10" fillId="0" borderId="5" xfId="0" applyNumberFormat="1" applyFont="1" applyFill="1" applyBorder="1"/>
    <xf numFmtId="3" fontId="10" fillId="0" borderId="9" xfId="0" applyNumberFormat="1" applyFont="1" applyFill="1" applyBorder="1" applyAlignment="1"/>
    <xf numFmtId="166" fontId="10" fillId="0" borderId="11" xfId="0" applyNumberFormat="1" applyFont="1" applyFill="1" applyBorder="1"/>
    <xf numFmtId="1" fontId="14" fillId="0" borderId="5" xfId="0" applyNumberFormat="1" applyFont="1" applyFill="1" applyBorder="1"/>
    <xf numFmtId="1" fontId="9" fillId="0" borderId="5" xfId="0" applyNumberFormat="1" applyFont="1" applyFill="1" applyBorder="1"/>
    <xf numFmtId="3" fontId="9" fillId="0" borderId="9" xfId="0" applyNumberFormat="1" applyFont="1" applyFill="1" applyBorder="1" applyAlignment="1"/>
    <xf numFmtId="1" fontId="10" fillId="0" borderId="9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/>
    <xf numFmtId="3" fontId="21" fillId="0" borderId="12" xfId="0" applyNumberFormat="1" applyFont="1" applyBorder="1" applyAlignment="1">
      <alignment vertical="center" wrapText="1"/>
    </xf>
    <xf numFmtId="3" fontId="21" fillId="0" borderId="6" xfId="0" applyNumberFormat="1" applyFont="1" applyBorder="1" applyAlignment="1">
      <alignment vertical="center" wrapText="1"/>
    </xf>
    <xf numFmtId="3" fontId="35" fillId="0" borderId="13" xfId="0" applyNumberFormat="1" applyFont="1" applyFill="1" applyBorder="1" applyAlignment="1">
      <alignment vertical="center" wrapText="1"/>
    </xf>
    <xf numFmtId="3" fontId="35" fillId="0" borderId="2" xfId="0" applyNumberFormat="1" applyFont="1" applyBorder="1" applyAlignment="1">
      <alignment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3" fontId="26" fillId="0" borderId="6" xfId="0" applyNumberFormat="1" applyFont="1" applyFill="1" applyBorder="1" applyAlignment="1"/>
    <xf numFmtId="3" fontId="5" fillId="0" borderId="6" xfId="0" applyNumberFormat="1" applyFont="1" applyFill="1" applyBorder="1" applyAlignment="1">
      <alignment vertical="center"/>
    </xf>
    <xf numFmtId="1" fontId="5" fillId="0" borderId="16" xfId="0" applyNumberFormat="1" applyFont="1" applyFill="1" applyBorder="1"/>
    <xf numFmtId="1" fontId="5" fillId="0" borderId="12" xfId="0" applyNumberFormat="1" applyFont="1" applyFill="1" applyBorder="1"/>
    <xf numFmtId="1" fontId="9" fillId="0" borderId="12" xfId="0" applyNumberFormat="1" applyFont="1" applyFill="1" applyBorder="1"/>
    <xf numFmtId="3" fontId="21" fillId="0" borderId="4" xfId="0" applyNumberFormat="1" applyFont="1" applyBorder="1" applyAlignment="1">
      <alignment vertical="center" wrapText="1"/>
    </xf>
    <xf numFmtId="3" fontId="29" fillId="0" borderId="6" xfId="0" applyNumberFormat="1" applyFont="1" applyFill="1" applyBorder="1" applyAlignment="1">
      <alignment horizontal="right" vertical="center"/>
    </xf>
    <xf numFmtId="3" fontId="27" fillId="0" borderId="6" xfId="0" applyNumberFormat="1" applyFont="1" applyFill="1" applyBorder="1" applyAlignment="1">
      <alignment horizontal="right" vertical="center"/>
    </xf>
    <xf numFmtId="0" fontId="0" fillId="0" borderId="6" xfId="0" applyBorder="1"/>
    <xf numFmtId="1" fontId="41" fillId="0" borderId="17" xfId="0" applyNumberFormat="1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7" xfId="0" quotePrefix="1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left" vertical="center" wrapText="1"/>
    </xf>
    <xf numFmtId="3" fontId="40" fillId="0" borderId="6" xfId="0" applyNumberFormat="1" applyFont="1" applyFill="1" applyBorder="1" applyAlignment="1">
      <alignment horizontal="center" vertical="center"/>
    </xf>
    <xf numFmtId="3" fontId="41" fillId="0" borderId="6" xfId="0" applyNumberFormat="1" applyFont="1" applyFill="1" applyBorder="1" applyAlignment="1">
      <alignment horizontal="center" vertical="center"/>
    </xf>
    <xf numFmtId="3" fontId="0" fillId="0" borderId="6" xfId="0" applyNumberFormat="1" applyBorder="1"/>
    <xf numFmtId="0" fontId="40" fillId="0" borderId="17" xfId="0" quotePrefix="1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3" fillId="0" borderId="0" xfId="0" applyFont="1" applyBorder="1"/>
    <xf numFmtId="0" fontId="38" fillId="0" borderId="0" xfId="0" applyFont="1" applyBorder="1"/>
    <xf numFmtId="0" fontId="39" fillId="0" borderId="0" xfId="0" applyFont="1" applyBorder="1"/>
    <xf numFmtId="0" fontId="38" fillId="0" borderId="0" xfId="0" applyFont="1" applyBorder="1" applyAlignment="1">
      <alignment horizontal="center"/>
    </xf>
    <xf numFmtId="3" fontId="11" fillId="0" borderId="6" xfId="0" applyNumberFormat="1" applyFont="1" applyFill="1" applyBorder="1" applyAlignment="1">
      <alignment vertical="center" wrapText="1"/>
    </xf>
    <xf numFmtId="3" fontId="12" fillId="0" borderId="6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34" fillId="0" borderId="6" xfId="0" applyNumberFormat="1" applyFont="1" applyFill="1" applyBorder="1" applyAlignment="1">
      <alignment horizontal="right" vertical="center"/>
    </xf>
    <xf numFmtId="3" fontId="33" fillId="0" borderId="6" xfId="0" applyNumberFormat="1" applyFont="1" applyFill="1" applyBorder="1" applyAlignment="1">
      <alignment horizontal="right" vertical="center"/>
    </xf>
    <xf numFmtId="3" fontId="34" fillId="4" borderId="6" xfId="0" applyNumberFormat="1" applyFont="1" applyFill="1" applyBorder="1" applyAlignment="1">
      <alignment horizontal="right" vertical="center"/>
    </xf>
    <xf numFmtId="3" fontId="33" fillId="2" borderId="6" xfId="0" applyNumberFormat="1" applyFont="1" applyFill="1" applyBorder="1" applyAlignment="1">
      <alignment horizontal="right" vertical="center"/>
    </xf>
    <xf numFmtId="3" fontId="33" fillId="0" borderId="6" xfId="0" applyNumberFormat="1" applyFont="1" applyBorder="1" applyAlignment="1">
      <alignment horizontal="right" vertical="center"/>
    </xf>
    <xf numFmtId="3" fontId="34" fillId="0" borderId="6" xfId="0" applyNumberFormat="1" applyFont="1" applyBorder="1" applyAlignment="1">
      <alignment horizontal="right" vertical="center"/>
    </xf>
    <xf numFmtId="3" fontId="34" fillId="4" borderId="6" xfId="0" applyNumberFormat="1" applyFont="1" applyFill="1" applyBorder="1" applyAlignment="1">
      <alignment horizontal="center" vertical="center"/>
    </xf>
    <xf numFmtId="3" fontId="34" fillId="0" borderId="6" xfId="0" applyNumberFormat="1" applyFont="1" applyBorder="1" applyAlignment="1">
      <alignment horizontal="right"/>
    </xf>
    <xf numFmtId="3" fontId="33" fillId="0" borderId="6" xfId="0" applyNumberFormat="1" applyFont="1" applyBorder="1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3" fillId="0" borderId="0" xfId="5"/>
    <xf numFmtId="0" fontId="5" fillId="0" borderId="6" xfId="5" applyFont="1" applyBorder="1" applyAlignment="1">
      <alignment horizontal="center" vertical="center" wrapText="1"/>
    </xf>
    <xf numFmtId="0" fontId="3" fillId="0" borderId="0" xfId="5" applyFont="1"/>
    <xf numFmtId="0" fontId="44" fillId="0" borderId="0" xfId="0" applyFont="1"/>
    <xf numFmtId="3" fontId="16" fillId="0" borderId="0" xfId="5" applyNumberFormat="1" applyFont="1" applyBorder="1" applyAlignment="1">
      <alignment vertical="center" wrapText="1"/>
    </xf>
    <xf numFmtId="3" fontId="10" fillId="0" borderId="6" xfId="0" applyNumberFormat="1" applyFont="1" applyFill="1" applyBorder="1"/>
    <xf numFmtId="3" fontId="21" fillId="4" borderId="20" xfId="0" applyNumberFormat="1" applyFont="1" applyFill="1" applyBorder="1" applyAlignment="1">
      <alignment vertical="center" wrapText="1"/>
    </xf>
    <xf numFmtId="3" fontId="21" fillId="4" borderId="9" xfId="0" applyNumberFormat="1" applyFont="1" applyFill="1" applyBorder="1" applyAlignment="1">
      <alignment vertical="center" wrapText="1"/>
    </xf>
    <xf numFmtId="3" fontId="35" fillId="4" borderId="15" xfId="0" applyNumberFormat="1" applyFont="1" applyFill="1" applyBorder="1" applyAlignment="1">
      <alignment vertical="center" wrapText="1"/>
    </xf>
    <xf numFmtId="3" fontId="35" fillId="0" borderId="2" xfId="0" applyNumberFormat="1" applyFont="1" applyFill="1" applyBorder="1" applyAlignment="1">
      <alignment vertical="center" wrapText="1"/>
    </xf>
    <xf numFmtId="3" fontId="35" fillId="0" borderId="7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Alignment="1">
      <alignment horizontal="center" vertical="center" wrapText="1"/>
    </xf>
    <xf numFmtId="3" fontId="35" fillId="0" borderId="13" xfId="0" applyNumberFormat="1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center" vertical="center" wrapText="1"/>
    </xf>
    <xf numFmtId="3" fontId="35" fillId="0" borderId="2" xfId="0" applyNumberFormat="1" applyFont="1" applyFill="1" applyBorder="1" applyAlignment="1">
      <alignment horizontal="center" vertical="center" wrapText="1"/>
    </xf>
    <xf numFmtId="3" fontId="38" fillId="3" borderId="7" xfId="0" applyNumberFormat="1" applyFont="1" applyFill="1" applyBorder="1" applyAlignment="1">
      <alignment vertical="center" wrapText="1"/>
    </xf>
    <xf numFmtId="3" fontId="38" fillId="3" borderId="22" xfId="0" applyNumberFormat="1" applyFont="1" applyFill="1" applyBorder="1" applyAlignment="1">
      <alignment vertical="center" wrapText="1"/>
    </xf>
    <xf numFmtId="3" fontId="21" fillId="0" borderId="5" xfId="0" applyNumberFormat="1" applyFont="1" applyFill="1" applyBorder="1" applyAlignment="1">
      <alignment vertical="center" wrapText="1"/>
    </xf>
    <xf numFmtId="3" fontId="35" fillId="0" borderId="17" xfId="0" applyNumberFormat="1" applyFont="1" applyFill="1" applyBorder="1" applyAlignment="1">
      <alignment vertical="center" wrapText="1"/>
    </xf>
    <xf numFmtId="3" fontId="35" fillId="0" borderId="9" xfId="0" applyNumberFormat="1" applyFont="1" applyFill="1" applyBorder="1" applyAlignment="1">
      <alignment vertical="center" wrapText="1"/>
    </xf>
    <xf numFmtId="3" fontId="35" fillId="0" borderId="5" xfId="0" applyNumberFormat="1" applyFont="1" applyFill="1" applyBorder="1" applyAlignment="1">
      <alignment vertical="center" wrapText="1"/>
    </xf>
    <xf numFmtId="3" fontId="21" fillId="0" borderId="0" xfId="0" applyNumberFormat="1" applyFont="1" applyFill="1" applyAlignment="1">
      <alignment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21" fillId="0" borderId="23" xfId="0" applyNumberFormat="1" applyFont="1" applyFill="1" applyBorder="1" applyAlignment="1">
      <alignment vertical="center" wrapText="1"/>
    </xf>
    <xf numFmtId="3" fontId="35" fillId="0" borderId="24" xfId="0" applyNumberFormat="1" applyFont="1" applyFill="1" applyBorder="1" applyAlignment="1">
      <alignment vertical="center" wrapText="1"/>
    </xf>
    <xf numFmtId="3" fontId="35" fillId="0" borderId="23" xfId="0" applyNumberFormat="1" applyFont="1" applyFill="1" applyBorder="1" applyAlignment="1">
      <alignment vertical="center" wrapText="1"/>
    </xf>
    <xf numFmtId="3" fontId="35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3" fontId="35" fillId="0" borderId="6" xfId="0" applyNumberFormat="1" applyFont="1" applyFill="1" applyBorder="1" applyAlignment="1">
      <alignment vertical="center" wrapText="1"/>
    </xf>
    <xf numFmtId="3" fontId="35" fillId="0" borderId="26" xfId="0" applyNumberFormat="1" applyFont="1" applyFill="1" applyBorder="1" applyAlignment="1">
      <alignment vertical="center" wrapText="1"/>
    </xf>
    <xf numFmtId="3" fontId="35" fillId="0" borderId="27" xfId="0" applyNumberFormat="1" applyFont="1" applyFill="1" applyBorder="1" applyAlignment="1">
      <alignment vertical="center" wrapText="1"/>
    </xf>
    <xf numFmtId="3" fontId="35" fillId="0" borderId="19" xfId="0" applyNumberFormat="1" applyFont="1" applyFill="1" applyBorder="1" applyAlignment="1">
      <alignment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33" fillId="0" borderId="8" xfId="0" applyNumberFormat="1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vertical="center"/>
    </xf>
    <xf numFmtId="1" fontId="4" fillId="4" borderId="6" xfId="0" applyNumberFormat="1" applyFont="1" applyFill="1" applyBorder="1" applyAlignment="1">
      <alignment vertical="center"/>
    </xf>
    <xf numFmtId="1" fontId="5" fillId="4" borderId="6" xfId="0" applyNumberFormat="1" applyFont="1" applyFill="1" applyBorder="1" applyAlignment="1">
      <alignment vertical="center"/>
    </xf>
    <xf numFmtId="1" fontId="10" fillId="4" borderId="6" xfId="0" applyNumberFormat="1" applyFont="1" applyFill="1" applyBorder="1" applyAlignment="1">
      <alignment horizont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vertical="center"/>
    </xf>
    <xf numFmtId="1" fontId="10" fillId="4" borderId="6" xfId="0" applyNumberFormat="1" applyFont="1" applyFill="1" applyBorder="1"/>
    <xf numFmtId="3" fontId="26" fillId="4" borderId="6" xfId="0" applyNumberFormat="1" applyFont="1" applyFill="1" applyBorder="1" applyAlignment="1"/>
    <xf numFmtId="1" fontId="5" fillId="4" borderId="6" xfId="0" applyNumberFormat="1" applyFont="1" applyFill="1" applyBorder="1"/>
    <xf numFmtId="1" fontId="4" fillId="4" borderId="6" xfId="0" applyNumberFormat="1" applyFont="1" applyFill="1" applyBorder="1"/>
    <xf numFmtId="1" fontId="4" fillId="4" borderId="6" xfId="0" applyNumberFormat="1" applyFont="1" applyFill="1" applyBorder="1" applyAlignment="1">
      <alignment wrapText="1"/>
    </xf>
    <xf numFmtId="3" fontId="36" fillId="4" borderId="6" xfId="0" applyNumberFormat="1" applyFont="1" applyFill="1" applyBorder="1" applyAlignment="1"/>
    <xf numFmtId="1" fontId="24" fillId="4" borderId="6" xfId="0" applyNumberFormat="1" applyFont="1" applyFill="1" applyBorder="1"/>
    <xf numFmtId="1" fontId="25" fillId="4" borderId="6" xfId="0" applyNumberFormat="1" applyFont="1" applyFill="1" applyBorder="1" applyAlignment="1">
      <alignment wrapText="1"/>
    </xf>
    <xf numFmtId="0" fontId="25" fillId="4" borderId="6" xfId="0" applyFont="1" applyFill="1" applyBorder="1" applyAlignment="1">
      <alignment horizontal="justify" vertical="center" wrapText="1"/>
    </xf>
    <xf numFmtId="0" fontId="34" fillId="4" borderId="6" xfId="0" applyFont="1" applyFill="1" applyBorder="1" applyAlignment="1">
      <alignment horizontal="justify" vertical="center" wrapText="1"/>
    </xf>
    <xf numFmtId="0" fontId="24" fillId="4" borderId="6" xfId="0" applyFont="1" applyFill="1" applyBorder="1" applyAlignment="1">
      <alignment horizontal="center" vertical="center" wrapText="1"/>
    </xf>
    <xf numFmtId="3" fontId="36" fillId="4" borderId="6" xfId="0" applyNumberFormat="1" applyFont="1" applyFill="1" applyBorder="1" applyAlignment="1">
      <alignment horizontal="center" vertical="center"/>
    </xf>
    <xf numFmtId="1" fontId="24" fillId="4" borderId="6" xfId="0" applyNumberFormat="1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justify" vertical="center" wrapText="1"/>
    </xf>
    <xf numFmtId="3" fontId="26" fillId="4" borderId="6" xfId="0" applyNumberFormat="1" applyFont="1" applyFill="1" applyBorder="1"/>
    <xf numFmtId="3" fontId="24" fillId="4" borderId="6" xfId="0" applyNumberFormat="1" applyFont="1" applyFill="1" applyBorder="1" applyAlignment="1">
      <alignment horizontal="center" vertical="center" wrapText="1"/>
    </xf>
    <xf numFmtId="3" fontId="24" fillId="4" borderId="6" xfId="0" applyNumberFormat="1" applyFont="1" applyFill="1" applyBorder="1" applyAlignment="1">
      <alignment horizontal="center" vertical="center"/>
    </xf>
    <xf numFmtId="3" fontId="37" fillId="4" borderId="6" xfId="0" applyNumberFormat="1" applyFont="1" applyFill="1" applyBorder="1" applyAlignment="1"/>
    <xf numFmtId="3" fontId="33" fillId="4" borderId="6" xfId="0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vertical="center" wrapText="1"/>
    </xf>
    <xf numFmtId="3" fontId="21" fillId="0" borderId="29" xfId="0" applyNumberFormat="1" applyFont="1" applyFill="1" applyBorder="1" applyAlignment="1">
      <alignment vertical="center" wrapText="1"/>
    </xf>
    <xf numFmtId="3" fontId="42" fillId="0" borderId="6" xfId="0" applyNumberFormat="1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3" fontId="21" fillId="0" borderId="6" xfId="0" applyNumberFormat="1" applyFont="1" applyFill="1" applyBorder="1" applyAlignment="1">
      <alignment horizontal="center" vertical="center" wrapText="1"/>
    </xf>
    <xf numFmtId="14" fontId="21" fillId="0" borderId="6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Fill="1" applyBorder="1" applyAlignment="1">
      <alignment horizontal="right" vertical="center" wrapText="1"/>
    </xf>
    <xf numFmtId="167" fontId="21" fillId="0" borderId="6" xfId="0" applyNumberFormat="1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21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3" fontId="21" fillId="0" borderId="6" xfId="0" applyNumberFormat="1" applyFont="1" applyBorder="1" applyAlignment="1">
      <alignment horizontal="center" vertical="center" wrapText="1"/>
    </xf>
    <xf numFmtId="14" fontId="21" fillId="0" borderId="6" xfId="0" applyNumberFormat="1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right" vertical="center" wrapText="1"/>
    </xf>
    <xf numFmtId="9" fontId="21" fillId="0" borderId="6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9" fontId="21" fillId="0" borderId="6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67" fontId="21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9" fillId="0" borderId="11" xfId="5" applyNumberFormat="1" applyFont="1" applyFill="1" applyBorder="1" applyAlignment="1">
      <alignment horizontal="center" vertical="center" wrapText="1"/>
    </xf>
    <xf numFmtId="3" fontId="9" fillId="0" borderId="17" xfId="5" applyNumberFormat="1" applyFont="1" applyFill="1" applyBorder="1" applyAlignment="1">
      <alignment horizontal="center" vertical="center" wrapText="1"/>
    </xf>
    <xf numFmtId="3" fontId="9" fillId="0" borderId="6" xfId="5" applyNumberFormat="1" applyFont="1" applyFill="1" applyBorder="1" applyAlignment="1">
      <alignment horizontal="center" vertical="center" wrapText="1"/>
    </xf>
    <xf numFmtId="3" fontId="45" fillId="0" borderId="6" xfId="0" applyNumberFormat="1" applyFont="1" applyBorder="1" applyAlignment="1">
      <alignment horizontal="center" vertical="center"/>
    </xf>
    <xf numFmtId="3" fontId="45" fillId="0" borderId="6" xfId="0" applyNumberFormat="1" applyFont="1" applyBorder="1" applyAlignment="1">
      <alignment vertical="center"/>
    </xf>
    <xf numFmtId="3" fontId="9" fillId="0" borderId="6" xfId="5" applyNumberFormat="1" applyFont="1" applyBorder="1" applyAlignment="1">
      <alignment horizontal="center" vertical="center" wrapText="1"/>
    </xf>
    <xf numFmtId="0" fontId="9" fillId="0" borderId="30" xfId="5" applyFont="1" applyFill="1" applyBorder="1" applyAlignment="1">
      <alignment horizontal="left" vertical="center" wrapText="1" shrinkToFit="1"/>
    </xf>
    <xf numFmtId="3" fontId="45" fillId="0" borderId="6" xfId="0" applyNumberFormat="1" applyFont="1" applyFill="1" applyBorder="1" applyAlignment="1">
      <alignment horizontal="center" vertical="center"/>
    </xf>
    <xf numFmtId="0" fontId="3" fillId="0" borderId="0" xfId="5" applyFill="1"/>
    <xf numFmtId="0" fontId="0" fillId="0" borderId="0" xfId="0" applyFill="1"/>
    <xf numFmtId="3" fontId="20" fillId="0" borderId="0" xfId="0" applyNumberFormat="1" applyFont="1" applyAlignment="1">
      <alignment vertical="center" wrapText="1"/>
    </xf>
    <xf numFmtId="1" fontId="8" fillId="0" borderId="6" xfId="0" applyNumberFormat="1" applyFont="1" applyBorder="1" applyAlignment="1">
      <alignment vertical="center"/>
    </xf>
    <xf numFmtId="1" fontId="9" fillId="0" borderId="12" xfId="0" applyNumberFormat="1" applyFont="1" applyBorder="1"/>
    <xf numFmtId="49" fontId="24" fillId="0" borderId="5" xfId="0" applyNumberFormat="1" applyFont="1" applyBorder="1"/>
    <xf numFmtId="49" fontId="23" fillId="0" borderId="5" xfId="0" applyNumberFormat="1" applyFont="1" applyBorder="1"/>
    <xf numFmtId="1" fontId="23" fillId="0" borderId="6" xfId="0" applyNumberFormat="1" applyFont="1" applyBorder="1"/>
    <xf numFmtId="49" fontId="23" fillId="0" borderId="5" xfId="0" applyNumberFormat="1" applyFont="1" applyBorder="1" applyAlignment="1">
      <alignment horizontal="center"/>
    </xf>
    <xf numFmtId="1" fontId="23" fillId="0" borderId="6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wrapText="1"/>
    </xf>
    <xf numFmtId="49" fontId="24" fillId="0" borderId="5" xfId="0" applyNumberFormat="1" applyFont="1" applyBorder="1" applyAlignment="1">
      <alignment horizontal="left"/>
    </xf>
    <xf numFmtId="1" fontId="24" fillId="0" borderId="6" xfId="0" applyNumberFormat="1" applyFont="1" applyBorder="1" applyAlignment="1">
      <alignment horizontal="left"/>
    </xf>
    <xf numFmtId="1" fontId="10" fillId="0" borderId="6" xfId="0" applyNumberFormat="1" applyFont="1" applyBorder="1"/>
    <xf numFmtId="49" fontId="34" fillId="0" borderId="5" xfId="0" applyNumberFormat="1" applyFont="1" applyBorder="1" applyAlignment="1">
      <alignment horizontal="justify" vertical="center" wrapText="1"/>
    </xf>
    <xf numFmtId="49" fontId="24" fillId="0" borderId="5" xfId="0" applyNumberFormat="1" applyFont="1" applyBorder="1" applyAlignment="1">
      <alignment horizontal="justify" vertical="center" wrapText="1"/>
    </xf>
    <xf numFmtId="1" fontId="24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/>
    <xf numFmtId="1" fontId="9" fillId="0" borderId="6" xfId="0" applyNumberFormat="1" applyFont="1" applyBorder="1" applyAlignment="1">
      <alignment horizontal="left"/>
    </xf>
    <xf numFmtId="49" fontId="34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left"/>
    </xf>
    <xf numFmtId="3" fontId="21" fillId="0" borderId="32" xfId="0" applyNumberFormat="1" applyFont="1" applyBorder="1" applyAlignment="1">
      <alignment vertical="center" wrapText="1"/>
    </xf>
    <xf numFmtId="3" fontId="21" fillId="0" borderId="11" xfId="0" applyNumberFormat="1" applyFont="1" applyBorder="1" applyAlignment="1">
      <alignment vertical="center" wrapText="1"/>
    </xf>
    <xf numFmtId="1" fontId="26" fillId="0" borderId="5" xfId="0" applyNumberFormat="1" applyFont="1" applyFill="1" applyBorder="1"/>
    <xf numFmtId="1" fontId="26" fillId="0" borderId="5" xfId="0" applyNumberFormat="1" applyFont="1" applyFill="1" applyBorder="1" applyAlignment="1">
      <alignment wrapText="1"/>
    </xf>
    <xf numFmtId="0" fontId="21" fillId="0" borderId="6" xfId="0" applyFont="1" applyBorder="1" applyAlignment="1">
      <alignment vertical="center" wrapText="1"/>
    </xf>
    <xf numFmtId="0" fontId="21" fillId="0" borderId="6" xfId="0" applyFont="1" applyBorder="1" applyAlignment="1">
      <alignment horizontal="right" vertical="center" wrapText="1"/>
    </xf>
    <xf numFmtId="167" fontId="21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3" fontId="35" fillId="0" borderId="17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right" vertical="top" wrapText="1"/>
    </xf>
    <xf numFmtId="3" fontId="35" fillId="0" borderId="6" xfId="0" applyNumberFormat="1" applyFont="1" applyBorder="1" applyAlignment="1">
      <alignment horizontal="right" vertical="top" wrapText="1"/>
    </xf>
    <xf numFmtId="0" fontId="11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 wrapText="1"/>
    </xf>
    <xf numFmtId="0" fontId="11" fillId="0" borderId="0" xfId="0" applyFont="1" applyBorder="1"/>
    <xf numFmtId="0" fontId="12" fillId="0" borderId="0" xfId="0" applyFont="1" applyBorder="1"/>
    <xf numFmtId="0" fontId="11" fillId="0" borderId="6" xfId="0" applyFont="1" applyBorder="1"/>
    <xf numFmtId="0" fontId="38" fillId="0" borderId="6" xfId="0" applyFont="1" applyBorder="1"/>
    <xf numFmtId="3" fontId="35" fillId="0" borderId="9" xfId="0" applyNumberFormat="1" applyFont="1" applyFill="1" applyBorder="1" applyAlignment="1">
      <alignment horizontal="center" vertical="center" wrapText="1"/>
    </xf>
    <xf numFmtId="3" fontId="38" fillId="3" borderId="14" xfId="0" applyNumberFormat="1" applyFont="1" applyFill="1" applyBorder="1" applyAlignment="1">
      <alignment vertical="center" wrapText="1"/>
    </xf>
    <xf numFmtId="3" fontId="21" fillId="0" borderId="33" xfId="0" applyNumberFormat="1" applyFont="1" applyFill="1" applyBorder="1" applyAlignment="1">
      <alignment vertical="center" wrapText="1"/>
    </xf>
    <xf numFmtId="3" fontId="35" fillId="0" borderId="29" xfId="0" applyNumberFormat="1" applyFont="1" applyFill="1" applyBorder="1" applyAlignment="1">
      <alignment vertical="center" wrapText="1"/>
    </xf>
    <xf numFmtId="3" fontId="34" fillId="0" borderId="8" xfId="0" applyNumberFormat="1" applyFont="1" applyFill="1" applyBorder="1" applyAlignment="1">
      <alignment horizontal="right" vertical="center"/>
    </xf>
    <xf numFmtId="3" fontId="34" fillId="0" borderId="6" xfId="0" applyNumberFormat="1" applyFont="1" applyBorder="1" applyAlignment="1">
      <alignment vertical="center"/>
    </xf>
    <xf numFmtId="3" fontId="34" fillId="0" borderId="6" xfId="0" applyNumberFormat="1" applyFont="1" applyBorder="1" applyAlignment="1"/>
    <xf numFmtId="3" fontId="11" fillId="0" borderId="6" xfId="0" applyNumberFormat="1" applyFont="1" applyBorder="1"/>
    <xf numFmtId="3" fontId="12" fillId="0" borderId="6" xfId="0" applyNumberFormat="1" applyFont="1" applyBorder="1" applyAlignment="1">
      <alignment horizontal="right" vertical="top" wrapText="1"/>
    </xf>
    <xf numFmtId="0" fontId="12" fillId="0" borderId="6" xfId="0" applyFont="1" applyBorder="1"/>
    <xf numFmtId="3" fontId="12" fillId="0" borderId="6" xfId="0" applyNumberFormat="1" applyFont="1" applyBorder="1"/>
    <xf numFmtId="0" fontId="9" fillId="0" borderId="5" xfId="0" applyFont="1" applyBorder="1"/>
    <xf numFmtId="0" fontId="10" fillId="0" borderId="5" xfId="0" applyFont="1" applyBorder="1"/>
    <xf numFmtId="3" fontId="29" fillId="4" borderId="6" xfId="0" applyNumberFormat="1" applyFont="1" applyFill="1" applyBorder="1" applyAlignment="1">
      <alignment horizontal="right" vertical="center"/>
    </xf>
    <xf numFmtId="3" fontId="27" fillId="4" borderId="6" xfId="0" applyNumberFormat="1" applyFont="1" applyFill="1" applyBorder="1" applyAlignment="1">
      <alignment horizontal="right" vertical="center"/>
    </xf>
    <xf numFmtId="3" fontId="42" fillId="4" borderId="6" xfId="0" applyNumberFormat="1" applyFont="1" applyFill="1" applyBorder="1" applyAlignment="1">
      <alignment horizontal="right" vertical="center"/>
    </xf>
    <xf numFmtId="3" fontId="40" fillId="4" borderId="6" xfId="0" applyNumberFormat="1" applyFont="1" applyFill="1" applyBorder="1" applyAlignment="1">
      <alignment horizontal="center" vertical="center"/>
    </xf>
    <xf numFmtId="3" fontId="41" fillId="4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/>
    <xf numFmtId="3" fontId="5" fillId="0" borderId="5" xfId="0" applyNumberFormat="1" applyFont="1" applyFill="1" applyBorder="1"/>
    <xf numFmtId="3" fontId="9" fillId="0" borderId="11" xfId="0" applyNumberFormat="1" applyFont="1" applyFill="1" applyBorder="1"/>
    <xf numFmtId="0" fontId="9" fillId="4" borderId="30" xfId="5" applyFont="1" applyFill="1" applyBorder="1" applyAlignment="1">
      <alignment horizontal="left" vertical="center" wrapText="1" shrinkToFit="1"/>
    </xf>
    <xf numFmtId="3" fontId="9" fillId="4" borderId="11" xfId="5" applyNumberFormat="1" applyFont="1" applyFill="1" applyBorder="1" applyAlignment="1">
      <alignment horizontal="center" vertical="center" wrapText="1"/>
    </xf>
    <xf numFmtId="3" fontId="9" fillId="4" borderId="6" xfId="5" applyNumberFormat="1" applyFont="1" applyFill="1" applyBorder="1" applyAlignment="1">
      <alignment horizontal="center" vertical="center" wrapText="1"/>
    </xf>
    <xf numFmtId="3" fontId="9" fillId="4" borderId="17" xfId="5" applyNumberFormat="1" applyFont="1" applyFill="1" applyBorder="1" applyAlignment="1">
      <alignment horizontal="center" vertical="center" wrapText="1"/>
    </xf>
    <xf numFmtId="3" fontId="45" fillId="4" borderId="6" xfId="0" applyNumberFormat="1" applyFont="1" applyFill="1" applyBorder="1" applyAlignment="1">
      <alignment vertical="center"/>
    </xf>
    <xf numFmtId="0" fontId="45" fillId="4" borderId="30" xfId="0" applyFont="1" applyFill="1" applyBorder="1" applyAlignment="1">
      <alignment vertical="center" wrapText="1" shrinkToFit="1"/>
    </xf>
    <xf numFmtId="49" fontId="10" fillId="0" borderId="34" xfId="0" applyNumberFormat="1" applyFont="1" applyBorder="1" applyAlignment="1">
      <alignment horizontal="centerContinuous" vertical="center"/>
    </xf>
    <xf numFmtId="1" fontId="10" fillId="0" borderId="34" xfId="0" applyNumberFormat="1" applyFont="1" applyBorder="1" applyAlignment="1">
      <alignment horizontal="centerContinuous" vertical="center" wrapText="1"/>
    </xf>
    <xf numFmtId="1" fontId="33" fillId="0" borderId="11" xfId="0" applyNumberFormat="1" applyFont="1" applyBorder="1" applyAlignment="1">
      <alignment vertical="center"/>
    </xf>
    <xf numFmtId="1" fontId="9" fillId="0" borderId="6" xfId="0" applyNumberFormat="1" applyFont="1" applyBorder="1" applyAlignment="1">
      <alignment vertical="center"/>
    </xf>
    <xf numFmtId="49" fontId="10" fillId="0" borderId="35" xfId="0" applyNumberFormat="1" applyFont="1" applyBorder="1" applyAlignment="1">
      <alignment horizontal="centerContinuous" vertical="center"/>
    </xf>
    <xf numFmtId="1" fontId="10" fillId="0" borderId="36" xfId="0" applyNumberFormat="1" applyFont="1" applyBorder="1" applyAlignment="1">
      <alignment horizontal="centerContinuous" vertical="center" wrapText="1"/>
    </xf>
    <xf numFmtId="49" fontId="10" fillId="0" borderId="36" xfId="0" applyNumberFormat="1" applyFont="1" applyBorder="1" applyAlignment="1">
      <alignment horizontal="centerContinuous" vertical="center"/>
    </xf>
    <xf numFmtId="1" fontId="10" fillId="0" borderId="30" xfId="0" applyNumberFormat="1" applyFont="1" applyBorder="1" applyAlignment="1">
      <alignment horizontal="center" wrapText="1"/>
    </xf>
    <xf numFmtId="1" fontId="10" fillId="0" borderId="37" xfId="0" applyNumberFormat="1" applyFont="1" applyBorder="1" applyAlignment="1">
      <alignment horizontal="center" wrapText="1"/>
    </xf>
    <xf numFmtId="1" fontId="9" fillId="0" borderId="9" xfId="0" applyNumberFormat="1" applyFont="1" applyBorder="1" applyAlignment="1">
      <alignment vertical="center"/>
    </xf>
    <xf numFmtId="49" fontId="7" fillId="0" borderId="38" xfId="0" applyNumberFormat="1" applyFont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vertical="center"/>
    </xf>
    <xf numFmtId="49" fontId="10" fillId="0" borderId="16" xfId="0" applyNumberFormat="1" applyFont="1" applyBorder="1"/>
    <xf numFmtId="164" fontId="9" fillId="0" borderId="22" xfId="1" applyNumberFormat="1" applyFont="1" applyFill="1" applyBorder="1" applyAlignment="1"/>
    <xf numFmtId="164" fontId="9" fillId="0" borderId="20" xfId="1" applyNumberFormat="1" applyFont="1" applyFill="1" applyBorder="1" applyAlignment="1"/>
    <xf numFmtId="1" fontId="9" fillId="0" borderId="11" xfId="0" applyNumberFormat="1" applyFont="1" applyBorder="1"/>
    <xf numFmtId="1" fontId="9" fillId="0" borderId="6" xfId="0" applyNumberFormat="1" applyFont="1" applyBorder="1"/>
    <xf numFmtId="171" fontId="9" fillId="0" borderId="17" xfId="1" applyNumberFormat="1" applyFont="1" applyFill="1" applyBorder="1" applyAlignment="1"/>
    <xf numFmtId="164" fontId="9" fillId="0" borderId="9" xfId="1" applyNumberFormat="1" applyFont="1" applyFill="1" applyBorder="1" applyAlignment="1"/>
    <xf numFmtId="1" fontId="23" fillId="0" borderId="9" xfId="0" applyNumberFormat="1" applyFont="1" applyBorder="1"/>
    <xf numFmtId="1" fontId="23" fillId="0" borderId="11" xfId="0" applyNumberFormat="1" applyFont="1" applyBorder="1"/>
    <xf numFmtId="1" fontId="9" fillId="0" borderId="9" xfId="0" applyNumberFormat="1" applyFont="1" applyBorder="1"/>
    <xf numFmtId="49" fontId="9" fillId="0" borderId="5" xfId="0" applyNumberFormat="1" applyFont="1" applyBorder="1"/>
    <xf numFmtId="49" fontId="9" fillId="0" borderId="5" xfId="0" applyNumberFormat="1" applyFont="1" applyBorder="1" applyAlignment="1"/>
    <xf numFmtId="171" fontId="10" fillId="0" borderId="6" xfId="1" applyNumberFormat="1" applyFont="1" applyFill="1" applyBorder="1" applyAlignment="1">
      <alignment horizontal="right"/>
    </xf>
    <xf numFmtId="171" fontId="10" fillId="0" borderId="17" xfId="1" applyNumberFormat="1" applyFont="1" applyFill="1" applyBorder="1" applyAlignment="1">
      <alignment horizontal="right"/>
    </xf>
    <xf numFmtId="1" fontId="23" fillId="0" borderId="9" xfId="0" applyNumberFormat="1" applyFont="1" applyBorder="1" applyAlignment="1">
      <alignment horizontal="center"/>
    </xf>
    <xf numFmtId="1" fontId="23" fillId="0" borderId="11" xfId="0" applyNumberFormat="1" applyFont="1" applyBorder="1" applyAlignment="1">
      <alignment horizontal="center"/>
    </xf>
    <xf numFmtId="1" fontId="24" fillId="0" borderId="9" xfId="0" applyNumberFormat="1" applyFont="1" applyBorder="1" applyAlignment="1">
      <alignment horizontal="left"/>
    </xf>
    <xf numFmtId="1" fontId="24" fillId="0" borderId="11" xfId="0" applyNumberFormat="1" applyFont="1" applyBorder="1" applyAlignment="1">
      <alignment horizontal="left"/>
    </xf>
    <xf numFmtId="164" fontId="24" fillId="0" borderId="17" xfId="1" applyNumberFormat="1" applyFont="1" applyFill="1" applyBorder="1" applyAlignment="1">
      <alignment horizontal="left"/>
    </xf>
    <xf numFmtId="171" fontId="9" fillId="0" borderId="17" xfId="1" applyNumberFormat="1" applyFont="1" applyFill="1" applyBorder="1" applyAlignment="1">
      <alignment horizontal="right"/>
    </xf>
    <xf numFmtId="171" fontId="10" fillId="0" borderId="6" xfId="1" applyNumberFormat="1" applyFont="1" applyFill="1" applyBorder="1" applyAlignment="1"/>
    <xf numFmtId="171" fontId="10" fillId="0" borderId="17" xfId="1" applyNumberFormat="1" applyFont="1" applyFill="1" applyBorder="1" applyAlignment="1"/>
    <xf numFmtId="164" fontId="9" fillId="0" borderId="17" xfId="1" applyNumberFormat="1" applyFont="1" applyFill="1" applyBorder="1" applyAlignment="1"/>
    <xf numFmtId="164" fontId="23" fillId="0" borderId="17" xfId="1" applyNumberFormat="1" applyFont="1" applyFill="1" applyBorder="1" applyAlignment="1"/>
    <xf numFmtId="1" fontId="10" fillId="0" borderId="9" xfId="0" applyNumberFormat="1" applyFont="1" applyBorder="1"/>
    <xf numFmtId="1" fontId="10" fillId="0" borderId="11" xfId="0" applyNumberFormat="1" applyFont="1" applyBorder="1"/>
    <xf numFmtId="164" fontId="24" fillId="0" borderId="17" xfId="1" applyNumberFormat="1" applyFont="1" applyFill="1" applyBorder="1" applyAlignment="1"/>
    <xf numFmtId="171" fontId="24" fillId="0" borderId="17" xfId="1" applyNumberFormat="1" applyFont="1" applyFill="1" applyBorder="1" applyAlignment="1">
      <alignment horizontal="center" vertical="center"/>
    </xf>
    <xf numFmtId="1" fontId="24" fillId="0" borderId="9" xfId="0" applyNumberFormat="1" applyFont="1" applyBorder="1" applyAlignment="1">
      <alignment horizontal="center" vertical="center"/>
    </xf>
    <xf numFmtId="1" fontId="24" fillId="0" borderId="11" xfId="0" applyNumberFormat="1" applyFont="1" applyBorder="1" applyAlignment="1">
      <alignment horizontal="center" vertical="center"/>
    </xf>
    <xf numFmtId="171" fontId="9" fillId="0" borderId="17" xfId="1" applyNumberFormat="1" applyFont="1" applyFill="1" applyBorder="1" applyAlignment="1">
      <alignment horizontal="left"/>
    </xf>
    <xf numFmtId="1" fontId="9" fillId="0" borderId="9" xfId="0" applyNumberFormat="1" applyFont="1" applyBorder="1" applyAlignment="1">
      <alignment horizontal="left"/>
    </xf>
    <xf numFmtId="1" fontId="9" fillId="0" borderId="11" xfId="0" applyNumberFormat="1" applyFont="1" applyBorder="1" applyAlignment="1">
      <alignment horizontal="left"/>
    </xf>
    <xf numFmtId="3" fontId="9" fillId="0" borderId="6" xfId="0" applyNumberFormat="1" applyFont="1" applyFill="1" applyBorder="1" applyAlignment="1">
      <alignment horizontal="right"/>
    </xf>
    <xf numFmtId="171" fontId="9" fillId="0" borderId="17" xfId="1" applyNumberFormat="1" applyFont="1" applyBorder="1" applyAlignment="1">
      <alignment horizontal="left"/>
    </xf>
    <xf numFmtId="3" fontId="10" fillId="0" borderId="6" xfId="0" applyNumberFormat="1" applyFont="1" applyFill="1" applyBorder="1" applyAlignment="1">
      <alignment horizontal="right"/>
    </xf>
    <xf numFmtId="171" fontId="10" fillId="0" borderId="6" xfId="1" applyNumberFormat="1" applyFont="1" applyBorder="1"/>
    <xf numFmtId="171" fontId="10" fillId="0" borderId="17" xfId="1" applyNumberFormat="1" applyFont="1" applyBorder="1"/>
    <xf numFmtId="171" fontId="9" fillId="0" borderId="6" xfId="1" applyNumberFormat="1" applyFont="1" applyBorder="1"/>
    <xf numFmtId="171" fontId="9" fillId="0" borderId="17" xfId="1" applyNumberFormat="1" applyFont="1" applyBorder="1"/>
    <xf numFmtId="171" fontId="9" fillId="0" borderId="9" xfId="1" applyNumberFormat="1" applyFont="1" applyBorder="1"/>
    <xf numFmtId="171" fontId="10" fillId="0" borderId="9" xfId="1" applyNumberFormat="1" applyFont="1" applyBorder="1"/>
    <xf numFmtId="1" fontId="9" fillId="0" borderId="17" xfId="0" applyNumberFormat="1" applyFont="1" applyBorder="1"/>
    <xf numFmtId="171" fontId="10" fillId="0" borderId="24" xfId="1" applyNumberFormat="1" applyFont="1" applyBorder="1"/>
    <xf numFmtId="171" fontId="10" fillId="0" borderId="29" xfId="1" applyNumberFormat="1" applyFont="1" applyBorder="1"/>
    <xf numFmtId="171" fontId="10" fillId="0" borderId="13" xfId="1" applyNumberFormat="1" applyFont="1" applyBorder="1"/>
    <xf numFmtId="1" fontId="9" fillId="0" borderId="15" xfId="0" applyNumberFormat="1" applyFont="1" applyBorder="1"/>
    <xf numFmtId="49" fontId="9" fillId="0" borderId="16" xfId="0" applyNumberFormat="1" applyFont="1" applyBorder="1"/>
    <xf numFmtId="171" fontId="9" fillId="0" borderId="12" xfId="1" applyNumberFormat="1" applyFont="1" applyBorder="1"/>
    <xf numFmtId="1" fontId="43" fillId="0" borderId="11" xfId="0" applyNumberFormat="1" applyFont="1" applyBorder="1"/>
    <xf numFmtId="49" fontId="24" fillId="0" borderId="5" xfId="0" applyNumberFormat="1" applyFont="1" applyBorder="1" applyAlignment="1">
      <alignment horizontal="center"/>
    </xf>
    <xf numFmtId="1" fontId="10" fillId="4" borderId="17" xfId="0" applyNumberFormat="1" applyFont="1" applyFill="1" applyBorder="1" applyAlignment="1">
      <alignment horizontal="fill" wrapText="1"/>
    </xf>
    <xf numFmtId="3" fontId="26" fillId="0" borderId="6" xfId="0" applyNumberFormat="1" applyFont="1" applyFill="1" applyBorder="1" applyAlignment="1">
      <alignment horizontal="center"/>
    </xf>
    <xf numFmtId="0" fontId="34" fillId="2" borderId="23" xfId="0" applyFont="1" applyFill="1" applyBorder="1"/>
    <xf numFmtId="3" fontId="34" fillId="0" borderId="8" xfId="0" applyNumberFormat="1" applyFont="1" applyBorder="1"/>
    <xf numFmtId="3" fontId="34" fillId="0" borderId="8" xfId="0" applyNumberFormat="1" applyFont="1" applyBorder="1" applyAlignment="1">
      <alignment horizontal="center"/>
    </xf>
    <xf numFmtId="3" fontId="34" fillId="0" borderId="8" xfId="0" applyNumberFormat="1" applyFont="1" applyBorder="1" applyAlignment="1">
      <alignment horizontal="right"/>
    </xf>
    <xf numFmtId="0" fontId="33" fillId="0" borderId="6" xfId="0" applyFont="1" applyBorder="1"/>
    <xf numFmtId="3" fontId="33" fillId="0" borderId="8" xfId="0" applyNumberFormat="1" applyFont="1" applyBorder="1" applyAlignment="1">
      <alignment horizontal="right" vertical="center"/>
    </xf>
    <xf numFmtId="3" fontId="33" fillId="0" borderId="6" xfId="0" applyNumberFormat="1" applyFont="1" applyBorder="1" applyAlignment="1">
      <alignment horizontal="right"/>
    </xf>
    <xf numFmtId="3" fontId="26" fillId="0" borderId="6" xfId="0" applyNumberFormat="1" applyFont="1" applyFill="1" applyBorder="1"/>
    <xf numFmtId="1" fontId="10" fillId="4" borderId="17" xfId="0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fill" wrapText="1"/>
    </xf>
    <xf numFmtId="49" fontId="12" fillId="0" borderId="6" xfId="0" applyNumberFormat="1" applyFont="1" applyBorder="1" applyAlignment="1">
      <alignment horizontal="justify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3" fontId="35" fillId="3" borderId="31" xfId="0" applyNumberFormat="1" applyFont="1" applyFill="1" applyBorder="1" applyAlignment="1">
      <alignment horizontal="left" vertical="center" wrapText="1"/>
    </xf>
    <xf numFmtId="3" fontId="38" fillId="3" borderId="21" xfId="0" applyNumberFormat="1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1" fontId="22" fillId="0" borderId="6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5" fillId="0" borderId="46" xfId="0" applyFont="1" applyFill="1" applyBorder="1" applyAlignment="1">
      <alignment vertical="center" wrapText="1" shrinkToFit="1"/>
    </xf>
    <xf numFmtId="3" fontId="9" fillId="0" borderId="39" xfId="5" applyNumberFormat="1" applyFont="1" applyFill="1" applyBorder="1" applyAlignment="1">
      <alignment horizontal="center" vertical="center" wrapText="1"/>
    </xf>
    <xf numFmtId="3" fontId="9" fillId="0" borderId="8" xfId="5" applyNumberFormat="1" applyFont="1" applyFill="1" applyBorder="1" applyAlignment="1">
      <alignment horizontal="center" vertical="center" wrapText="1"/>
    </xf>
    <xf numFmtId="3" fontId="9" fillId="0" borderId="24" xfId="5" applyNumberFormat="1" applyFont="1" applyFill="1" applyBorder="1" applyAlignment="1">
      <alignment horizontal="center" vertical="center" wrapText="1"/>
    </xf>
    <xf numFmtId="3" fontId="45" fillId="0" borderId="8" xfId="0" applyNumberFormat="1" applyFont="1" applyFill="1" applyBorder="1" applyAlignment="1">
      <alignment vertical="center"/>
    </xf>
    <xf numFmtId="3" fontId="10" fillId="4" borderId="48" xfId="5" applyNumberFormat="1" applyFont="1" applyFill="1" applyBorder="1" applyAlignment="1">
      <alignment horizontal="center" vertical="center" wrapText="1"/>
    </xf>
    <xf numFmtId="3" fontId="10" fillId="4" borderId="49" xfId="5" applyNumberFormat="1" applyFont="1" applyFill="1" applyBorder="1" applyAlignment="1">
      <alignment horizontal="center" vertical="center" wrapText="1"/>
    </xf>
    <xf numFmtId="3" fontId="10" fillId="4" borderId="50" xfId="5" applyNumberFormat="1" applyFont="1" applyFill="1" applyBorder="1" applyAlignment="1">
      <alignment horizontal="center" vertical="center" wrapText="1"/>
    </xf>
    <xf numFmtId="3" fontId="46" fillId="4" borderId="51" xfId="0" applyNumberFormat="1" applyFont="1" applyFill="1" applyBorder="1" applyAlignment="1">
      <alignment vertical="center"/>
    </xf>
    <xf numFmtId="3" fontId="9" fillId="0" borderId="11" xfId="5" applyNumberFormat="1" applyFont="1" applyBorder="1" applyAlignment="1">
      <alignment horizontal="center" vertical="center" wrapText="1"/>
    </xf>
    <xf numFmtId="0" fontId="45" fillId="0" borderId="30" xfId="0" applyFont="1" applyBorder="1" applyAlignment="1">
      <alignment vertical="center" wrapText="1" shrinkToFit="1"/>
    </xf>
    <xf numFmtId="0" fontId="5" fillId="0" borderId="11" xfId="5" applyFont="1" applyBorder="1" applyAlignment="1">
      <alignment horizontal="center" vertical="center" wrapText="1"/>
    </xf>
    <xf numFmtId="3" fontId="11" fillId="0" borderId="29" xfId="0" applyNumberFormat="1" applyFont="1" applyFill="1" applyBorder="1" applyAlignment="1">
      <alignment vertical="center" wrapText="1"/>
    </xf>
    <xf numFmtId="3" fontId="11" fillId="0" borderId="5" xfId="0" applyNumberFormat="1" applyFont="1" applyFill="1" applyBorder="1" applyAlignment="1">
      <alignment vertical="center" wrapText="1"/>
    </xf>
    <xf numFmtId="3" fontId="47" fillId="0" borderId="5" xfId="0" applyNumberFormat="1" applyFont="1" applyFill="1" applyBorder="1" applyAlignment="1">
      <alignment vertical="center" wrapText="1"/>
    </xf>
    <xf numFmtId="3" fontId="48" fillId="0" borderId="17" xfId="0" applyNumberFormat="1" applyFont="1" applyFill="1" applyBorder="1" applyAlignment="1">
      <alignment vertical="center" wrapText="1"/>
    </xf>
    <xf numFmtId="3" fontId="48" fillId="0" borderId="6" xfId="0" applyNumberFormat="1" applyFont="1" applyFill="1" applyBorder="1" applyAlignment="1">
      <alignment vertical="center" wrapText="1"/>
    </xf>
    <xf numFmtId="3" fontId="48" fillId="0" borderId="26" xfId="0" applyNumberFormat="1" applyFont="1" applyFill="1" applyBorder="1" applyAlignment="1">
      <alignment vertical="center" wrapText="1"/>
    </xf>
    <xf numFmtId="3" fontId="48" fillId="0" borderId="9" xfId="0" applyNumberFormat="1" applyFont="1" applyFill="1" applyBorder="1" applyAlignment="1">
      <alignment vertical="center" wrapText="1"/>
    </xf>
    <xf numFmtId="3" fontId="48" fillId="0" borderId="5" xfId="0" applyNumberFormat="1" applyFont="1" applyFill="1" applyBorder="1" applyAlignment="1">
      <alignment vertical="center" wrapText="1"/>
    </xf>
    <xf numFmtId="3" fontId="48" fillId="0" borderId="1" xfId="0" applyNumberFormat="1" applyFont="1" applyFill="1" applyBorder="1" applyAlignment="1">
      <alignment vertical="center" wrapText="1"/>
    </xf>
    <xf numFmtId="3" fontId="48" fillId="0" borderId="13" xfId="0" applyNumberFormat="1" applyFont="1" applyFill="1" applyBorder="1" applyAlignment="1">
      <alignment vertical="center" wrapText="1"/>
    </xf>
    <xf numFmtId="3" fontId="48" fillId="0" borderId="15" xfId="0" applyNumberFormat="1" applyFont="1" applyFill="1" applyBorder="1" applyAlignment="1">
      <alignment vertical="center" wrapText="1"/>
    </xf>
    <xf numFmtId="3" fontId="48" fillId="0" borderId="2" xfId="0" applyNumberFormat="1" applyFont="1" applyFill="1" applyBorder="1" applyAlignment="1">
      <alignment vertical="center" wrapText="1"/>
    </xf>
    <xf numFmtId="3" fontId="48" fillId="0" borderId="28" xfId="0" applyNumberFormat="1" applyFont="1" applyFill="1" applyBorder="1" applyAlignment="1">
      <alignment vertical="center" wrapText="1"/>
    </xf>
    <xf numFmtId="3" fontId="47" fillId="0" borderId="0" xfId="0" applyNumberFormat="1" applyFont="1" applyFill="1" applyAlignment="1">
      <alignment vertical="center" wrapText="1"/>
    </xf>
    <xf numFmtId="3" fontId="35" fillId="0" borderId="52" xfId="0" applyNumberFormat="1" applyFont="1" applyFill="1" applyBorder="1" applyAlignment="1">
      <alignment vertical="center" wrapText="1"/>
    </xf>
    <xf numFmtId="3" fontId="22" fillId="4" borderId="6" xfId="0" applyNumberFormat="1" applyFont="1" applyFill="1" applyBorder="1" applyAlignment="1"/>
    <xf numFmtId="3" fontId="22" fillId="0" borderId="6" xfId="0" applyNumberFormat="1" applyFont="1" applyFill="1" applyBorder="1" applyAlignment="1"/>
    <xf numFmtId="3" fontId="22" fillId="4" borderId="6" xfId="0" applyNumberFormat="1" applyFont="1" applyFill="1" applyBorder="1" applyAlignment="1">
      <alignment horizontal="right" vertical="center"/>
    </xf>
    <xf numFmtId="3" fontId="21" fillId="0" borderId="52" xfId="0" applyNumberFormat="1" applyFont="1" applyFill="1" applyBorder="1" applyAlignment="1">
      <alignment vertical="center" wrapText="1"/>
    </xf>
    <xf numFmtId="0" fontId="46" fillId="4" borderId="47" xfId="0" applyFont="1" applyFill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" fontId="4" fillId="4" borderId="17" xfId="0" applyNumberFormat="1" applyFont="1" applyFill="1" applyBorder="1" applyAlignment="1">
      <alignment horizontal="center" vertical="center"/>
    </xf>
    <xf numFmtId="1" fontId="4" fillId="4" borderId="26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19" fillId="0" borderId="39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69" fontId="27" fillId="0" borderId="6" xfId="0" applyNumberFormat="1" applyFont="1" applyFill="1" applyBorder="1" applyAlignment="1">
      <alignment vertical="center"/>
    </xf>
    <xf numFmtId="168" fontId="27" fillId="0" borderId="17" xfId="0" quotePrefix="1" applyNumberFormat="1" applyFont="1" applyFill="1" applyBorder="1" applyAlignment="1">
      <alignment horizontal="center" vertical="center"/>
    </xf>
    <xf numFmtId="168" fontId="27" fillId="0" borderId="11" xfId="0" quotePrefix="1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169" fontId="27" fillId="0" borderId="17" xfId="0" applyNumberFormat="1" applyFont="1" applyFill="1" applyBorder="1" applyAlignment="1">
      <alignment vertical="center"/>
    </xf>
    <xf numFmtId="169" fontId="27" fillId="0" borderId="26" xfId="0" applyNumberFormat="1" applyFont="1" applyFill="1" applyBorder="1" applyAlignment="1">
      <alignment vertical="center"/>
    </xf>
    <xf numFmtId="169" fontId="29" fillId="0" borderId="6" xfId="0" applyNumberFormat="1" applyFont="1" applyFill="1" applyBorder="1" applyAlignment="1">
      <alignment vertical="center"/>
    </xf>
    <xf numFmtId="168" fontId="29" fillId="0" borderId="17" xfId="0" quotePrefix="1" applyNumberFormat="1" applyFont="1" applyFill="1" applyBorder="1" applyAlignment="1">
      <alignment horizontal="center" vertical="center"/>
    </xf>
    <xf numFmtId="168" fontId="29" fillId="0" borderId="11" xfId="0" quotePrefix="1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left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30" fillId="0" borderId="2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horizontal="left" vertical="center"/>
    </xf>
    <xf numFmtId="0" fontId="29" fillId="0" borderId="17" xfId="0" applyFont="1" applyFill="1" applyBorder="1" applyAlignment="1">
      <alignment horizontal="left" vertical="center"/>
    </xf>
    <xf numFmtId="170" fontId="29" fillId="0" borderId="17" xfId="0" applyNumberFormat="1" applyFont="1" applyFill="1" applyBorder="1" applyAlignment="1">
      <alignment horizontal="left" vertical="center"/>
    </xf>
    <xf numFmtId="170" fontId="29" fillId="0" borderId="26" xfId="0" applyNumberFormat="1" applyFont="1" applyFill="1" applyBorder="1" applyAlignment="1">
      <alignment horizontal="left" vertical="center"/>
    </xf>
    <xf numFmtId="0" fontId="28" fillId="0" borderId="17" xfId="0" applyFont="1" applyFill="1" applyBorder="1" applyAlignment="1">
      <alignment vertical="center"/>
    </xf>
    <xf numFmtId="0" fontId="28" fillId="0" borderId="26" xfId="0" applyFont="1" applyFill="1" applyBorder="1" applyAlignment="1">
      <alignment vertical="center"/>
    </xf>
    <xf numFmtId="0" fontId="28" fillId="0" borderId="17" xfId="0" applyFont="1" applyFill="1" applyBorder="1" applyAlignment="1">
      <alignment vertical="center" wrapText="1"/>
    </xf>
    <xf numFmtId="0" fontId="28" fillId="0" borderId="26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horizontal="left" vertical="center" wrapText="1"/>
    </xf>
    <xf numFmtId="0" fontId="28" fillId="2" borderId="26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7" fillId="0" borderId="26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horizontal="left" vertical="center" wrapText="1"/>
    </xf>
    <xf numFmtId="0" fontId="29" fillId="2" borderId="17" xfId="0" applyFont="1" applyFill="1" applyBorder="1" applyAlignment="1">
      <alignment horizontal="left" vertical="center" wrapText="1"/>
    </xf>
    <xf numFmtId="0" fontId="29" fillId="2" borderId="26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27" fillId="0" borderId="26" xfId="0" applyFont="1" applyFill="1" applyBorder="1" applyAlignment="1">
      <alignment vertical="center" wrapText="1"/>
    </xf>
    <xf numFmtId="0" fontId="30" fillId="0" borderId="6" xfId="0" applyFont="1" applyBorder="1" applyAlignment="1">
      <alignment horizontal="center" vertical="center" textRotation="90" wrapText="1"/>
    </xf>
    <xf numFmtId="0" fontId="28" fillId="0" borderId="6" xfId="0" applyFont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right"/>
    </xf>
    <xf numFmtId="0" fontId="28" fillId="0" borderId="0" xfId="0" applyFont="1" applyBorder="1" applyAlignment="1"/>
    <xf numFmtId="168" fontId="27" fillId="0" borderId="24" xfId="0" applyNumberFormat="1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29" fillId="0" borderId="17" xfId="0" applyNumberFormat="1" applyFont="1" applyFill="1" applyBorder="1" applyAlignment="1">
      <alignment horizontal="center" vertical="center"/>
    </xf>
    <xf numFmtId="1" fontId="29" fillId="0" borderId="11" xfId="0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 textRotation="90"/>
    </xf>
    <xf numFmtId="0" fontId="29" fillId="0" borderId="17" xfId="0" applyFont="1" applyFill="1" applyBorder="1" applyAlignment="1">
      <alignment vertical="center"/>
    </xf>
    <xf numFmtId="0" fontId="29" fillId="0" borderId="26" xfId="0" applyFont="1" applyFill="1" applyBorder="1" applyAlignment="1">
      <alignment vertical="center"/>
    </xf>
    <xf numFmtId="0" fontId="29" fillId="0" borderId="17" xfId="0" applyFont="1" applyFill="1" applyBorder="1" applyAlignment="1">
      <alignment vertical="center" wrapText="1"/>
    </xf>
    <xf numFmtId="0" fontId="29" fillId="0" borderId="26" xfId="0" applyFont="1" applyFill="1" applyBorder="1" applyAlignment="1">
      <alignment vertical="center" wrapText="1"/>
    </xf>
    <xf numFmtId="0" fontId="29" fillId="0" borderId="17" xfId="0" applyNumberFormat="1" applyFont="1" applyFill="1" applyBorder="1" applyAlignment="1">
      <alignment vertical="center"/>
    </xf>
    <xf numFmtId="0" fontId="29" fillId="0" borderId="26" xfId="0" applyNumberFormat="1" applyFont="1" applyFill="1" applyBorder="1" applyAlignment="1">
      <alignment vertical="center"/>
    </xf>
    <xf numFmtId="169" fontId="29" fillId="0" borderId="17" xfId="0" applyNumberFormat="1" applyFont="1" applyFill="1" applyBorder="1" applyAlignment="1">
      <alignment vertical="center"/>
    </xf>
    <xf numFmtId="169" fontId="29" fillId="0" borderId="26" xfId="0" applyNumberFormat="1" applyFont="1" applyFill="1" applyBorder="1" applyAlignment="1">
      <alignment vertical="center"/>
    </xf>
    <xf numFmtId="0" fontId="31" fillId="0" borderId="17" xfId="0" applyFont="1" applyFill="1" applyBorder="1" applyAlignment="1">
      <alignment horizontal="left" vertical="center" wrapText="1"/>
    </xf>
    <xf numFmtId="0" fontId="31" fillId="0" borderId="26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26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left" vertical="center"/>
    </xf>
    <xf numFmtId="0" fontId="31" fillId="0" borderId="26" xfId="0" applyFont="1" applyFill="1" applyBorder="1" applyAlignment="1">
      <alignment horizontal="left" vertical="center"/>
    </xf>
    <xf numFmtId="0" fontId="30" fillId="0" borderId="12" xfId="0" applyFont="1" applyBorder="1" applyAlignment="1">
      <alignment horizontal="center" vertical="center" textRotation="90" wrapText="1"/>
    </xf>
    <xf numFmtId="0" fontId="40" fillId="0" borderId="24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40" fillId="0" borderId="39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40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 wrapText="1"/>
    </xf>
    <xf numFmtId="0" fontId="40" fillId="0" borderId="4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textRotation="90" wrapText="1"/>
    </xf>
    <xf numFmtId="0" fontId="32" fillId="0" borderId="8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32" fillId="0" borderId="17" xfId="0" applyFont="1" applyFill="1" applyBorder="1" applyAlignment="1">
      <alignment horizontal="left" vertical="center"/>
    </xf>
    <xf numFmtId="0" fontId="32" fillId="0" borderId="2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40" fillId="0" borderId="41" xfId="0" applyFont="1" applyFill="1" applyBorder="1" applyAlignment="1">
      <alignment horizontal="right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8" fontId="40" fillId="0" borderId="8" xfId="0" applyNumberFormat="1" applyFont="1" applyFill="1" applyBorder="1" applyAlignment="1">
      <alignment horizontal="center" vertical="center" wrapText="1"/>
    </xf>
    <xf numFmtId="168" fontId="40" fillId="0" borderId="42" xfId="0" applyNumberFormat="1" applyFont="1" applyFill="1" applyBorder="1" applyAlignment="1">
      <alignment horizontal="center" vertical="center" wrapText="1"/>
    </xf>
    <xf numFmtId="168" fontId="40" fillId="0" borderId="12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7" xfId="5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4" fillId="0" borderId="31" xfId="5" applyFont="1" applyBorder="1" applyAlignment="1">
      <alignment horizontal="center" vertical="center" wrapText="1"/>
    </xf>
    <xf numFmtId="0" fontId="16" fillId="0" borderId="34" xfId="5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9" fillId="0" borderId="41" xfId="6" applyFont="1" applyBorder="1" applyAlignment="1">
      <alignment horizontal="center" vertical="center"/>
    </xf>
    <xf numFmtId="0" fontId="3" fillId="0" borderId="41" xfId="6" applyBorder="1" applyAlignment="1">
      <alignment horizontal="center" vertical="center"/>
    </xf>
    <xf numFmtId="0" fontId="16" fillId="0" borderId="8" xfId="6" applyFont="1" applyFill="1" applyBorder="1" applyAlignment="1">
      <alignment horizontal="left" vertical="center" wrapText="1"/>
    </xf>
    <xf numFmtId="0" fontId="16" fillId="0" borderId="42" xfId="6" applyFont="1" applyFill="1" applyBorder="1" applyAlignment="1">
      <alignment horizontal="left" vertical="center" wrapText="1"/>
    </xf>
    <xf numFmtId="0" fontId="16" fillId="0" borderId="12" xfId="6" applyFont="1" applyFill="1" applyBorder="1" applyAlignment="1">
      <alignment horizontal="left" vertical="center" wrapText="1"/>
    </xf>
    <xf numFmtId="0" fontId="16" fillId="0" borderId="8" xfId="6" applyFont="1" applyFill="1" applyBorder="1" applyAlignment="1">
      <alignment horizontal="center" vertical="center"/>
    </xf>
    <xf numFmtId="0" fontId="16" fillId="0" borderId="42" xfId="6" applyFont="1" applyFill="1" applyBorder="1" applyAlignment="1">
      <alignment horizontal="center" vertical="center"/>
    </xf>
    <xf numFmtId="0" fontId="16" fillId="0" borderId="12" xfId="6" applyFont="1" applyFill="1" applyBorder="1" applyAlignment="1">
      <alignment horizontal="center" vertical="center"/>
    </xf>
    <xf numFmtId="3" fontId="35" fillId="0" borderId="44" xfId="0" applyNumberFormat="1" applyFont="1" applyFill="1" applyBorder="1" applyAlignment="1">
      <alignment horizontal="center" vertical="center" wrapText="1"/>
    </xf>
    <xf numFmtId="3" fontId="38" fillId="0" borderId="45" xfId="0" applyNumberFormat="1" applyFont="1" applyBorder="1" applyAlignment="1">
      <alignment horizontal="center" vertical="center" wrapText="1"/>
    </xf>
    <xf numFmtId="3" fontId="35" fillId="0" borderId="3" xfId="0" applyNumberFormat="1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horizontal="center" vertical="center" wrapText="1"/>
    </xf>
    <xf numFmtId="3" fontId="38" fillId="0" borderId="14" xfId="0" applyNumberFormat="1" applyFont="1" applyFill="1" applyBorder="1" applyAlignment="1">
      <alignment horizontal="center" vertical="center" wrapText="1"/>
    </xf>
    <xf numFmtId="3" fontId="35" fillId="3" borderId="31" xfId="0" applyNumberFormat="1" applyFont="1" applyFill="1" applyBorder="1" applyAlignment="1">
      <alignment horizontal="left" vertical="center" wrapText="1"/>
    </xf>
    <xf numFmtId="3" fontId="38" fillId="3" borderId="21" xfId="0" applyNumberFormat="1" applyFont="1" applyFill="1" applyBorder="1" applyAlignment="1">
      <alignment vertical="center" wrapText="1"/>
    </xf>
    <xf numFmtId="3" fontId="38" fillId="3" borderId="43" xfId="0" applyNumberFormat="1" applyFont="1" applyFill="1" applyBorder="1" applyAlignment="1">
      <alignment vertical="center" wrapText="1"/>
    </xf>
  </cellXfs>
  <cellStyles count="7">
    <cellStyle name="Ezres" xfId="1" builtinId="3"/>
    <cellStyle name="Normál" xfId="0" builtinId="0"/>
    <cellStyle name="Normál 2" xfId="2"/>
    <cellStyle name="Normál 3" xfId="3"/>
    <cellStyle name="Normál 4" xfId="4"/>
    <cellStyle name="Normál 5" xfId="5"/>
    <cellStyle name="Normál_ingatlanok jelzálog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view="pageLayout" topLeftCell="N1" zoomScaleSheetLayoutView="100" workbookViewId="0">
      <selection activeCell="W3" sqref="W3"/>
    </sheetView>
  </sheetViews>
  <sheetFormatPr defaultRowHeight="24.75" customHeight="1" x14ac:dyDescent="0.2"/>
  <cols>
    <col min="1" max="1" width="4.42578125" style="3" customWidth="1"/>
    <col min="2" max="2" width="39.5703125" style="3" customWidth="1"/>
    <col min="3" max="3" width="13.85546875" style="3" customWidth="1"/>
    <col min="4" max="4" width="15.42578125" style="3" customWidth="1"/>
    <col min="5" max="5" width="14.7109375" style="11" customWidth="1"/>
    <col min="6" max="6" width="14" style="3" customWidth="1"/>
    <col min="7" max="7" width="14.7109375" style="3" customWidth="1"/>
    <col min="8" max="8" width="14.140625" style="3" customWidth="1"/>
    <col min="9" max="9" width="16.42578125" style="3" customWidth="1"/>
    <col min="10" max="10" width="15.42578125" style="3" customWidth="1"/>
    <col min="11" max="16384" width="9.140625" style="3"/>
  </cols>
  <sheetData>
    <row r="1" spans="1:10" ht="24.75" customHeight="1" x14ac:dyDescent="0.2">
      <c r="A1" s="439" t="s">
        <v>0</v>
      </c>
      <c r="B1" s="440"/>
      <c r="C1" s="400" t="s">
        <v>816</v>
      </c>
      <c r="D1" s="400" t="s">
        <v>817</v>
      </c>
      <c r="E1" s="400" t="s">
        <v>818</v>
      </c>
      <c r="F1" s="400" t="s">
        <v>819</v>
      </c>
      <c r="G1" s="400" t="s">
        <v>814</v>
      </c>
      <c r="H1" s="443" t="s">
        <v>704</v>
      </c>
      <c r="I1" s="444"/>
      <c r="J1" s="118" t="s">
        <v>815</v>
      </c>
    </row>
    <row r="2" spans="1:10" ht="24.75" customHeight="1" thickBot="1" x14ac:dyDescent="0.25">
      <c r="A2" s="441"/>
      <c r="B2" s="442"/>
      <c r="C2" s="4" t="s">
        <v>21</v>
      </c>
      <c r="D2" s="2" t="s">
        <v>21</v>
      </c>
      <c r="E2" s="2" t="s">
        <v>21</v>
      </c>
      <c r="F2" s="2" t="s">
        <v>21</v>
      </c>
      <c r="G2" s="399" t="s">
        <v>21</v>
      </c>
      <c r="H2" s="119" t="s">
        <v>22</v>
      </c>
      <c r="I2" s="119" t="s">
        <v>446</v>
      </c>
      <c r="J2" s="119" t="s">
        <v>22</v>
      </c>
    </row>
    <row r="3" spans="1:10" ht="24.75" customHeight="1" x14ac:dyDescent="0.2">
      <c r="A3" s="5">
        <v>1</v>
      </c>
      <c r="B3" s="6" t="s">
        <v>23</v>
      </c>
      <c r="C3" s="114">
        <v>1051695000</v>
      </c>
      <c r="D3" s="114">
        <v>1012566000</v>
      </c>
      <c r="E3" s="125">
        <v>1165046132</v>
      </c>
      <c r="F3" s="125">
        <v>1270857759</v>
      </c>
      <c r="G3" s="274">
        <v>1432942461</v>
      </c>
      <c r="H3" s="165">
        <v>1269401135</v>
      </c>
      <c r="I3" s="165">
        <v>1563004437</v>
      </c>
      <c r="J3" s="165">
        <v>1386651071</v>
      </c>
    </row>
    <row r="4" spans="1:10" ht="24.75" customHeight="1" x14ac:dyDescent="0.2">
      <c r="A4" s="7">
        <v>2</v>
      </c>
      <c r="B4" s="8" t="s">
        <v>24</v>
      </c>
      <c r="C4" s="115">
        <v>261396000</v>
      </c>
      <c r="D4" s="115">
        <v>248124000</v>
      </c>
      <c r="E4" s="115">
        <v>281491876</v>
      </c>
      <c r="F4" s="115">
        <v>269226266</v>
      </c>
      <c r="G4" s="275">
        <v>275667032</v>
      </c>
      <c r="H4" s="166">
        <v>234694659</v>
      </c>
      <c r="I4" s="166">
        <v>284880736</v>
      </c>
      <c r="J4" s="166">
        <v>241412924</v>
      </c>
    </row>
    <row r="5" spans="1:10" ht="33.75" customHeight="1" x14ac:dyDescent="0.2">
      <c r="A5" s="7">
        <v>3</v>
      </c>
      <c r="B5" s="8" t="s">
        <v>25</v>
      </c>
      <c r="C5" s="115">
        <v>1320350000</v>
      </c>
      <c r="D5" s="115">
        <v>1035916000</v>
      </c>
      <c r="E5" s="115">
        <v>1073050788</v>
      </c>
      <c r="F5" s="115">
        <v>1306796907</v>
      </c>
      <c r="G5" s="275">
        <v>1511238933</v>
      </c>
      <c r="H5" s="166">
        <v>1295813900</v>
      </c>
      <c r="I5" s="166">
        <v>1477897607</v>
      </c>
      <c r="J5" s="166">
        <v>1302999260</v>
      </c>
    </row>
    <row r="6" spans="1:10" ht="24.75" customHeight="1" x14ac:dyDescent="0.2">
      <c r="A6" s="7">
        <v>4</v>
      </c>
      <c r="B6" s="8" t="s">
        <v>26</v>
      </c>
      <c r="C6" s="115">
        <v>466469000</v>
      </c>
      <c r="D6" s="115">
        <v>457673000</v>
      </c>
      <c r="E6" s="115">
        <v>433726058</v>
      </c>
      <c r="F6" s="115">
        <v>239393038</v>
      </c>
      <c r="G6" s="275">
        <v>203161727</v>
      </c>
      <c r="H6" s="166">
        <v>81195364</v>
      </c>
      <c r="I6" s="166">
        <v>154025123</v>
      </c>
      <c r="J6" s="166">
        <v>144723595</v>
      </c>
    </row>
    <row r="7" spans="1:10" ht="24.75" customHeight="1" x14ac:dyDescent="0.2">
      <c r="A7" s="7">
        <v>5</v>
      </c>
      <c r="B7" s="8" t="s">
        <v>27</v>
      </c>
      <c r="C7" s="115">
        <v>128034000</v>
      </c>
      <c r="D7" s="115">
        <v>68136000</v>
      </c>
      <c r="E7" s="115">
        <v>30091200</v>
      </c>
      <c r="F7" s="115">
        <v>32003162</v>
      </c>
      <c r="G7" s="275">
        <v>27362690</v>
      </c>
      <c r="H7" s="166">
        <v>27000000</v>
      </c>
      <c r="I7" s="166">
        <v>26000836</v>
      </c>
      <c r="J7" s="166">
        <v>28000000</v>
      </c>
    </row>
    <row r="8" spans="1:10" ht="24.75" customHeight="1" x14ac:dyDescent="0.2">
      <c r="A8" s="7">
        <v>6</v>
      </c>
      <c r="B8" s="8" t="s">
        <v>28</v>
      </c>
      <c r="C8" s="115">
        <v>2504892000</v>
      </c>
      <c r="D8" s="115">
        <v>857270000</v>
      </c>
      <c r="E8" s="115">
        <v>342700634</v>
      </c>
      <c r="F8" s="115">
        <v>1555432467</v>
      </c>
      <c r="G8" s="275">
        <v>1210345764</v>
      </c>
      <c r="H8" s="166">
        <v>1904051334</v>
      </c>
      <c r="I8" s="166">
        <v>1125154288</v>
      </c>
      <c r="J8" s="166">
        <v>738584000</v>
      </c>
    </row>
    <row r="9" spans="1:10" s="10" customFormat="1" ht="24.75" customHeight="1" thickBot="1" x14ac:dyDescent="0.25">
      <c r="A9" s="1"/>
      <c r="B9" s="9" t="s">
        <v>29</v>
      </c>
      <c r="C9" s="117">
        <f t="shared" ref="C9:I9" si="0">SUM(C3:C8)</f>
        <v>5732836000</v>
      </c>
      <c r="D9" s="117">
        <f t="shared" si="0"/>
        <v>3679685000</v>
      </c>
      <c r="E9" s="116">
        <f t="shared" si="0"/>
        <v>3326106688</v>
      </c>
      <c r="F9" s="168">
        <f t="shared" si="0"/>
        <v>4673709599</v>
      </c>
      <c r="G9" s="190">
        <f t="shared" si="0"/>
        <v>4660718607</v>
      </c>
      <c r="H9" s="167">
        <f t="shared" si="0"/>
        <v>4812156392</v>
      </c>
      <c r="I9" s="167">
        <f t="shared" si="0"/>
        <v>4630963027</v>
      </c>
      <c r="J9" s="167">
        <f t="shared" ref="J9" si="1">SUM(J3:J8)</f>
        <v>3842370850</v>
      </c>
    </row>
  </sheetData>
  <mergeCells count="2">
    <mergeCell ref="A1:B2"/>
    <mergeCell ref="H1:I1"/>
  </mergeCells>
  <phoneticPr fontId="13" type="noConversion"/>
  <pageMargins left="0.74803149606299213" right="0.74803149606299213" top="1.0703125" bottom="0.98425196850393704" header="0.51181102362204722" footer="0.51181102362204722"/>
  <pageSetup paperSize="9" scale="75" orientation="landscape" horizontalDpi="4294967293" r:id="rId1"/>
  <headerFooter alignWithMargins="0">
    <oddHeader>&amp;C&amp;"Arial CE,Félkövér"&amp;12
Kiadások alakulása 2014-2020. években&amp;R3. melléklet az 5/2020. (II. 21.) önkormányzati rendelethez
adatok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Layout" zoomScaleSheetLayoutView="100" workbookViewId="0">
      <selection activeCell="B7" sqref="B7"/>
    </sheetView>
  </sheetViews>
  <sheetFormatPr defaultRowHeight="15.75" x14ac:dyDescent="0.2"/>
  <cols>
    <col min="1" max="1" width="4" style="46" bestFit="1" customWidth="1"/>
    <col min="2" max="2" width="42.28515625" style="46" customWidth="1"/>
    <col min="3" max="3" width="15.28515625" style="65" customWidth="1"/>
    <col min="4" max="4" width="16.140625" style="46" customWidth="1"/>
    <col min="5" max="5" width="15" style="46" customWidth="1"/>
    <col min="6" max="6" width="34" style="46" customWidth="1"/>
    <col min="7" max="16384" width="9.140625" style="46"/>
  </cols>
  <sheetData>
    <row r="1" spans="1:7" ht="30" customHeight="1" x14ac:dyDescent="0.2">
      <c r="A1" s="581" t="s">
        <v>438</v>
      </c>
      <c r="B1" s="582"/>
      <c r="C1" s="582"/>
      <c r="D1" s="582"/>
      <c r="E1" s="582"/>
      <c r="F1" s="582"/>
    </row>
    <row r="2" spans="1:7" ht="31.5" x14ac:dyDescent="0.2">
      <c r="A2" s="47"/>
      <c r="B2" s="48" t="s">
        <v>42</v>
      </c>
      <c r="C2" s="49" t="s">
        <v>43</v>
      </c>
      <c r="D2" s="48" t="s">
        <v>44</v>
      </c>
      <c r="E2" s="48" t="s">
        <v>45</v>
      </c>
      <c r="F2" s="48" t="s">
        <v>6</v>
      </c>
    </row>
    <row r="3" spans="1:7" x14ac:dyDescent="0.2">
      <c r="A3" s="47"/>
      <c r="B3" s="50" t="s">
        <v>490</v>
      </c>
      <c r="C3" s="51" t="s">
        <v>46</v>
      </c>
      <c r="D3" s="52" t="s">
        <v>491</v>
      </c>
      <c r="E3" s="53">
        <v>3900</v>
      </c>
      <c r="F3" s="52" t="s">
        <v>63</v>
      </c>
    </row>
    <row r="4" spans="1:7" x14ac:dyDescent="0.2">
      <c r="A4" s="47">
        <v>1</v>
      </c>
      <c r="B4" s="50" t="s">
        <v>492</v>
      </c>
      <c r="C4" s="51" t="s">
        <v>48</v>
      </c>
      <c r="D4" s="52" t="s">
        <v>49</v>
      </c>
      <c r="E4" s="53">
        <v>7000</v>
      </c>
      <c r="F4" s="52" t="s">
        <v>63</v>
      </c>
    </row>
    <row r="5" spans="1:7" x14ac:dyDescent="0.2">
      <c r="A5" s="47">
        <f t="shared" ref="A5:A10" si="0">A4+1</f>
        <v>2</v>
      </c>
      <c r="B5" s="50" t="s">
        <v>493</v>
      </c>
      <c r="C5" s="51" t="s">
        <v>50</v>
      </c>
      <c r="D5" s="52" t="s">
        <v>51</v>
      </c>
      <c r="E5" s="53">
        <v>9700</v>
      </c>
      <c r="F5" s="52" t="s">
        <v>63</v>
      </c>
    </row>
    <row r="6" spans="1:7" x14ac:dyDescent="0.2">
      <c r="A6" s="47">
        <f t="shared" si="0"/>
        <v>3</v>
      </c>
      <c r="B6" s="50" t="s">
        <v>494</v>
      </c>
      <c r="C6" s="51" t="s">
        <v>52</v>
      </c>
      <c r="D6" s="52" t="s">
        <v>53</v>
      </c>
      <c r="E6" s="53">
        <v>4900</v>
      </c>
      <c r="F6" s="52" t="s">
        <v>63</v>
      </c>
    </row>
    <row r="7" spans="1:7" x14ac:dyDescent="0.2">
      <c r="A7" s="47">
        <f t="shared" si="0"/>
        <v>4</v>
      </c>
      <c r="B7" s="50" t="s">
        <v>495</v>
      </c>
      <c r="C7" s="51" t="s">
        <v>54</v>
      </c>
      <c r="D7" s="52" t="s">
        <v>55</v>
      </c>
      <c r="E7" s="53">
        <v>48000</v>
      </c>
      <c r="F7" s="52" t="s">
        <v>838</v>
      </c>
    </row>
    <row r="8" spans="1:7" x14ac:dyDescent="0.2">
      <c r="A8" s="47">
        <f t="shared" si="0"/>
        <v>5</v>
      </c>
      <c r="B8" s="50" t="s">
        <v>496</v>
      </c>
      <c r="C8" s="51" t="s">
        <v>56</v>
      </c>
      <c r="D8" s="52" t="s">
        <v>57</v>
      </c>
      <c r="E8" s="53">
        <v>14000</v>
      </c>
      <c r="F8" s="52" t="s">
        <v>63</v>
      </c>
    </row>
    <row r="9" spans="1:7" x14ac:dyDescent="0.2">
      <c r="A9" s="47">
        <f t="shared" si="0"/>
        <v>6</v>
      </c>
      <c r="B9" s="50" t="s">
        <v>497</v>
      </c>
      <c r="C9" s="51" t="s">
        <v>58</v>
      </c>
      <c r="D9" s="52" t="s">
        <v>59</v>
      </c>
      <c r="E9" s="53">
        <v>22300</v>
      </c>
      <c r="F9" s="52" t="s">
        <v>63</v>
      </c>
    </row>
    <row r="10" spans="1:7" x14ac:dyDescent="0.2">
      <c r="A10" s="47">
        <f t="shared" si="0"/>
        <v>7</v>
      </c>
      <c r="B10" s="54" t="s">
        <v>498</v>
      </c>
      <c r="C10" s="51" t="s">
        <v>97</v>
      </c>
      <c r="D10" s="52" t="s">
        <v>98</v>
      </c>
      <c r="E10" s="53">
        <v>28000</v>
      </c>
      <c r="F10" s="52" t="s">
        <v>63</v>
      </c>
      <c r="G10" s="55"/>
    </row>
    <row r="11" spans="1:7" s="59" customFormat="1" x14ac:dyDescent="0.2">
      <c r="A11" s="586">
        <v>8</v>
      </c>
      <c r="B11" s="583" t="s">
        <v>499</v>
      </c>
      <c r="C11" s="56" t="s">
        <v>439</v>
      </c>
      <c r="D11" s="57" t="s">
        <v>440</v>
      </c>
      <c r="E11" s="58">
        <v>7412</v>
      </c>
      <c r="F11" s="57" t="s">
        <v>47</v>
      </c>
    </row>
    <row r="12" spans="1:7" s="59" customFormat="1" x14ac:dyDescent="0.2">
      <c r="A12" s="587"/>
      <c r="B12" s="584"/>
      <c r="C12" s="56" t="s">
        <v>441</v>
      </c>
      <c r="D12" s="57" t="s">
        <v>442</v>
      </c>
      <c r="E12" s="58">
        <v>29850</v>
      </c>
      <c r="F12" s="57" t="s">
        <v>47</v>
      </c>
    </row>
    <row r="13" spans="1:7" s="59" customFormat="1" ht="16.5" customHeight="1" x14ac:dyDescent="0.2">
      <c r="A13" s="588"/>
      <c r="B13" s="585"/>
      <c r="C13" s="56" t="s">
        <v>443</v>
      </c>
      <c r="D13" s="57" t="s">
        <v>444</v>
      </c>
      <c r="E13" s="58">
        <v>13738</v>
      </c>
      <c r="F13" s="57" t="s">
        <v>47</v>
      </c>
    </row>
    <row r="14" spans="1:7" s="59" customFormat="1" x14ac:dyDescent="0.2">
      <c r="A14" s="60">
        <v>9</v>
      </c>
      <c r="B14" s="61" t="s">
        <v>648</v>
      </c>
      <c r="C14" s="56">
        <v>219</v>
      </c>
      <c r="D14" s="57" t="s">
        <v>60</v>
      </c>
      <c r="E14" s="58">
        <v>159800</v>
      </c>
      <c r="F14" s="57" t="s">
        <v>47</v>
      </c>
    </row>
    <row r="15" spans="1:7" x14ac:dyDescent="0.2">
      <c r="A15" s="47">
        <v>10</v>
      </c>
      <c r="B15" s="50" t="s">
        <v>61</v>
      </c>
      <c r="C15" s="51" t="s">
        <v>62</v>
      </c>
      <c r="D15" s="57" t="s">
        <v>500</v>
      </c>
      <c r="E15" s="53">
        <v>140000</v>
      </c>
      <c r="F15" s="52" t="s">
        <v>63</v>
      </c>
    </row>
    <row r="16" spans="1:7" x14ac:dyDescent="0.2">
      <c r="A16" s="47">
        <v>11</v>
      </c>
      <c r="B16" s="50" t="s">
        <v>608</v>
      </c>
      <c r="C16" s="51" t="s">
        <v>501</v>
      </c>
      <c r="D16" s="52" t="s">
        <v>502</v>
      </c>
      <c r="E16" s="53">
        <v>374000</v>
      </c>
      <c r="F16" s="52" t="s">
        <v>47</v>
      </c>
    </row>
    <row r="17" spans="1:6" ht="31.5" x14ac:dyDescent="0.2">
      <c r="A17" s="47">
        <v>12</v>
      </c>
      <c r="B17" s="50" t="s">
        <v>609</v>
      </c>
      <c r="C17" s="51" t="s">
        <v>503</v>
      </c>
      <c r="D17" s="52" t="s">
        <v>504</v>
      </c>
      <c r="E17" s="53">
        <v>423000</v>
      </c>
      <c r="F17" s="52" t="s">
        <v>47</v>
      </c>
    </row>
    <row r="18" spans="1:6" ht="20.100000000000001" customHeight="1" x14ac:dyDescent="0.2">
      <c r="A18" s="47">
        <v>12</v>
      </c>
      <c r="B18" s="50" t="s">
        <v>64</v>
      </c>
      <c r="C18" s="51" t="s">
        <v>66</v>
      </c>
      <c r="D18" s="52" t="s">
        <v>67</v>
      </c>
      <c r="E18" s="53">
        <v>6500</v>
      </c>
      <c r="F18" s="52" t="s">
        <v>63</v>
      </c>
    </row>
    <row r="19" spans="1:6" ht="20.100000000000001" customHeight="1" x14ac:dyDescent="0.2">
      <c r="A19" s="47">
        <v>13</v>
      </c>
      <c r="B19" s="50" t="s">
        <v>64</v>
      </c>
      <c r="C19" s="51" t="s">
        <v>68</v>
      </c>
      <c r="D19" s="52" t="s">
        <v>69</v>
      </c>
      <c r="E19" s="53">
        <v>4100</v>
      </c>
      <c r="F19" s="52" t="s">
        <v>63</v>
      </c>
    </row>
    <row r="20" spans="1:6" ht="33.75" customHeight="1" x14ac:dyDescent="0.2">
      <c r="A20" s="47">
        <v>14</v>
      </c>
      <c r="B20" s="50" t="s">
        <v>64</v>
      </c>
      <c r="C20" s="51" t="s">
        <v>505</v>
      </c>
      <c r="D20" s="52" t="s">
        <v>506</v>
      </c>
      <c r="E20" s="53">
        <v>5500</v>
      </c>
      <c r="F20" s="52" t="s">
        <v>63</v>
      </c>
    </row>
    <row r="21" spans="1:6" x14ac:dyDescent="0.2">
      <c r="A21" s="47">
        <v>15</v>
      </c>
      <c r="B21" s="50" t="s">
        <v>64</v>
      </c>
      <c r="C21" s="51" t="s">
        <v>70</v>
      </c>
      <c r="D21" s="52" t="s">
        <v>71</v>
      </c>
      <c r="E21" s="53">
        <v>4660</v>
      </c>
      <c r="F21" s="52" t="s">
        <v>63</v>
      </c>
    </row>
    <row r="22" spans="1:6" x14ac:dyDescent="0.2">
      <c r="A22" s="47">
        <v>16</v>
      </c>
      <c r="B22" s="50" t="s">
        <v>65</v>
      </c>
      <c r="C22" s="51" t="s">
        <v>72</v>
      </c>
      <c r="D22" s="52" t="s">
        <v>73</v>
      </c>
      <c r="E22" s="53">
        <v>2640</v>
      </c>
      <c r="F22" s="52" t="s">
        <v>63</v>
      </c>
    </row>
    <row r="23" spans="1:6" ht="31.5" x14ac:dyDescent="0.2">
      <c r="A23" s="47">
        <v>17</v>
      </c>
      <c r="B23" s="50" t="s">
        <v>507</v>
      </c>
      <c r="C23" s="51" t="s">
        <v>508</v>
      </c>
      <c r="D23" s="52" t="s">
        <v>538</v>
      </c>
      <c r="E23" s="53">
        <v>3000</v>
      </c>
      <c r="F23" s="52" t="s">
        <v>63</v>
      </c>
    </row>
    <row r="24" spans="1:6" x14ac:dyDescent="0.2">
      <c r="A24" s="47">
        <v>18</v>
      </c>
      <c r="B24" s="50" t="s">
        <v>510</v>
      </c>
      <c r="C24" s="51" t="s">
        <v>509</v>
      </c>
      <c r="D24" s="52" t="s">
        <v>539</v>
      </c>
      <c r="E24" s="53">
        <v>5800</v>
      </c>
      <c r="F24" s="52" t="s">
        <v>63</v>
      </c>
    </row>
    <row r="25" spans="1:6" x14ac:dyDescent="0.2">
      <c r="A25" s="47"/>
      <c r="B25" s="62" t="s">
        <v>4</v>
      </c>
      <c r="C25" s="63"/>
      <c r="D25" s="62"/>
      <c r="E25" s="64">
        <f>SUM(E3:E24)</f>
        <v>1317800</v>
      </c>
      <c r="F25" s="47"/>
    </row>
  </sheetData>
  <mergeCells count="3">
    <mergeCell ref="A1:F1"/>
    <mergeCell ref="B11:B13"/>
    <mergeCell ref="A11:A13"/>
  </mergeCells>
  <phoneticPr fontId="13" type="noConversion"/>
  <printOptions horizontalCentered="1"/>
  <pageMargins left="0.39370078740157483" right="0.39370078740157483" top="0.98425196850393704" bottom="0.59055118110236227" header="0.51181102362204722" footer="0.31496062992125984"/>
  <pageSetup paperSize="9" orientation="landscape" horizontalDpi="200" verticalDpi="200" r:id="rId1"/>
  <headerFooter alignWithMargins="0">
    <oddHeader>&amp;C&amp;"Arial CE,Félkövér"3.4.4. Jelzáloggal terhelhető jelentősebb ingatlanok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Layout" topLeftCell="D1" zoomScale="89" zoomScaleSheetLayoutView="100" zoomScalePageLayoutView="89" workbookViewId="0">
      <selection activeCell="H4" sqref="H4"/>
    </sheetView>
  </sheetViews>
  <sheetFormatPr defaultRowHeight="14.25" x14ac:dyDescent="0.2"/>
  <cols>
    <col min="1" max="1" width="3.7109375" style="144" customWidth="1"/>
    <col min="2" max="2" width="68.85546875" style="142" customWidth="1"/>
    <col min="3" max="3" width="16.7109375" style="142" customWidth="1"/>
    <col min="4" max="4" width="20.7109375" style="142" customWidth="1"/>
    <col min="5" max="5" width="20" style="142" customWidth="1"/>
    <col min="6" max="6" width="17.5703125" style="142" customWidth="1"/>
    <col min="7" max="7" width="19.85546875" style="142" customWidth="1"/>
    <col min="8" max="8" width="22.42578125" style="142" customWidth="1"/>
    <col min="9" max="9" width="18.7109375" style="142" customWidth="1"/>
    <col min="10" max="16384" width="9.140625" style="142"/>
  </cols>
  <sheetData>
    <row r="1" spans="1:9" s="141" customFormat="1" ht="44.25" customHeight="1" x14ac:dyDescent="0.2">
      <c r="A1" s="286" t="s">
        <v>12</v>
      </c>
      <c r="B1" s="17" t="s">
        <v>13</v>
      </c>
      <c r="C1" s="17" t="s">
        <v>5</v>
      </c>
      <c r="D1" s="17" t="s">
        <v>720</v>
      </c>
      <c r="E1" s="17" t="s">
        <v>3</v>
      </c>
      <c r="F1" s="17" t="s">
        <v>14</v>
      </c>
      <c r="G1" s="17" t="s">
        <v>15</v>
      </c>
      <c r="H1" s="17" t="s">
        <v>592</v>
      </c>
      <c r="I1" s="17" t="s">
        <v>2</v>
      </c>
    </row>
    <row r="2" spans="1:9" ht="15" x14ac:dyDescent="0.2">
      <c r="A2" s="287" t="s">
        <v>16</v>
      </c>
      <c r="B2" s="285" t="s">
        <v>780</v>
      </c>
      <c r="C2" s="283">
        <v>1269401135</v>
      </c>
      <c r="D2" s="283">
        <v>234694659</v>
      </c>
      <c r="E2" s="283">
        <v>1306925900</v>
      </c>
      <c r="F2" s="283">
        <v>81195364</v>
      </c>
      <c r="G2" s="283">
        <v>27000000</v>
      </c>
      <c r="H2" s="283">
        <v>1892939334</v>
      </c>
      <c r="I2" s="284">
        <f>SUM(C2:H2)</f>
        <v>4812156392</v>
      </c>
    </row>
    <row r="3" spans="1:9" ht="28.5" x14ac:dyDescent="0.2">
      <c r="A3" s="287" t="s">
        <v>583</v>
      </c>
      <c r="B3" s="285" t="s">
        <v>781</v>
      </c>
      <c r="C3" s="283"/>
      <c r="D3" s="283"/>
      <c r="E3" s="283"/>
      <c r="F3" s="283"/>
      <c r="G3" s="283"/>
      <c r="H3" s="283"/>
      <c r="I3" s="284">
        <f t="shared" ref="I3:I48" si="0">SUM(C3:H3)</f>
        <v>0</v>
      </c>
    </row>
    <row r="4" spans="1:9" ht="15" x14ac:dyDescent="0.2">
      <c r="A4" s="287" t="s">
        <v>584</v>
      </c>
      <c r="B4" s="285" t="s">
        <v>19</v>
      </c>
      <c r="C4" s="283"/>
      <c r="D4" s="283"/>
      <c r="E4" s="283"/>
      <c r="F4" s="283"/>
      <c r="G4" s="283"/>
      <c r="H4" s="283"/>
      <c r="I4" s="284">
        <f t="shared" si="0"/>
        <v>0</v>
      </c>
    </row>
    <row r="5" spans="1:9" ht="15" x14ac:dyDescent="0.2">
      <c r="A5" s="287" t="s">
        <v>12</v>
      </c>
      <c r="B5" s="398" t="s">
        <v>811</v>
      </c>
      <c r="C5" s="283"/>
      <c r="D5" s="283"/>
      <c r="E5" s="283"/>
      <c r="F5" s="283"/>
      <c r="G5" s="283"/>
      <c r="H5" s="283"/>
      <c r="I5" s="284">
        <f t="shared" si="0"/>
        <v>0</v>
      </c>
    </row>
    <row r="6" spans="1:9" ht="15" x14ac:dyDescent="0.2">
      <c r="A6" s="287" t="s">
        <v>12</v>
      </c>
      <c r="B6" s="288" t="s">
        <v>812</v>
      </c>
      <c r="C6" s="283">
        <v>4718550</v>
      </c>
      <c r="D6" s="283">
        <v>806705</v>
      </c>
      <c r="E6" s="283"/>
      <c r="F6" s="283"/>
      <c r="G6" s="283"/>
      <c r="H6" s="283"/>
      <c r="I6" s="284">
        <f t="shared" si="0"/>
        <v>5525255</v>
      </c>
    </row>
    <row r="7" spans="1:9" ht="15" x14ac:dyDescent="0.2">
      <c r="A7" s="287" t="s">
        <v>12</v>
      </c>
      <c r="B7" s="288"/>
      <c r="C7" s="283"/>
      <c r="D7" s="283"/>
      <c r="E7" s="283"/>
      <c r="F7" s="283"/>
      <c r="G7" s="283"/>
      <c r="H7" s="283"/>
      <c r="I7" s="284">
        <f t="shared" si="0"/>
        <v>0</v>
      </c>
    </row>
    <row r="8" spans="1:9" ht="15" x14ac:dyDescent="0.2">
      <c r="A8" s="287"/>
      <c r="B8" s="288"/>
      <c r="C8" s="283"/>
      <c r="D8" s="283"/>
      <c r="E8" s="283"/>
      <c r="F8" s="283"/>
      <c r="G8" s="283"/>
      <c r="H8" s="283"/>
      <c r="I8" s="284">
        <f t="shared" si="0"/>
        <v>0</v>
      </c>
    </row>
    <row r="9" spans="1:9" ht="15" x14ac:dyDescent="0.2">
      <c r="A9" s="287" t="s">
        <v>585</v>
      </c>
      <c r="B9" s="289" t="s">
        <v>721</v>
      </c>
      <c r="C9" s="283"/>
      <c r="D9" s="283"/>
      <c r="E9" s="283"/>
      <c r="F9" s="283"/>
      <c r="G9" s="283"/>
      <c r="H9" s="283"/>
      <c r="I9" s="284">
        <f t="shared" si="0"/>
        <v>0</v>
      </c>
    </row>
    <row r="10" spans="1:9" ht="15" x14ac:dyDescent="0.2">
      <c r="A10" s="287"/>
      <c r="B10" s="288" t="s">
        <v>802</v>
      </c>
      <c r="C10" s="283">
        <v>-19497525</v>
      </c>
      <c r="D10" s="283">
        <v>-3631100</v>
      </c>
      <c r="E10" s="283"/>
      <c r="F10" s="283"/>
      <c r="G10" s="283"/>
      <c r="H10" s="283"/>
      <c r="I10" s="284">
        <f t="shared" si="0"/>
        <v>-23128625</v>
      </c>
    </row>
    <row r="11" spans="1:9" ht="15" x14ac:dyDescent="0.2">
      <c r="A11" s="287"/>
      <c r="B11" s="288" t="s">
        <v>803</v>
      </c>
      <c r="C11" s="283">
        <v>-21698750</v>
      </c>
      <c r="D11" s="283">
        <v>-4076812</v>
      </c>
      <c r="E11" s="283"/>
      <c r="F11" s="283"/>
      <c r="G11" s="283"/>
      <c r="H11" s="283"/>
      <c r="I11" s="284">
        <f t="shared" si="0"/>
        <v>-25775562</v>
      </c>
    </row>
    <row r="12" spans="1:9" ht="15" x14ac:dyDescent="0.2">
      <c r="A12" s="287"/>
      <c r="B12" s="288" t="s">
        <v>804</v>
      </c>
      <c r="C12" s="283"/>
      <c r="D12" s="283"/>
      <c r="E12" s="283">
        <v>5916000</v>
      </c>
      <c r="F12" s="283"/>
      <c r="G12" s="283"/>
      <c r="H12" s="283"/>
      <c r="I12" s="284">
        <f t="shared" si="0"/>
        <v>5916000</v>
      </c>
    </row>
    <row r="13" spans="1:9" ht="15" x14ac:dyDescent="0.2">
      <c r="A13" s="287" t="s">
        <v>12</v>
      </c>
      <c r="B13" s="288" t="s">
        <v>805</v>
      </c>
      <c r="C13" s="283"/>
      <c r="D13" s="283"/>
      <c r="E13" s="283">
        <v>10000000</v>
      </c>
      <c r="F13" s="283"/>
      <c r="G13" s="283"/>
      <c r="H13" s="283"/>
      <c r="I13" s="284">
        <f t="shared" si="0"/>
        <v>10000000</v>
      </c>
    </row>
    <row r="14" spans="1:9" ht="15" x14ac:dyDescent="0.2">
      <c r="A14" s="287"/>
      <c r="B14" s="288" t="s">
        <v>783</v>
      </c>
      <c r="C14" s="283"/>
      <c r="D14" s="283"/>
      <c r="E14" s="283">
        <v>-4631601</v>
      </c>
      <c r="F14" s="283"/>
      <c r="G14" s="283"/>
      <c r="H14" s="283"/>
      <c r="I14" s="284">
        <f t="shared" si="0"/>
        <v>-4631601</v>
      </c>
    </row>
    <row r="15" spans="1:9" s="143" customFormat="1" ht="15" x14ac:dyDescent="0.25">
      <c r="A15" s="287"/>
      <c r="B15" s="288" t="s">
        <v>586</v>
      </c>
      <c r="C15" s="284"/>
      <c r="D15" s="284"/>
      <c r="E15" s="301"/>
      <c r="F15" s="284"/>
      <c r="G15" s="284"/>
      <c r="H15" s="284"/>
      <c r="I15" s="284">
        <f t="shared" si="0"/>
        <v>0</v>
      </c>
    </row>
    <row r="16" spans="1:9" s="143" customFormat="1" ht="15" x14ac:dyDescent="0.25">
      <c r="A16" s="287"/>
      <c r="B16" s="288"/>
      <c r="C16" s="284"/>
      <c r="D16" s="284"/>
      <c r="E16" s="301"/>
      <c r="F16" s="284"/>
      <c r="G16" s="284"/>
      <c r="H16" s="284"/>
      <c r="I16" s="284"/>
    </row>
    <row r="17" spans="1:9" ht="15" x14ac:dyDescent="0.2">
      <c r="A17" s="287"/>
      <c r="B17" s="288" t="s">
        <v>587</v>
      </c>
      <c r="C17" s="283"/>
      <c r="D17" s="283"/>
      <c r="E17" s="283"/>
      <c r="F17" s="283"/>
      <c r="G17" s="283"/>
      <c r="H17" s="283"/>
      <c r="I17" s="284">
        <f t="shared" si="0"/>
        <v>0</v>
      </c>
    </row>
    <row r="18" spans="1:9" s="143" customFormat="1" ht="15" x14ac:dyDescent="0.25">
      <c r="A18" s="287"/>
      <c r="B18" s="290" t="s">
        <v>588</v>
      </c>
      <c r="C18" s="284"/>
      <c r="D18" s="284"/>
      <c r="E18" s="284"/>
      <c r="F18" s="284"/>
      <c r="G18" s="284"/>
      <c r="H18" s="284"/>
      <c r="I18" s="284">
        <f t="shared" si="0"/>
        <v>0</v>
      </c>
    </row>
    <row r="19" spans="1:9" ht="15" x14ac:dyDescent="0.2">
      <c r="A19" s="287" t="s">
        <v>12</v>
      </c>
      <c r="B19" s="288" t="s">
        <v>810</v>
      </c>
      <c r="C19" s="283"/>
      <c r="D19" s="283"/>
      <c r="E19" s="283"/>
      <c r="F19" s="283"/>
      <c r="G19" s="283"/>
      <c r="H19" s="283"/>
      <c r="I19" s="284">
        <f t="shared" si="0"/>
        <v>0</v>
      </c>
    </row>
    <row r="20" spans="1:9" ht="15" x14ac:dyDescent="0.2">
      <c r="A20" s="287"/>
      <c r="B20" s="288" t="s">
        <v>784</v>
      </c>
      <c r="C20" s="283"/>
      <c r="D20" s="283"/>
      <c r="E20" s="283"/>
      <c r="F20" s="283"/>
      <c r="G20" s="283"/>
      <c r="H20" s="283"/>
      <c r="I20" s="284">
        <f t="shared" si="0"/>
        <v>0</v>
      </c>
    </row>
    <row r="21" spans="1:9" ht="15" x14ac:dyDescent="0.2">
      <c r="A21" s="287" t="s">
        <v>12</v>
      </c>
      <c r="B21" s="288" t="s">
        <v>12</v>
      </c>
      <c r="C21" s="283"/>
      <c r="D21" s="283"/>
      <c r="E21" s="283"/>
      <c r="F21" s="283"/>
      <c r="G21" s="283"/>
      <c r="H21" s="283"/>
      <c r="I21" s="284">
        <f t="shared" si="0"/>
        <v>0</v>
      </c>
    </row>
    <row r="22" spans="1:9" ht="15" x14ac:dyDescent="0.2">
      <c r="A22" s="287" t="s">
        <v>17</v>
      </c>
      <c r="B22" s="285" t="s">
        <v>791</v>
      </c>
      <c r="C22" s="283"/>
      <c r="D22" s="283"/>
      <c r="E22" s="283"/>
      <c r="F22" s="283"/>
      <c r="G22" s="283"/>
      <c r="H22" s="283"/>
      <c r="I22" s="284">
        <f t="shared" si="0"/>
        <v>0</v>
      </c>
    </row>
    <row r="23" spans="1:9" ht="15" x14ac:dyDescent="0.2">
      <c r="A23" s="287" t="s">
        <v>18</v>
      </c>
      <c r="B23" s="285" t="s">
        <v>19</v>
      </c>
      <c r="C23" s="283"/>
      <c r="D23" s="283"/>
      <c r="E23" s="283"/>
      <c r="F23" s="283"/>
      <c r="G23" s="283"/>
      <c r="H23" s="283"/>
      <c r="I23" s="284">
        <f t="shared" si="0"/>
        <v>0</v>
      </c>
    </row>
    <row r="24" spans="1:9" ht="15" x14ac:dyDescent="0.2">
      <c r="A24" s="287"/>
      <c r="B24" s="288" t="s">
        <v>785</v>
      </c>
      <c r="C24" s="283">
        <v>18150674</v>
      </c>
      <c r="D24" s="283">
        <v>3176368</v>
      </c>
      <c r="E24" s="283"/>
      <c r="F24" s="283"/>
      <c r="G24" s="283"/>
      <c r="H24" s="283"/>
      <c r="I24" s="284">
        <f t="shared" si="0"/>
        <v>21327042</v>
      </c>
    </row>
    <row r="25" spans="1:9" ht="15" x14ac:dyDescent="0.2">
      <c r="A25" s="287"/>
      <c r="B25" s="288" t="s">
        <v>786</v>
      </c>
      <c r="C25" s="283">
        <v>28067243</v>
      </c>
      <c r="D25" s="283"/>
      <c r="E25" s="283"/>
      <c r="F25" s="283"/>
      <c r="G25" s="283"/>
      <c r="H25" s="283"/>
      <c r="I25" s="284">
        <f t="shared" si="0"/>
        <v>28067243</v>
      </c>
    </row>
    <row r="26" spans="1:9" ht="15" x14ac:dyDescent="0.2">
      <c r="A26" s="287"/>
      <c r="B26" s="288" t="s">
        <v>710</v>
      </c>
      <c r="C26" s="283"/>
      <c r="D26" s="283">
        <v>-8372479</v>
      </c>
      <c r="E26" s="283"/>
      <c r="F26" s="283"/>
      <c r="G26" s="283"/>
      <c r="H26" s="283"/>
      <c r="I26" s="284">
        <f t="shared" si="0"/>
        <v>-8372479</v>
      </c>
    </row>
    <row r="27" spans="1:9" ht="15" x14ac:dyDescent="0.2">
      <c r="A27" s="287"/>
      <c r="B27" s="288" t="s">
        <v>834</v>
      </c>
      <c r="C27" s="284"/>
      <c r="D27" s="284"/>
      <c r="E27" s="284"/>
      <c r="F27" s="284"/>
      <c r="G27" s="284"/>
      <c r="H27" s="284"/>
      <c r="I27" s="284">
        <f t="shared" si="0"/>
        <v>0</v>
      </c>
    </row>
    <row r="28" spans="1:9" s="143" customFormat="1" ht="15" x14ac:dyDescent="0.25">
      <c r="A28" s="287"/>
      <c r="B28" s="288" t="s">
        <v>813</v>
      </c>
      <c r="C28" s="292"/>
      <c r="D28" s="292"/>
      <c r="E28" s="303">
        <v>56005751</v>
      </c>
      <c r="F28" s="292"/>
      <c r="G28" s="292"/>
      <c r="H28" s="292"/>
      <c r="I28" s="284">
        <f t="shared" si="0"/>
        <v>56005751</v>
      </c>
    </row>
    <row r="29" spans="1:9" ht="15" x14ac:dyDescent="0.25">
      <c r="A29" s="287" t="s">
        <v>12</v>
      </c>
      <c r="B29" s="288" t="s">
        <v>787</v>
      </c>
      <c r="C29" s="302"/>
      <c r="D29" s="302"/>
      <c r="E29" s="303">
        <v>-71211790</v>
      </c>
      <c r="F29" s="302"/>
      <c r="G29" s="302"/>
      <c r="H29" s="302"/>
      <c r="I29" s="284">
        <f t="shared" si="0"/>
        <v>-71211790</v>
      </c>
    </row>
    <row r="30" spans="1:9" ht="15" x14ac:dyDescent="0.25">
      <c r="A30" s="287"/>
      <c r="B30" s="288" t="s">
        <v>788</v>
      </c>
      <c r="C30" s="303">
        <v>51939750</v>
      </c>
      <c r="D30" s="303">
        <v>9089433</v>
      </c>
      <c r="E30" s="303"/>
      <c r="F30" s="303"/>
      <c r="G30" s="303"/>
      <c r="H30" s="303"/>
      <c r="I30" s="284">
        <f t="shared" si="0"/>
        <v>61029183</v>
      </c>
    </row>
    <row r="31" spans="1:9" ht="15" x14ac:dyDescent="0.25">
      <c r="A31" s="287"/>
      <c r="B31" s="288" t="s">
        <v>789</v>
      </c>
      <c r="C31" s="303">
        <v>1505000</v>
      </c>
      <c r="D31" s="303">
        <v>263375</v>
      </c>
      <c r="E31" s="303"/>
      <c r="F31" s="303"/>
      <c r="G31" s="303"/>
      <c r="H31" s="303"/>
      <c r="I31" s="284">
        <f t="shared" si="0"/>
        <v>1768375</v>
      </c>
    </row>
    <row r="32" spans="1:9" ht="15" x14ac:dyDescent="0.25">
      <c r="A32" s="287"/>
      <c r="B32" s="288" t="s">
        <v>790</v>
      </c>
      <c r="C32" s="303">
        <v>13964991</v>
      </c>
      <c r="D32" s="303">
        <v>2443873</v>
      </c>
      <c r="E32" s="303"/>
      <c r="F32" s="303"/>
      <c r="G32" s="303"/>
      <c r="H32" s="303"/>
      <c r="I32" s="284">
        <f t="shared" si="0"/>
        <v>16408864</v>
      </c>
    </row>
    <row r="33" spans="1:9" ht="15" x14ac:dyDescent="0.25">
      <c r="A33" s="287" t="s">
        <v>20</v>
      </c>
      <c r="B33" s="291" t="s">
        <v>792</v>
      </c>
      <c r="C33" s="303"/>
      <c r="D33" s="303"/>
      <c r="E33" s="303"/>
      <c r="F33" s="303"/>
      <c r="G33" s="303"/>
      <c r="H33" s="303"/>
      <c r="I33" s="284">
        <f t="shared" si="0"/>
        <v>0</v>
      </c>
    </row>
    <row r="34" spans="1:9" ht="15" x14ac:dyDescent="0.25">
      <c r="A34" s="287"/>
      <c r="B34" s="288" t="s">
        <v>809</v>
      </c>
      <c r="C34" s="303">
        <v>18639085</v>
      </c>
      <c r="D34" s="303">
        <v>3263240</v>
      </c>
      <c r="E34" s="303"/>
      <c r="F34" s="303"/>
      <c r="G34" s="303"/>
      <c r="H34" s="303"/>
      <c r="I34" s="284">
        <f t="shared" si="0"/>
        <v>21902325</v>
      </c>
    </row>
    <row r="35" spans="1:9" ht="15" x14ac:dyDescent="0.25">
      <c r="A35" s="287" t="s">
        <v>12</v>
      </c>
      <c r="B35" s="288" t="s">
        <v>808</v>
      </c>
      <c r="C35" s="303">
        <v>21460918</v>
      </c>
      <c r="D35" s="303">
        <v>3755662</v>
      </c>
      <c r="E35" s="303"/>
      <c r="F35" s="303"/>
      <c r="G35" s="303"/>
      <c r="H35" s="303"/>
      <c r="I35" s="284">
        <f t="shared" si="0"/>
        <v>25216580</v>
      </c>
    </row>
    <row r="36" spans="1:9" ht="15" x14ac:dyDescent="0.25">
      <c r="A36" s="287"/>
      <c r="B36" s="288" t="s">
        <v>728</v>
      </c>
      <c r="C36" s="303"/>
      <c r="D36" s="303"/>
      <c r="E36" s="303"/>
      <c r="F36" s="303"/>
      <c r="G36" s="303"/>
      <c r="H36" s="303"/>
      <c r="I36" s="284">
        <f t="shared" si="0"/>
        <v>0</v>
      </c>
    </row>
    <row r="37" spans="1:9" ht="15" x14ac:dyDescent="0.25">
      <c r="A37" s="287"/>
      <c r="B37" s="288" t="s">
        <v>807</v>
      </c>
      <c r="C37" s="303"/>
      <c r="D37" s="303"/>
      <c r="E37" s="303"/>
      <c r="F37" s="303">
        <v>70000000</v>
      </c>
      <c r="G37" s="303"/>
      <c r="H37" s="303"/>
      <c r="I37" s="284">
        <f t="shared" si="0"/>
        <v>70000000</v>
      </c>
    </row>
    <row r="38" spans="1:9" ht="15" x14ac:dyDescent="0.25">
      <c r="A38" s="287"/>
      <c r="B38" s="288" t="s">
        <v>793</v>
      </c>
      <c r="C38" s="303"/>
      <c r="D38" s="303"/>
      <c r="E38" s="303"/>
      <c r="F38" s="303">
        <v>-4200000</v>
      </c>
      <c r="G38" s="303"/>
      <c r="H38" s="303"/>
      <c r="I38" s="284">
        <f t="shared" si="0"/>
        <v>-4200000</v>
      </c>
    </row>
    <row r="39" spans="1:9" ht="15" x14ac:dyDescent="0.25">
      <c r="A39" s="287"/>
      <c r="B39" s="288" t="s">
        <v>794</v>
      </c>
      <c r="C39" s="303"/>
      <c r="D39" s="303"/>
      <c r="E39" s="303"/>
      <c r="F39" s="303">
        <v>-7432264</v>
      </c>
      <c r="G39" s="303"/>
      <c r="H39" s="303"/>
      <c r="I39" s="284">
        <f t="shared" si="0"/>
        <v>-7432264</v>
      </c>
    </row>
    <row r="40" spans="1:9" ht="15" x14ac:dyDescent="0.25">
      <c r="A40" s="287"/>
      <c r="B40" s="288" t="s">
        <v>795</v>
      </c>
      <c r="C40" s="303"/>
      <c r="D40" s="303"/>
      <c r="E40" s="303"/>
      <c r="F40" s="303">
        <v>8150000</v>
      </c>
      <c r="G40" s="303"/>
      <c r="H40" s="303"/>
      <c r="I40" s="284">
        <f t="shared" si="0"/>
        <v>8150000</v>
      </c>
    </row>
    <row r="41" spans="1:9" ht="15" x14ac:dyDescent="0.25">
      <c r="A41" s="287"/>
      <c r="B41" s="288" t="s">
        <v>796</v>
      </c>
      <c r="C41" s="303"/>
      <c r="D41" s="303"/>
      <c r="E41" s="303">
        <v>-5000</v>
      </c>
      <c r="F41" s="303">
        <v>-2989505</v>
      </c>
      <c r="G41" s="303"/>
      <c r="H41" s="303"/>
      <c r="I41" s="284">
        <f t="shared" si="0"/>
        <v>-2994505</v>
      </c>
    </row>
    <row r="42" spans="1:9" ht="15" x14ac:dyDescent="0.25">
      <c r="A42" s="287" t="s">
        <v>12</v>
      </c>
      <c r="B42" s="290" t="s">
        <v>797</v>
      </c>
      <c r="C42" s="303"/>
      <c r="D42" s="303"/>
      <c r="E42" s="303"/>
      <c r="F42" s="303"/>
      <c r="G42" s="303">
        <v>1000000</v>
      </c>
      <c r="H42" s="303"/>
      <c r="I42" s="284">
        <f t="shared" si="0"/>
        <v>1000000</v>
      </c>
    </row>
    <row r="43" spans="1:9" ht="15" x14ac:dyDescent="0.25">
      <c r="A43" s="287"/>
      <c r="B43" s="288" t="s">
        <v>848</v>
      </c>
      <c r="C43" s="303"/>
      <c r="D43" s="303"/>
      <c r="E43" s="303"/>
      <c r="F43" s="303"/>
      <c r="G43" s="303"/>
      <c r="H43" s="303"/>
      <c r="I43" s="284">
        <f t="shared" si="0"/>
        <v>0</v>
      </c>
    </row>
    <row r="44" spans="1:9" ht="15" x14ac:dyDescent="0.25">
      <c r="A44" s="287"/>
      <c r="B44" s="288" t="s">
        <v>806</v>
      </c>
      <c r="C44" s="303"/>
      <c r="D44" s="303"/>
      <c r="E44" s="303"/>
      <c r="F44" s="303"/>
      <c r="G44" s="303"/>
      <c r="H44" s="303">
        <v>-1191079834</v>
      </c>
      <c r="I44" s="284">
        <f t="shared" si="0"/>
        <v>-1191079834</v>
      </c>
    </row>
    <row r="45" spans="1:9" ht="15" x14ac:dyDescent="0.25">
      <c r="A45" s="287"/>
      <c r="B45" s="288" t="s">
        <v>798</v>
      </c>
      <c r="C45" s="303"/>
      <c r="D45" s="303"/>
      <c r="E45" s="303"/>
      <c r="F45" s="303"/>
      <c r="G45" s="303"/>
      <c r="H45" s="303">
        <v>15000000</v>
      </c>
      <c r="I45" s="284">
        <v>15000000</v>
      </c>
    </row>
    <row r="46" spans="1:9" ht="15" x14ac:dyDescent="0.25">
      <c r="A46" s="287" t="s">
        <v>12</v>
      </c>
      <c r="B46" s="290" t="s">
        <v>799</v>
      </c>
      <c r="C46" s="303"/>
      <c r="D46" s="303"/>
      <c r="E46" s="303"/>
      <c r="F46" s="303"/>
      <c r="G46" s="303"/>
      <c r="H46" s="303">
        <v>17772000</v>
      </c>
      <c r="I46" s="284">
        <f>SUM(C46:H46)</f>
        <v>17772000</v>
      </c>
    </row>
    <row r="47" spans="1:9" ht="15" x14ac:dyDescent="0.25">
      <c r="A47" s="287"/>
      <c r="B47" s="288" t="s">
        <v>800</v>
      </c>
      <c r="C47" s="303"/>
      <c r="D47" s="303"/>
      <c r="E47" s="303"/>
      <c r="F47" s="303"/>
      <c r="G47" s="303"/>
      <c r="H47" s="303">
        <v>1000000</v>
      </c>
      <c r="I47" s="284">
        <f t="shared" si="0"/>
        <v>1000000</v>
      </c>
    </row>
    <row r="48" spans="1:9" ht="15" x14ac:dyDescent="0.25">
      <c r="A48" s="287"/>
      <c r="B48" s="288" t="s">
        <v>801</v>
      </c>
      <c r="C48" s="303"/>
      <c r="D48" s="303"/>
      <c r="E48" s="303"/>
      <c r="F48" s="303"/>
      <c r="G48" s="303"/>
      <c r="H48" s="303">
        <v>2952500</v>
      </c>
      <c r="I48" s="284">
        <f t="shared" si="0"/>
        <v>2952500</v>
      </c>
    </row>
    <row r="49" spans="1:9" ht="15" x14ac:dyDescent="0.2">
      <c r="A49" s="287" t="s">
        <v>10</v>
      </c>
      <c r="B49" s="285" t="s">
        <v>782</v>
      </c>
      <c r="C49" s="300">
        <f t="shared" ref="C49:I49" si="1">SUM(C2:C48)</f>
        <v>1386651071</v>
      </c>
      <c r="D49" s="300">
        <f t="shared" si="1"/>
        <v>241412924</v>
      </c>
      <c r="E49" s="300">
        <f t="shared" si="1"/>
        <v>1302999260</v>
      </c>
      <c r="F49" s="300">
        <f t="shared" si="1"/>
        <v>144723595</v>
      </c>
      <c r="G49" s="300">
        <f t="shared" si="1"/>
        <v>28000000</v>
      </c>
      <c r="H49" s="300">
        <f t="shared" si="1"/>
        <v>738584000</v>
      </c>
      <c r="I49" s="300">
        <f t="shared" si="1"/>
        <v>3842370850</v>
      </c>
    </row>
  </sheetData>
  <phoneticPr fontId="13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>
    <oddHeader xml:space="preserve">&amp;C&amp;"Arial CE,Félkövér"&amp;11 3.5 A kiadás tervezése bázis előirányzatból kiindulva
2020.&amp;RAdatok Ft-ban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view="pageLayout" topLeftCell="C1" zoomScaleSheetLayoutView="100" workbookViewId="0">
      <selection activeCell="E7" sqref="E7:G7"/>
    </sheetView>
  </sheetViews>
  <sheetFormatPr defaultRowHeight="15.75" x14ac:dyDescent="0.2"/>
  <cols>
    <col min="1" max="1" width="21.5703125" style="24" customWidth="1"/>
    <col min="2" max="2" width="8.7109375" style="24" customWidth="1"/>
    <col min="3" max="3" width="7.28515625" style="24" customWidth="1"/>
    <col min="4" max="4" width="7.42578125" style="24" customWidth="1"/>
    <col min="5" max="5" width="7.85546875" style="24" customWidth="1"/>
    <col min="6" max="6" width="7.5703125" style="24" customWidth="1"/>
    <col min="7" max="7" width="7.42578125" style="24" customWidth="1"/>
    <col min="8" max="8" width="7.7109375" style="24" customWidth="1"/>
    <col min="9" max="9" width="11.28515625" style="24" customWidth="1"/>
    <col min="10" max="10" width="10.28515625" style="24" customWidth="1"/>
    <col min="11" max="11" width="10.85546875" style="24" customWidth="1"/>
    <col min="12" max="12" width="12.140625" style="24" customWidth="1"/>
    <col min="13" max="13" width="12.42578125" style="24" customWidth="1"/>
    <col min="14" max="16384" width="9.140625" style="24"/>
  </cols>
  <sheetData>
    <row r="1" spans="1:13" s="170" customFormat="1" ht="42.75" customHeight="1" x14ac:dyDescent="0.2">
      <c r="A1" s="589" t="s">
        <v>0</v>
      </c>
      <c r="B1" s="169" t="s">
        <v>711</v>
      </c>
      <c r="C1" s="169" t="s">
        <v>475</v>
      </c>
      <c r="D1" s="169" t="s">
        <v>589</v>
      </c>
      <c r="E1" s="282" t="s">
        <v>590</v>
      </c>
      <c r="F1" s="282" t="s">
        <v>623</v>
      </c>
      <c r="G1" s="293" t="s">
        <v>712</v>
      </c>
      <c r="H1" s="293" t="s">
        <v>820</v>
      </c>
      <c r="I1" s="591" t="s">
        <v>821</v>
      </c>
      <c r="J1" s="592"/>
      <c r="K1" s="592"/>
      <c r="L1" s="592"/>
      <c r="M1" s="593"/>
    </row>
    <row r="2" spans="1:13" s="170" customFormat="1" ht="53.25" customHeight="1" thickBot="1" x14ac:dyDescent="0.25">
      <c r="A2" s="590"/>
      <c r="B2" s="171" t="s">
        <v>841</v>
      </c>
      <c r="C2" s="171" t="s">
        <v>841</v>
      </c>
      <c r="D2" s="171" t="s">
        <v>841</v>
      </c>
      <c r="E2" s="171" t="s">
        <v>841</v>
      </c>
      <c r="F2" s="171" t="s">
        <v>841</v>
      </c>
      <c r="G2" s="171" t="s">
        <v>841</v>
      </c>
      <c r="H2" s="171" t="s">
        <v>841</v>
      </c>
      <c r="I2" s="172" t="s">
        <v>822</v>
      </c>
      <c r="J2" s="173" t="s">
        <v>823</v>
      </c>
      <c r="K2" s="173" t="s">
        <v>824</v>
      </c>
      <c r="L2" s="173" t="s">
        <v>825</v>
      </c>
      <c r="M2" s="403" t="s">
        <v>842</v>
      </c>
    </row>
    <row r="3" spans="1:13" s="170" customFormat="1" ht="31.5" customHeight="1" x14ac:dyDescent="0.2">
      <c r="A3" s="401" t="s">
        <v>89</v>
      </c>
      <c r="B3" s="174"/>
      <c r="C3" s="402"/>
      <c r="D3" s="175"/>
      <c r="E3" s="175"/>
      <c r="F3" s="175"/>
      <c r="G3" s="294"/>
      <c r="H3" s="294"/>
      <c r="I3" s="594"/>
      <c r="J3" s="595"/>
      <c r="K3" s="595"/>
      <c r="L3" s="595"/>
      <c r="M3" s="596"/>
    </row>
    <row r="4" spans="1:13" s="180" customFormat="1" ht="10.5" customHeight="1" x14ac:dyDescent="0.2">
      <c r="A4" s="176"/>
      <c r="B4" s="177"/>
      <c r="C4" s="177"/>
      <c r="D4" s="177"/>
      <c r="E4" s="177"/>
      <c r="F4" s="177"/>
      <c r="G4" s="178"/>
      <c r="H4" s="178"/>
      <c r="I4" s="179"/>
      <c r="J4" s="145"/>
      <c r="K4" s="145"/>
      <c r="L4" s="145"/>
      <c r="M4" s="219"/>
    </row>
    <row r="5" spans="1:13" s="180" customFormat="1" ht="42.75" customHeight="1" x14ac:dyDescent="0.2">
      <c r="A5" s="176" t="s">
        <v>826</v>
      </c>
      <c r="B5" s="177"/>
      <c r="C5" s="177"/>
      <c r="D5" s="177"/>
      <c r="E5" s="177"/>
      <c r="F5" s="177">
        <v>2706</v>
      </c>
      <c r="G5" s="178">
        <v>5344</v>
      </c>
      <c r="H5" s="178">
        <v>918</v>
      </c>
      <c r="I5" s="179">
        <v>577343</v>
      </c>
      <c r="J5" s="181">
        <v>0</v>
      </c>
      <c r="K5" s="181">
        <v>0</v>
      </c>
      <c r="L5" s="181">
        <v>2506752</v>
      </c>
      <c r="M5" s="191">
        <f>SUM(I5:L5)</f>
        <v>3084095</v>
      </c>
    </row>
    <row r="6" spans="1:13" s="180" customFormat="1" ht="15" x14ac:dyDescent="0.2">
      <c r="A6" s="176" t="s">
        <v>11</v>
      </c>
      <c r="B6" s="177">
        <v>29587</v>
      </c>
      <c r="C6" s="177">
        <v>82442</v>
      </c>
      <c r="D6" s="177">
        <v>32044</v>
      </c>
      <c r="E6" s="177">
        <v>11233</v>
      </c>
      <c r="F6" s="177">
        <v>10540</v>
      </c>
      <c r="G6" s="178">
        <v>9248</v>
      </c>
      <c r="H6" s="178">
        <v>14191</v>
      </c>
      <c r="I6" s="179">
        <v>7325968</v>
      </c>
      <c r="J6" s="145">
        <v>3299859</v>
      </c>
      <c r="K6" s="145">
        <v>260089</v>
      </c>
      <c r="L6" s="145">
        <v>4630553</v>
      </c>
      <c r="M6" s="191">
        <f>SUM(I6:L6)</f>
        <v>15516469</v>
      </c>
    </row>
    <row r="7" spans="1:13" s="180" customFormat="1" ht="15" x14ac:dyDescent="0.2">
      <c r="A7" s="176" t="s">
        <v>540</v>
      </c>
      <c r="B7" s="177"/>
      <c r="C7" s="177"/>
      <c r="D7" s="177">
        <v>30121</v>
      </c>
      <c r="E7" s="177">
        <v>4265</v>
      </c>
      <c r="F7" s="177">
        <v>5151</v>
      </c>
      <c r="G7" s="178">
        <v>4250</v>
      </c>
      <c r="H7" s="178">
        <v>5823</v>
      </c>
      <c r="I7" s="179">
        <v>8678149</v>
      </c>
      <c r="J7" s="145">
        <v>1301811</v>
      </c>
      <c r="K7" s="145">
        <v>63609</v>
      </c>
      <c r="L7" s="145">
        <v>217217</v>
      </c>
      <c r="M7" s="191">
        <f>SUM(I7:L7)</f>
        <v>10260786</v>
      </c>
    </row>
    <row r="8" spans="1:13" s="180" customFormat="1" ht="15" x14ac:dyDescent="0.2">
      <c r="A8" s="176" t="s">
        <v>90</v>
      </c>
      <c r="B8" s="177">
        <v>763</v>
      </c>
      <c r="C8" s="177">
        <v>3948</v>
      </c>
      <c r="D8" s="177">
        <v>155</v>
      </c>
      <c r="E8" s="177"/>
      <c r="F8" s="177">
        <v>45</v>
      </c>
      <c r="G8" s="178"/>
      <c r="H8" s="178">
        <v>19</v>
      </c>
      <c r="I8" s="179">
        <v>0</v>
      </c>
      <c r="J8" s="145">
        <f t="shared" ref="J8:M8" si="0">SUM(I8)</f>
        <v>0</v>
      </c>
      <c r="K8" s="145">
        <f t="shared" si="0"/>
        <v>0</v>
      </c>
      <c r="L8" s="145">
        <f t="shared" si="0"/>
        <v>0</v>
      </c>
      <c r="M8" s="219">
        <f t="shared" si="0"/>
        <v>0</v>
      </c>
    </row>
    <row r="9" spans="1:13" s="180" customFormat="1" ht="15" x14ac:dyDescent="0.2">
      <c r="A9" s="176" t="s">
        <v>91</v>
      </c>
      <c r="B9" s="177">
        <v>0</v>
      </c>
      <c r="C9" s="177">
        <v>35</v>
      </c>
      <c r="D9" s="177"/>
      <c r="E9" s="177"/>
      <c r="F9" s="177">
        <v>51</v>
      </c>
      <c r="G9" s="178">
        <v>110</v>
      </c>
      <c r="H9" s="178">
        <v>23</v>
      </c>
      <c r="I9" s="179">
        <v>91507</v>
      </c>
      <c r="J9" s="145"/>
      <c r="K9" s="145"/>
      <c r="L9" s="145"/>
      <c r="M9" s="191">
        <f>SUM(I9:L9)</f>
        <v>91507</v>
      </c>
    </row>
    <row r="10" spans="1:13" s="180" customFormat="1" ht="15" x14ac:dyDescent="0.2">
      <c r="A10" s="176" t="s">
        <v>92</v>
      </c>
      <c r="B10" s="177">
        <v>818</v>
      </c>
      <c r="C10" s="177"/>
      <c r="D10" s="177"/>
      <c r="E10" s="177">
        <v>173</v>
      </c>
      <c r="F10" s="177">
        <v>3</v>
      </c>
      <c r="G10" s="178">
        <v>66</v>
      </c>
      <c r="H10" s="178">
        <v>7</v>
      </c>
      <c r="I10" s="179">
        <v>49495</v>
      </c>
      <c r="J10" s="145"/>
      <c r="K10" s="145"/>
      <c r="L10" s="145"/>
      <c r="M10" s="191">
        <f>SUM(I10:L10)</f>
        <v>49495</v>
      </c>
    </row>
    <row r="11" spans="1:13" s="180" customFormat="1" ht="15" x14ac:dyDescent="0.2">
      <c r="A11" s="176" t="s">
        <v>93</v>
      </c>
      <c r="B11" s="177">
        <v>73</v>
      </c>
      <c r="C11" s="177">
        <v>76</v>
      </c>
      <c r="D11" s="177">
        <v>33</v>
      </c>
      <c r="E11" s="177"/>
      <c r="F11" s="177"/>
      <c r="G11" s="178"/>
      <c r="H11" s="178">
        <v>0</v>
      </c>
      <c r="I11" s="179"/>
      <c r="J11" s="145"/>
      <c r="K11" s="145"/>
      <c r="L11" s="145"/>
      <c r="M11" s="191"/>
    </row>
    <row r="12" spans="1:13" s="180" customFormat="1" ht="15" x14ac:dyDescent="0.2">
      <c r="A12" s="176" t="s">
        <v>1</v>
      </c>
      <c r="B12" s="177">
        <v>0</v>
      </c>
      <c r="C12" s="177"/>
      <c r="D12" s="177"/>
      <c r="E12" s="177"/>
      <c r="F12" s="177"/>
      <c r="G12" s="178"/>
      <c r="H12" s="178">
        <v>64</v>
      </c>
      <c r="I12" s="179">
        <v>0</v>
      </c>
      <c r="J12" s="145">
        <v>0</v>
      </c>
      <c r="K12" s="145">
        <v>0</v>
      </c>
      <c r="L12" s="145">
        <v>0</v>
      </c>
      <c r="M12" s="191">
        <v>0</v>
      </c>
    </row>
    <row r="13" spans="1:13" s="180" customFormat="1" ht="18" customHeight="1" x14ac:dyDescent="0.2">
      <c r="A13" s="176" t="s">
        <v>108</v>
      </c>
      <c r="B13" s="177"/>
      <c r="C13" s="177"/>
      <c r="D13" s="177"/>
      <c r="E13" s="177"/>
      <c r="F13" s="177"/>
      <c r="G13" s="178"/>
      <c r="H13" s="178">
        <v>0</v>
      </c>
      <c r="I13" s="179"/>
      <c r="J13" s="145"/>
      <c r="K13" s="145"/>
      <c r="L13" s="146"/>
      <c r="M13" s="191">
        <v>0</v>
      </c>
    </row>
    <row r="14" spans="1:13" s="180" customFormat="1" ht="15" x14ac:dyDescent="0.2">
      <c r="A14" s="176" t="s">
        <v>109</v>
      </c>
      <c r="B14" s="177"/>
      <c r="C14" s="177"/>
      <c r="D14" s="177"/>
      <c r="E14" s="177"/>
      <c r="F14" s="177"/>
      <c r="G14" s="178"/>
      <c r="H14" s="178">
        <v>789</v>
      </c>
      <c r="I14" s="179"/>
      <c r="J14" s="145"/>
      <c r="K14" s="145"/>
      <c r="L14" s="146"/>
      <c r="M14" s="191">
        <v>0</v>
      </c>
    </row>
    <row r="15" spans="1:13" s="180" customFormat="1" ht="15" x14ac:dyDescent="0.2">
      <c r="A15" s="176" t="s">
        <v>110</v>
      </c>
      <c r="B15" s="177"/>
      <c r="C15" s="177"/>
      <c r="D15" s="177"/>
      <c r="E15" s="177"/>
      <c r="F15" s="177"/>
      <c r="G15" s="178"/>
      <c r="H15" s="178">
        <v>0</v>
      </c>
      <c r="I15" s="179"/>
      <c r="J15" s="145"/>
      <c r="K15" s="145"/>
      <c r="L15" s="146"/>
      <c r="M15" s="191">
        <v>0</v>
      </c>
    </row>
    <row r="16" spans="1:13" s="180" customFormat="1" ht="30" x14ac:dyDescent="0.2">
      <c r="A16" s="176" t="s">
        <v>713</v>
      </c>
      <c r="B16" s="177">
        <v>23282</v>
      </c>
      <c r="C16" s="177">
        <v>6914</v>
      </c>
      <c r="D16" s="177">
        <v>2729</v>
      </c>
      <c r="E16" s="177">
        <v>7064</v>
      </c>
      <c r="F16" s="177">
        <v>4056</v>
      </c>
      <c r="G16" s="178">
        <v>2772</v>
      </c>
      <c r="H16" s="178">
        <v>789</v>
      </c>
      <c r="I16" s="179"/>
      <c r="J16" s="145"/>
      <c r="K16" s="145"/>
      <c r="L16" s="145"/>
      <c r="M16" s="191">
        <v>0</v>
      </c>
    </row>
    <row r="17" spans="1:13" s="180" customFormat="1" ht="15" x14ac:dyDescent="0.2">
      <c r="A17" s="176" t="s">
        <v>100</v>
      </c>
      <c r="B17" s="177">
        <v>26860</v>
      </c>
      <c r="C17" s="177">
        <v>17630</v>
      </c>
      <c r="D17" s="177">
        <v>30520</v>
      </c>
      <c r="E17" s="177">
        <v>69527</v>
      </c>
      <c r="F17" s="177">
        <v>57391</v>
      </c>
      <c r="G17" s="178">
        <v>115504</v>
      </c>
      <c r="H17" s="178">
        <v>65738</v>
      </c>
      <c r="I17" s="179">
        <v>1994000</v>
      </c>
      <c r="J17" s="145">
        <v>2179000</v>
      </c>
      <c r="K17" s="145">
        <v>0</v>
      </c>
      <c r="L17" s="145">
        <v>21380000</v>
      </c>
      <c r="M17" s="191">
        <f>SUM(I17:L17)</f>
        <v>25553000</v>
      </c>
    </row>
    <row r="18" spans="1:13" s="180" customFormat="1" ht="27.75" customHeight="1" x14ac:dyDescent="0.2">
      <c r="A18" s="176" t="s">
        <v>714</v>
      </c>
      <c r="B18" s="177"/>
      <c r="C18" s="177"/>
      <c r="D18" s="177"/>
      <c r="E18" s="177"/>
      <c r="F18" s="177"/>
      <c r="G18" s="178">
        <v>5607</v>
      </c>
      <c r="H18" s="178">
        <v>0</v>
      </c>
      <c r="I18" s="179">
        <v>2254000</v>
      </c>
      <c r="J18" s="145"/>
      <c r="K18" s="145"/>
      <c r="L18" s="145"/>
      <c r="M18" s="191">
        <f>SUM(I18:L18)</f>
        <v>2254000</v>
      </c>
    </row>
    <row r="19" spans="1:13" s="180" customFormat="1" ht="30" customHeight="1" x14ac:dyDescent="0.2">
      <c r="A19" s="182" t="s">
        <v>827</v>
      </c>
      <c r="B19" s="183"/>
      <c r="C19" s="183">
        <v>38592</v>
      </c>
      <c r="D19" s="177">
        <v>11680</v>
      </c>
      <c r="E19" s="177">
        <v>32</v>
      </c>
      <c r="F19" s="177"/>
      <c r="G19" s="178"/>
      <c r="H19" s="178">
        <v>0</v>
      </c>
      <c r="I19" s="184"/>
      <c r="J19" s="147"/>
      <c r="K19" s="147"/>
      <c r="L19" s="147"/>
      <c r="M19" s="191">
        <v>0</v>
      </c>
    </row>
    <row r="20" spans="1:13" s="180" customFormat="1" ht="32.25" customHeight="1" x14ac:dyDescent="0.2">
      <c r="A20" s="182" t="s">
        <v>102</v>
      </c>
      <c r="B20" s="183"/>
      <c r="C20" s="183"/>
      <c r="D20" s="177"/>
      <c r="E20" s="177"/>
      <c r="F20" s="177"/>
      <c r="G20" s="178"/>
      <c r="H20" s="178">
        <v>0</v>
      </c>
      <c r="I20" s="184"/>
      <c r="J20" s="147"/>
      <c r="K20" s="147"/>
      <c r="L20" s="147"/>
      <c r="M20" s="419">
        <v>0</v>
      </c>
    </row>
    <row r="21" spans="1:13" s="180" customFormat="1" ht="25.5" customHeight="1" thickBot="1" x14ac:dyDescent="0.25">
      <c r="A21" s="427" t="s">
        <v>95</v>
      </c>
      <c r="B21" s="428">
        <f t="shared" ref="B21:G21" si="1">SUM(B4:B20)</f>
        <v>81383</v>
      </c>
      <c r="C21" s="428">
        <f t="shared" si="1"/>
        <v>149637</v>
      </c>
      <c r="D21" s="428">
        <f t="shared" si="1"/>
        <v>107282</v>
      </c>
      <c r="E21" s="428">
        <f t="shared" si="1"/>
        <v>92294</v>
      </c>
      <c r="F21" s="428">
        <f t="shared" si="1"/>
        <v>79943</v>
      </c>
      <c r="G21" s="428">
        <f t="shared" si="1"/>
        <v>142901</v>
      </c>
      <c r="H21" s="429">
        <f>SUM(H5:H20)</f>
        <v>88361</v>
      </c>
      <c r="I21" s="427">
        <f>SUM(I4:I20)</f>
        <v>20970462</v>
      </c>
      <c r="J21" s="430">
        <f>SUM(J4:J20)</f>
        <v>6780670</v>
      </c>
      <c r="K21" s="427">
        <f>SUM(K4:K20)</f>
        <v>323698</v>
      </c>
      <c r="L21" s="430">
        <f>SUM(L4:L20)</f>
        <v>28734522</v>
      </c>
      <c r="M21" s="430">
        <f>SUM(M4:M20)</f>
        <v>56809352</v>
      </c>
    </row>
    <row r="22" spans="1:13" s="180" customFormat="1" ht="35.25" customHeight="1" thickBot="1" x14ac:dyDescent="0.25">
      <c r="A22" s="185"/>
      <c r="B22" s="433"/>
      <c r="C22" s="185"/>
      <c r="D22" s="185"/>
      <c r="E22" s="185"/>
      <c r="F22" s="185"/>
      <c r="G22" s="185"/>
      <c r="H22" s="185"/>
      <c r="I22" s="186"/>
      <c r="J22" s="186"/>
      <c r="K22" s="186"/>
      <c r="L22" s="186"/>
      <c r="M22" s="295"/>
    </row>
    <row r="23" spans="1:13" s="170" customFormat="1" ht="27.75" customHeight="1" x14ac:dyDescent="0.2">
      <c r="A23" s="401" t="s">
        <v>96</v>
      </c>
      <c r="B23" s="402"/>
      <c r="C23" s="402"/>
      <c r="D23" s="402"/>
      <c r="E23" s="402"/>
      <c r="F23" s="402"/>
      <c r="G23" s="402"/>
      <c r="H23" s="402"/>
      <c r="I23" s="594"/>
      <c r="J23" s="595"/>
      <c r="K23" s="595"/>
      <c r="L23" s="595"/>
      <c r="M23" s="596"/>
    </row>
    <row r="24" spans="1:13" s="180" customFormat="1" ht="11.25" customHeight="1" x14ac:dyDescent="0.2">
      <c r="A24" s="176"/>
      <c r="B24" s="177"/>
      <c r="C24" s="177"/>
      <c r="D24" s="187"/>
      <c r="E24" s="188"/>
      <c r="F24" s="177"/>
      <c r="G24" s="178"/>
      <c r="H24" s="178"/>
      <c r="I24" s="179"/>
      <c r="J24" s="145"/>
      <c r="K24" s="145"/>
      <c r="L24" s="145"/>
      <c r="M24" s="219"/>
    </row>
    <row r="25" spans="1:13" s="180" customFormat="1" ht="45" x14ac:dyDescent="0.2">
      <c r="A25" s="176" t="s">
        <v>591</v>
      </c>
      <c r="B25" s="177"/>
      <c r="C25" s="177"/>
      <c r="D25" s="187"/>
      <c r="E25" s="188"/>
      <c r="F25" s="177">
        <v>3289</v>
      </c>
      <c r="G25" s="178">
        <v>3371</v>
      </c>
      <c r="H25" s="178">
        <v>2297</v>
      </c>
      <c r="I25" s="179">
        <v>4923052</v>
      </c>
      <c r="J25" s="181">
        <v>0</v>
      </c>
      <c r="K25" s="181">
        <v>0</v>
      </c>
      <c r="L25" s="181">
        <v>0</v>
      </c>
      <c r="M25" s="191">
        <f>SUM(I25:L25)</f>
        <v>4923052</v>
      </c>
    </row>
    <row r="26" spans="1:13" s="180" customFormat="1" ht="15" x14ac:dyDescent="0.2">
      <c r="A26" s="176" t="s">
        <v>11</v>
      </c>
      <c r="B26" s="177">
        <v>58996</v>
      </c>
      <c r="C26" s="177">
        <v>51319</v>
      </c>
      <c r="D26" s="187">
        <v>7933</v>
      </c>
      <c r="E26" s="188">
        <v>4660</v>
      </c>
      <c r="F26" s="177">
        <v>1631</v>
      </c>
      <c r="G26" s="178">
        <v>2009</v>
      </c>
      <c r="H26" s="178">
        <v>1351</v>
      </c>
      <c r="I26" s="179">
        <v>403749</v>
      </c>
      <c r="J26" s="145"/>
      <c r="K26" s="145">
        <v>58700</v>
      </c>
      <c r="L26" s="145">
        <v>1631213</v>
      </c>
      <c r="M26" s="191">
        <f>SUM(I26:L26)</f>
        <v>2093662</v>
      </c>
    </row>
    <row r="27" spans="1:13" s="180" customFormat="1" ht="15" x14ac:dyDescent="0.2">
      <c r="A27" s="176" t="s">
        <v>540</v>
      </c>
      <c r="B27" s="177"/>
      <c r="C27" s="177"/>
      <c r="D27" s="187">
        <v>7507</v>
      </c>
      <c r="E27" s="188">
        <v>432</v>
      </c>
      <c r="F27" s="177">
        <v>4791</v>
      </c>
      <c r="G27" s="178">
        <v>3074</v>
      </c>
      <c r="H27" s="178">
        <v>7125</v>
      </c>
      <c r="I27" s="179">
        <v>1009668</v>
      </c>
      <c r="J27" s="145">
        <v>548816</v>
      </c>
      <c r="K27" s="145">
        <v>265136</v>
      </c>
      <c r="L27" s="145">
        <v>4747442</v>
      </c>
      <c r="M27" s="191">
        <v>6571062</v>
      </c>
    </row>
    <row r="28" spans="1:13" s="180" customFormat="1" ht="15" x14ac:dyDescent="0.2">
      <c r="A28" s="176" t="s">
        <v>90</v>
      </c>
      <c r="B28" s="177">
        <v>14</v>
      </c>
      <c r="C28" s="177"/>
      <c r="D28" s="187">
        <v>8</v>
      </c>
      <c r="E28" s="188">
        <v>1500</v>
      </c>
      <c r="F28" s="177">
        <v>1500</v>
      </c>
      <c r="G28" s="178">
        <v>72</v>
      </c>
      <c r="H28" s="178">
        <v>0</v>
      </c>
      <c r="I28" s="179">
        <v>0</v>
      </c>
      <c r="J28" s="145">
        <v>0</v>
      </c>
      <c r="K28" s="145">
        <v>0</v>
      </c>
      <c r="L28" s="145">
        <v>0</v>
      </c>
      <c r="M28" s="219">
        <f>SUM(I28:L28)</f>
        <v>0</v>
      </c>
    </row>
    <row r="29" spans="1:13" s="180" customFormat="1" ht="15" x14ac:dyDescent="0.2">
      <c r="A29" s="176" t="s">
        <v>91</v>
      </c>
      <c r="B29" s="177"/>
      <c r="C29" s="177"/>
      <c r="D29" s="187"/>
      <c r="E29" s="188">
        <v>662</v>
      </c>
      <c r="F29" s="177">
        <v>236</v>
      </c>
      <c r="G29" s="178">
        <v>353</v>
      </c>
      <c r="H29" s="178">
        <v>44</v>
      </c>
      <c r="I29" s="179">
        <v>372000</v>
      </c>
      <c r="J29" s="145">
        <v>20000</v>
      </c>
      <c r="K29" s="145">
        <v>0</v>
      </c>
      <c r="L29" s="145">
        <v>44000</v>
      </c>
      <c r="M29" s="191">
        <f t="shared" ref="M29:M30" si="2">SUM(I29:L29)</f>
        <v>436000</v>
      </c>
    </row>
    <row r="30" spans="1:13" s="180" customFormat="1" ht="15" x14ac:dyDescent="0.2">
      <c r="A30" s="176" t="s">
        <v>92</v>
      </c>
      <c r="B30" s="177">
        <v>10</v>
      </c>
      <c r="C30" s="177"/>
      <c r="D30" s="187">
        <v>18</v>
      </c>
      <c r="E30" s="188">
        <v>670</v>
      </c>
      <c r="F30" s="177">
        <v>21</v>
      </c>
      <c r="G30" s="178">
        <v>3</v>
      </c>
      <c r="H30" s="178">
        <v>3</v>
      </c>
      <c r="I30" s="179">
        <v>1819111</v>
      </c>
      <c r="J30" s="145">
        <v>0</v>
      </c>
      <c r="K30" s="145">
        <v>0</v>
      </c>
      <c r="L30" s="145">
        <v>2600</v>
      </c>
      <c r="M30" s="191">
        <f t="shared" si="2"/>
        <v>1821711</v>
      </c>
    </row>
    <row r="31" spans="1:13" s="180" customFormat="1" ht="15" x14ac:dyDescent="0.2">
      <c r="A31" s="176" t="s">
        <v>93</v>
      </c>
      <c r="B31" s="177"/>
      <c r="C31" s="177"/>
      <c r="D31" s="187"/>
      <c r="E31" s="188"/>
      <c r="F31" s="177"/>
      <c r="G31" s="178"/>
      <c r="H31" s="178">
        <v>0</v>
      </c>
      <c r="I31" s="179"/>
      <c r="J31" s="145"/>
      <c r="K31" s="145"/>
      <c r="L31" s="145"/>
      <c r="M31" s="219"/>
    </row>
    <row r="32" spans="1:13" s="180" customFormat="1" ht="15" x14ac:dyDescent="0.2">
      <c r="A32" s="176" t="s">
        <v>1</v>
      </c>
      <c r="B32" s="177"/>
      <c r="C32" s="177"/>
      <c r="D32" s="187"/>
      <c r="E32" s="188">
        <v>300</v>
      </c>
      <c r="F32" s="177"/>
      <c r="G32" s="178"/>
      <c r="H32" s="178">
        <v>0</v>
      </c>
      <c r="I32" s="179">
        <v>0</v>
      </c>
      <c r="J32" s="145">
        <v>0</v>
      </c>
      <c r="K32" s="145">
        <v>0</v>
      </c>
      <c r="L32" s="145">
        <v>0</v>
      </c>
      <c r="M32" s="191">
        <v>0</v>
      </c>
    </row>
    <row r="33" spans="1:13" s="180" customFormat="1" ht="15" x14ac:dyDescent="0.2">
      <c r="A33" s="176" t="s">
        <v>94</v>
      </c>
      <c r="B33" s="177">
        <v>45802</v>
      </c>
      <c r="C33" s="177">
        <v>18619</v>
      </c>
      <c r="D33" s="187">
        <v>18353</v>
      </c>
      <c r="E33" s="188">
        <v>20066</v>
      </c>
      <c r="F33" s="177">
        <v>8539</v>
      </c>
      <c r="G33" s="178">
        <v>19042</v>
      </c>
      <c r="H33" s="178">
        <v>9958</v>
      </c>
      <c r="I33" s="420">
        <v>301000</v>
      </c>
      <c r="J33" s="145">
        <v>33000</v>
      </c>
      <c r="K33" s="145">
        <v>0</v>
      </c>
      <c r="L33" s="145">
        <v>4222000</v>
      </c>
      <c r="M33" s="191">
        <f>SUM(I33:L33)</f>
        <v>4556000</v>
      </c>
    </row>
    <row r="34" spans="1:13" s="180" customFormat="1" ht="15" x14ac:dyDescent="0.2">
      <c r="A34" s="176" t="s">
        <v>100</v>
      </c>
      <c r="B34" s="177">
        <v>72426</v>
      </c>
      <c r="C34" s="177">
        <v>61646</v>
      </c>
      <c r="D34" s="187">
        <v>64780</v>
      </c>
      <c r="E34" s="188">
        <v>62962</v>
      </c>
      <c r="F34" s="177">
        <v>68315</v>
      </c>
      <c r="G34" s="178">
        <v>58187</v>
      </c>
      <c r="H34" s="178">
        <v>81353</v>
      </c>
      <c r="I34" s="179">
        <v>2300000</v>
      </c>
      <c r="J34" s="145">
        <v>0</v>
      </c>
      <c r="K34" s="145">
        <v>1662000</v>
      </c>
      <c r="L34" s="145">
        <v>115438000</v>
      </c>
      <c r="M34" s="191">
        <f>SUM(I34:L34)</f>
        <v>119400000</v>
      </c>
    </row>
    <row r="35" spans="1:13" s="180" customFormat="1" ht="30.75" customHeight="1" x14ac:dyDescent="0.2">
      <c r="A35" s="421" t="s">
        <v>714</v>
      </c>
      <c r="B35" s="422"/>
      <c r="C35" s="422"/>
      <c r="D35" s="423"/>
      <c r="E35" s="424">
        <v>235427</v>
      </c>
      <c r="F35" s="422">
        <v>163427</v>
      </c>
      <c r="G35" s="425">
        <v>163427</v>
      </c>
      <c r="H35" s="425">
        <v>148427</v>
      </c>
      <c r="I35" s="426">
        <v>111712</v>
      </c>
      <c r="J35" s="423"/>
      <c r="K35" s="423"/>
      <c r="L35" s="423"/>
      <c r="M35" s="425">
        <f>SUM(I35:L35)</f>
        <v>111712</v>
      </c>
    </row>
    <row r="36" spans="1:13" s="180" customFormat="1" ht="30.75" customHeight="1" x14ac:dyDescent="0.2">
      <c r="A36" s="182" t="s">
        <v>715</v>
      </c>
      <c r="B36" s="183"/>
      <c r="C36" s="183">
        <v>2023</v>
      </c>
      <c r="D36" s="187">
        <v>2173</v>
      </c>
      <c r="E36" s="189">
        <v>5058</v>
      </c>
      <c r="F36" s="177"/>
      <c r="G36" s="296"/>
      <c r="H36" s="296">
        <v>0</v>
      </c>
      <c r="I36" s="184"/>
      <c r="J36" s="147"/>
      <c r="K36" s="147"/>
      <c r="L36" s="147"/>
      <c r="M36" s="220"/>
    </row>
    <row r="37" spans="1:13" s="180" customFormat="1" ht="33.75" customHeight="1" x14ac:dyDescent="0.2">
      <c r="A37" s="182" t="s">
        <v>102</v>
      </c>
      <c r="B37" s="183"/>
      <c r="C37" s="183"/>
      <c r="D37" s="187"/>
      <c r="E37" s="189">
        <v>3135</v>
      </c>
      <c r="F37" s="177"/>
      <c r="G37" s="296">
        <v>2802</v>
      </c>
      <c r="H37" s="296">
        <v>0</v>
      </c>
      <c r="I37" s="184">
        <v>116990</v>
      </c>
      <c r="J37" s="147"/>
      <c r="K37" s="147"/>
      <c r="L37" s="147"/>
      <c r="M37" s="419">
        <f>SUM(I37:L37)</f>
        <v>116990</v>
      </c>
    </row>
    <row r="38" spans="1:13" s="432" customFormat="1" ht="18" customHeight="1" thickBot="1" x14ac:dyDescent="0.25">
      <c r="A38" s="427" t="s">
        <v>95</v>
      </c>
      <c r="B38" s="428">
        <f>SUM(B24:B37)</f>
        <v>177248</v>
      </c>
      <c r="C38" s="428">
        <f>SUM(C24:C37)</f>
        <v>133607</v>
      </c>
      <c r="D38" s="430">
        <f>SUM(D24:D37)</f>
        <v>100772</v>
      </c>
      <c r="E38" s="431">
        <f>SUM(E24:E37)</f>
        <v>334872</v>
      </c>
      <c r="F38" s="428">
        <v>251749</v>
      </c>
      <c r="G38" s="429">
        <v>252340</v>
      </c>
      <c r="H38" s="429">
        <v>250558</v>
      </c>
      <c r="I38" s="427">
        <f>SUM(I25:I37)</f>
        <v>11357282</v>
      </c>
      <c r="J38" s="430">
        <f>SUM(J25:J37)</f>
        <v>601816</v>
      </c>
      <c r="K38" s="430">
        <f>SUM(K26:K37)</f>
        <v>1985836</v>
      </c>
      <c r="L38" s="430">
        <f>SUM(L26:L37)</f>
        <v>126085255</v>
      </c>
      <c r="M38" s="429">
        <f>SUM(I38:L38)</f>
        <v>140030189</v>
      </c>
    </row>
    <row r="39" spans="1:13" s="180" customFormat="1" ht="15" x14ac:dyDescent="0.2">
      <c r="A39" s="433"/>
      <c r="B39" s="433"/>
      <c r="C39" s="433"/>
      <c r="D39" s="433"/>
      <c r="E39" s="433"/>
      <c r="F39" s="433"/>
      <c r="G39" s="433"/>
      <c r="H39" s="433"/>
      <c r="I39" s="437"/>
      <c r="J39" s="437"/>
      <c r="K39" s="437"/>
      <c r="L39" s="437"/>
      <c r="M39" s="437"/>
    </row>
    <row r="40" spans="1:13" s="30" customFormat="1" x14ac:dyDescent="0.2">
      <c r="A40" s="29"/>
      <c r="B40" s="29"/>
      <c r="C40" s="29"/>
      <c r="D40" s="29"/>
      <c r="E40" s="29"/>
      <c r="F40" s="29"/>
      <c r="G40" s="29"/>
      <c r="H40" s="29"/>
    </row>
  </sheetData>
  <mergeCells count="4">
    <mergeCell ref="A1:A2"/>
    <mergeCell ref="I1:M1"/>
    <mergeCell ref="I3:M3"/>
    <mergeCell ref="I23:M23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Header xml:space="preserve">&amp;C&amp;"Arial CE,Félkövér"&amp;12 3.6 Kifizetetlen számlák, intézményi kintlévőségek
/Szállítók - vevők/&amp;R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41"/>
  <sheetViews>
    <sheetView view="pageLayout" topLeftCell="Q1" zoomScaleSheetLayoutView="64" workbookViewId="0">
      <selection activeCell="D13" sqref="D13"/>
    </sheetView>
  </sheetViews>
  <sheetFormatPr defaultColWidth="13.140625" defaultRowHeight="12.75" x14ac:dyDescent="0.2"/>
  <cols>
    <col min="1" max="1" width="46.7109375" style="202" customWidth="1"/>
    <col min="2" max="2" width="12" style="202" customWidth="1"/>
    <col min="3" max="3" width="11.42578125" style="202" customWidth="1"/>
    <col min="4" max="4" width="10.85546875" style="202" customWidth="1"/>
    <col min="5" max="5" width="11.85546875" style="202" customWidth="1"/>
    <col min="6" max="6" width="10.28515625" style="202" customWidth="1"/>
    <col min="7" max="7" width="11.42578125" style="202" customWidth="1"/>
    <col min="8" max="8" width="10.5703125" style="202" customWidth="1"/>
    <col min="9" max="9" width="10.28515625" style="202" customWidth="1"/>
    <col min="10" max="10" width="11" style="202" customWidth="1"/>
    <col min="11" max="11" width="12" style="202" customWidth="1"/>
    <col min="12" max="12" width="12.42578125" style="202" customWidth="1"/>
    <col min="13" max="13" width="11.140625" style="202" customWidth="1"/>
    <col min="14" max="15" width="10.5703125" style="202" customWidth="1"/>
    <col min="16" max="16" width="10.85546875" style="202" customWidth="1"/>
    <col min="17" max="17" width="10.42578125" style="202" customWidth="1"/>
    <col min="18" max="18" width="11.28515625" style="202" customWidth="1"/>
    <col min="19" max="19" width="11" style="202" customWidth="1"/>
    <col min="20" max="20" width="11.140625" style="202" customWidth="1"/>
    <col min="21" max="21" width="11.5703125" style="202" customWidth="1"/>
    <col min="22" max="22" width="12" style="202" customWidth="1"/>
    <col min="23" max="23" width="11.42578125" style="202" customWidth="1"/>
    <col min="24" max="24" width="13.140625" style="202" customWidth="1"/>
    <col min="25" max="25" width="14.140625" style="202" customWidth="1"/>
    <col min="26" max="26" width="11.85546875" style="202" customWidth="1"/>
    <col min="27" max="27" width="11" style="202" customWidth="1"/>
    <col min="28" max="28" width="11.85546875" style="202" customWidth="1"/>
    <col min="29" max="29" width="12.42578125" style="202" customWidth="1"/>
    <col min="30" max="16384" width="13.140625" style="202"/>
  </cols>
  <sheetData>
    <row r="1" spans="1:50" s="195" customFormat="1" ht="15.95" customHeight="1" x14ac:dyDescent="0.2">
      <c r="A1" s="448" t="s">
        <v>0</v>
      </c>
      <c r="B1" s="445" t="s">
        <v>74</v>
      </c>
      <c r="C1" s="449"/>
      <c r="D1" s="449"/>
      <c r="E1" s="447"/>
      <c r="F1" s="445" t="s">
        <v>512</v>
      </c>
      <c r="G1" s="449"/>
      <c r="H1" s="449"/>
      <c r="I1" s="447"/>
      <c r="J1" s="445" t="s">
        <v>3</v>
      </c>
      <c r="K1" s="446"/>
      <c r="L1" s="446"/>
      <c r="M1" s="447"/>
      <c r="N1" s="445" t="s">
        <v>75</v>
      </c>
      <c r="O1" s="446"/>
      <c r="P1" s="446"/>
      <c r="Q1" s="447"/>
      <c r="R1" s="445" t="s">
        <v>76</v>
      </c>
      <c r="S1" s="446"/>
      <c r="T1" s="446"/>
      <c r="U1" s="447"/>
      <c r="V1" s="445" t="s">
        <v>77</v>
      </c>
      <c r="W1" s="446"/>
      <c r="X1" s="446"/>
      <c r="Y1" s="447"/>
      <c r="Z1" s="445" t="s">
        <v>2</v>
      </c>
      <c r="AA1" s="446"/>
      <c r="AB1" s="446"/>
      <c r="AC1" s="447"/>
      <c r="AD1" s="193"/>
      <c r="AE1" s="193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</row>
    <row r="2" spans="1:50" s="195" customFormat="1" ht="30" customHeight="1" x14ac:dyDescent="0.2">
      <c r="A2" s="448"/>
      <c r="B2" s="197" t="s">
        <v>752</v>
      </c>
      <c r="C2" s="386" t="s">
        <v>624</v>
      </c>
      <c r="D2" s="396" t="s">
        <v>772</v>
      </c>
      <c r="E2" s="397" t="s">
        <v>773</v>
      </c>
      <c r="F2" s="196" t="s">
        <v>751</v>
      </c>
      <c r="G2" s="386" t="s">
        <v>624</v>
      </c>
      <c r="H2" s="396" t="s">
        <v>772</v>
      </c>
      <c r="I2" s="397" t="s">
        <v>773</v>
      </c>
      <c r="J2" s="196" t="s">
        <v>751</v>
      </c>
      <c r="K2" s="386" t="s">
        <v>624</v>
      </c>
      <c r="L2" s="396" t="s">
        <v>772</v>
      </c>
      <c r="M2" s="196" t="s">
        <v>774</v>
      </c>
      <c r="N2" s="196" t="s">
        <v>753</v>
      </c>
      <c r="O2" s="386" t="s">
        <v>624</v>
      </c>
      <c r="P2" s="197" t="s">
        <v>772</v>
      </c>
      <c r="Q2" s="196" t="s">
        <v>774</v>
      </c>
      <c r="R2" s="196" t="s">
        <v>751</v>
      </c>
      <c r="S2" s="386" t="s">
        <v>624</v>
      </c>
      <c r="T2" s="396" t="s">
        <v>772</v>
      </c>
      <c r="U2" s="196" t="s">
        <v>774</v>
      </c>
      <c r="V2" s="196" t="s">
        <v>751</v>
      </c>
      <c r="W2" s="386" t="s">
        <v>624</v>
      </c>
      <c r="X2" s="396" t="s">
        <v>772</v>
      </c>
      <c r="Y2" s="196" t="s">
        <v>774</v>
      </c>
      <c r="Z2" s="196" t="s">
        <v>751</v>
      </c>
      <c r="AA2" s="386" t="s">
        <v>624</v>
      </c>
      <c r="AB2" s="396" t="s">
        <v>772</v>
      </c>
      <c r="AC2" s="196" t="s">
        <v>774</v>
      </c>
      <c r="AD2" s="193"/>
      <c r="AE2" s="193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</row>
    <row r="3" spans="1:50" s="199" customFormat="1" ht="15.95" customHeight="1" x14ac:dyDescent="0.2">
      <c r="A3" s="198">
        <v>1</v>
      </c>
      <c r="B3" s="198">
        <v>2</v>
      </c>
      <c r="C3" s="198">
        <v>3</v>
      </c>
      <c r="D3" s="198">
        <v>4</v>
      </c>
      <c r="E3" s="198">
        <v>5</v>
      </c>
      <c r="F3" s="198">
        <v>6</v>
      </c>
      <c r="G3" s="198">
        <v>7</v>
      </c>
      <c r="H3" s="198">
        <v>8</v>
      </c>
      <c r="I3" s="198">
        <v>9</v>
      </c>
      <c r="J3" s="198">
        <v>10</v>
      </c>
      <c r="K3" s="198">
        <v>11</v>
      </c>
      <c r="L3" s="198">
        <v>12</v>
      </c>
      <c r="M3" s="198">
        <v>13</v>
      </c>
      <c r="N3" s="198">
        <v>14</v>
      </c>
      <c r="O3" s="198">
        <v>15</v>
      </c>
      <c r="P3" s="198">
        <v>16</v>
      </c>
      <c r="Q3" s="198">
        <v>17</v>
      </c>
      <c r="R3" s="198">
        <v>18</v>
      </c>
      <c r="S3" s="198">
        <v>19</v>
      </c>
      <c r="T3" s="198">
        <v>20</v>
      </c>
      <c r="U3" s="198">
        <v>21</v>
      </c>
      <c r="V3" s="198">
        <v>22</v>
      </c>
      <c r="W3" s="198">
        <v>23</v>
      </c>
      <c r="X3" s="198">
        <v>24</v>
      </c>
      <c r="Y3" s="198">
        <v>25</v>
      </c>
      <c r="Z3" s="198">
        <v>26</v>
      </c>
      <c r="AA3" s="198">
        <v>27</v>
      </c>
      <c r="AB3" s="198">
        <v>28</v>
      </c>
      <c r="AC3" s="198">
        <v>29</v>
      </c>
    </row>
    <row r="4" spans="1:50" s="84" customFormat="1" ht="15.95" customHeight="1" x14ac:dyDescent="0.2">
      <c r="A4" s="92" t="s">
        <v>513</v>
      </c>
      <c r="B4" s="120">
        <v>123525965</v>
      </c>
      <c r="C4" s="120">
        <v>135142811</v>
      </c>
      <c r="D4" s="387">
        <v>134572102</v>
      </c>
      <c r="E4" s="120">
        <v>140980368</v>
      </c>
      <c r="F4" s="120">
        <v>22787602</v>
      </c>
      <c r="G4" s="120">
        <v>25181522</v>
      </c>
      <c r="H4" s="120">
        <v>25126693</v>
      </c>
      <c r="I4" s="120">
        <v>24597643</v>
      </c>
      <c r="J4" s="120">
        <v>207285000</v>
      </c>
      <c r="K4" s="120">
        <v>233949176</v>
      </c>
      <c r="L4" s="120">
        <v>213065100</v>
      </c>
      <c r="M4" s="120">
        <v>232427000</v>
      </c>
      <c r="N4" s="120"/>
      <c r="O4" s="120"/>
      <c r="P4" s="120"/>
      <c r="Q4" s="120"/>
      <c r="R4" s="120"/>
      <c r="S4" s="120"/>
      <c r="T4" s="120"/>
      <c r="U4" s="120"/>
      <c r="V4" s="120">
        <v>15000000</v>
      </c>
      <c r="W4" s="120">
        <v>26208205</v>
      </c>
      <c r="X4" s="120">
        <v>26208205</v>
      </c>
      <c r="Y4" s="395">
        <v>7809000</v>
      </c>
      <c r="Z4" s="205">
        <f>SUM(B4+F4+J4+N4+R4+V4)</f>
        <v>368598567</v>
      </c>
      <c r="AA4" s="205">
        <f t="shared" ref="AA4:AB11" si="0">SUM(C4+G4+K4+O4+S4+W4)</f>
        <v>420481714</v>
      </c>
      <c r="AB4" s="205">
        <f t="shared" si="0"/>
        <v>398972100</v>
      </c>
      <c r="AC4" s="435">
        <f t="shared" ref="AC4:AC11" si="1">SUM(E4+I4+M4+Q4+U4+Y4)</f>
        <v>405814011</v>
      </c>
    </row>
    <row r="5" spans="1:50" s="84" customFormat="1" ht="15.95" customHeight="1" x14ac:dyDescent="0.2">
      <c r="A5" s="92" t="s">
        <v>514</v>
      </c>
      <c r="B5" s="120">
        <v>176643173</v>
      </c>
      <c r="C5" s="120">
        <v>193299635</v>
      </c>
      <c r="D5" s="120">
        <v>193299635</v>
      </c>
      <c r="E5" s="120">
        <v>177982677</v>
      </c>
      <c r="F5" s="120">
        <v>32647003</v>
      </c>
      <c r="G5" s="120">
        <v>36329191</v>
      </c>
      <c r="H5" s="120">
        <v>36329191</v>
      </c>
      <c r="I5" s="120">
        <v>31146968</v>
      </c>
      <c r="J5" s="120">
        <v>107688000</v>
      </c>
      <c r="K5" s="120">
        <v>146027537</v>
      </c>
      <c r="L5" s="120">
        <v>126414859</v>
      </c>
      <c r="M5" s="120">
        <v>112418000</v>
      </c>
      <c r="N5" s="120"/>
      <c r="O5" s="120"/>
      <c r="P5" s="120"/>
      <c r="Q5" s="120"/>
      <c r="R5" s="120"/>
      <c r="S5" s="120"/>
      <c r="T5" s="120"/>
      <c r="U5" s="120"/>
      <c r="V5" s="120">
        <v>1968500</v>
      </c>
      <c r="W5" s="120">
        <v>24096304</v>
      </c>
      <c r="X5" s="120">
        <v>24096304</v>
      </c>
      <c r="Y5" s="120"/>
      <c r="Z5" s="205">
        <f t="shared" ref="Z5:Z11" si="2">SUM(B5+F5+J5+N5+R5+V5)</f>
        <v>318946676</v>
      </c>
      <c r="AA5" s="205">
        <f t="shared" si="0"/>
        <v>399752667</v>
      </c>
      <c r="AB5" s="205">
        <f t="shared" si="0"/>
        <v>380139989</v>
      </c>
      <c r="AC5" s="435">
        <f t="shared" si="1"/>
        <v>321547645</v>
      </c>
    </row>
    <row r="6" spans="1:50" s="84" customFormat="1" ht="15" customHeight="1" x14ac:dyDescent="0.2">
      <c r="A6" s="92" t="s">
        <v>515</v>
      </c>
      <c r="B6" s="120">
        <v>258167277</v>
      </c>
      <c r="C6" s="120">
        <v>273304210</v>
      </c>
      <c r="D6" s="120">
        <v>265989633</v>
      </c>
      <c r="E6" s="120">
        <v>267113323</v>
      </c>
      <c r="F6" s="120">
        <v>47720830</v>
      </c>
      <c r="G6" s="120">
        <v>51217632</v>
      </c>
      <c r="H6" s="120">
        <v>49290103</v>
      </c>
      <c r="I6" s="120">
        <v>46700751</v>
      </c>
      <c r="J6" s="120">
        <v>21303000</v>
      </c>
      <c r="K6" s="120">
        <v>28735609</v>
      </c>
      <c r="L6" s="120">
        <v>22310350</v>
      </c>
      <c r="M6" s="120">
        <v>21865000</v>
      </c>
      <c r="N6" s="120"/>
      <c r="O6" s="120"/>
      <c r="P6" s="120"/>
      <c r="Q6" s="120"/>
      <c r="R6" s="120"/>
      <c r="S6" s="120"/>
      <c r="T6" s="120"/>
      <c r="U6" s="120"/>
      <c r="V6" s="120"/>
      <c r="W6" s="120">
        <v>3775967</v>
      </c>
      <c r="X6" s="120">
        <v>2068517</v>
      </c>
      <c r="Y6" s="120"/>
      <c r="Z6" s="205">
        <f t="shared" si="2"/>
        <v>327191107</v>
      </c>
      <c r="AA6" s="205">
        <f t="shared" si="0"/>
        <v>357033418</v>
      </c>
      <c r="AB6" s="205">
        <f t="shared" si="0"/>
        <v>339658603</v>
      </c>
      <c r="AC6" s="435">
        <f t="shared" si="1"/>
        <v>335679074</v>
      </c>
    </row>
    <row r="7" spans="1:50" s="84" customFormat="1" ht="15.95" customHeight="1" x14ac:dyDescent="0.2">
      <c r="A7" s="92" t="s">
        <v>516</v>
      </c>
      <c r="B7" s="120">
        <v>34469574</v>
      </c>
      <c r="C7" s="120">
        <v>47607031</v>
      </c>
      <c r="D7" s="120">
        <v>46049465</v>
      </c>
      <c r="E7" s="120">
        <v>34926949</v>
      </c>
      <c r="F7" s="120">
        <v>6349121</v>
      </c>
      <c r="G7" s="120">
        <v>8253496</v>
      </c>
      <c r="H7" s="120">
        <v>8127411</v>
      </c>
      <c r="I7" s="120">
        <v>6053684</v>
      </c>
      <c r="J7" s="120">
        <v>14612000</v>
      </c>
      <c r="K7" s="120">
        <v>21077675</v>
      </c>
      <c r="L7" s="120">
        <v>17538289</v>
      </c>
      <c r="M7" s="120">
        <v>14753000</v>
      </c>
      <c r="N7" s="120"/>
      <c r="O7" s="120">
        <v>2400000</v>
      </c>
      <c r="P7" s="120">
        <v>2400000</v>
      </c>
      <c r="Q7" s="120"/>
      <c r="R7" s="120"/>
      <c r="S7" s="120"/>
      <c r="T7" s="120"/>
      <c r="U7" s="120"/>
      <c r="V7" s="120"/>
      <c r="W7" s="120">
        <v>5527468</v>
      </c>
      <c r="X7" s="120">
        <v>5527468</v>
      </c>
      <c r="Y7" s="120"/>
      <c r="Z7" s="205">
        <f t="shared" si="2"/>
        <v>55430695</v>
      </c>
      <c r="AA7" s="205">
        <f t="shared" si="0"/>
        <v>84865670</v>
      </c>
      <c r="AB7" s="205">
        <f t="shared" si="0"/>
        <v>79642633</v>
      </c>
      <c r="AC7" s="435">
        <f t="shared" si="1"/>
        <v>55733633</v>
      </c>
    </row>
    <row r="8" spans="1:50" ht="15.95" customHeight="1" x14ac:dyDescent="0.2">
      <c r="A8" s="200" t="s">
        <v>601</v>
      </c>
      <c r="B8" s="201">
        <v>39009084</v>
      </c>
      <c r="C8" s="201">
        <v>52315313</v>
      </c>
      <c r="D8" s="201">
        <v>48951249</v>
      </c>
      <c r="E8" s="201">
        <v>35990829</v>
      </c>
      <c r="F8" s="201">
        <v>7157071</v>
      </c>
      <c r="G8" s="201">
        <v>8843074</v>
      </c>
      <c r="H8" s="201">
        <v>8423924</v>
      </c>
      <c r="I8" s="201">
        <v>6285099</v>
      </c>
      <c r="J8" s="201">
        <v>29771000</v>
      </c>
      <c r="K8" s="201">
        <v>81548139</v>
      </c>
      <c r="L8" s="201">
        <v>72098531</v>
      </c>
      <c r="M8" s="201">
        <v>33837000</v>
      </c>
      <c r="N8" s="201"/>
      <c r="O8" s="201"/>
      <c r="P8" s="201"/>
      <c r="Q8" s="201"/>
      <c r="R8" s="201"/>
      <c r="S8" s="201"/>
      <c r="T8" s="201"/>
      <c r="U8" s="201"/>
      <c r="V8" s="201"/>
      <c r="W8" s="201">
        <v>5400259</v>
      </c>
      <c r="X8" s="201">
        <v>3620259</v>
      </c>
      <c r="Y8" s="201">
        <v>1000000</v>
      </c>
      <c r="Z8" s="205">
        <f t="shared" si="2"/>
        <v>75937155</v>
      </c>
      <c r="AA8" s="205">
        <f t="shared" si="0"/>
        <v>148106785</v>
      </c>
      <c r="AB8" s="205">
        <f t="shared" si="0"/>
        <v>133093963</v>
      </c>
      <c r="AC8" s="435">
        <f t="shared" si="1"/>
        <v>77112928</v>
      </c>
    </row>
    <row r="9" spans="1:50" ht="15.95" customHeight="1" x14ac:dyDescent="0.2">
      <c r="A9" s="203" t="s">
        <v>602</v>
      </c>
      <c r="B9" s="201">
        <v>11063000</v>
      </c>
      <c r="C9" s="120">
        <v>11851740</v>
      </c>
      <c r="D9" s="120">
        <v>11296878</v>
      </c>
      <c r="E9" s="201">
        <v>11371000</v>
      </c>
      <c r="F9" s="201">
        <v>2070000</v>
      </c>
      <c r="G9" s="120">
        <v>2155504</v>
      </c>
      <c r="H9" s="120">
        <v>2112146</v>
      </c>
      <c r="I9" s="201">
        <v>1990000</v>
      </c>
      <c r="J9" s="201">
        <v>4736000</v>
      </c>
      <c r="K9" s="120">
        <v>8793980</v>
      </c>
      <c r="L9" s="120">
        <v>7630872</v>
      </c>
      <c r="M9" s="201">
        <v>5010000</v>
      </c>
      <c r="N9" s="201"/>
      <c r="O9" s="120"/>
      <c r="P9" s="120"/>
      <c r="Q9" s="201"/>
      <c r="R9" s="120"/>
      <c r="S9" s="120"/>
      <c r="T9" s="120"/>
      <c r="U9" s="201"/>
      <c r="V9" s="201">
        <v>0</v>
      </c>
      <c r="W9" s="120">
        <v>973470</v>
      </c>
      <c r="X9" s="120">
        <v>929750</v>
      </c>
      <c r="Y9" s="201">
        <v>0</v>
      </c>
      <c r="Z9" s="205">
        <f t="shared" si="2"/>
        <v>17869000</v>
      </c>
      <c r="AA9" s="205">
        <f t="shared" si="0"/>
        <v>23774694</v>
      </c>
      <c r="AB9" s="205">
        <f t="shared" si="0"/>
        <v>21969646</v>
      </c>
      <c r="AC9" s="435">
        <f t="shared" si="1"/>
        <v>18371000</v>
      </c>
    </row>
    <row r="10" spans="1:50" ht="15.95" customHeight="1" x14ac:dyDescent="0.2">
      <c r="A10" s="203" t="s">
        <v>603</v>
      </c>
      <c r="B10" s="201">
        <v>299894299</v>
      </c>
      <c r="C10" s="201">
        <v>382479522</v>
      </c>
      <c r="D10" s="201">
        <v>368258818</v>
      </c>
      <c r="E10" s="201">
        <v>360250174</v>
      </c>
      <c r="F10" s="201">
        <v>54582099</v>
      </c>
      <c r="G10" s="201">
        <v>72861881</v>
      </c>
      <c r="H10" s="201">
        <v>67840668</v>
      </c>
      <c r="I10" s="201">
        <v>61143908</v>
      </c>
      <c r="J10" s="201">
        <v>251372073</v>
      </c>
      <c r="K10" s="201">
        <v>409435852</v>
      </c>
      <c r="L10" s="201">
        <v>359270331</v>
      </c>
      <c r="M10" s="201">
        <v>267049734</v>
      </c>
      <c r="N10" s="201"/>
      <c r="O10" s="201">
        <v>10000000</v>
      </c>
      <c r="P10" s="201">
        <v>4840000</v>
      </c>
      <c r="Q10" s="201"/>
      <c r="R10" s="201"/>
      <c r="S10" s="201"/>
      <c r="T10" s="201"/>
      <c r="U10" s="201"/>
      <c r="V10" s="201"/>
      <c r="W10" s="201">
        <v>150425230</v>
      </c>
      <c r="X10" s="201">
        <v>149538336</v>
      </c>
      <c r="Y10" s="201"/>
      <c r="Z10" s="205">
        <f t="shared" si="2"/>
        <v>605848471</v>
      </c>
      <c r="AA10" s="205">
        <f t="shared" si="0"/>
        <v>1025202485</v>
      </c>
      <c r="AB10" s="205">
        <f t="shared" si="0"/>
        <v>949748153</v>
      </c>
      <c r="AC10" s="435">
        <f t="shared" si="1"/>
        <v>688443816</v>
      </c>
    </row>
    <row r="11" spans="1:50" ht="27" customHeight="1" x14ac:dyDescent="0.2">
      <c r="A11" s="204" t="s">
        <v>770</v>
      </c>
      <c r="B11" s="201">
        <v>90213154</v>
      </c>
      <c r="C11" s="201">
        <v>130360879</v>
      </c>
      <c r="D11" s="201">
        <v>115219990</v>
      </c>
      <c r="E11" s="201">
        <v>98743918</v>
      </c>
      <c r="F11" s="201">
        <v>16543061</v>
      </c>
      <c r="G11" s="201">
        <v>24768816</v>
      </c>
      <c r="H11" s="201">
        <v>21295809</v>
      </c>
      <c r="I11" s="201">
        <v>17003545</v>
      </c>
      <c r="J11" s="201">
        <v>49770000</v>
      </c>
      <c r="K11" s="201">
        <v>76477872</v>
      </c>
      <c r="L11" s="201">
        <v>66810815</v>
      </c>
      <c r="M11" s="201">
        <v>55183090</v>
      </c>
      <c r="N11" s="201">
        <v>1546000</v>
      </c>
      <c r="O11" s="201">
        <v>1674833</v>
      </c>
      <c r="P11" s="201">
        <v>1674829</v>
      </c>
      <c r="Q11" s="201">
        <v>1546000</v>
      </c>
      <c r="R11" s="201"/>
      <c r="S11" s="201"/>
      <c r="T11" s="201"/>
      <c r="U11" s="201"/>
      <c r="V11" s="201"/>
      <c r="W11" s="201">
        <v>6777953</v>
      </c>
      <c r="X11" s="201">
        <v>6349943</v>
      </c>
      <c r="Y11" s="201"/>
      <c r="Z11" s="205">
        <f t="shared" si="2"/>
        <v>158072215</v>
      </c>
      <c r="AA11" s="205">
        <f t="shared" si="0"/>
        <v>240060353</v>
      </c>
      <c r="AB11" s="205">
        <f t="shared" si="0"/>
        <v>211351386</v>
      </c>
      <c r="AC11" s="435">
        <f t="shared" si="1"/>
        <v>172476553</v>
      </c>
    </row>
    <row r="12" spans="1:50" s="203" customFormat="1" ht="15.95" customHeight="1" x14ac:dyDescent="0.2">
      <c r="A12" s="203" t="s">
        <v>79</v>
      </c>
      <c r="B12" s="205">
        <f>SUM(B4:B11)</f>
        <v>1032985526</v>
      </c>
      <c r="C12" s="205">
        <f t="shared" ref="C12:AC12" si="3">SUM(C4:C11)</f>
        <v>1226361141</v>
      </c>
      <c r="D12" s="205">
        <f t="shared" si="3"/>
        <v>1183637770</v>
      </c>
      <c r="E12" s="205">
        <f t="shared" si="3"/>
        <v>1127359238</v>
      </c>
      <c r="F12" s="205">
        <f>SUM(F4:F11)</f>
        <v>189856787</v>
      </c>
      <c r="G12" s="205">
        <f t="shared" si="3"/>
        <v>229611116</v>
      </c>
      <c r="H12" s="205">
        <f t="shared" si="3"/>
        <v>218545945</v>
      </c>
      <c r="I12" s="205">
        <f t="shared" si="3"/>
        <v>194921598</v>
      </c>
      <c r="J12" s="205">
        <f>SUM(J4:J11)</f>
        <v>686537073</v>
      </c>
      <c r="K12" s="205">
        <f t="shared" si="3"/>
        <v>1006045840</v>
      </c>
      <c r="L12" s="205">
        <f t="shared" si="3"/>
        <v>885139147</v>
      </c>
      <c r="M12" s="205">
        <f t="shared" si="3"/>
        <v>742542824</v>
      </c>
      <c r="N12" s="205">
        <f>SUM(N4:N11)</f>
        <v>1546000</v>
      </c>
      <c r="O12" s="205">
        <f t="shared" si="3"/>
        <v>14074833</v>
      </c>
      <c r="P12" s="205">
        <f t="shared" si="3"/>
        <v>8914829</v>
      </c>
      <c r="Q12" s="205">
        <f t="shared" si="3"/>
        <v>1546000</v>
      </c>
      <c r="R12" s="205">
        <f>SUM(R4:R11)</f>
        <v>0</v>
      </c>
      <c r="S12" s="205">
        <f t="shared" si="3"/>
        <v>0</v>
      </c>
      <c r="T12" s="205">
        <f t="shared" si="3"/>
        <v>0</v>
      </c>
      <c r="U12" s="205">
        <f t="shared" si="3"/>
        <v>0</v>
      </c>
      <c r="V12" s="205">
        <f>SUM(V4:V11)</f>
        <v>16968500</v>
      </c>
      <c r="W12" s="205">
        <f t="shared" si="3"/>
        <v>223184856</v>
      </c>
      <c r="X12" s="205">
        <f t="shared" si="3"/>
        <v>218338782</v>
      </c>
      <c r="Y12" s="205">
        <f t="shared" si="3"/>
        <v>8809000</v>
      </c>
      <c r="Z12" s="205">
        <f t="shared" si="3"/>
        <v>1927893886</v>
      </c>
      <c r="AA12" s="205">
        <f t="shared" si="3"/>
        <v>2699277786</v>
      </c>
      <c r="AB12" s="205">
        <f t="shared" si="3"/>
        <v>2514576473</v>
      </c>
      <c r="AC12" s="434">
        <f t="shared" si="3"/>
        <v>2075178660</v>
      </c>
    </row>
    <row r="13" spans="1:50" s="203" customFormat="1" ht="15.95" customHeight="1" x14ac:dyDescent="0.25">
      <c r="A13" s="206" t="s">
        <v>625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120"/>
      <c r="AB13" s="120"/>
      <c r="AC13" s="435">
        <f t="shared" ref="AC13:AC57" si="4">SUM(E13+I13+M13+Q13+U13+Y13)</f>
        <v>0</v>
      </c>
    </row>
    <row r="14" spans="1:50" ht="24.75" customHeight="1" x14ac:dyDescent="0.2">
      <c r="A14" s="207" t="s">
        <v>447</v>
      </c>
      <c r="B14" s="201">
        <v>34462945</v>
      </c>
      <c r="C14" s="201">
        <v>36001985</v>
      </c>
      <c r="D14" s="201">
        <v>33350871</v>
      </c>
      <c r="E14" s="201">
        <v>39181495</v>
      </c>
      <c r="F14" s="201">
        <v>6106597</v>
      </c>
      <c r="G14" s="201">
        <v>6425773</v>
      </c>
      <c r="H14" s="201">
        <v>5883535</v>
      </c>
      <c r="I14" s="201">
        <v>6916302</v>
      </c>
      <c r="J14" s="201"/>
      <c r="K14" s="201">
        <v>5392139</v>
      </c>
      <c r="L14" s="201">
        <v>4861063</v>
      </c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5">
        <f t="shared" ref="Z14:AB15" si="5">SUM(B14+F14+J14+N14+R14+V14)</f>
        <v>40569542</v>
      </c>
      <c r="AA14" s="205">
        <f t="shared" si="5"/>
        <v>47819897</v>
      </c>
      <c r="AB14" s="205">
        <f t="shared" si="5"/>
        <v>44095469</v>
      </c>
      <c r="AC14" s="435">
        <f t="shared" si="4"/>
        <v>46097797</v>
      </c>
    </row>
    <row r="15" spans="1:50" ht="15.95" customHeight="1" x14ac:dyDescent="0.2">
      <c r="A15" s="208" t="s">
        <v>448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5">
        <f t="shared" si="5"/>
        <v>0</v>
      </c>
      <c r="AA15" s="120"/>
      <c r="AB15" s="120"/>
      <c r="AC15" s="435">
        <f t="shared" si="4"/>
        <v>0</v>
      </c>
    </row>
    <row r="16" spans="1:50" ht="26.25" customHeight="1" x14ac:dyDescent="0.2">
      <c r="A16" s="208" t="s">
        <v>449</v>
      </c>
      <c r="B16" s="201"/>
      <c r="C16" s="201">
        <v>14607230</v>
      </c>
      <c r="D16" s="201">
        <v>4730452</v>
      </c>
      <c r="E16" s="201"/>
      <c r="F16" s="201"/>
      <c r="G16" s="201">
        <v>3326771</v>
      </c>
      <c r="H16" s="201">
        <v>816936</v>
      </c>
      <c r="I16" s="201"/>
      <c r="J16" s="201">
        <v>187907790</v>
      </c>
      <c r="K16" s="201">
        <v>389205638</v>
      </c>
      <c r="L16" s="201">
        <v>258193069</v>
      </c>
      <c r="M16" s="201">
        <v>116696000</v>
      </c>
      <c r="N16" s="201">
        <v>3000000</v>
      </c>
      <c r="O16" s="201">
        <v>158388761</v>
      </c>
      <c r="P16" s="201">
        <v>95272404</v>
      </c>
      <c r="Q16" s="201">
        <v>1000000</v>
      </c>
      <c r="R16" s="201"/>
      <c r="S16" s="201"/>
      <c r="T16" s="201"/>
      <c r="U16" s="201"/>
      <c r="V16" s="201">
        <v>1860970834</v>
      </c>
      <c r="W16" s="201">
        <v>2336373871</v>
      </c>
      <c r="X16" s="201">
        <v>892048311</v>
      </c>
      <c r="Y16" s="201">
        <v>669891000</v>
      </c>
      <c r="Z16" s="205">
        <f>SUM(B16+F16+J16+N16+R16+V16)</f>
        <v>2051878624</v>
      </c>
      <c r="AA16" s="205">
        <f>SUM(C16+G16+K16+O16+S16+W16)</f>
        <v>2901902271</v>
      </c>
      <c r="AB16" s="205">
        <f>SUM(D16+H16+L16+P16+T16+X16)</f>
        <v>1251061172</v>
      </c>
      <c r="AC16" s="435">
        <f t="shared" si="4"/>
        <v>787587000</v>
      </c>
    </row>
    <row r="17" spans="1:29" ht="16.5" customHeight="1" x14ac:dyDescent="0.2">
      <c r="A17" s="208" t="s">
        <v>450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>
        <v>2936648</v>
      </c>
      <c r="L17" s="201">
        <v>4450000</v>
      </c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120">
        <v>0</v>
      </c>
      <c r="AA17" s="205">
        <f t="shared" ref="AA17:AB57" si="6">SUM(C17+G17+K17+O17+S17+W17)</f>
        <v>2936648</v>
      </c>
      <c r="AB17" s="205">
        <f t="shared" ref="AB17:AB56" si="7">SUM(D17+H17+L17+P17+T17+X17)</f>
        <v>4450000</v>
      </c>
      <c r="AC17" s="435">
        <f t="shared" si="4"/>
        <v>0</v>
      </c>
    </row>
    <row r="18" spans="1:29" ht="15.95" customHeight="1" x14ac:dyDescent="0.2">
      <c r="A18" s="208" t="s">
        <v>525</v>
      </c>
      <c r="B18" s="201"/>
      <c r="C18" s="201"/>
      <c r="D18" s="201"/>
      <c r="E18" s="201"/>
      <c r="F18" s="201"/>
      <c r="G18" s="201"/>
      <c r="H18" s="201"/>
      <c r="I18" s="201"/>
      <c r="J18" s="201">
        <v>31119937</v>
      </c>
      <c r="K18" s="201">
        <v>31119937</v>
      </c>
      <c r="L18" s="201"/>
      <c r="M18" s="201">
        <v>37773913</v>
      </c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5">
        <f t="shared" ref="Z18:Z57" si="8">SUM(B18+F18+J18+N18+R18+V18)</f>
        <v>31119937</v>
      </c>
      <c r="AA18" s="205">
        <f t="shared" si="6"/>
        <v>31119937</v>
      </c>
      <c r="AB18" s="205">
        <f t="shared" si="7"/>
        <v>0</v>
      </c>
      <c r="AC18" s="435">
        <f t="shared" si="4"/>
        <v>37773913</v>
      </c>
    </row>
    <row r="19" spans="1:29" ht="15.95" customHeight="1" x14ac:dyDescent="0.2">
      <c r="A19" s="208" t="s">
        <v>626</v>
      </c>
      <c r="B19" s="201"/>
      <c r="C19" s="201">
        <v>47721432</v>
      </c>
      <c r="D19" s="201">
        <v>43301023</v>
      </c>
      <c r="E19" s="201"/>
      <c r="F19" s="201"/>
      <c r="G19" s="201">
        <v>4900653</v>
      </c>
      <c r="H19" s="201">
        <v>4656699</v>
      </c>
      <c r="I19" s="201"/>
      <c r="J19" s="201"/>
      <c r="K19" s="201">
        <v>11540360</v>
      </c>
      <c r="L19" s="201">
        <v>6614064</v>
      </c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>
        <v>5812540</v>
      </c>
      <c r="Y19" s="201"/>
      <c r="Z19" s="205">
        <f t="shared" si="8"/>
        <v>0</v>
      </c>
      <c r="AA19" s="205">
        <f t="shared" si="6"/>
        <v>64162445</v>
      </c>
      <c r="AB19" s="205">
        <f t="shared" si="7"/>
        <v>60384326</v>
      </c>
      <c r="AC19" s="435">
        <f t="shared" si="4"/>
        <v>0</v>
      </c>
    </row>
    <row r="20" spans="1:29" ht="15" customHeight="1" x14ac:dyDescent="0.2">
      <c r="A20" s="208" t="s">
        <v>627</v>
      </c>
      <c r="B20" s="201"/>
      <c r="C20" s="201"/>
      <c r="D20" s="201"/>
      <c r="E20" s="201"/>
      <c r="F20" s="201"/>
      <c r="G20" s="201"/>
      <c r="H20" s="201"/>
      <c r="I20" s="201"/>
      <c r="J20" s="201">
        <v>800000</v>
      </c>
      <c r="K20" s="201">
        <v>577322</v>
      </c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5">
        <f t="shared" si="8"/>
        <v>800000</v>
      </c>
      <c r="AA20" s="205">
        <f t="shared" si="6"/>
        <v>577322</v>
      </c>
      <c r="AB20" s="205">
        <f t="shared" si="7"/>
        <v>0</v>
      </c>
      <c r="AC20" s="435">
        <f t="shared" si="4"/>
        <v>0</v>
      </c>
    </row>
    <row r="21" spans="1:29" ht="13.5" customHeight="1" x14ac:dyDescent="0.2">
      <c r="A21" s="208" t="s">
        <v>628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>
        <v>12200000</v>
      </c>
      <c r="O21" s="201">
        <v>16275000</v>
      </c>
      <c r="P21" s="201">
        <v>1544000</v>
      </c>
      <c r="Q21" s="201">
        <v>8000000</v>
      </c>
      <c r="R21" s="201"/>
      <c r="S21" s="201"/>
      <c r="T21" s="201"/>
      <c r="U21" s="201"/>
      <c r="V21" s="201"/>
      <c r="W21" s="201"/>
      <c r="X21" s="201"/>
      <c r="Y21" s="201"/>
      <c r="Z21" s="205">
        <f t="shared" si="8"/>
        <v>12200000</v>
      </c>
      <c r="AA21" s="205">
        <f t="shared" si="6"/>
        <v>16275000</v>
      </c>
      <c r="AB21" s="205">
        <f t="shared" si="7"/>
        <v>1544000</v>
      </c>
      <c r="AC21" s="435">
        <f t="shared" si="4"/>
        <v>8000000</v>
      </c>
    </row>
    <row r="22" spans="1:29" ht="16.5" customHeight="1" x14ac:dyDescent="0.2">
      <c r="A22" s="208" t="s">
        <v>454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>
        <v>15000000</v>
      </c>
      <c r="W22" s="201">
        <v>25000000</v>
      </c>
      <c r="X22" s="201">
        <v>7800000</v>
      </c>
      <c r="Y22" s="201">
        <v>15000000</v>
      </c>
      <c r="Z22" s="205">
        <f t="shared" si="8"/>
        <v>15000000</v>
      </c>
      <c r="AA22" s="205">
        <f t="shared" si="6"/>
        <v>25000000</v>
      </c>
      <c r="AB22" s="205">
        <f t="shared" si="7"/>
        <v>7800000</v>
      </c>
      <c r="AC22" s="435">
        <f t="shared" si="4"/>
        <v>15000000</v>
      </c>
    </row>
    <row r="23" spans="1:29" ht="16.5" customHeight="1" x14ac:dyDescent="0.2">
      <c r="A23" s="208" t="s">
        <v>455</v>
      </c>
      <c r="B23" s="201"/>
      <c r="C23" s="201"/>
      <c r="D23" s="201"/>
      <c r="E23" s="201"/>
      <c r="F23" s="201"/>
      <c r="G23" s="201"/>
      <c r="H23" s="201"/>
      <c r="I23" s="201"/>
      <c r="J23" s="201">
        <v>114760000</v>
      </c>
      <c r="K23" s="201">
        <v>100389416</v>
      </c>
      <c r="L23" s="201">
        <v>28232140</v>
      </c>
      <c r="M23" s="201">
        <v>102999193</v>
      </c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5">
        <f t="shared" si="8"/>
        <v>114760000</v>
      </c>
      <c r="AA23" s="205">
        <f t="shared" si="6"/>
        <v>100389416</v>
      </c>
      <c r="AB23" s="205">
        <f t="shared" si="7"/>
        <v>28232140</v>
      </c>
      <c r="AC23" s="435">
        <f t="shared" si="4"/>
        <v>102999193</v>
      </c>
    </row>
    <row r="24" spans="1:29" ht="15" customHeight="1" x14ac:dyDescent="0.2">
      <c r="A24" s="208" t="s">
        <v>847</v>
      </c>
      <c r="B24" s="201"/>
      <c r="C24" s="201">
        <v>6117322</v>
      </c>
      <c r="D24" s="201">
        <v>5258922</v>
      </c>
      <c r="E24" s="201"/>
      <c r="F24" s="201"/>
      <c r="G24" s="201">
        <v>1090039</v>
      </c>
      <c r="H24" s="201">
        <v>939819</v>
      </c>
      <c r="I24" s="201"/>
      <c r="J24" s="201"/>
      <c r="K24" s="201">
        <v>2617239</v>
      </c>
      <c r="L24" s="201">
        <v>1912215</v>
      </c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5">
        <f t="shared" si="8"/>
        <v>0</v>
      </c>
      <c r="AA24" s="205">
        <f t="shared" si="6"/>
        <v>9824600</v>
      </c>
      <c r="AB24" s="205">
        <f t="shared" si="7"/>
        <v>8110956</v>
      </c>
      <c r="AC24" s="435">
        <f t="shared" si="4"/>
        <v>0</v>
      </c>
    </row>
    <row r="25" spans="1:29" ht="15.95" customHeight="1" x14ac:dyDescent="0.2">
      <c r="A25" s="208" t="s">
        <v>629</v>
      </c>
      <c r="B25" s="201"/>
      <c r="C25" s="201"/>
      <c r="D25" s="201"/>
      <c r="E25" s="201"/>
      <c r="F25" s="201"/>
      <c r="G25" s="201"/>
      <c r="H25" s="201"/>
      <c r="I25" s="201"/>
      <c r="J25" s="201">
        <v>1067000</v>
      </c>
      <c r="K25" s="201">
        <v>1067000</v>
      </c>
      <c r="L25" s="201">
        <v>805953</v>
      </c>
      <c r="M25" s="201">
        <v>1067000</v>
      </c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5">
        <f t="shared" si="8"/>
        <v>1067000</v>
      </c>
      <c r="AA25" s="205">
        <f t="shared" si="6"/>
        <v>1067000</v>
      </c>
      <c r="AB25" s="205">
        <f t="shared" si="7"/>
        <v>805953</v>
      </c>
      <c r="AC25" s="435">
        <f t="shared" si="4"/>
        <v>1067000</v>
      </c>
    </row>
    <row r="26" spans="1:29" ht="15.95" customHeight="1" x14ac:dyDescent="0.2">
      <c r="A26" s="208" t="s">
        <v>457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5">
        <f t="shared" si="8"/>
        <v>0</v>
      </c>
      <c r="AA26" s="205">
        <f t="shared" si="6"/>
        <v>0</v>
      </c>
      <c r="AB26" s="205">
        <f t="shared" si="7"/>
        <v>0</v>
      </c>
      <c r="AC26" s="435">
        <f t="shared" si="4"/>
        <v>0</v>
      </c>
    </row>
    <row r="27" spans="1:29" ht="15.95" customHeight="1" x14ac:dyDescent="0.2">
      <c r="A27" s="208" t="s">
        <v>630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>
        <v>79900</v>
      </c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5">
        <f t="shared" si="8"/>
        <v>0</v>
      </c>
      <c r="AA27" s="205">
        <f t="shared" si="6"/>
        <v>0</v>
      </c>
      <c r="AB27" s="205">
        <f t="shared" si="7"/>
        <v>79900</v>
      </c>
      <c r="AC27" s="435">
        <f t="shared" si="4"/>
        <v>0</v>
      </c>
    </row>
    <row r="28" spans="1:29" ht="15.95" customHeight="1" x14ac:dyDescent="0.2">
      <c r="A28" s="208" t="s">
        <v>526</v>
      </c>
      <c r="B28" s="201"/>
      <c r="C28" s="201"/>
      <c r="D28" s="201"/>
      <c r="E28" s="201"/>
      <c r="F28" s="201"/>
      <c r="G28" s="201"/>
      <c r="H28" s="201"/>
      <c r="I28" s="201"/>
      <c r="J28" s="201">
        <v>1080000</v>
      </c>
      <c r="K28" s="201">
        <v>1080000</v>
      </c>
      <c r="L28" s="201">
        <v>210000</v>
      </c>
      <c r="M28" s="201">
        <v>1080000</v>
      </c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5">
        <f t="shared" si="8"/>
        <v>1080000</v>
      </c>
      <c r="AA28" s="205">
        <f t="shared" si="6"/>
        <v>1080000</v>
      </c>
      <c r="AB28" s="205">
        <f t="shared" si="7"/>
        <v>210000</v>
      </c>
      <c r="AC28" s="435">
        <f t="shared" si="4"/>
        <v>1080000</v>
      </c>
    </row>
    <row r="29" spans="1:29" ht="24" customHeight="1" x14ac:dyDescent="0.2">
      <c r="A29" s="209" t="s">
        <v>458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5">
        <f t="shared" si="8"/>
        <v>0</v>
      </c>
      <c r="AA29" s="205">
        <f t="shared" si="6"/>
        <v>0</v>
      </c>
      <c r="AB29" s="205">
        <f t="shared" si="7"/>
        <v>0</v>
      </c>
      <c r="AC29" s="435">
        <f t="shared" si="4"/>
        <v>0</v>
      </c>
    </row>
    <row r="30" spans="1:29" ht="18" customHeight="1" x14ac:dyDescent="0.2">
      <c r="A30" s="209" t="s">
        <v>459</v>
      </c>
      <c r="B30" s="201"/>
      <c r="C30" s="201"/>
      <c r="D30" s="201"/>
      <c r="E30" s="201"/>
      <c r="F30" s="201"/>
      <c r="G30" s="201"/>
      <c r="H30" s="201"/>
      <c r="I30" s="201"/>
      <c r="J30" s="201">
        <v>300000</v>
      </c>
      <c r="K30" s="201">
        <v>300000</v>
      </c>
      <c r="L30" s="201">
        <v>18796</v>
      </c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5">
        <f t="shared" si="8"/>
        <v>300000</v>
      </c>
      <c r="AA30" s="205">
        <f t="shared" si="6"/>
        <v>300000</v>
      </c>
      <c r="AB30" s="205">
        <f t="shared" si="7"/>
        <v>18796</v>
      </c>
      <c r="AC30" s="435">
        <f t="shared" si="4"/>
        <v>0</v>
      </c>
    </row>
    <row r="31" spans="1:29" ht="18" customHeight="1" x14ac:dyDescent="0.2">
      <c r="A31" s="209" t="s">
        <v>643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>
        <v>92540</v>
      </c>
      <c r="L31" s="201"/>
      <c r="M31" s="201"/>
      <c r="N31" s="201">
        <v>13000000</v>
      </c>
      <c r="O31" s="201">
        <v>14197200</v>
      </c>
      <c r="P31" s="201">
        <v>14150000</v>
      </c>
      <c r="Q31" s="201">
        <v>13300000</v>
      </c>
      <c r="R31" s="201"/>
      <c r="S31" s="201"/>
      <c r="T31" s="201"/>
      <c r="U31" s="201"/>
      <c r="V31" s="201"/>
      <c r="W31" s="201"/>
      <c r="X31" s="201"/>
      <c r="Y31" s="201"/>
      <c r="Z31" s="205">
        <f t="shared" si="8"/>
        <v>13000000</v>
      </c>
      <c r="AA31" s="205">
        <f t="shared" si="6"/>
        <v>14289740</v>
      </c>
      <c r="AB31" s="205">
        <f t="shared" si="7"/>
        <v>14150000</v>
      </c>
      <c r="AC31" s="435">
        <f t="shared" si="4"/>
        <v>13300000</v>
      </c>
    </row>
    <row r="32" spans="1:29" ht="15" customHeight="1" x14ac:dyDescent="0.2">
      <c r="A32" s="209" t="s">
        <v>833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>
        <v>15000000</v>
      </c>
      <c r="Z32" s="205">
        <f t="shared" si="8"/>
        <v>0</v>
      </c>
      <c r="AA32" s="205">
        <f t="shared" si="6"/>
        <v>0</v>
      </c>
      <c r="AB32" s="205">
        <f t="shared" si="7"/>
        <v>0</v>
      </c>
      <c r="AC32" s="435">
        <f t="shared" si="4"/>
        <v>15000000</v>
      </c>
    </row>
    <row r="33" spans="1:29" ht="15.95" customHeight="1" x14ac:dyDescent="0.2">
      <c r="A33" s="208" t="s">
        <v>642</v>
      </c>
      <c r="B33" s="201"/>
      <c r="C33" s="201"/>
      <c r="D33" s="201"/>
      <c r="E33" s="201"/>
      <c r="F33" s="201"/>
      <c r="G33" s="201"/>
      <c r="H33" s="201"/>
      <c r="I33" s="201"/>
      <c r="J33" s="201">
        <v>640000</v>
      </c>
      <c r="K33" s="201">
        <v>640000</v>
      </c>
      <c r="L33" s="201">
        <v>560000</v>
      </c>
      <c r="M33" s="201">
        <v>640000</v>
      </c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5">
        <f t="shared" si="8"/>
        <v>640000</v>
      </c>
      <c r="AA33" s="205">
        <f t="shared" si="6"/>
        <v>640000</v>
      </c>
      <c r="AB33" s="205">
        <f t="shared" si="7"/>
        <v>560000</v>
      </c>
      <c r="AC33" s="435">
        <f t="shared" si="4"/>
        <v>640000</v>
      </c>
    </row>
    <row r="34" spans="1:29" ht="26.25" customHeight="1" x14ac:dyDescent="0.2">
      <c r="A34" s="208" t="s">
        <v>461</v>
      </c>
      <c r="B34" s="201">
        <v>1296184</v>
      </c>
      <c r="C34" s="201">
        <v>97125419</v>
      </c>
      <c r="D34" s="201">
        <v>57520200</v>
      </c>
      <c r="E34" s="201">
        <v>1296184</v>
      </c>
      <c r="F34" s="201">
        <v>229059</v>
      </c>
      <c r="G34" s="201">
        <v>16638239</v>
      </c>
      <c r="H34" s="201">
        <v>9666368</v>
      </c>
      <c r="I34" s="201">
        <v>229059</v>
      </c>
      <c r="J34" s="201">
        <v>11384600</v>
      </c>
      <c r="K34" s="201">
        <v>108742049</v>
      </c>
      <c r="L34" s="201">
        <v>80951586</v>
      </c>
      <c r="M34" s="201">
        <v>12595600</v>
      </c>
      <c r="N34" s="201"/>
      <c r="O34" s="201">
        <v>5083861</v>
      </c>
      <c r="P34" s="201">
        <v>3500000</v>
      </c>
      <c r="Q34" s="201"/>
      <c r="R34" s="201"/>
      <c r="S34" s="201"/>
      <c r="T34" s="201"/>
      <c r="U34" s="201"/>
      <c r="V34" s="201"/>
      <c r="W34" s="201">
        <v>362990</v>
      </c>
      <c r="X34" s="201">
        <v>212990</v>
      </c>
      <c r="Y34" s="201"/>
      <c r="Z34" s="205">
        <f t="shared" si="8"/>
        <v>12909843</v>
      </c>
      <c r="AA34" s="205">
        <f t="shared" si="6"/>
        <v>227952558</v>
      </c>
      <c r="AB34" s="205">
        <f t="shared" si="7"/>
        <v>151851144</v>
      </c>
      <c r="AC34" s="435">
        <f t="shared" si="4"/>
        <v>14120843</v>
      </c>
    </row>
    <row r="35" spans="1:29" ht="23.25" customHeight="1" x14ac:dyDescent="0.2">
      <c r="A35" s="208" t="s">
        <v>605</v>
      </c>
      <c r="B35" s="201"/>
      <c r="C35" s="201"/>
      <c r="D35" s="201"/>
      <c r="E35" s="201"/>
      <c r="F35" s="201"/>
      <c r="G35" s="201"/>
      <c r="H35" s="201"/>
      <c r="I35" s="201"/>
      <c r="J35" s="201">
        <v>5692500</v>
      </c>
      <c r="K35" s="201">
        <v>5692500</v>
      </c>
      <c r="L35" s="201">
        <v>11178564</v>
      </c>
      <c r="M35" s="201">
        <v>5582500</v>
      </c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5">
        <f t="shared" si="8"/>
        <v>5692500</v>
      </c>
      <c r="AA35" s="205">
        <f t="shared" si="6"/>
        <v>5692500</v>
      </c>
      <c r="AB35" s="205">
        <f t="shared" si="7"/>
        <v>11178564</v>
      </c>
      <c r="AC35" s="435">
        <f t="shared" si="4"/>
        <v>5582500</v>
      </c>
    </row>
    <row r="36" spans="1:29" ht="15" customHeight="1" x14ac:dyDescent="0.2">
      <c r="A36" s="208" t="s">
        <v>463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>
        <v>7400000</v>
      </c>
      <c r="O36" s="201">
        <v>15905000</v>
      </c>
      <c r="P36" s="201">
        <v>6195000</v>
      </c>
      <c r="Q36" s="201">
        <v>15550000</v>
      </c>
      <c r="R36" s="201"/>
      <c r="S36" s="201"/>
      <c r="T36" s="201"/>
      <c r="U36" s="201"/>
      <c r="V36" s="201"/>
      <c r="W36" s="201"/>
      <c r="X36" s="201"/>
      <c r="Y36" s="201"/>
      <c r="Z36" s="205">
        <f t="shared" si="8"/>
        <v>7400000</v>
      </c>
      <c r="AA36" s="205">
        <f t="shared" si="6"/>
        <v>15905000</v>
      </c>
      <c r="AB36" s="205">
        <f t="shared" si="7"/>
        <v>6195000</v>
      </c>
      <c r="AC36" s="435">
        <f t="shared" si="4"/>
        <v>15550000</v>
      </c>
    </row>
    <row r="37" spans="1:29" ht="26.25" customHeight="1" x14ac:dyDescent="0.2">
      <c r="A37" s="208" t="s">
        <v>618</v>
      </c>
      <c r="B37" s="201"/>
      <c r="C37" s="201"/>
      <c r="D37" s="201"/>
      <c r="E37" s="201"/>
      <c r="F37" s="201"/>
      <c r="G37" s="201"/>
      <c r="H37" s="201"/>
      <c r="I37" s="201"/>
      <c r="J37" s="201">
        <v>120000</v>
      </c>
      <c r="K37" s="201">
        <v>200070</v>
      </c>
      <c r="L37" s="201">
        <v>100710</v>
      </c>
      <c r="M37" s="201">
        <v>120000</v>
      </c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5">
        <f t="shared" si="8"/>
        <v>120000</v>
      </c>
      <c r="AA37" s="205">
        <f t="shared" si="6"/>
        <v>200070</v>
      </c>
      <c r="AB37" s="205">
        <f t="shared" si="7"/>
        <v>100710</v>
      </c>
      <c r="AC37" s="435">
        <f t="shared" si="4"/>
        <v>120000</v>
      </c>
    </row>
    <row r="38" spans="1:29" ht="17.25" customHeight="1" x14ac:dyDescent="0.2">
      <c r="A38" s="208" t="s">
        <v>769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>
        <v>1000000</v>
      </c>
      <c r="Z38" s="205">
        <f t="shared" si="8"/>
        <v>0</v>
      </c>
      <c r="AA38" s="205">
        <f t="shared" si="6"/>
        <v>0</v>
      </c>
      <c r="AB38" s="205">
        <f t="shared" si="7"/>
        <v>0</v>
      </c>
      <c r="AC38" s="435">
        <f t="shared" si="4"/>
        <v>1000000</v>
      </c>
    </row>
    <row r="39" spans="1:29" ht="17.25" customHeight="1" x14ac:dyDescent="0.2">
      <c r="A39" s="208" t="s">
        <v>631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>
        <v>21589505</v>
      </c>
      <c r="O39" s="201">
        <v>21589505</v>
      </c>
      <c r="P39" s="201">
        <v>9777024</v>
      </c>
      <c r="Q39" s="201">
        <v>21500000</v>
      </c>
      <c r="R39" s="201"/>
      <c r="S39" s="201"/>
      <c r="T39" s="201"/>
      <c r="U39" s="201"/>
      <c r="V39" s="201"/>
      <c r="W39" s="201"/>
      <c r="X39" s="201"/>
      <c r="Y39" s="201"/>
      <c r="Z39" s="205">
        <f t="shared" si="8"/>
        <v>21589505</v>
      </c>
      <c r="AA39" s="205">
        <f t="shared" si="6"/>
        <v>21589505</v>
      </c>
      <c r="AB39" s="205">
        <f t="shared" si="7"/>
        <v>9777024</v>
      </c>
      <c r="AC39" s="435">
        <f t="shared" si="4"/>
        <v>21500000</v>
      </c>
    </row>
    <row r="40" spans="1:29" ht="17.25" customHeight="1" x14ac:dyDescent="0.2">
      <c r="A40" s="208" t="s">
        <v>632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5">
        <f t="shared" si="8"/>
        <v>0</v>
      </c>
      <c r="AA40" s="205">
        <f t="shared" si="6"/>
        <v>0</v>
      </c>
      <c r="AB40" s="205">
        <f t="shared" si="7"/>
        <v>0</v>
      </c>
      <c r="AC40" s="435">
        <f t="shared" si="4"/>
        <v>0</v>
      </c>
    </row>
    <row r="41" spans="1:29" ht="17.25" customHeight="1" x14ac:dyDescent="0.2">
      <c r="A41" s="208" t="s">
        <v>716</v>
      </c>
      <c r="B41" s="201"/>
      <c r="C41" s="201">
        <v>13378696</v>
      </c>
      <c r="D41" s="201">
        <v>12234196</v>
      </c>
      <c r="E41" s="201"/>
      <c r="F41" s="201"/>
      <c r="G41" s="201">
        <v>2038535</v>
      </c>
      <c r="H41" s="201">
        <v>2102119</v>
      </c>
      <c r="I41" s="201"/>
      <c r="J41" s="201"/>
      <c r="K41" s="201">
        <v>58660410</v>
      </c>
      <c r="L41" s="201">
        <v>41164922</v>
      </c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5">
        <f t="shared" si="8"/>
        <v>0</v>
      </c>
      <c r="AA41" s="205">
        <f t="shared" si="6"/>
        <v>74077641</v>
      </c>
      <c r="AB41" s="205">
        <f t="shared" si="7"/>
        <v>55501237</v>
      </c>
      <c r="AC41" s="435">
        <f t="shared" si="4"/>
        <v>0</v>
      </c>
    </row>
    <row r="42" spans="1:29" ht="27" customHeight="1" x14ac:dyDescent="0.2">
      <c r="A42" s="208" t="s">
        <v>723</v>
      </c>
      <c r="B42" s="201"/>
      <c r="C42" s="201"/>
      <c r="D42" s="201"/>
      <c r="E42" s="201"/>
      <c r="F42" s="201"/>
      <c r="G42" s="201"/>
      <c r="H42" s="201"/>
      <c r="I42" s="201"/>
      <c r="J42" s="201">
        <v>1100000</v>
      </c>
      <c r="K42" s="201">
        <v>1100000</v>
      </c>
      <c r="L42" s="201">
        <v>956779</v>
      </c>
      <c r="M42" s="201">
        <v>1100000</v>
      </c>
      <c r="N42" s="201">
        <v>3000000</v>
      </c>
      <c r="O42" s="201">
        <v>3000000</v>
      </c>
      <c r="P42" s="201">
        <v>4760000</v>
      </c>
      <c r="Q42" s="201">
        <v>1800000</v>
      </c>
      <c r="R42" s="201"/>
      <c r="S42" s="201"/>
      <c r="T42" s="201"/>
      <c r="U42" s="201"/>
      <c r="V42" s="201"/>
      <c r="W42" s="201"/>
      <c r="X42" s="201"/>
      <c r="Y42" s="201"/>
      <c r="Z42" s="205">
        <f t="shared" si="8"/>
        <v>4100000</v>
      </c>
      <c r="AA42" s="205">
        <f t="shared" si="6"/>
        <v>4100000</v>
      </c>
      <c r="AB42" s="205">
        <f t="shared" si="7"/>
        <v>5716779</v>
      </c>
      <c r="AC42" s="435">
        <f t="shared" si="4"/>
        <v>2900000</v>
      </c>
    </row>
    <row r="43" spans="1:29" ht="18.75" customHeight="1" x14ac:dyDescent="0.2">
      <c r="A43" s="208" t="s">
        <v>465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5">
        <f t="shared" si="8"/>
        <v>0</v>
      </c>
      <c r="AA43" s="205">
        <f t="shared" si="6"/>
        <v>0</v>
      </c>
      <c r="AB43" s="205">
        <f t="shared" si="7"/>
        <v>0</v>
      </c>
      <c r="AC43" s="435">
        <f t="shared" si="4"/>
        <v>0</v>
      </c>
    </row>
    <row r="44" spans="1:29" ht="18.75" customHeight="1" x14ac:dyDescent="0.2">
      <c r="A44" s="208" t="s">
        <v>600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5">
        <f t="shared" si="8"/>
        <v>0</v>
      </c>
      <c r="AA44" s="205">
        <f t="shared" si="6"/>
        <v>0</v>
      </c>
      <c r="AB44" s="205">
        <f t="shared" si="7"/>
        <v>0</v>
      </c>
      <c r="AC44" s="435">
        <f t="shared" si="4"/>
        <v>0</v>
      </c>
    </row>
    <row r="45" spans="1:29" ht="15.95" customHeight="1" x14ac:dyDescent="0.2">
      <c r="A45" s="208" t="s">
        <v>517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5">
        <f t="shared" si="8"/>
        <v>0</v>
      </c>
      <c r="AA45" s="205">
        <f t="shared" si="6"/>
        <v>0</v>
      </c>
      <c r="AB45" s="205">
        <f t="shared" si="7"/>
        <v>0</v>
      </c>
      <c r="AC45" s="435">
        <f t="shared" si="4"/>
        <v>0</v>
      </c>
    </row>
    <row r="46" spans="1:29" ht="26.25" customHeight="1" x14ac:dyDescent="0.2">
      <c r="A46" s="208" t="s">
        <v>468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>
        <v>6292000</v>
      </c>
      <c r="L46" s="201">
        <v>4569220</v>
      </c>
      <c r="M46" s="201"/>
      <c r="N46" s="201"/>
      <c r="O46" s="201"/>
      <c r="P46" s="201"/>
      <c r="Q46" s="201"/>
      <c r="R46" s="201">
        <v>27000000</v>
      </c>
      <c r="S46" s="201">
        <v>26600000</v>
      </c>
      <c r="T46" s="201">
        <v>26000836</v>
      </c>
      <c r="U46" s="201">
        <v>28000000</v>
      </c>
      <c r="V46" s="201"/>
      <c r="W46" s="201"/>
      <c r="X46" s="201"/>
      <c r="Y46" s="201"/>
      <c r="Z46" s="205">
        <f t="shared" si="8"/>
        <v>27000000</v>
      </c>
      <c r="AA46" s="205">
        <f t="shared" si="6"/>
        <v>32892000</v>
      </c>
      <c r="AB46" s="205">
        <f t="shared" si="7"/>
        <v>30570056</v>
      </c>
      <c r="AC46" s="435">
        <f t="shared" si="4"/>
        <v>28000000</v>
      </c>
    </row>
    <row r="47" spans="1:29" ht="17.25" customHeight="1" x14ac:dyDescent="0.2">
      <c r="A47" s="208" t="s">
        <v>771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>
        <v>70000000</v>
      </c>
      <c r="R47" s="201"/>
      <c r="S47" s="201"/>
      <c r="T47" s="201"/>
      <c r="U47" s="201"/>
      <c r="V47" s="201"/>
      <c r="W47" s="201"/>
      <c r="X47" s="201"/>
      <c r="Y47" s="201"/>
      <c r="Z47" s="205">
        <f t="shared" si="8"/>
        <v>0</v>
      </c>
      <c r="AA47" s="205">
        <f t="shared" si="6"/>
        <v>0</v>
      </c>
      <c r="AB47" s="205">
        <f t="shared" si="7"/>
        <v>0</v>
      </c>
      <c r="AC47" s="435">
        <f t="shared" si="4"/>
        <v>70000000</v>
      </c>
    </row>
    <row r="48" spans="1:29" ht="17.25" customHeight="1" x14ac:dyDescent="0.2">
      <c r="A48" s="208" t="s">
        <v>537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5">
        <f t="shared" si="8"/>
        <v>0</v>
      </c>
      <c r="AA48" s="205">
        <f t="shared" si="6"/>
        <v>0</v>
      </c>
      <c r="AB48" s="205">
        <f t="shared" si="7"/>
        <v>0</v>
      </c>
      <c r="AC48" s="435">
        <f t="shared" si="4"/>
        <v>0</v>
      </c>
    </row>
    <row r="49" spans="1:29" ht="14.25" customHeight="1" x14ac:dyDescent="0.2">
      <c r="A49" s="208" t="s">
        <v>724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>
        <v>19459859</v>
      </c>
      <c r="O49" s="201">
        <v>16523211</v>
      </c>
      <c r="P49" s="201">
        <v>9911866</v>
      </c>
      <c r="Q49" s="201">
        <v>12027595</v>
      </c>
      <c r="R49" s="201"/>
      <c r="S49" s="201"/>
      <c r="T49" s="201"/>
      <c r="U49" s="201"/>
      <c r="V49" s="201"/>
      <c r="W49" s="201"/>
      <c r="X49" s="201"/>
      <c r="Y49" s="201"/>
      <c r="Z49" s="205">
        <f t="shared" si="8"/>
        <v>19459859</v>
      </c>
      <c r="AA49" s="205">
        <f t="shared" si="6"/>
        <v>16523211</v>
      </c>
      <c r="AB49" s="205">
        <f t="shared" si="6"/>
        <v>9911866</v>
      </c>
      <c r="AC49" s="435">
        <f t="shared" si="4"/>
        <v>12027595</v>
      </c>
    </row>
    <row r="50" spans="1:29" ht="15" customHeight="1" x14ac:dyDescent="0.2">
      <c r="A50" s="208" t="s">
        <v>534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5">
        <f t="shared" si="8"/>
        <v>0</v>
      </c>
      <c r="AA50" s="205">
        <f t="shared" si="6"/>
        <v>0</v>
      </c>
      <c r="AB50" s="205">
        <f t="shared" si="7"/>
        <v>0</v>
      </c>
      <c r="AC50" s="435">
        <f t="shared" si="4"/>
        <v>0</v>
      </c>
    </row>
    <row r="51" spans="1:29" ht="15" customHeight="1" x14ac:dyDescent="0.2">
      <c r="A51" s="208" t="s">
        <v>633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5">
        <f t="shared" si="8"/>
        <v>0</v>
      </c>
      <c r="AA51" s="205">
        <f t="shared" si="6"/>
        <v>0</v>
      </c>
      <c r="AB51" s="205">
        <f t="shared" si="7"/>
        <v>0</v>
      </c>
      <c r="AC51" s="435">
        <f t="shared" si="4"/>
        <v>0</v>
      </c>
    </row>
    <row r="52" spans="1:29" ht="15.95" customHeight="1" x14ac:dyDescent="0.2">
      <c r="A52" s="208" t="s">
        <v>606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5">
        <f t="shared" si="8"/>
        <v>0</v>
      </c>
      <c r="AA52" s="205">
        <f t="shared" si="6"/>
        <v>0</v>
      </c>
      <c r="AB52" s="205">
        <f t="shared" si="7"/>
        <v>0</v>
      </c>
      <c r="AC52" s="435">
        <f t="shared" si="4"/>
        <v>0</v>
      </c>
    </row>
    <row r="53" spans="1:29" ht="15" customHeight="1" x14ac:dyDescent="0.2">
      <c r="A53" s="208" t="s">
        <v>634</v>
      </c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5">
        <f t="shared" si="8"/>
        <v>0</v>
      </c>
      <c r="AA53" s="205">
        <f t="shared" si="6"/>
        <v>0</v>
      </c>
      <c r="AB53" s="205">
        <f t="shared" si="7"/>
        <v>0</v>
      </c>
      <c r="AC53" s="435">
        <f t="shared" si="4"/>
        <v>0</v>
      </c>
    </row>
    <row r="54" spans="1:29" ht="15" customHeight="1" x14ac:dyDescent="0.2">
      <c r="A54" s="208" t="s">
        <v>644</v>
      </c>
      <c r="B54" s="201"/>
      <c r="C54" s="201"/>
      <c r="D54" s="201"/>
      <c r="E54" s="201"/>
      <c r="F54" s="201"/>
      <c r="G54" s="201"/>
      <c r="H54" s="201"/>
      <c r="I54" s="201"/>
      <c r="J54" s="201">
        <v>2200000</v>
      </c>
      <c r="K54" s="201">
        <v>2200000</v>
      </c>
      <c r="L54" s="201"/>
      <c r="M54" s="201">
        <v>2200000</v>
      </c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5">
        <f t="shared" si="8"/>
        <v>2200000</v>
      </c>
      <c r="AA54" s="205">
        <f t="shared" si="6"/>
        <v>2200000</v>
      </c>
      <c r="AB54" s="205">
        <f t="shared" si="7"/>
        <v>0</v>
      </c>
      <c r="AC54" s="435">
        <f t="shared" si="4"/>
        <v>2200000</v>
      </c>
    </row>
    <row r="55" spans="1:29" ht="15" customHeight="1" x14ac:dyDescent="0.2">
      <c r="A55" s="208" t="s">
        <v>607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5">
        <f t="shared" si="8"/>
        <v>0</v>
      </c>
      <c r="AA55" s="205">
        <f t="shared" si="6"/>
        <v>0</v>
      </c>
      <c r="AB55" s="205">
        <f t="shared" si="7"/>
        <v>0</v>
      </c>
      <c r="AC55" s="435">
        <f t="shared" si="4"/>
        <v>0</v>
      </c>
    </row>
    <row r="56" spans="1:29" ht="15" customHeight="1" x14ac:dyDescent="0.2">
      <c r="A56" s="208" t="s">
        <v>733</v>
      </c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>
        <v>5916000</v>
      </c>
      <c r="N56" s="201"/>
      <c r="O56" s="201"/>
      <c r="P56" s="201"/>
      <c r="Q56" s="201"/>
      <c r="R56" s="201"/>
      <c r="S56" s="201"/>
      <c r="T56" s="201"/>
      <c r="U56" s="201"/>
      <c r="V56" s="201">
        <v>11112000</v>
      </c>
      <c r="W56" s="201">
        <v>11112000</v>
      </c>
      <c r="X56" s="201"/>
      <c r="Y56" s="201">
        <v>28884000</v>
      </c>
      <c r="Z56" s="205">
        <f t="shared" si="8"/>
        <v>11112000</v>
      </c>
      <c r="AA56" s="205">
        <f t="shared" si="6"/>
        <v>11112000</v>
      </c>
      <c r="AB56" s="205">
        <f t="shared" si="7"/>
        <v>0</v>
      </c>
      <c r="AC56" s="435">
        <f t="shared" si="4"/>
        <v>34800000</v>
      </c>
    </row>
    <row r="57" spans="1:29" ht="15.95" customHeight="1" x14ac:dyDescent="0.2">
      <c r="A57" s="208" t="s">
        <v>722</v>
      </c>
      <c r="B57" s="201"/>
      <c r="C57" s="201"/>
      <c r="D57" s="201"/>
      <c r="E57" s="201"/>
      <c r="F57" s="201"/>
      <c r="G57" s="201"/>
      <c r="H57" s="201"/>
      <c r="I57" s="201"/>
      <c r="J57" s="201">
        <v>140000000</v>
      </c>
      <c r="K57" s="201">
        <v>140000000</v>
      </c>
      <c r="L57" s="201"/>
      <c r="M57" s="201">
        <v>150000000</v>
      </c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5">
        <f t="shared" si="8"/>
        <v>140000000</v>
      </c>
      <c r="AA57" s="205">
        <f t="shared" si="6"/>
        <v>140000000</v>
      </c>
      <c r="AB57" s="120">
        <f>SUM(D57+H57+L57+P57+T57+X57)</f>
        <v>0</v>
      </c>
      <c r="AC57" s="435">
        <f t="shared" si="4"/>
        <v>150000000</v>
      </c>
    </row>
    <row r="58" spans="1:29" s="212" customFormat="1" ht="15.95" customHeight="1" x14ac:dyDescent="0.2">
      <c r="A58" s="210" t="s">
        <v>81</v>
      </c>
      <c r="B58" s="211">
        <f>SUM(B13:B57)</f>
        <v>35759129</v>
      </c>
      <c r="C58" s="211">
        <f t="shared" ref="C58:AC58" si="9">SUM(C13:C57)</f>
        <v>214952084</v>
      </c>
      <c r="D58" s="211">
        <f t="shared" si="9"/>
        <v>156395664</v>
      </c>
      <c r="E58" s="211">
        <f t="shared" si="9"/>
        <v>40477679</v>
      </c>
      <c r="F58" s="211">
        <f>SUM(F13:F57)</f>
        <v>6335656</v>
      </c>
      <c r="G58" s="211">
        <f t="shared" si="9"/>
        <v>34420010</v>
      </c>
      <c r="H58" s="211">
        <f t="shared" si="9"/>
        <v>24065476</v>
      </c>
      <c r="I58" s="211">
        <f t="shared" si="9"/>
        <v>7145361</v>
      </c>
      <c r="J58" s="211">
        <f>SUM(J13:J57)</f>
        <v>498171827</v>
      </c>
      <c r="K58" s="211">
        <f t="shared" si="9"/>
        <v>869845268</v>
      </c>
      <c r="L58" s="211">
        <f t="shared" si="9"/>
        <v>444858981</v>
      </c>
      <c r="M58" s="211">
        <f t="shared" si="9"/>
        <v>437770206</v>
      </c>
      <c r="N58" s="211">
        <f>SUM(N13:N57)</f>
        <v>79649364</v>
      </c>
      <c r="O58" s="211">
        <f>SUM(O13:O57)</f>
        <v>250962538</v>
      </c>
      <c r="P58" s="211">
        <f>SUM(P13:P57)</f>
        <v>145110294</v>
      </c>
      <c r="Q58" s="211">
        <f>SUM(Q13:Q57)</f>
        <v>143177595</v>
      </c>
      <c r="R58" s="211">
        <f>SUM(R13:R57)</f>
        <v>27000000</v>
      </c>
      <c r="S58" s="211">
        <f t="shared" si="9"/>
        <v>26600000</v>
      </c>
      <c r="T58" s="211">
        <f t="shared" si="9"/>
        <v>26000836</v>
      </c>
      <c r="U58" s="211">
        <f t="shared" si="9"/>
        <v>28000000</v>
      </c>
      <c r="V58" s="211">
        <f>SUM(V13:V57)</f>
        <v>1887082834</v>
      </c>
      <c r="W58" s="211">
        <f t="shared" si="9"/>
        <v>2372848861</v>
      </c>
      <c r="X58" s="211">
        <f t="shared" si="9"/>
        <v>905873841</v>
      </c>
      <c r="Y58" s="211">
        <f t="shared" si="9"/>
        <v>729775000</v>
      </c>
      <c r="Z58" s="211">
        <f t="shared" si="9"/>
        <v>2533998810</v>
      </c>
      <c r="AA58" s="211">
        <f t="shared" si="9"/>
        <v>3769628761</v>
      </c>
      <c r="AB58" s="211">
        <f t="shared" si="9"/>
        <v>1702305092</v>
      </c>
      <c r="AC58" s="436">
        <f t="shared" si="9"/>
        <v>1386345841</v>
      </c>
    </row>
    <row r="59" spans="1:29" ht="15.95" customHeight="1" x14ac:dyDescent="0.2">
      <c r="A59" s="213" t="s">
        <v>604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>
        <v>0</v>
      </c>
      <c r="AA59" s="201">
        <f>SUM(C59+G59+K59+O59+S59+W59)</f>
        <v>0</v>
      </c>
      <c r="AB59" s="201">
        <f>SUM(D59+H59+L59+P59+T59+X59)</f>
        <v>0</v>
      </c>
      <c r="AC59" s="434">
        <f>SUM(E59+I59+M59+Q59+U59+Y59)</f>
        <v>0</v>
      </c>
    </row>
    <row r="60" spans="1:29" ht="26.25" customHeight="1" x14ac:dyDescent="0.2">
      <c r="A60" s="208" t="s">
        <v>470</v>
      </c>
      <c r="B60" s="201">
        <v>199009480</v>
      </c>
      <c r="C60" s="201">
        <v>222956124</v>
      </c>
      <c r="D60" s="201">
        <v>211046159</v>
      </c>
      <c r="E60" s="201">
        <v>217160154</v>
      </c>
      <c r="F60" s="201">
        <v>38181216</v>
      </c>
      <c r="G60" s="201">
        <v>41423855</v>
      </c>
      <c r="H60" s="201">
        <v>40360371</v>
      </c>
      <c r="I60" s="201">
        <v>39055965</v>
      </c>
      <c r="J60" s="201">
        <v>57481000</v>
      </c>
      <c r="K60" s="201">
        <v>73287861</v>
      </c>
      <c r="L60" s="201">
        <v>59138145</v>
      </c>
      <c r="M60" s="201">
        <v>58780000</v>
      </c>
      <c r="N60" s="201"/>
      <c r="O60" s="201">
        <v>190000</v>
      </c>
      <c r="P60" s="201"/>
      <c r="Q60" s="201"/>
      <c r="R60" s="201"/>
      <c r="S60" s="201"/>
      <c r="T60" s="201"/>
      <c r="U60" s="201"/>
      <c r="V60" s="201"/>
      <c r="W60" s="201">
        <v>937065</v>
      </c>
      <c r="X60" s="201">
        <v>941665</v>
      </c>
      <c r="Y60" s="201"/>
      <c r="Z60" s="205">
        <f t="shared" ref="Z60" si="10">SUM(B60+F60+J60+N60+R60+V60)</f>
        <v>294671696</v>
      </c>
      <c r="AA60" s="205">
        <f t="shared" ref="AA60:AB65" si="11">SUM(C60+G60+K60+O60+S60+W60)</f>
        <v>338794905</v>
      </c>
      <c r="AB60" s="205">
        <f t="shared" si="11"/>
        <v>311486340</v>
      </c>
      <c r="AC60" s="434">
        <f t="shared" ref="AC60:AC69" si="12">SUM(E60+I60+M60+Q60+U60+Y60)</f>
        <v>314996119</v>
      </c>
    </row>
    <row r="61" spans="1:29" ht="28.5" customHeight="1" x14ac:dyDescent="0.2">
      <c r="A61" s="208" t="s">
        <v>449</v>
      </c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>
        <v>0</v>
      </c>
      <c r="AA61" s="205">
        <f t="shared" si="11"/>
        <v>0</v>
      </c>
      <c r="AB61" s="205">
        <f t="shared" si="11"/>
        <v>0</v>
      </c>
      <c r="AC61" s="434">
        <f t="shared" si="12"/>
        <v>0</v>
      </c>
    </row>
    <row r="62" spans="1:29" ht="24.75" customHeight="1" x14ac:dyDescent="0.2">
      <c r="A62" s="208" t="s">
        <v>635</v>
      </c>
      <c r="B62" s="201"/>
      <c r="C62" s="201">
        <v>6618675</v>
      </c>
      <c r="D62" s="201">
        <v>6786956</v>
      </c>
      <c r="E62" s="201"/>
      <c r="F62" s="201"/>
      <c r="G62" s="201">
        <v>1202222</v>
      </c>
      <c r="H62" s="201">
        <v>1251412</v>
      </c>
      <c r="I62" s="201"/>
      <c r="J62" s="201"/>
      <c r="K62" s="201">
        <v>331659</v>
      </c>
      <c r="L62" s="201">
        <v>533819</v>
      </c>
      <c r="M62" s="201"/>
      <c r="N62" s="201"/>
      <c r="O62" s="201">
        <v>360157</v>
      </c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>
        <v>0</v>
      </c>
      <c r="AA62" s="205">
        <f t="shared" si="11"/>
        <v>8512713</v>
      </c>
      <c r="AB62" s="205">
        <f t="shared" si="11"/>
        <v>8572187</v>
      </c>
      <c r="AC62" s="434">
        <f t="shared" si="12"/>
        <v>0</v>
      </c>
    </row>
    <row r="63" spans="1:29" ht="18.75" customHeight="1" x14ac:dyDescent="0.2">
      <c r="A63" s="208" t="s">
        <v>525</v>
      </c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>
        <v>0</v>
      </c>
      <c r="AA63" s="205">
        <f t="shared" si="11"/>
        <v>0</v>
      </c>
      <c r="AB63" s="205">
        <f t="shared" si="11"/>
        <v>0</v>
      </c>
      <c r="AC63" s="434">
        <f t="shared" si="12"/>
        <v>0</v>
      </c>
    </row>
    <row r="64" spans="1:29" ht="19.5" customHeight="1" x14ac:dyDescent="0.2">
      <c r="A64" s="208" t="s">
        <v>471</v>
      </c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>
        <v>0</v>
      </c>
      <c r="AA64" s="205">
        <f t="shared" si="11"/>
        <v>0</v>
      </c>
      <c r="AB64" s="205">
        <f t="shared" si="11"/>
        <v>0</v>
      </c>
      <c r="AC64" s="434">
        <f t="shared" si="12"/>
        <v>0</v>
      </c>
    </row>
    <row r="65" spans="1:29" ht="18" customHeight="1" x14ac:dyDescent="0.2">
      <c r="A65" s="208" t="s">
        <v>452</v>
      </c>
      <c r="B65" s="214"/>
      <c r="C65" s="214">
        <v>3014267</v>
      </c>
      <c r="D65" s="214">
        <v>3491783</v>
      </c>
      <c r="E65" s="214"/>
      <c r="F65" s="214"/>
      <c r="G65" s="214">
        <v>281932</v>
      </c>
      <c r="H65" s="214">
        <v>350313</v>
      </c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01">
        <v>0</v>
      </c>
      <c r="AA65" s="205">
        <f t="shared" si="11"/>
        <v>3296199</v>
      </c>
      <c r="AB65" s="205">
        <f t="shared" si="11"/>
        <v>3842096</v>
      </c>
      <c r="AC65" s="434">
        <f t="shared" si="12"/>
        <v>0</v>
      </c>
    </row>
    <row r="66" spans="1:29" ht="21" customHeight="1" x14ac:dyDescent="0.2">
      <c r="A66" s="208" t="s">
        <v>464</v>
      </c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>
        <v>0</v>
      </c>
      <c r="AA66" s="201"/>
      <c r="AB66" s="201"/>
      <c r="AC66" s="434">
        <f t="shared" si="12"/>
        <v>0</v>
      </c>
    </row>
    <row r="67" spans="1:29" ht="17.25" customHeight="1" x14ac:dyDescent="0.2">
      <c r="A67" s="208" t="s">
        <v>467</v>
      </c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>
        <v>0</v>
      </c>
      <c r="AA67" s="201"/>
      <c r="AB67" s="201"/>
      <c r="AC67" s="434">
        <f t="shared" si="12"/>
        <v>0</v>
      </c>
    </row>
    <row r="68" spans="1:29" ht="15.95" customHeight="1" x14ac:dyDescent="0.2">
      <c r="A68" s="208" t="s">
        <v>472</v>
      </c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>
        <v>0</v>
      </c>
      <c r="AA68" s="201"/>
      <c r="AB68" s="201"/>
      <c r="AC68" s="434">
        <f t="shared" si="12"/>
        <v>0</v>
      </c>
    </row>
    <row r="69" spans="1:29" ht="15.95" customHeight="1" x14ac:dyDescent="0.2">
      <c r="A69" s="208" t="s">
        <v>473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>
        <v>0</v>
      </c>
      <c r="AA69" s="201"/>
      <c r="AB69" s="201"/>
      <c r="AC69" s="434">
        <f t="shared" si="12"/>
        <v>0</v>
      </c>
    </row>
    <row r="70" spans="1:29" s="216" customFormat="1" ht="13.5" x14ac:dyDescent="0.2">
      <c r="A70" s="215" t="s">
        <v>83</v>
      </c>
      <c r="B70" s="211">
        <f>SUM(B59:B69)</f>
        <v>199009480</v>
      </c>
      <c r="C70" s="211">
        <f t="shared" ref="C70:AC70" si="13">SUM(C59:C69)</f>
        <v>232589066</v>
      </c>
      <c r="D70" s="211">
        <f t="shared" si="13"/>
        <v>221324898</v>
      </c>
      <c r="E70" s="211">
        <f t="shared" si="13"/>
        <v>217160154</v>
      </c>
      <c r="F70" s="211">
        <f>SUM(F59:F69)</f>
        <v>38181216</v>
      </c>
      <c r="G70" s="211">
        <f t="shared" si="13"/>
        <v>42908009</v>
      </c>
      <c r="H70" s="211">
        <f t="shared" si="13"/>
        <v>41962096</v>
      </c>
      <c r="I70" s="211">
        <f t="shared" si="13"/>
        <v>39055965</v>
      </c>
      <c r="J70" s="211">
        <f>SUM(J59:J69)</f>
        <v>57481000</v>
      </c>
      <c r="K70" s="211">
        <f t="shared" si="13"/>
        <v>73619520</v>
      </c>
      <c r="L70" s="211">
        <f t="shared" si="13"/>
        <v>59671964</v>
      </c>
      <c r="M70" s="211">
        <f t="shared" si="13"/>
        <v>58780000</v>
      </c>
      <c r="N70" s="211">
        <f>SUM(N59:N69)</f>
        <v>0</v>
      </c>
      <c r="O70" s="211">
        <f t="shared" si="13"/>
        <v>550157</v>
      </c>
      <c r="P70" s="211">
        <f t="shared" si="13"/>
        <v>0</v>
      </c>
      <c r="Q70" s="211">
        <f t="shared" si="13"/>
        <v>0</v>
      </c>
      <c r="R70" s="211">
        <f>SUM(R59:R69)</f>
        <v>0</v>
      </c>
      <c r="S70" s="211">
        <f t="shared" si="13"/>
        <v>0</v>
      </c>
      <c r="T70" s="211">
        <f t="shared" si="13"/>
        <v>0</v>
      </c>
      <c r="U70" s="211">
        <f>SUM(U59:U69)</f>
        <v>0</v>
      </c>
      <c r="V70" s="211">
        <f>SUM(V59:V69)</f>
        <v>0</v>
      </c>
      <c r="W70" s="211">
        <f t="shared" si="13"/>
        <v>937065</v>
      </c>
      <c r="X70" s="211">
        <f t="shared" si="13"/>
        <v>941665</v>
      </c>
      <c r="Y70" s="211">
        <f t="shared" si="13"/>
        <v>0</v>
      </c>
      <c r="Z70" s="211">
        <f t="shared" si="13"/>
        <v>294671696</v>
      </c>
      <c r="AA70" s="211">
        <f t="shared" si="13"/>
        <v>350603817</v>
      </c>
      <c r="AB70" s="211">
        <f t="shared" si="13"/>
        <v>323900623</v>
      </c>
      <c r="AC70" s="436">
        <f t="shared" si="13"/>
        <v>314996119</v>
      </c>
    </row>
    <row r="71" spans="1:29" ht="17.25" customHeight="1" x14ac:dyDescent="0.2">
      <c r="A71" s="304" t="s">
        <v>732</v>
      </c>
      <c r="B71" s="214">
        <v>1647000</v>
      </c>
      <c r="C71" s="214">
        <v>1647000</v>
      </c>
      <c r="D71" s="214">
        <v>1646105</v>
      </c>
      <c r="E71" s="214">
        <v>1654000</v>
      </c>
      <c r="F71" s="214">
        <v>321000</v>
      </c>
      <c r="G71" s="214">
        <v>321000</v>
      </c>
      <c r="H71" s="214">
        <v>307219</v>
      </c>
      <c r="I71" s="214">
        <v>290000</v>
      </c>
      <c r="J71" s="214">
        <v>53624000</v>
      </c>
      <c r="K71" s="214">
        <v>98993219</v>
      </c>
      <c r="L71" s="214">
        <v>88227515</v>
      </c>
      <c r="M71" s="214">
        <v>63906230</v>
      </c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120"/>
      <c r="Z71" s="205">
        <f t="shared" ref="Z71" si="14">SUM(B71+F71+J71+N71+R71+V71)</f>
        <v>55592000</v>
      </c>
      <c r="AA71" s="205">
        <f t="shared" ref="AA71:AB71" si="15">SUM(C71+G71+K71+O71+S71+W71)</f>
        <v>100961219</v>
      </c>
      <c r="AB71" s="205">
        <f t="shared" si="15"/>
        <v>90180839</v>
      </c>
      <c r="AC71" s="434">
        <f>SUM(E71,I71,M71)</f>
        <v>65850230</v>
      </c>
    </row>
    <row r="72" spans="1:29" s="200" customFormat="1" ht="17.25" customHeight="1" x14ac:dyDescent="0.2">
      <c r="A72" s="200" t="s">
        <v>84</v>
      </c>
      <c r="B72" s="217">
        <f t="shared" ref="B72:AC72" si="16">SUM(B12+B58+B70+B71)</f>
        <v>1269401135</v>
      </c>
      <c r="C72" s="217">
        <f t="shared" si="16"/>
        <v>1675549291</v>
      </c>
      <c r="D72" s="217">
        <f t="shared" si="16"/>
        <v>1563004437</v>
      </c>
      <c r="E72" s="217">
        <f t="shared" si="16"/>
        <v>1386651071</v>
      </c>
      <c r="F72" s="217">
        <f t="shared" si="16"/>
        <v>234694659</v>
      </c>
      <c r="G72" s="217">
        <f t="shared" si="16"/>
        <v>307260135</v>
      </c>
      <c r="H72" s="217">
        <f t="shared" si="16"/>
        <v>284880736</v>
      </c>
      <c r="I72" s="217">
        <f t="shared" si="16"/>
        <v>241412924</v>
      </c>
      <c r="J72" s="217">
        <f t="shared" si="16"/>
        <v>1295813900</v>
      </c>
      <c r="K72" s="217">
        <f t="shared" si="16"/>
        <v>2048503847</v>
      </c>
      <c r="L72" s="217">
        <f t="shared" si="16"/>
        <v>1477897607</v>
      </c>
      <c r="M72" s="217">
        <f t="shared" si="16"/>
        <v>1302999260</v>
      </c>
      <c r="N72" s="217">
        <f t="shared" si="16"/>
        <v>81195364</v>
      </c>
      <c r="O72" s="217">
        <f t="shared" si="16"/>
        <v>265587528</v>
      </c>
      <c r="P72" s="217">
        <f t="shared" si="16"/>
        <v>154025123</v>
      </c>
      <c r="Q72" s="217">
        <f t="shared" si="16"/>
        <v>144723595</v>
      </c>
      <c r="R72" s="217">
        <f t="shared" si="16"/>
        <v>27000000</v>
      </c>
      <c r="S72" s="217">
        <f t="shared" si="16"/>
        <v>26600000</v>
      </c>
      <c r="T72" s="217">
        <f t="shared" si="16"/>
        <v>26000836</v>
      </c>
      <c r="U72" s="217">
        <f t="shared" si="16"/>
        <v>28000000</v>
      </c>
      <c r="V72" s="217">
        <f t="shared" si="16"/>
        <v>1904051334</v>
      </c>
      <c r="W72" s="217">
        <f t="shared" si="16"/>
        <v>2596970782</v>
      </c>
      <c r="X72" s="217">
        <f t="shared" si="16"/>
        <v>1125154288</v>
      </c>
      <c r="Y72" s="217">
        <f t="shared" si="16"/>
        <v>738584000</v>
      </c>
      <c r="Z72" s="217">
        <f t="shared" si="16"/>
        <v>4812156392</v>
      </c>
      <c r="AA72" s="217">
        <f t="shared" si="16"/>
        <v>6920471583</v>
      </c>
      <c r="AB72" s="217">
        <f t="shared" si="16"/>
        <v>4630963027</v>
      </c>
      <c r="AC72" s="434">
        <f t="shared" si="16"/>
        <v>3842370850</v>
      </c>
    </row>
    <row r="73" spans="1:29" x14ac:dyDescent="0.2">
      <c r="AC73" s="200"/>
    </row>
    <row r="514" ht="9.75" customHeight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</sheetData>
  <mergeCells count="8">
    <mergeCell ref="R1:U1"/>
    <mergeCell ref="V1:Y1"/>
    <mergeCell ref="Z1:AC1"/>
    <mergeCell ref="A1:A2"/>
    <mergeCell ref="B1:E1"/>
    <mergeCell ref="F1:I1"/>
    <mergeCell ref="J1:M1"/>
    <mergeCell ref="N1:Q1"/>
  </mergeCells>
  <phoneticPr fontId="0" type="noConversion"/>
  <printOptions horizontalCentered="1" gridLines="1" gridLinesSet="0"/>
  <pageMargins left="0.19685039370078741" right="0.19685039370078741" top="0.51181102362204722" bottom="0.9055118110236221" header="0.15748031496062992" footer="0.55118110236220474"/>
  <pageSetup paperSize="8" scale="57" orientation="landscape" r:id="rId1"/>
  <headerFooter alignWithMargins="0">
    <oddHeader>&amp;L&amp;11
&amp;C&amp;"Arial CE,Félkövér"&amp;14 3.1 Kimutatás az önkormányzati költségvetési szervek 2020. évi tervszámairól &amp;18
Kiadás &amp;R
Adatok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view="pageLayout" topLeftCell="H1" zoomScale="66" zoomScaleSheetLayoutView="84" zoomScalePageLayoutView="66" workbookViewId="0">
      <selection activeCell="C21" sqref="C21"/>
    </sheetView>
  </sheetViews>
  <sheetFormatPr defaultRowHeight="15.75" x14ac:dyDescent="0.25"/>
  <cols>
    <col min="1" max="1" width="53.5703125" style="66" customWidth="1"/>
    <col min="2" max="2" width="13.28515625" style="84" customWidth="1"/>
    <col min="3" max="3" width="13.140625" style="84" customWidth="1"/>
    <col min="4" max="4" width="13" style="84" customWidth="1"/>
    <col min="5" max="5" width="7.42578125" style="84" customWidth="1"/>
    <col min="6" max="6" width="12.5703125" style="84" customWidth="1"/>
    <col min="7" max="7" width="11.85546875" style="84" customWidth="1"/>
    <col min="8" max="8" width="13.7109375" style="84" customWidth="1"/>
    <col min="9" max="9" width="9.140625" style="84" customWidth="1"/>
    <col min="10" max="10" width="14" style="84" customWidth="1"/>
    <col min="11" max="11" width="12.5703125" style="84" customWidth="1"/>
    <col min="12" max="12" width="12.28515625" style="84" customWidth="1"/>
    <col min="13" max="13" width="8.85546875" style="84" customWidth="1"/>
    <col min="14" max="14" width="13" style="84" customWidth="1"/>
    <col min="15" max="15" width="12.85546875" style="84" customWidth="1"/>
    <col min="16" max="16" width="12" style="84" customWidth="1"/>
    <col min="17" max="17" width="9" style="84" customWidth="1"/>
    <col min="18" max="18" width="11.140625" style="84" customWidth="1"/>
    <col min="19" max="19" width="11.7109375" style="84" customWidth="1"/>
    <col min="20" max="20" width="7.7109375" style="84" customWidth="1"/>
    <col min="21" max="21" width="8.7109375" style="84" customWidth="1"/>
    <col min="22" max="22" width="14.28515625" style="84" customWidth="1"/>
    <col min="23" max="23" width="12.5703125" style="84" customWidth="1"/>
    <col min="24" max="24" width="11.5703125" style="84" customWidth="1"/>
    <col min="25" max="25" width="8.28515625" style="84" customWidth="1"/>
    <col min="26" max="26" width="14" style="84" customWidth="1"/>
    <col min="27" max="27" width="15.5703125" style="84" customWidth="1"/>
    <col min="28" max="28" width="12.42578125" style="84" customWidth="1"/>
    <col min="29" max="29" width="10.42578125" style="84" customWidth="1"/>
    <col min="30" max="30" width="0.140625" style="93" hidden="1" customWidth="1"/>
    <col min="31" max="16384" width="9.140625" style="84"/>
  </cols>
  <sheetData>
    <row r="1" spans="1:30" s="80" customFormat="1" ht="15.95" customHeight="1" x14ac:dyDescent="0.2">
      <c r="A1" s="450" t="s">
        <v>832</v>
      </c>
      <c r="B1" s="457" t="s">
        <v>74</v>
      </c>
      <c r="C1" s="458"/>
      <c r="D1" s="458"/>
      <c r="E1" s="458"/>
      <c r="F1" s="457" t="s">
        <v>576</v>
      </c>
      <c r="G1" s="458"/>
      <c r="H1" s="458"/>
      <c r="I1" s="458"/>
      <c r="J1" s="457" t="s">
        <v>3</v>
      </c>
      <c r="K1" s="457"/>
      <c r="L1" s="457"/>
      <c r="M1" s="457"/>
      <c r="N1" s="457" t="s">
        <v>75</v>
      </c>
      <c r="O1" s="457"/>
      <c r="P1" s="457"/>
      <c r="Q1" s="457"/>
      <c r="R1" s="457" t="s">
        <v>76</v>
      </c>
      <c r="S1" s="457"/>
      <c r="T1" s="457"/>
      <c r="U1" s="457"/>
      <c r="V1" s="457" t="s">
        <v>77</v>
      </c>
      <c r="W1" s="457"/>
      <c r="X1" s="457"/>
      <c r="Y1" s="457"/>
      <c r="Z1" s="457" t="s">
        <v>2</v>
      </c>
      <c r="AA1" s="457"/>
      <c r="AB1" s="457"/>
      <c r="AC1" s="462"/>
      <c r="AD1" s="459"/>
    </row>
    <row r="2" spans="1:30" s="80" customFormat="1" ht="30" customHeight="1" x14ac:dyDescent="0.2">
      <c r="A2" s="451"/>
      <c r="B2" s="453" t="s">
        <v>828</v>
      </c>
      <c r="C2" s="455" t="s">
        <v>530</v>
      </c>
      <c r="D2" s="456"/>
      <c r="E2" s="456"/>
      <c r="F2" s="453" t="s">
        <v>828</v>
      </c>
      <c r="G2" s="455" t="s">
        <v>530</v>
      </c>
      <c r="H2" s="456"/>
      <c r="I2" s="456"/>
      <c r="J2" s="453" t="s">
        <v>828</v>
      </c>
      <c r="K2" s="455" t="s">
        <v>530</v>
      </c>
      <c r="L2" s="456"/>
      <c r="M2" s="456"/>
      <c r="N2" s="453" t="s">
        <v>705</v>
      </c>
      <c r="O2" s="455" t="s">
        <v>530</v>
      </c>
      <c r="P2" s="456"/>
      <c r="Q2" s="456"/>
      <c r="R2" s="453" t="s">
        <v>828</v>
      </c>
      <c r="S2" s="455" t="s">
        <v>530</v>
      </c>
      <c r="T2" s="456"/>
      <c r="U2" s="456"/>
      <c r="V2" s="453" t="s">
        <v>828</v>
      </c>
      <c r="W2" s="455" t="s">
        <v>530</v>
      </c>
      <c r="X2" s="456"/>
      <c r="Y2" s="456"/>
      <c r="Z2" s="453" t="s">
        <v>828</v>
      </c>
      <c r="AA2" s="455" t="s">
        <v>530</v>
      </c>
      <c r="AB2" s="456"/>
      <c r="AC2" s="461"/>
      <c r="AD2" s="460"/>
    </row>
    <row r="3" spans="1:30" s="80" customFormat="1" ht="30" customHeight="1" x14ac:dyDescent="0.2">
      <c r="A3" s="452"/>
      <c r="B3" s="454"/>
      <c r="C3" s="94" t="s">
        <v>531</v>
      </c>
      <c r="D3" s="94" t="s">
        <v>532</v>
      </c>
      <c r="E3" s="94" t="s">
        <v>566</v>
      </c>
      <c r="F3" s="454"/>
      <c r="G3" s="94" t="s">
        <v>531</v>
      </c>
      <c r="H3" s="94" t="s">
        <v>532</v>
      </c>
      <c r="I3" s="94" t="s">
        <v>566</v>
      </c>
      <c r="J3" s="454"/>
      <c r="K3" s="94" t="s">
        <v>531</v>
      </c>
      <c r="L3" s="94" t="s">
        <v>532</v>
      </c>
      <c r="M3" s="404" t="s">
        <v>566</v>
      </c>
      <c r="N3" s="454"/>
      <c r="O3" s="94" t="s">
        <v>531</v>
      </c>
      <c r="P3" s="94" t="s">
        <v>532</v>
      </c>
      <c r="Q3" s="404" t="s">
        <v>566</v>
      </c>
      <c r="R3" s="454"/>
      <c r="S3" s="94" t="s">
        <v>531</v>
      </c>
      <c r="T3" s="94" t="s">
        <v>532</v>
      </c>
      <c r="U3" s="404" t="s">
        <v>566</v>
      </c>
      <c r="V3" s="454"/>
      <c r="W3" s="94" t="s">
        <v>531</v>
      </c>
      <c r="X3" s="94" t="s">
        <v>532</v>
      </c>
      <c r="Y3" s="404" t="s">
        <v>566</v>
      </c>
      <c r="Z3" s="454"/>
      <c r="AA3" s="94" t="s">
        <v>531</v>
      </c>
      <c r="AB3" s="94" t="s">
        <v>532</v>
      </c>
      <c r="AC3" s="112" t="s">
        <v>566</v>
      </c>
      <c r="AD3" s="81"/>
    </row>
    <row r="4" spans="1:30" s="83" customFormat="1" ht="15.95" customHeight="1" x14ac:dyDescent="0.2">
      <c r="A4" s="77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  <c r="J4" s="31">
        <v>10</v>
      </c>
      <c r="K4" s="31">
        <v>11</v>
      </c>
      <c r="L4" s="31">
        <v>12</v>
      </c>
      <c r="M4" s="31">
        <v>13</v>
      </c>
      <c r="N4" s="31">
        <v>14</v>
      </c>
      <c r="O4" s="31">
        <v>15</v>
      </c>
      <c r="P4" s="31">
        <v>16</v>
      </c>
      <c r="Q4" s="31">
        <v>17</v>
      </c>
      <c r="R4" s="31">
        <v>18</v>
      </c>
      <c r="S4" s="31">
        <v>19</v>
      </c>
      <c r="T4" s="31">
        <v>20</v>
      </c>
      <c r="U4" s="31">
        <v>21</v>
      </c>
      <c r="V4" s="31">
        <v>22</v>
      </c>
      <c r="W4" s="31">
        <v>23</v>
      </c>
      <c r="X4" s="31">
        <v>24</v>
      </c>
      <c r="Y4" s="31">
        <v>25</v>
      </c>
      <c r="Z4" s="95">
        <v>26</v>
      </c>
      <c r="AA4" s="31">
        <v>27</v>
      </c>
      <c r="AB4" s="31">
        <v>28</v>
      </c>
      <c r="AC4" s="78">
        <v>29</v>
      </c>
      <c r="AD4" s="82"/>
    </row>
    <row r="5" spans="1:30" s="92" customFormat="1" ht="15.95" customHeight="1" x14ac:dyDescent="0.2">
      <c r="A5" s="106" t="s">
        <v>11</v>
      </c>
      <c r="B5" s="32">
        <f>SUM(B6:B18)</f>
        <v>177982677</v>
      </c>
      <c r="C5" s="32">
        <f t="shared" ref="C5:AC5" si="0">SUM(C6:C18)</f>
        <v>177982677</v>
      </c>
      <c r="D5" s="32">
        <f t="shared" si="0"/>
        <v>0</v>
      </c>
      <c r="E5" s="32">
        <f t="shared" si="0"/>
        <v>0</v>
      </c>
      <c r="F5" s="32">
        <f t="shared" si="0"/>
        <v>31146968</v>
      </c>
      <c r="G5" s="32">
        <f t="shared" si="0"/>
        <v>31146968</v>
      </c>
      <c r="H5" s="32">
        <f t="shared" si="0"/>
        <v>0</v>
      </c>
      <c r="I5" s="32">
        <f t="shared" si="0"/>
        <v>0</v>
      </c>
      <c r="J5" s="32">
        <f t="shared" si="0"/>
        <v>112418000</v>
      </c>
      <c r="K5" s="32">
        <f t="shared" si="0"/>
        <v>112418000</v>
      </c>
      <c r="L5" s="32">
        <f t="shared" si="0"/>
        <v>0</v>
      </c>
      <c r="M5" s="32">
        <f t="shared" si="0"/>
        <v>0</v>
      </c>
      <c r="N5" s="32">
        <f t="shared" si="0"/>
        <v>0</v>
      </c>
      <c r="O5" s="32">
        <f t="shared" si="0"/>
        <v>0</v>
      </c>
      <c r="P5" s="32">
        <f t="shared" si="0"/>
        <v>0</v>
      </c>
      <c r="Q5" s="32">
        <f t="shared" si="0"/>
        <v>0</v>
      </c>
      <c r="R5" s="32">
        <f t="shared" si="0"/>
        <v>0</v>
      </c>
      <c r="S5" s="32">
        <f t="shared" si="0"/>
        <v>0</v>
      </c>
      <c r="T5" s="32">
        <f t="shared" si="0"/>
        <v>0</v>
      </c>
      <c r="U5" s="32">
        <f t="shared" si="0"/>
        <v>0</v>
      </c>
      <c r="V5" s="32">
        <f t="shared" si="0"/>
        <v>0</v>
      </c>
      <c r="W5" s="32">
        <f t="shared" si="0"/>
        <v>0</v>
      </c>
      <c r="X5" s="32">
        <f t="shared" si="0"/>
        <v>0</v>
      </c>
      <c r="Y5" s="32">
        <f t="shared" si="0"/>
        <v>0</v>
      </c>
      <c r="Z5" s="32">
        <f t="shared" si="0"/>
        <v>321547645</v>
      </c>
      <c r="AA5" s="32">
        <f t="shared" si="0"/>
        <v>321547645</v>
      </c>
      <c r="AB5" s="32">
        <f t="shared" si="0"/>
        <v>0</v>
      </c>
      <c r="AC5" s="32">
        <f t="shared" si="0"/>
        <v>0</v>
      </c>
      <c r="AD5" s="108"/>
    </row>
    <row r="6" spans="1:30" ht="15.95" customHeight="1" x14ac:dyDescent="0.2">
      <c r="A6" s="66" t="s">
        <v>535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28"/>
      <c r="AA6" s="28"/>
      <c r="AB6" s="28"/>
      <c r="AC6" s="111"/>
      <c r="AD6" s="85"/>
    </row>
    <row r="7" spans="1:30" ht="15.95" customHeight="1" x14ac:dyDescent="0.2">
      <c r="A7" s="276" t="s">
        <v>545</v>
      </c>
      <c r="B7" s="121">
        <v>15195334</v>
      </c>
      <c r="C7" s="121">
        <v>15195334</v>
      </c>
      <c r="D7" s="121"/>
      <c r="E7" s="121"/>
      <c r="F7" s="121">
        <v>2659183</v>
      </c>
      <c r="G7" s="121">
        <v>2659183</v>
      </c>
      <c r="H7" s="121"/>
      <c r="I7" s="121"/>
      <c r="J7" s="121">
        <v>4464000</v>
      </c>
      <c r="K7" s="121">
        <v>4464000</v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28">
        <f t="shared" ref="Z7:AA18" si="1">SUM(B7,F7,J7,N7,R7,V7)</f>
        <v>22318517</v>
      </c>
      <c r="AA7" s="28">
        <f t="shared" si="1"/>
        <v>22318517</v>
      </c>
      <c r="AB7" s="28"/>
      <c r="AC7" s="111"/>
      <c r="AD7" s="85"/>
    </row>
    <row r="8" spans="1:30" ht="15.95" customHeight="1" x14ac:dyDescent="0.2">
      <c r="A8" s="66" t="s">
        <v>745</v>
      </c>
      <c r="B8" s="121">
        <v>43284830</v>
      </c>
      <c r="C8" s="121">
        <v>43284830</v>
      </c>
      <c r="D8" s="121"/>
      <c r="E8" s="121"/>
      <c r="F8" s="121">
        <v>7574845</v>
      </c>
      <c r="G8" s="121">
        <v>7574845</v>
      </c>
      <c r="H8" s="121"/>
      <c r="I8" s="121"/>
      <c r="J8" s="121">
        <v>14502500</v>
      </c>
      <c r="K8" s="121">
        <v>14502500</v>
      </c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28">
        <f t="shared" si="1"/>
        <v>65362175</v>
      </c>
      <c r="AA8" s="28">
        <f t="shared" si="1"/>
        <v>65362175</v>
      </c>
      <c r="AB8" s="28"/>
      <c r="AC8" s="111"/>
      <c r="AD8" s="85"/>
    </row>
    <row r="9" spans="1:30" ht="15.95" customHeight="1" x14ac:dyDescent="0.2">
      <c r="A9" s="66" t="s">
        <v>546</v>
      </c>
      <c r="B9" s="121">
        <v>62255391</v>
      </c>
      <c r="C9" s="121">
        <v>62255391</v>
      </c>
      <c r="D9" s="121"/>
      <c r="E9" s="121"/>
      <c r="F9" s="121">
        <v>10894693</v>
      </c>
      <c r="G9" s="121">
        <v>10894693</v>
      </c>
      <c r="H9" s="121"/>
      <c r="I9" s="121"/>
      <c r="J9" s="121">
        <v>54374000</v>
      </c>
      <c r="K9" s="121">
        <v>54374000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28">
        <f t="shared" si="1"/>
        <v>127524084</v>
      </c>
      <c r="AA9" s="28">
        <f t="shared" si="1"/>
        <v>127524084</v>
      </c>
      <c r="AB9" s="28"/>
      <c r="AC9" s="111"/>
      <c r="AD9" s="85"/>
    </row>
    <row r="10" spans="1:30" ht="15.95" customHeight="1" x14ac:dyDescent="0.2">
      <c r="A10" s="66" t="s">
        <v>547</v>
      </c>
      <c r="B10" s="121">
        <v>4682459</v>
      </c>
      <c r="C10" s="121">
        <v>4682459</v>
      </c>
      <c r="D10" s="121"/>
      <c r="E10" s="121"/>
      <c r="F10" s="121">
        <v>819430</v>
      </c>
      <c r="G10" s="121">
        <v>819430</v>
      </c>
      <c r="H10" s="121"/>
      <c r="I10" s="121"/>
      <c r="J10" s="121">
        <v>2656500</v>
      </c>
      <c r="K10" s="121">
        <v>2656500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28">
        <f t="shared" si="1"/>
        <v>8158389</v>
      </c>
      <c r="AA10" s="28">
        <f t="shared" si="1"/>
        <v>8158389</v>
      </c>
      <c r="AB10" s="28"/>
      <c r="AC10" s="111"/>
      <c r="AD10" s="85"/>
    </row>
    <row r="11" spans="1:30" ht="15.95" customHeight="1" x14ac:dyDescent="0.2">
      <c r="A11" s="66" t="s">
        <v>746</v>
      </c>
      <c r="B11" s="121">
        <v>2830156</v>
      </c>
      <c r="C11" s="121">
        <v>2830156</v>
      </c>
      <c r="D11" s="121"/>
      <c r="E11" s="121"/>
      <c r="F11" s="121">
        <v>495278</v>
      </c>
      <c r="G11" s="121">
        <v>495278</v>
      </c>
      <c r="H11" s="121"/>
      <c r="I11" s="121"/>
      <c r="J11" s="121">
        <v>1750500</v>
      </c>
      <c r="K11" s="121">
        <v>1750500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28">
        <f t="shared" si="1"/>
        <v>5075934</v>
      </c>
      <c r="AA11" s="28">
        <f t="shared" si="1"/>
        <v>5075934</v>
      </c>
      <c r="AB11" s="28"/>
      <c r="AC11" s="111"/>
      <c r="AD11" s="85"/>
    </row>
    <row r="12" spans="1:30" ht="15.95" customHeight="1" x14ac:dyDescent="0.2">
      <c r="A12" s="66" t="s">
        <v>610</v>
      </c>
      <c r="B12" s="121"/>
      <c r="C12" s="121"/>
      <c r="D12" s="121"/>
      <c r="E12" s="121"/>
      <c r="F12" s="121"/>
      <c r="G12" s="121"/>
      <c r="H12" s="121"/>
      <c r="I12" s="121"/>
      <c r="J12" s="121">
        <v>1270000</v>
      </c>
      <c r="K12" s="121">
        <v>1270000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28">
        <f t="shared" si="1"/>
        <v>1270000</v>
      </c>
      <c r="AA12" s="28">
        <f t="shared" si="1"/>
        <v>1270000</v>
      </c>
      <c r="AB12" s="28"/>
      <c r="AC12" s="111"/>
      <c r="AD12" s="85"/>
    </row>
    <row r="13" spans="1:30" ht="15.95" customHeight="1" x14ac:dyDescent="0.2">
      <c r="A13" s="66" t="s">
        <v>548</v>
      </c>
      <c r="B13" s="121">
        <v>17132725</v>
      </c>
      <c r="C13" s="121">
        <v>17132725</v>
      </c>
      <c r="D13" s="121"/>
      <c r="E13" s="121"/>
      <c r="F13" s="121">
        <v>2998227</v>
      </c>
      <c r="G13" s="121">
        <v>2998227</v>
      </c>
      <c r="H13" s="121"/>
      <c r="I13" s="121"/>
      <c r="J13" s="121">
        <v>18633000</v>
      </c>
      <c r="K13" s="121">
        <v>18633000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28">
        <f t="shared" si="1"/>
        <v>38763952</v>
      </c>
      <c r="AA13" s="28">
        <f t="shared" si="1"/>
        <v>38763952</v>
      </c>
      <c r="AB13" s="28"/>
      <c r="AC13" s="111"/>
      <c r="AD13" s="85"/>
    </row>
    <row r="14" spans="1:30" ht="15.95" customHeight="1" x14ac:dyDescent="0.2">
      <c r="A14" s="66" t="s">
        <v>549</v>
      </c>
      <c r="B14" s="121">
        <v>3129756</v>
      </c>
      <c r="C14" s="121">
        <v>3129756</v>
      </c>
      <c r="D14" s="121"/>
      <c r="E14" s="121"/>
      <c r="F14" s="121">
        <v>547707</v>
      </c>
      <c r="G14" s="121">
        <v>547707</v>
      </c>
      <c r="H14" s="121"/>
      <c r="I14" s="121"/>
      <c r="J14" s="121">
        <v>1737000</v>
      </c>
      <c r="K14" s="121">
        <v>1737000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28">
        <f t="shared" si="1"/>
        <v>5414463</v>
      </c>
      <c r="AA14" s="28">
        <f t="shared" si="1"/>
        <v>5414463</v>
      </c>
      <c r="AB14" s="28"/>
      <c r="AC14" s="111"/>
      <c r="AD14" s="85"/>
    </row>
    <row r="15" spans="1:30" ht="15.95" customHeight="1" x14ac:dyDescent="0.2">
      <c r="A15" s="66" t="s">
        <v>747</v>
      </c>
      <c r="B15" s="121">
        <v>22605076</v>
      </c>
      <c r="C15" s="121">
        <v>22605076</v>
      </c>
      <c r="D15" s="121"/>
      <c r="E15" s="121"/>
      <c r="F15" s="121">
        <v>3955888</v>
      </c>
      <c r="G15" s="121">
        <v>3955888</v>
      </c>
      <c r="H15" s="121"/>
      <c r="I15" s="121"/>
      <c r="J15" s="121">
        <v>8731500</v>
      </c>
      <c r="K15" s="121">
        <v>8731500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28">
        <f t="shared" si="1"/>
        <v>35292464</v>
      </c>
      <c r="AA15" s="28">
        <f t="shared" si="1"/>
        <v>35292464</v>
      </c>
      <c r="AB15" s="28"/>
      <c r="AC15" s="111"/>
      <c r="AD15" s="85"/>
    </row>
    <row r="16" spans="1:30" ht="15.95" hidden="1" customHeight="1" x14ac:dyDescent="0.2">
      <c r="A16" s="66" t="s">
        <v>611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28">
        <f t="shared" si="1"/>
        <v>0</v>
      </c>
      <c r="AA16" s="28">
        <f t="shared" si="1"/>
        <v>0</v>
      </c>
      <c r="AB16" s="28"/>
      <c r="AC16" s="111"/>
      <c r="AD16" s="85"/>
    </row>
    <row r="17" spans="1:30" ht="15.95" customHeight="1" x14ac:dyDescent="0.2">
      <c r="A17" s="66" t="s">
        <v>612</v>
      </c>
      <c r="B17" s="121">
        <v>6866950</v>
      </c>
      <c r="C17" s="121">
        <v>6866950</v>
      </c>
      <c r="D17" s="121"/>
      <c r="E17" s="121"/>
      <c r="F17" s="121">
        <v>1201717</v>
      </c>
      <c r="G17" s="121">
        <v>1201717</v>
      </c>
      <c r="H17" s="121"/>
      <c r="I17" s="121"/>
      <c r="J17" s="121">
        <v>3932000</v>
      </c>
      <c r="K17" s="121">
        <v>3932000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28">
        <f t="shared" si="1"/>
        <v>12000667</v>
      </c>
      <c r="AA17" s="28">
        <f t="shared" si="1"/>
        <v>12000667</v>
      </c>
      <c r="AB17" s="28"/>
      <c r="AC17" s="111"/>
      <c r="AD17" s="85"/>
    </row>
    <row r="18" spans="1:30" ht="15.95" customHeight="1" x14ac:dyDescent="0.2">
      <c r="A18" s="66" t="s">
        <v>613</v>
      </c>
      <c r="B18" s="121"/>
      <c r="C18" s="121">
        <v>0</v>
      </c>
      <c r="D18" s="121"/>
      <c r="E18" s="121"/>
      <c r="F18" s="121"/>
      <c r="G18" s="121"/>
      <c r="H18" s="121"/>
      <c r="I18" s="121"/>
      <c r="J18" s="121">
        <v>367000</v>
      </c>
      <c r="K18" s="121">
        <v>367000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28">
        <f t="shared" si="1"/>
        <v>367000</v>
      </c>
      <c r="AA18" s="28">
        <f t="shared" si="1"/>
        <v>367000</v>
      </c>
      <c r="AB18" s="28"/>
      <c r="AC18" s="111"/>
      <c r="AD18" s="85"/>
    </row>
    <row r="19" spans="1:30" ht="15.95" customHeight="1" x14ac:dyDescent="0.2"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8"/>
      <c r="AA19" s="28"/>
      <c r="AB19" s="28"/>
      <c r="AC19" s="111"/>
      <c r="AD19" s="85"/>
    </row>
    <row r="20" spans="1:30" s="92" customFormat="1" ht="15.95" customHeight="1" x14ac:dyDescent="0.2">
      <c r="A20" s="106" t="s">
        <v>474</v>
      </c>
      <c r="B20" s="32">
        <f>SUM(B21:B28)</f>
        <v>140980368</v>
      </c>
      <c r="C20" s="32">
        <f t="shared" ref="C20:AC20" si="2">SUM(C21:C28)</f>
        <v>127020422</v>
      </c>
      <c r="D20" s="32">
        <f t="shared" si="2"/>
        <v>13959946</v>
      </c>
      <c r="E20" s="32">
        <f t="shared" si="2"/>
        <v>0</v>
      </c>
      <c r="F20" s="32">
        <f t="shared" si="2"/>
        <v>24597643</v>
      </c>
      <c r="G20" s="32">
        <f t="shared" si="2"/>
        <v>22154653</v>
      </c>
      <c r="H20" s="32">
        <f t="shared" si="2"/>
        <v>2442990</v>
      </c>
      <c r="I20" s="32">
        <f t="shared" si="2"/>
        <v>0</v>
      </c>
      <c r="J20" s="32">
        <f t="shared" si="2"/>
        <v>232427000</v>
      </c>
      <c r="K20" s="32">
        <f t="shared" si="2"/>
        <v>183749400</v>
      </c>
      <c r="L20" s="32">
        <f t="shared" si="2"/>
        <v>48677600</v>
      </c>
      <c r="M20" s="32">
        <f t="shared" si="2"/>
        <v>0</v>
      </c>
      <c r="N20" s="32">
        <f t="shared" si="2"/>
        <v>0</v>
      </c>
      <c r="O20" s="32">
        <f t="shared" si="2"/>
        <v>0</v>
      </c>
      <c r="P20" s="32">
        <f t="shared" si="2"/>
        <v>0</v>
      </c>
      <c r="Q20" s="32">
        <f t="shared" si="2"/>
        <v>0</v>
      </c>
      <c r="R20" s="32">
        <f t="shared" si="2"/>
        <v>0</v>
      </c>
      <c r="S20" s="32">
        <f t="shared" si="2"/>
        <v>0</v>
      </c>
      <c r="T20" s="32">
        <f t="shared" si="2"/>
        <v>0</v>
      </c>
      <c r="U20" s="32">
        <f t="shared" si="2"/>
        <v>0</v>
      </c>
      <c r="V20" s="32">
        <f t="shared" si="2"/>
        <v>7809000</v>
      </c>
      <c r="W20" s="32">
        <f t="shared" si="2"/>
        <v>6717000</v>
      </c>
      <c r="X20" s="32">
        <f t="shared" si="2"/>
        <v>1092000</v>
      </c>
      <c r="Y20" s="32">
        <f t="shared" si="2"/>
        <v>0</v>
      </c>
      <c r="Z20" s="32">
        <f t="shared" si="2"/>
        <v>405814011</v>
      </c>
      <c r="AA20" s="32">
        <f t="shared" si="2"/>
        <v>339641475</v>
      </c>
      <c r="AB20" s="28">
        <f t="shared" ref="AB20" si="3">SUM(AB21:AB33)</f>
        <v>66172536</v>
      </c>
      <c r="AC20" s="32">
        <f t="shared" si="2"/>
        <v>0</v>
      </c>
      <c r="AD20" s="108"/>
    </row>
    <row r="21" spans="1:30" ht="15.95" customHeight="1" x14ac:dyDescent="0.2">
      <c r="A21" s="66" t="s">
        <v>535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32"/>
      <c r="AA21" s="32"/>
      <c r="AB21" s="28"/>
      <c r="AC21" s="111"/>
      <c r="AD21" s="85"/>
    </row>
    <row r="22" spans="1:30" ht="15.95" customHeight="1" x14ac:dyDescent="0.2">
      <c r="A22" s="276" t="s">
        <v>550</v>
      </c>
      <c r="B22" s="121">
        <v>87355542</v>
      </c>
      <c r="C22" s="121">
        <v>87355542</v>
      </c>
      <c r="D22" s="121"/>
      <c r="E22" s="121"/>
      <c r="F22" s="121">
        <v>15216799</v>
      </c>
      <c r="G22" s="121">
        <v>15216799</v>
      </c>
      <c r="H22" s="121"/>
      <c r="I22" s="121"/>
      <c r="J22" s="121">
        <v>165323000</v>
      </c>
      <c r="K22" s="121">
        <v>165323000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>
        <v>6403000</v>
      </c>
      <c r="W22" s="26">
        <v>6403000</v>
      </c>
      <c r="X22" s="26"/>
      <c r="Y22" s="26"/>
      <c r="Z22" s="28">
        <f t="shared" ref="Z22:AA29" si="4">SUM(B22,F22,J22,N22,R22,V22)</f>
        <v>274298341</v>
      </c>
      <c r="AA22" s="28">
        <f t="shared" si="4"/>
        <v>274298341</v>
      </c>
      <c r="AB22" s="28">
        <f>SUM(D22+H22+L22+X22)</f>
        <v>0</v>
      </c>
      <c r="AC22" s="111"/>
      <c r="AD22" s="85"/>
    </row>
    <row r="23" spans="1:30" ht="15.95" customHeight="1" x14ac:dyDescent="0.2">
      <c r="A23" s="66" t="s">
        <v>551</v>
      </c>
      <c r="B23" s="121">
        <v>5343480</v>
      </c>
      <c r="C23" s="121">
        <v>5343480</v>
      </c>
      <c r="D23" s="121"/>
      <c r="E23" s="121"/>
      <c r="F23" s="121">
        <v>935109</v>
      </c>
      <c r="G23" s="121">
        <v>935109</v>
      </c>
      <c r="H23" s="121"/>
      <c r="I23" s="121"/>
      <c r="J23" s="121">
        <v>9110400</v>
      </c>
      <c r="K23" s="121">
        <v>9110400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v>314000</v>
      </c>
      <c r="W23" s="26">
        <v>314000</v>
      </c>
      <c r="X23" s="26"/>
      <c r="Y23" s="26"/>
      <c r="Z23" s="28">
        <f t="shared" si="4"/>
        <v>15702989</v>
      </c>
      <c r="AA23" s="28">
        <f t="shared" si="4"/>
        <v>15702989</v>
      </c>
      <c r="AB23" s="28">
        <f>SUM(D23+H23+L23+X23)</f>
        <v>0</v>
      </c>
      <c r="AC23" s="111"/>
      <c r="AD23" s="85"/>
    </row>
    <row r="24" spans="1:30" ht="15.95" customHeight="1" x14ac:dyDescent="0.2">
      <c r="A24" s="66" t="s">
        <v>614</v>
      </c>
      <c r="B24" s="121"/>
      <c r="C24" s="121"/>
      <c r="D24" s="121"/>
      <c r="E24" s="121"/>
      <c r="F24" s="121"/>
      <c r="G24" s="121"/>
      <c r="H24" s="121"/>
      <c r="I24" s="121"/>
      <c r="J24" s="121">
        <v>1530000</v>
      </c>
      <c r="K24" s="121">
        <v>1530000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8">
        <f t="shared" si="4"/>
        <v>1530000</v>
      </c>
      <c r="AA24" s="28">
        <f t="shared" si="4"/>
        <v>1530000</v>
      </c>
      <c r="AB24" s="28">
        <f>SUM(D24+H24+L24+X24)</f>
        <v>0</v>
      </c>
      <c r="AC24" s="111"/>
      <c r="AD24" s="85"/>
    </row>
    <row r="25" spans="1:30" ht="15.95" customHeight="1" x14ac:dyDescent="0.2">
      <c r="A25" s="66" t="s">
        <v>552</v>
      </c>
      <c r="B25" s="121">
        <v>10222246</v>
      </c>
      <c r="C25" s="121"/>
      <c r="D25" s="121">
        <v>10222246</v>
      </c>
      <c r="E25" s="121"/>
      <c r="F25" s="121">
        <v>1788892</v>
      </c>
      <c r="G25" s="121"/>
      <c r="H25" s="121">
        <v>1788892</v>
      </c>
      <c r="I25" s="121"/>
      <c r="J25" s="121">
        <v>48298600</v>
      </c>
      <c r="K25" s="121"/>
      <c r="L25" s="26">
        <v>48298600</v>
      </c>
      <c r="M25" s="26"/>
      <c r="N25" s="26"/>
      <c r="O25" s="26"/>
      <c r="P25" s="26"/>
      <c r="Q25" s="26"/>
      <c r="R25" s="26"/>
      <c r="S25" s="26"/>
      <c r="T25" s="26"/>
      <c r="U25" s="26"/>
      <c r="V25" s="26">
        <v>1092000</v>
      </c>
      <c r="W25" s="26"/>
      <c r="X25" s="26">
        <v>1092000</v>
      </c>
      <c r="Y25" s="26"/>
      <c r="Z25" s="28">
        <f t="shared" si="4"/>
        <v>61401738</v>
      </c>
      <c r="AA25" s="28">
        <f t="shared" si="4"/>
        <v>0</v>
      </c>
      <c r="AB25" s="28">
        <f>SUM(D25+H25+L25+X25)</f>
        <v>61401738</v>
      </c>
      <c r="AC25" s="111"/>
      <c r="AD25" s="85"/>
    </row>
    <row r="26" spans="1:30" ht="15.95" customHeight="1" x14ac:dyDescent="0.2">
      <c r="A26" s="276" t="s">
        <v>553</v>
      </c>
      <c r="B26" s="121">
        <v>34321400</v>
      </c>
      <c r="C26" s="121">
        <v>34321400</v>
      </c>
      <c r="D26" s="121"/>
      <c r="E26" s="121"/>
      <c r="F26" s="121">
        <v>6002745</v>
      </c>
      <c r="G26" s="121">
        <v>6002745</v>
      </c>
      <c r="H26" s="121"/>
      <c r="I26" s="121"/>
      <c r="J26" s="121">
        <v>7786000</v>
      </c>
      <c r="K26" s="121">
        <v>7786000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8">
        <f t="shared" si="4"/>
        <v>48110145</v>
      </c>
      <c r="AA26" s="28">
        <f t="shared" si="4"/>
        <v>48110145</v>
      </c>
      <c r="AB26" s="28">
        <f t="shared" ref="AB26:AB30" si="5">SUM(D26+H26+L26+X26)</f>
        <v>0</v>
      </c>
      <c r="AC26" s="111"/>
      <c r="AD26" s="85"/>
    </row>
    <row r="27" spans="1:30" ht="15.95" customHeight="1" x14ac:dyDescent="0.2">
      <c r="A27" s="276" t="s">
        <v>613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8">
        <f t="shared" si="4"/>
        <v>0</v>
      </c>
      <c r="AA27" s="28">
        <f t="shared" si="4"/>
        <v>0</v>
      </c>
      <c r="AB27" s="28">
        <f t="shared" si="5"/>
        <v>0</v>
      </c>
      <c r="AC27" s="111"/>
      <c r="AD27" s="85"/>
    </row>
    <row r="28" spans="1:30" ht="15.95" customHeight="1" x14ac:dyDescent="0.2">
      <c r="A28" s="66" t="s">
        <v>554</v>
      </c>
      <c r="B28" s="121">
        <v>3737700</v>
      </c>
      <c r="C28" s="121"/>
      <c r="D28" s="121">
        <v>3737700</v>
      </c>
      <c r="E28" s="121"/>
      <c r="F28" s="121">
        <v>654098</v>
      </c>
      <c r="G28" s="121"/>
      <c r="H28" s="121">
        <v>654098</v>
      </c>
      <c r="I28" s="121"/>
      <c r="J28" s="121">
        <v>379000</v>
      </c>
      <c r="K28" s="121"/>
      <c r="L28" s="26">
        <v>379000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8">
        <f t="shared" si="4"/>
        <v>4770798</v>
      </c>
      <c r="AA28" s="28">
        <f t="shared" si="4"/>
        <v>0</v>
      </c>
      <c r="AB28" s="28">
        <f t="shared" si="5"/>
        <v>4770798</v>
      </c>
      <c r="AC28" s="111"/>
      <c r="AD28" s="85"/>
    </row>
    <row r="29" spans="1:30" ht="15.95" customHeight="1" x14ac:dyDescent="0.2">
      <c r="A29" s="276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8">
        <f t="shared" si="4"/>
        <v>0</v>
      </c>
      <c r="AA29" s="28">
        <f t="shared" si="4"/>
        <v>0</v>
      </c>
      <c r="AB29" s="28">
        <f t="shared" si="5"/>
        <v>0</v>
      </c>
      <c r="AC29" s="111"/>
      <c r="AD29" s="85"/>
    </row>
    <row r="30" spans="1:30" ht="15.95" customHeight="1" x14ac:dyDescent="0.2"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8"/>
      <c r="AA30" s="28"/>
      <c r="AB30" s="28">
        <f t="shared" si="5"/>
        <v>0</v>
      </c>
      <c r="AC30" s="111"/>
      <c r="AD30" s="85"/>
    </row>
    <row r="31" spans="1:30" s="92" customFormat="1" ht="15" customHeight="1" x14ac:dyDescent="0.2">
      <c r="A31" s="106" t="s">
        <v>78</v>
      </c>
      <c r="B31" s="32">
        <f>SUM(B32:B35)</f>
        <v>267113323</v>
      </c>
      <c r="C31" s="32">
        <f t="shared" ref="C31:AC31" si="6">SUM(C32:C35)</f>
        <v>267113323</v>
      </c>
      <c r="D31" s="32">
        <f t="shared" si="6"/>
        <v>0</v>
      </c>
      <c r="E31" s="32">
        <f t="shared" si="6"/>
        <v>0</v>
      </c>
      <c r="F31" s="32">
        <f t="shared" si="6"/>
        <v>46700751</v>
      </c>
      <c r="G31" s="32">
        <f t="shared" si="6"/>
        <v>46700751</v>
      </c>
      <c r="H31" s="32">
        <f t="shared" si="6"/>
        <v>0</v>
      </c>
      <c r="I31" s="32">
        <f t="shared" si="6"/>
        <v>0</v>
      </c>
      <c r="J31" s="32">
        <f t="shared" si="6"/>
        <v>21865000</v>
      </c>
      <c r="K31" s="32">
        <f t="shared" si="6"/>
        <v>21865000</v>
      </c>
      <c r="L31" s="32">
        <f t="shared" si="6"/>
        <v>0</v>
      </c>
      <c r="M31" s="32">
        <f t="shared" si="6"/>
        <v>0</v>
      </c>
      <c r="N31" s="32">
        <f t="shared" si="6"/>
        <v>0</v>
      </c>
      <c r="O31" s="32">
        <f t="shared" si="6"/>
        <v>0</v>
      </c>
      <c r="P31" s="32">
        <f t="shared" si="6"/>
        <v>0</v>
      </c>
      <c r="Q31" s="32">
        <f t="shared" si="6"/>
        <v>0</v>
      </c>
      <c r="R31" s="32">
        <f t="shared" si="6"/>
        <v>0</v>
      </c>
      <c r="S31" s="32">
        <f t="shared" si="6"/>
        <v>0</v>
      </c>
      <c r="T31" s="32">
        <f t="shared" si="6"/>
        <v>0</v>
      </c>
      <c r="U31" s="32">
        <f t="shared" si="6"/>
        <v>0</v>
      </c>
      <c r="V31" s="32">
        <f t="shared" si="6"/>
        <v>0</v>
      </c>
      <c r="W31" s="32">
        <f t="shared" si="6"/>
        <v>0</v>
      </c>
      <c r="X31" s="32">
        <f t="shared" si="6"/>
        <v>0</v>
      </c>
      <c r="Y31" s="32">
        <f t="shared" si="6"/>
        <v>0</v>
      </c>
      <c r="Z31" s="32">
        <f t="shared" si="6"/>
        <v>335679074</v>
      </c>
      <c r="AA31" s="32">
        <f t="shared" si="6"/>
        <v>335679074</v>
      </c>
      <c r="AB31" s="28">
        <f t="shared" si="6"/>
        <v>0</v>
      </c>
      <c r="AC31" s="32">
        <f t="shared" si="6"/>
        <v>0</v>
      </c>
      <c r="AD31" s="108"/>
    </row>
    <row r="32" spans="1:30" ht="15" customHeight="1" x14ac:dyDescent="0.2">
      <c r="A32" s="66" t="s">
        <v>535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8"/>
      <c r="AA32" s="28"/>
      <c r="AB32" s="28"/>
      <c r="AC32" s="111"/>
      <c r="AD32" s="85"/>
    </row>
    <row r="33" spans="1:30" ht="15" customHeight="1" x14ac:dyDescent="0.2">
      <c r="A33" s="66" t="s">
        <v>555</v>
      </c>
      <c r="B33" s="121">
        <v>267113323</v>
      </c>
      <c r="C33" s="121">
        <v>267113323</v>
      </c>
      <c r="D33" s="121"/>
      <c r="E33" s="121"/>
      <c r="F33" s="121">
        <v>46700751</v>
      </c>
      <c r="G33" s="121">
        <v>46700751</v>
      </c>
      <c r="H33" s="121"/>
      <c r="I33" s="121"/>
      <c r="J33" s="121"/>
      <c r="K33" s="121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8">
        <f t="shared" ref="Z33:AA35" si="7">SUM(B33+F33+J33+N33+R33+V33)</f>
        <v>313814074</v>
      </c>
      <c r="AA33" s="28">
        <f t="shared" si="7"/>
        <v>313814074</v>
      </c>
      <c r="AB33" s="28"/>
      <c r="AC33" s="111"/>
      <c r="AD33" s="85"/>
    </row>
    <row r="34" spans="1:30" ht="15" customHeight="1" x14ac:dyDescent="0.2">
      <c r="A34" s="66" t="s">
        <v>556</v>
      </c>
      <c r="B34" s="121"/>
      <c r="C34" s="121"/>
      <c r="D34" s="121"/>
      <c r="E34" s="121"/>
      <c r="F34" s="121"/>
      <c r="G34" s="121"/>
      <c r="H34" s="121"/>
      <c r="I34" s="121"/>
      <c r="J34" s="121">
        <v>21865000</v>
      </c>
      <c r="K34" s="121">
        <v>21865000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8">
        <f t="shared" si="7"/>
        <v>21865000</v>
      </c>
      <c r="AA34" s="28">
        <f t="shared" si="7"/>
        <v>21865000</v>
      </c>
      <c r="AB34" s="28"/>
      <c r="AC34" s="111"/>
      <c r="AD34" s="85"/>
    </row>
    <row r="35" spans="1:30" ht="15" customHeight="1" x14ac:dyDescent="0.2">
      <c r="A35" s="66" t="s">
        <v>706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8">
        <f t="shared" si="7"/>
        <v>0</v>
      </c>
      <c r="AA35" s="28">
        <f t="shared" si="7"/>
        <v>0</v>
      </c>
      <c r="AB35" s="28"/>
      <c r="AC35" s="111"/>
      <c r="AD35" s="85"/>
    </row>
    <row r="36" spans="1:30" ht="15" customHeight="1" x14ac:dyDescent="0.2"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8"/>
      <c r="AA36" s="28"/>
      <c r="AB36" s="28"/>
      <c r="AC36" s="111"/>
      <c r="AD36" s="85"/>
    </row>
    <row r="37" spans="1:30" s="92" customFormat="1" ht="15" customHeight="1" x14ac:dyDescent="0.2">
      <c r="A37" s="106" t="s">
        <v>522</v>
      </c>
      <c r="B37" s="32">
        <f>SUM(B38:B43)</f>
        <v>35990829</v>
      </c>
      <c r="C37" s="32">
        <f t="shared" ref="C37:AC37" si="8">SUM(C38:C43)</f>
        <v>35990829</v>
      </c>
      <c r="D37" s="32">
        <f t="shared" si="8"/>
        <v>0</v>
      </c>
      <c r="E37" s="32">
        <f t="shared" si="8"/>
        <v>0</v>
      </c>
      <c r="F37" s="32">
        <f t="shared" si="8"/>
        <v>6285099</v>
      </c>
      <c r="G37" s="32">
        <f t="shared" si="8"/>
        <v>6285099</v>
      </c>
      <c r="H37" s="32">
        <f t="shared" si="8"/>
        <v>0</v>
      </c>
      <c r="I37" s="32">
        <f t="shared" si="8"/>
        <v>0</v>
      </c>
      <c r="J37" s="32">
        <f t="shared" si="8"/>
        <v>33837000</v>
      </c>
      <c r="K37" s="32">
        <f t="shared" si="8"/>
        <v>33837000</v>
      </c>
      <c r="L37" s="32">
        <f t="shared" si="8"/>
        <v>0</v>
      </c>
      <c r="M37" s="32">
        <f t="shared" si="8"/>
        <v>0</v>
      </c>
      <c r="N37" s="32">
        <f t="shared" si="8"/>
        <v>0</v>
      </c>
      <c r="O37" s="32">
        <f t="shared" si="8"/>
        <v>0</v>
      </c>
      <c r="P37" s="32">
        <f t="shared" si="8"/>
        <v>0</v>
      </c>
      <c r="Q37" s="32">
        <f t="shared" si="8"/>
        <v>0</v>
      </c>
      <c r="R37" s="32">
        <f t="shared" si="8"/>
        <v>0</v>
      </c>
      <c r="S37" s="32">
        <f t="shared" si="8"/>
        <v>0</v>
      </c>
      <c r="T37" s="32">
        <f t="shared" si="8"/>
        <v>0</v>
      </c>
      <c r="U37" s="32">
        <f t="shared" si="8"/>
        <v>0</v>
      </c>
      <c r="V37" s="32">
        <f t="shared" si="8"/>
        <v>1000000</v>
      </c>
      <c r="W37" s="32">
        <f t="shared" si="8"/>
        <v>1000000</v>
      </c>
      <c r="X37" s="32">
        <f t="shared" si="8"/>
        <v>0</v>
      </c>
      <c r="Y37" s="32">
        <f t="shared" si="8"/>
        <v>0</v>
      </c>
      <c r="Z37" s="32">
        <f t="shared" si="8"/>
        <v>77112928</v>
      </c>
      <c r="AA37" s="32">
        <f t="shared" si="8"/>
        <v>77112928</v>
      </c>
      <c r="AB37" s="32">
        <f t="shared" si="8"/>
        <v>0</v>
      </c>
      <c r="AC37" s="32">
        <f t="shared" si="8"/>
        <v>0</v>
      </c>
      <c r="AD37" s="108"/>
    </row>
    <row r="38" spans="1:30" ht="15" customHeight="1" x14ac:dyDescent="0.2">
      <c r="A38" s="66" t="s">
        <v>535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8"/>
      <c r="AA38" s="28"/>
      <c r="AB38" s="28"/>
      <c r="AC38" s="111"/>
      <c r="AD38" s="85"/>
    </row>
    <row r="39" spans="1:30" ht="15" customHeight="1" x14ac:dyDescent="0.2">
      <c r="A39" s="66" t="s">
        <v>557</v>
      </c>
      <c r="B39" s="91">
        <v>3928143</v>
      </c>
      <c r="C39" s="91">
        <v>3928143</v>
      </c>
      <c r="D39" s="91"/>
      <c r="E39" s="91"/>
      <c r="F39" s="91">
        <v>684800</v>
      </c>
      <c r="G39" s="91">
        <v>684800</v>
      </c>
      <c r="H39" s="91"/>
      <c r="I39" s="91"/>
      <c r="J39" s="91">
        <v>15524000</v>
      </c>
      <c r="K39" s="91">
        <v>15524000</v>
      </c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>
        <v>1000000</v>
      </c>
      <c r="W39" s="26">
        <v>1000000</v>
      </c>
      <c r="X39" s="26"/>
      <c r="Y39" s="26"/>
      <c r="Z39" s="28">
        <f t="shared" ref="Z39:AA43" si="9">SUM(B39+F39+J39+N39+R39+V39)</f>
        <v>21136943</v>
      </c>
      <c r="AA39" s="28">
        <f t="shared" si="9"/>
        <v>21136943</v>
      </c>
      <c r="AB39" s="28"/>
      <c r="AC39" s="111"/>
      <c r="AD39" s="85"/>
    </row>
    <row r="40" spans="1:30" ht="27.75" customHeight="1" x14ac:dyDescent="0.2">
      <c r="A40" s="98" t="s">
        <v>564</v>
      </c>
      <c r="B40" s="91">
        <v>8282829</v>
      </c>
      <c r="C40" s="91">
        <v>8282829</v>
      </c>
      <c r="D40" s="91"/>
      <c r="E40" s="91"/>
      <c r="F40" s="91">
        <v>1446870</v>
      </c>
      <c r="G40" s="91">
        <v>1446870</v>
      </c>
      <c r="H40" s="91"/>
      <c r="I40" s="91"/>
      <c r="J40" s="91">
        <v>2122000</v>
      </c>
      <c r="K40" s="91">
        <v>2122000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8">
        <f t="shared" si="9"/>
        <v>11851699</v>
      </c>
      <c r="AA40" s="28">
        <f t="shared" si="9"/>
        <v>11851699</v>
      </c>
      <c r="AB40" s="28"/>
      <c r="AC40" s="111"/>
      <c r="AD40" s="85"/>
    </row>
    <row r="41" spans="1:30" ht="15" customHeight="1" x14ac:dyDescent="0.2">
      <c r="A41" s="277" t="s">
        <v>558</v>
      </c>
      <c r="B41" s="91">
        <v>2644643</v>
      </c>
      <c r="C41" s="91">
        <v>2644643</v>
      </c>
      <c r="D41" s="91"/>
      <c r="E41" s="91"/>
      <c r="F41" s="91">
        <v>462813</v>
      </c>
      <c r="G41" s="91">
        <v>462813</v>
      </c>
      <c r="H41" s="91"/>
      <c r="I41" s="91"/>
      <c r="J41" s="91">
        <v>4074000</v>
      </c>
      <c r="K41" s="91">
        <v>4074000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8">
        <f t="shared" si="9"/>
        <v>7181456</v>
      </c>
      <c r="AA41" s="28">
        <f t="shared" si="9"/>
        <v>7181456</v>
      </c>
      <c r="AB41" s="28"/>
      <c r="AC41" s="111"/>
      <c r="AD41" s="85"/>
    </row>
    <row r="42" spans="1:30" ht="15" customHeight="1" x14ac:dyDescent="0.2">
      <c r="A42" s="66" t="s">
        <v>559</v>
      </c>
      <c r="B42" s="91">
        <v>15256881</v>
      </c>
      <c r="C42" s="91">
        <v>15256881</v>
      </c>
      <c r="D42" s="91"/>
      <c r="E42" s="91"/>
      <c r="F42" s="91">
        <v>2661908</v>
      </c>
      <c r="G42" s="91">
        <v>2661908</v>
      </c>
      <c r="H42" s="91"/>
      <c r="I42" s="91"/>
      <c r="J42" s="91">
        <v>6340000</v>
      </c>
      <c r="K42" s="91">
        <v>6340000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8">
        <f t="shared" si="9"/>
        <v>24258789</v>
      </c>
      <c r="AA42" s="28">
        <f t="shared" si="9"/>
        <v>24258789</v>
      </c>
      <c r="AB42" s="28"/>
      <c r="AC42" s="111"/>
      <c r="AD42" s="85"/>
    </row>
    <row r="43" spans="1:30" ht="15" customHeight="1" x14ac:dyDescent="0.2">
      <c r="A43" s="66" t="s">
        <v>560</v>
      </c>
      <c r="B43" s="91">
        <v>5878333</v>
      </c>
      <c r="C43" s="91">
        <v>5878333</v>
      </c>
      <c r="D43" s="91"/>
      <c r="E43" s="91"/>
      <c r="F43" s="91">
        <v>1028708</v>
      </c>
      <c r="G43" s="91">
        <v>1028708</v>
      </c>
      <c r="H43" s="91"/>
      <c r="I43" s="91"/>
      <c r="J43" s="91">
        <v>5777000</v>
      </c>
      <c r="K43" s="91">
        <v>5777000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8">
        <f t="shared" si="9"/>
        <v>12684041</v>
      </c>
      <c r="AA43" s="28">
        <f t="shared" si="9"/>
        <v>12684041</v>
      </c>
      <c r="AB43" s="28"/>
      <c r="AC43" s="111"/>
      <c r="AD43" s="85"/>
    </row>
    <row r="44" spans="1:30" ht="15" customHeight="1" x14ac:dyDescent="0.2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8"/>
      <c r="AA44" s="28"/>
      <c r="AB44" s="28"/>
      <c r="AC44" s="111"/>
      <c r="AD44" s="85"/>
    </row>
    <row r="45" spans="1:30" s="92" customFormat="1" ht="15.95" customHeight="1" x14ac:dyDescent="0.2">
      <c r="A45" s="106" t="s">
        <v>523</v>
      </c>
      <c r="B45" s="32">
        <f>SUM(B47:B49)</f>
        <v>34926949</v>
      </c>
      <c r="C45" s="32">
        <f t="shared" ref="C45:AC45" si="10">SUM(C47:C49)</f>
        <v>34926949</v>
      </c>
      <c r="D45" s="32">
        <f t="shared" si="10"/>
        <v>0</v>
      </c>
      <c r="E45" s="32">
        <f t="shared" si="10"/>
        <v>0</v>
      </c>
      <c r="F45" s="32">
        <f t="shared" si="10"/>
        <v>6053684</v>
      </c>
      <c r="G45" s="32">
        <f t="shared" si="10"/>
        <v>6053684</v>
      </c>
      <c r="H45" s="32">
        <f t="shared" si="10"/>
        <v>0</v>
      </c>
      <c r="I45" s="32">
        <f t="shared" si="10"/>
        <v>0</v>
      </c>
      <c r="J45" s="32">
        <f t="shared" si="10"/>
        <v>14753000</v>
      </c>
      <c r="K45" s="32">
        <f t="shared" si="10"/>
        <v>14753000</v>
      </c>
      <c r="L45" s="32">
        <f t="shared" si="10"/>
        <v>0</v>
      </c>
      <c r="M45" s="32">
        <f t="shared" si="10"/>
        <v>0</v>
      </c>
      <c r="N45" s="32">
        <f t="shared" si="10"/>
        <v>0</v>
      </c>
      <c r="O45" s="32">
        <f t="shared" si="10"/>
        <v>0</v>
      </c>
      <c r="P45" s="32">
        <f t="shared" si="10"/>
        <v>0</v>
      </c>
      <c r="Q45" s="32">
        <f t="shared" si="10"/>
        <v>0</v>
      </c>
      <c r="R45" s="32">
        <f t="shared" si="10"/>
        <v>0</v>
      </c>
      <c r="S45" s="32">
        <f t="shared" si="10"/>
        <v>0</v>
      </c>
      <c r="T45" s="32">
        <f t="shared" si="10"/>
        <v>0</v>
      </c>
      <c r="U45" s="32">
        <f t="shared" si="10"/>
        <v>0</v>
      </c>
      <c r="V45" s="32">
        <f t="shared" si="10"/>
        <v>0</v>
      </c>
      <c r="W45" s="32">
        <f t="shared" si="10"/>
        <v>0</v>
      </c>
      <c r="X45" s="32">
        <f t="shared" si="10"/>
        <v>0</v>
      </c>
      <c r="Y45" s="32">
        <f t="shared" si="10"/>
        <v>0</v>
      </c>
      <c r="Z45" s="32">
        <f t="shared" si="10"/>
        <v>55733633</v>
      </c>
      <c r="AA45" s="32">
        <f t="shared" si="10"/>
        <v>55733633</v>
      </c>
      <c r="AB45" s="32">
        <f t="shared" si="10"/>
        <v>0</v>
      </c>
      <c r="AC45" s="32">
        <f t="shared" si="10"/>
        <v>0</v>
      </c>
      <c r="AD45" s="108"/>
    </row>
    <row r="46" spans="1:30" ht="15.95" customHeight="1" x14ac:dyDescent="0.2">
      <c r="A46" s="66" t="s">
        <v>535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8"/>
      <c r="AA46" s="28"/>
      <c r="AB46" s="28"/>
      <c r="AC46" s="111"/>
      <c r="AD46" s="85"/>
    </row>
    <row r="47" spans="1:30" s="91" customFormat="1" ht="15.75" customHeight="1" x14ac:dyDescent="0.2">
      <c r="A47" s="312" t="s">
        <v>561</v>
      </c>
      <c r="B47" s="91">
        <v>21663517</v>
      </c>
      <c r="C47" s="91">
        <v>21663517</v>
      </c>
      <c r="F47" s="91">
        <v>3764865</v>
      </c>
      <c r="G47" s="91">
        <v>3764865</v>
      </c>
      <c r="J47" s="91">
        <v>12146000</v>
      </c>
      <c r="K47" s="91">
        <v>12146000</v>
      </c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8">
        <f t="shared" ref="Z47:AA49" si="11">SUM(B47+F47+J47+N47+R47+V47)</f>
        <v>37574382</v>
      </c>
      <c r="AA47" s="28">
        <f t="shared" si="11"/>
        <v>37574382</v>
      </c>
      <c r="AB47" s="28"/>
      <c r="AC47" s="111"/>
      <c r="AD47" s="313"/>
    </row>
    <row r="48" spans="1:30" s="91" customFormat="1" ht="15.95" customHeight="1" x14ac:dyDescent="0.2">
      <c r="A48" s="312" t="s">
        <v>562</v>
      </c>
      <c r="B48" s="91">
        <v>13263432</v>
      </c>
      <c r="C48" s="91">
        <v>13263432</v>
      </c>
      <c r="F48" s="91">
        <v>2288819</v>
      </c>
      <c r="G48" s="91">
        <v>2288819</v>
      </c>
      <c r="J48" s="91">
        <v>2607000</v>
      </c>
      <c r="K48" s="91">
        <v>2607000</v>
      </c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8">
        <f t="shared" si="11"/>
        <v>18159251</v>
      </c>
      <c r="AA48" s="28">
        <f t="shared" si="11"/>
        <v>18159251</v>
      </c>
      <c r="AB48" s="28"/>
      <c r="AC48" s="111"/>
      <c r="AD48" s="313"/>
    </row>
    <row r="49" spans="1:30" s="91" customFormat="1" ht="15.75" customHeight="1" x14ac:dyDescent="0.2">
      <c r="A49" s="312" t="s">
        <v>557</v>
      </c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8">
        <f t="shared" si="11"/>
        <v>0</v>
      </c>
      <c r="AA49" s="28">
        <f t="shared" si="11"/>
        <v>0</v>
      </c>
      <c r="AB49" s="28"/>
      <c r="AC49" s="111"/>
      <c r="AD49" s="313"/>
    </row>
    <row r="50" spans="1:30" ht="15.95" customHeight="1" x14ac:dyDescent="0.2"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8"/>
      <c r="AA50" s="28"/>
      <c r="AB50" s="28"/>
      <c r="AC50" s="111"/>
      <c r="AD50" s="85"/>
    </row>
    <row r="51" spans="1:30" ht="15.95" hidden="1" customHeight="1" x14ac:dyDescent="0.2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8"/>
      <c r="AA51" s="28"/>
      <c r="AB51" s="28"/>
      <c r="AC51" s="111"/>
      <c r="AD51" s="85"/>
    </row>
    <row r="52" spans="1:30" ht="15.95" hidden="1" customHeight="1" x14ac:dyDescent="0.2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8"/>
      <c r="AA52" s="28"/>
      <c r="AB52" s="28"/>
      <c r="AC52" s="111"/>
      <c r="AD52" s="85"/>
    </row>
    <row r="53" spans="1:30" ht="15.95" hidden="1" customHeight="1" x14ac:dyDescent="0.2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8"/>
      <c r="AA53" s="28"/>
      <c r="AB53" s="28"/>
      <c r="AC53" s="111"/>
      <c r="AD53" s="85"/>
    </row>
    <row r="54" spans="1:30" ht="15.95" hidden="1" customHeight="1" x14ac:dyDescent="0.2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8"/>
      <c r="AA54" s="28"/>
      <c r="AB54" s="28"/>
      <c r="AC54" s="111"/>
      <c r="AD54" s="85"/>
    </row>
    <row r="55" spans="1:30" s="92" customFormat="1" ht="15.95" customHeight="1" x14ac:dyDescent="0.25">
      <c r="A55" s="109" t="s">
        <v>563</v>
      </c>
      <c r="B55" s="27">
        <f t="shared" ref="B55:AC55" si="12">SUM(B5+B20+B31+B37+B45)</f>
        <v>656994146</v>
      </c>
      <c r="C55" s="27">
        <f t="shared" si="12"/>
        <v>643034200</v>
      </c>
      <c r="D55" s="27">
        <f t="shared" si="12"/>
        <v>13959946</v>
      </c>
      <c r="E55" s="27">
        <f t="shared" si="12"/>
        <v>0</v>
      </c>
      <c r="F55" s="27">
        <f t="shared" si="12"/>
        <v>114784145</v>
      </c>
      <c r="G55" s="27">
        <f t="shared" si="12"/>
        <v>112341155</v>
      </c>
      <c r="H55" s="27">
        <f t="shared" si="12"/>
        <v>2442990</v>
      </c>
      <c r="I55" s="27">
        <f t="shared" si="12"/>
        <v>0</v>
      </c>
      <c r="J55" s="27">
        <f t="shared" si="12"/>
        <v>415300000</v>
      </c>
      <c r="K55" s="27">
        <f t="shared" si="12"/>
        <v>366622400</v>
      </c>
      <c r="L55" s="27">
        <f t="shared" si="12"/>
        <v>48677600</v>
      </c>
      <c r="M55" s="27">
        <f t="shared" si="12"/>
        <v>0</v>
      </c>
      <c r="N55" s="27">
        <f t="shared" si="12"/>
        <v>0</v>
      </c>
      <c r="O55" s="27">
        <f t="shared" si="12"/>
        <v>0</v>
      </c>
      <c r="P55" s="27">
        <f t="shared" si="12"/>
        <v>0</v>
      </c>
      <c r="Q55" s="27">
        <f t="shared" si="12"/>
        <v>0</v>
      </c>
      <c r="R55" s="27">
        <f t="shared" si="12"/>
        <v>0</v>
      </c>
      <c r="S55" s="27">
        <f t="shared" si="12"/>
        <v>0</v>
      </c>
      <c r="T55" s="27">
        <f t="shared" si="12"/>
        <v>0</v>
      </c>
      <c r="U55" s="27">
        <f t="shared" si="12"/>
        <v>0</v>
      </c>
      <c r="V55" s="27">
        <f t="shared" si="12"/>
        <v>8809000</v>
      </c>
      <c r="W55" s="27">
        <f t="shared" si="12"/>
        <v>7717000</v>
      </c>
      <c r="X55" s="27">
        <f t="shared" si="12"/>
        <v>1092000</v>
      </c>
      <c r="Y55" s="27">
        <f t="shared" si="12"/>
        <v>0</v>
      </c>
      <c r="Z55" s="27">
        <f t="shared" si="12"/>
        <v>1195887291</v>
      </c>
      <c r="AA55" s="27">
        <f t="shared" si="12"/>
        <v>1129714755</v>
      </c>
      <c r="AB55" s="27">
        <f t="shared" si="12"/>
        <v>66172536</v>
      </c>
      <c r="AC55" s="27">
        <f t="shared" si="12"/>
        <v>0</v>
      </c>
      <c r="AD55" s="88"/>
    </row>
    <row r="56" spans="1:30" s="87" customFormat="1" ht="15.95" customHeight="1" x14ac:dyDescent="0.25">
      <c r="A56" s="109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8"/>
      <c r="AB56" s="28"/>
      <c r="AC56" s="111"/>
      <c r="AD56" s="86"/>
    </row>
    <row r="57" spans="1:30" s="92" customFormat="1" ht="12.75" customHeight="1" x14ac:dyDescent="0.25">
      <c r="A57" s="106" t="s">
        <v>1</v>
      </c>
      <c r="B57" s="27">
        <f>SUM(B59)</f>
        <v>11371000</v>
      </c>
      <c r="C57" s="27">
        <f t="shared" ref="C57:AC57" si="13">SUM(C59)</f>
        <v>0</v>
      </c>
      <c r="D57" s="27">
        <f t="shared" si="13"/>
        <v>11371000</v>
      </c>
      <c r="E57" s="27">
        <f t="shared" si="13"/>
        <v>0</v>
      </c>
      <c r="F57" s="27">
        <f t="shared" si="13"/>
        <v>1990000</v>
      </c>
      <c r="G57" s="27">
        <f t="shared" si="13"/>
        <v>0</v>
      </c>
      <c r="H57" s="27">
        <f t="shared" si="13"/>
        <v>1990000</v>
      </c>
      <c r="I57" s="27">
        <f t="shared" si="13"/>
        <v>0</v>
      </c>
      <c r="J57" s="27">
        <f t="shared" si="13"/>
        <v>5010000</v>
      </c>
      <c r="K57" s="27">
        <f t="shared" si="13"/>
        <v>0</v>
      </c>
      <c r="L57" s="27">
        <f t="shared" si="13"/>
        <v>5010000</v>
      </c>
      <c r="M57" s="27">
        <f t="shared" si="13"/>
        <v>0</v>
      </c>
      <c r="N57" s="27">
        <f t="shared" si="13"/>
        <v>0</v>
      </c>
      <c r="O57" s="27">
        <f t="shared" si="13"/>
        <v>0</v>
      </c>
      <c r="P57" s="27">
        <f t="shared" si="13"/>
        <v>0</v>
      </c>
      <c r="Q57" s="27">
        <f t="shared" si="13"/>
        <v>0</v>
      </c>
      <c r="R57" s="27">
        <f t="shared" si="13"/>
        <v>0</v>
      </c>
      <c r="S57" s="27">
        <f t="shared" si="13"/>
        <v>0</v>
      </c>
      <c r="T57" s="27">
        <f t="shared" si="13"/>
        <v>0</v>
      </c>
      <c r="U57" s="27">
        <f t="shared" si="13"/>
        <v>0</v>
      </c>
      <c r="V57" s="27">
        <f t="shared" si="13"/>
        <v>0</v>
      </c>
      <c r="W57" s="27">
        <f t="shared" si="13"/>
        <v>0</v>
      </c>
      <c r="X57" s="27">
        <f t="shared" si="13"/>
        <v>0</v>
      </c>
      <c r="Y57" s="27">
        <f t="shared" si="13"/>
        <v>0</v>
      </c>
      <c r="Z57" s="27">
        <f t="shared" si="13"/>
        <v>18371000</v>
      </c>
      <c r="AA57" s="27">
        <f t="shared" si="13"/>
        <v>0</v>
      </c>
      <c r="AB57" s="27">
        <f t="shared" si="13"/>
        <v>18371000</v>
      </c>
      <c r="AC57" s="27">
        <f t="shared" si="13"/>
        <v>0</v>
      </c>
      <c r="AD57" s="108"/>
    </row>
    <row r="58" spans="1:30" ht="12.75" customHeight="1" x14ac:dyDescent="0.2">
      <c r="A58" s="66" t="s">
        <v>535</v>
      </c>
      <c r="B58" s="113"/>
      <c r="C58" s="113"/>
      <c r="D58" s="33"/>
      <c r="E58" s="33"/>
      <c r="F58" s="33"/>
      <c r="G58" s="33"/>
      <c r="H58" s="33"/>
      <c r="I58" s="33"/>
      <c r="J58" s="33"/>
      <c r="K58" s="33"/>
      <c r="L58" s="33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8"/>
      <c r="AA58" s="28"/>
      <c r="AB58" s="28"/>
      <c r="AC58" s="111"/>
      <c r="AD58" s="85"/>
    </row>
    <row r="59" spans="1:30" ht="12.75" customHeight="1" x14ac:dyDescent="0.2">
      <c r="A59" s="110" t="s">
        <v>567</v>
      </c>
      <c r="B59" s="33">
        <v>11371000</v>
      </c>
      <c r="C59" s="33"/>
      <c r="D59" s="33">
        <v>11371000</v>
      </c>
      <c r="E59" s="33"/>
      <c r="F59" s="33">
        <v>1990000</v>
      </c>
      <c r="G59" s="33"/>
      <c r="H59" s="33">
        <v>1990000</v>
      </c>
      <c r="I59" s="33"/>
      <c r="J59" s="33">
        <v>5010000</v>
      </c>
      <c r="K59" s="33"/>
      <c r="L59" s="33">
        <v>5010000</v>
      </c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8">
        <f>SUM(B59+F59+J59+N59+R59+V59)</f>
        <v>18371000</v>
      </c>
      <c r="AA59" s="28">
        <f>SUM(C59+G59+K59+O59+S59+W59)</f>
        <v>0</v>
      </c>
      <c r="AB59" s="28">
        <f>SUM(D59+H59+L59+P59+T59+X59)</f>
        <v>18371000</v>
      </c>
      <c r="AC59" s="28">
        <f>SUM(E59+I59+M59+Q59+U59+Y59)</f>
        <v>0</v>
      </c>
      <c r="AD59" s="85"/>
    </row>
    <row r="60" spans="1:30" ht="12.75" customHeight="1" x14ac:dyDescent="0.2">
      <c r="A60" s="96"/>
      <c r="B60" s="113"/>
      <c r="C60" s="113"/>
      <c r="D60" s="33"/>
      <c r="E60" s="33"/>
      <c r="F60" s="33"/>
      <c r="G60" s="33"/>
      <c r="H60" s="33"/>
      <c r="I60" s="33"/>
      <c r="J60" s="33"/>
      <c r="K60" s="33"/>
      <c r="L60" s="33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8"/>
      <c r="AA60" s="28"/>
      <c r="AB60" s="28"/>
      <c r="AC60" s="111"/>
      <c r="AD60" s="85"/>
    </row>
    <row r="61" spans="1:30" s="92" customFormat="1" ht="15.95" customHeight="1" x14ac:dyDescent="0.25">
      <c r="A61" s="106" t="s">
        <v>524</v>
      </c>
      <c r="B61" s="27">
        <f>SUM(B63:B72)</f>
        <v>360250174</v>
      </c>
      <c r="C61" s="27">
        <f t="shared" ref="C61:AC61" si="14">SUM(C63:C72)</f>
        <v>107237616</v>
      </c>
      <c r="D61" s="27">
        <f t="shared" si="14"/>
        <v>253012558</v>
      </c>
      <c r="E61" s="27">
        <f t="shared" si="14"/>
        <v>0</v>
      </c>
      <c r="F61" s="27">
        <f t="shared" si="14"/>
        <v>61143908</v>
      </c>
      <c r="G61" s="27">
        <f t="shared" si="14"/>
        <v>18685891</v>
      </c>
      <c r="H61" s="27">
        <f t="shared" si="14"/>
        <v>42458017</v>
      </c>
      <c r="I61" s="27">
        <f t="shared" si="14"/>
        <v>0</v>
      </c>
      <c r="J61" s="27">
        <f t="shared" si="14"/>
        <v>267049734</v>
      </c>
      <c r="K61" s="27">
        <f t="shared" si="14"/>
        <v>68494681</v>
      </c>
      <c r="L61" s="27">
        <f t="shared" si="14"/>
        <v>198555053</v>
      </c>
      <c r="M61" s="27">
        <f t="shared" si="14"/>
        <v>0</v>
      </c>
      <c r="N61" s="27">
        <f t="shared" si="14"/>
        <v>0</v>
      </c>
      <c r="O61" s="27">
        <f t="shared" si="14"/>
        <v>0</v>
      </c>
      <c r="P61" s="27">
        <f t="shared" si="14"/>
        <v>0</v>
      </c>
      <c r="Q61" s="27">
        <f t="shared" si="14"/>
        <v>0</v>
      </c>
      <c r="R61" s="27">
        <f t="shared" si="14"/>
        <v>0</v>
      </c>
      <c r="S61" s="27">
        <f t="shared" si="14"/>
        <v>0</v>
      </c>
      <c r="T61" s="27">
        <f t="shared" si="14"/>
        <v>0</v>
      </c>
      <c r="U61" s="27">
        <f t="shared" si="14"/>
        <v>0</v>
      </c>
      <c r="V61" s="27">
        <f t="shared" si="14"/>
        <v>0</v>
      </c>
      <c r="W61" s="27">
        <f t="shared" si="14"/>
        <v>0</v>
      </c>
      <c r="X61" s="27">
        <f t="shared" si="14"/>
        <v>0</v>
      </c>
      <c r="Y61" s="27">
        <f t="shared" si="14"/>
        <v>0</v>
      </c>
      <c r="Z61" s="27">
        <f t="shared" si="14"/>
        <v>688443816</v>
      </c>
      <c r="AA61" s="27">
        <f t="shared" si="14"/>
        <v>194418188</v>
      </c>
      <c r="AB61" s="27">
        <f t="shared" si="14"/>
        <v>494025628</v>
      </c>
      <c r="AC61" s="27">
        <f t="shared" si="14"/>
        <v>0</v>
      </c>
      <c r="AD61" s="108"/>
    </row>
    <row r="62" spans="1:30" ht="15.95" customHeight="1" x14ac:dyDescent="0.2">
      <c r="A62" s="66" t="s">
        <v>535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8"/>
      <c r="AA62" s="28"/>
      <c r="AB62" s="28"/>
      <c r="AC62" s="111"/>
      <c r="AD62" s="85"/>
    </row>
    <row r="63" spans="1:30" ht="15.95" customHeight="1" x14ac:dyDescent="0.2">
      <c r="A63" s="110" t="s">
        <v>619</v>
      </c>
      <c r="B63" s="91">
        <v>22985235</v>
      </c>
      <c r="C63" s="91"/>
      <c r="D63" s="91">
        <v>22985235</v>
      </c>
      <c r="E63" s="91"/>
      <c r="F63" s="91">
        <v>3987289</v>
      </c>
      <c r="G63" s="91"/>
      <c r="H63" s="91">
        <v>3987289</v>
      </c>
      <c r="I63" s="91"/>
      <c r="J63" s="91">
        <v>10725787</v>
      </c>
      <c r="K63" s="91"/>
      <c r="L63" s="91">
        <v>10725787</v>
      </c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28">
        <f>B63+F63+J63+N63+R63+V63</f>
        <v>37698311</v>
      </c>
      <c r="AA63" s="28">
        <f t="shared" ref="AA63:AC72" si="15">C63+G63+K63+O63+S63+W63</f>
        <v>0</v>
      </c>
      <c r="AB63" s="28">
        <f t="shared" si="15"/>
        <v>37698311</v>
      </c>
      <c r="AC63" s="28">
        <f t="shared" si="15"/>
        <v>0</v>
      </c>
      <c r="AD63" s="85"/>
    </row>
    <row r="64" spans="1:30" ht="15.95" customHeight="1" x14ac:dyDescent="0.2">
      <c r="A64" s="110" t="s">
        <v>568</v>
      </c>
      <c r="B64" s="91">
        <v>33076313</v>
      </c>
      <c r="C64" s="91"/>
      <c r="D64" s="91">
        <v>33076313</v>
      </c>
      <c r="E64" s="91"/>
      <c r="F64" s="91">
        <v>5737807</v>
      </c>
      <c r="G64" s="91"/>
      <c r="H64" s="91">
        <v>5737807</v>
      </c>
      <c r="I64" s="91"/>
      <c r="J64" s="91">
        <v>15434670</v>
      </c>
      <c r="K64" s="91"/>
      <c r="L64" s="91">
        <v>15434670</v>
      </c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28">
        <f t="shared" ref="Z64:Z72" si="16">B64+F64+J64+N64+R64+V64</f>
        <v>54248790</v>
      </c>
      <c r="AA64" s="28">
        <f t="shared" si="15"/>
        <v>0</v>
      </c>
      <c r="AB64" s="28">
        <f t="shared" si="15"/>
        <v>54248790</v>
      </c>
      <c r="AC64" s="28">
        <f t="shared" si="15"/>
        <v>0</v>
      </c>
      <c r="AD64" s="85"/>
    </row>
    <row r="65" spans="1:30" ht="15.95" customHeight="1" x14ac:dyDescent="0.2">
      <c r="A65" s="110" t="s">
        <v>569</v>
      </c>
      <c r="B65" s="91">
        <v>19669117</v>
      </c>
      <c r="C65" s="91"/>
      <c r="D65" s="91">
        <v>19669117</v>
      </c>
      <c r="E65" s="91"/>
      <c r="F65" s="91">
        <v>3373872</v>
      </c>
      <c r="G65" s="91"/>
      <c r="H65" s="91">
        <v>3373872</v>
      </c>
      <c r="I65" s="91"/>
      <c r="J65" s="91">
        <v>12025610</v>
      </c>
      <c r="K65" s="91"/>
      <c r="L65" s="91">
        <v>12025610</v>
      </c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28">
        <f t="shared" si="16"/>
        <v>35068599</v>
      </c>
      <c r="AA65" s="28">
        <f t="shared" si="15"/>
        <v>0</v>
      </c>
      <c r="AB65" s="28">
        <f t="shared" si="15"/>
        <v>35068599</v>
      </c>
      <c r="AC65" s="28">
        <f t="shared" si="15"/>
        <v>0</v>
      </c>
      <c r="AD65" s="85"/>
    </row>
    <row r="66" spans="1:30" ht="15.95" customHeight="1" x14ac:dyDescent="0.2">
      <c r="A66" s="110" t="s">
        <v>570</v>
      </c>
      <c r="B66" s="91">
        <v>22180069</v>
      </c>
      <c r="C66" s="91"/>
      <c r="D66" s="91">
        <v>22180069</v>
      </c>
      <c r="E66" s="91"/>
      <c r="F66" s="91">
        <v>3804580</v>
      </c>
      <c r="G66" s="91"/>
      <c r="H66" s="91">
        <v>3804580</v>
      </c>
      <c r="I66" s="91"/>
      <c r="J66" s="91">
        <v>13560794</v>
      </c>
      <c r="K66" s="91"/>
      <c r="L66" s="91">
        <v>13560794</v>
      </c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28">
        <f t="shared" si="16"/>
        <v>39545443</v>
      </c>
      <c r="AA66" s="28">
        <f t="shared" si="15"/>
        <v>0</v>
      </c>
      <c r="AB66" s="28">
        <f t="shared" si="15"/>
        <v>39545443</v>
      </c>
      <c r="AC66" s="28">
        <f t="shared" si="15"/>
        <v>0</v>
      </c>
      <c r="AD66" s="85"/>
    </row>
    <row r="67" spans="1:30" ht="15.95" customHeight="1" x14ac:dyDescent="0.2">
      <c r="A67" s="110" t="s">
        <v>571</v>
      </c>
      <c r="B67" s="91">
        <v>40574778</v>
      </c>
      <c r="C67" s="91">
        <v>40574778</v>
      </c>
      <c r="D67" s="91"/>
      <c r="E67" s="91"/>
      <c r="F67" s="91">
        <v>7092502</v>
      </c>
      <c r="G67" s="91">
        <v>7092502</v>
      </c>
      <c r="H67" s="91"/>
      <c r="I67" s="91"/>
      <c r="J67" s="91">
        <v>4306238</v>
      </c>
      <c r="K67" s="91">
        <v>4306238</v>
      </c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28">
        <f t="shared" si="16"/>
        <v>51973518</v>
      </c>
      <c r="AA67" s="28">
        <f t="shared" si="15"/>
        <v>51973518</v>
      </c>
      <c r="AB67" s="28">
        <f t="shared" si="15"/>
        <v>0</v>
      </c>
      <c r="AC67" s="28">
        <f t="shared" si="15"/>
        <v>0</v>
      </c>
      <c r="AD67" s="85"/>
    </row>
    <row r="68" spans="1:30" ht="15.95" customHeight="1" x14ac:dyDescent="0.2">
      <c r="A68" s="110" t="s">
        <v>620</v>
      </c>
      <c r="B68" s="91">
        <v>5898226</v>
      </c>
      <c r="C68" s="91">
        <v>5898226</v>
      </c>
      <c r="D68" s="91"/>
      <c r="E68" s="91"/>
      <c r="F68" s="91">
        <v>1031704</v>
      </c>
      <c r="G68" s="91">
        <v>1031704</v>
      </c>
      <c r="H68" s="91"/>
      <c r="I68" s="91"/>
      <c r="J68" s="91">
        <v>0</v>
      </c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28">
        <f t="shared" si="16"/>
        <v>6929930</v>
      </c>
      <c r="AA68" s="28">
        <f t="shared" si="15"/>
        <v>6929930</v>
      </c>
      <c r="AB68" s="28">
        <f t="shared" si="15"/>
        <v>0</v>
      </c>
      <c r="AC68" s="28">
        <f t="shared" si="15"/>
        <v>0</v>
      </c>
      <c r="AD68" s="85"/>
    </row>
    <row r="69" spans="1:30" ht="15.95" customHeight="1" x14ac:dyDescent="0.2">
      <c r="A69" s="110" t="s">
        <v>572</v>
      </c>
      <c r="B69" s="91">
        <v>0</v>
      </c>
      <c r="C69" s="91"/>
      <c r="D69" s="91">
        <v>0</v>
      </c>
      <c r="E69" s="91"/>
      <c r="F69" s="91">
        <v>0</v>
      </c>
      <c r="G69" s="91"/>
      <c r="H69" s="91">
        <v>0</v>
      </c>
      <c r="I69" s="91"/>
      <c r="J69" s="91">
        <v>55732840</v>
      </c>
      <c r="K69" s="91">
        <v>55732840</v>
      </c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28">
        <f t="shared" si="16"/>
        <v>55732840</v>
      </c>
      <c r="AA69" s="28">
        <f t="shared" si="15"/>
        <v>55732840</v>
      </c>
      <c r="AB69" s="28">
        <f t="shared" si="15"/>
        <v>0</v>
      </c>
      <c r="AC69" s="28">
        <f t="shared" si="15"/>
        <v>0</v>
      </c>
      <c r="AD69" s="85"/>
    </row>
    <row r="70" spans="1:30" ht="15.95" customHeight="1" x14ac:dyDescent="0.2">
      <c r="A70" s="110" t="s">
        <v>573</v>
      </c>
      <c r="B70" s="91">
        <v>137986986</v>
      </c>
      <c r="C70" s="91"/>
      <c r="D70" s="91">
        <v>137986986</v>
      </c>
      <c r="E70" s="91"/>
      <c r="F70" s="91">
        <v>22934586</v>
      </c>
      <c r="G70" s="91"/>
      <c r="H70" s="91">
        <v>22934586</v>
      </c>
      <c r="I70" s="91"/>
      <c r="J70" s="91">
        <v>135554190</v>
      </c>
      <c r="K70" s="91"/>
      <c r="L70" s="91">
        <v>135554190</v>
      </c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28">
        <f t="shared" si="16"/>
        <v>296475762</v>
      </c>
      <c r="AA70" s="28">
        <f t="shared" si="15"/>
        <v>0</v>
      </c>
      <c r="AB70" s="28">
        <f t="shared" si="15"/>
        <v>296475762</v>
      </c>
      <c r="AC70" s="28">
        <f t="shared" si="15"/>
        <v>0</v>
      </c>
      <c r="AD70" s="85"/>
    </row>
    <row r="71" spans="1:30" ht="15.95" customHeight="1" x14ac:dyDescent="0.2">
      <c r="A71" s="110" t="s">
        <v>574</v>
      </c>
      <c r="B71" s="91">
        <v>17114838</v>
      </c>
      <c r="C71" s="91"/>
      <c r="D71" s="91">
        <v>17114838</v>
      </c>
      <c r="E71" s="91"/>
      <c r="F71" s="91">
        <v>2619883</v>
      </c>
      <c r="G71" s="91"/>
      <c r="H71" s="91">
        <v>2619883</v>
      </c>
      <c r="I71" s="91"/>
      <c r="J71" s="91">
        <v>11254002</v>
      </c>
      <c r="K71" s="91"/>
      <c r="L71" s="91">
        <v>11254002</v>
      </c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28">
        <f t="shared" si="16"/>
        <v>30988723</v>
      </c>
      <c r="AA71" s="28">
        <f t="shared" si="15"/>
        <v>0</v>
      </c>
      <c r="AB71" s="28">
        <f t="shared" si="15"/>
        <v>30988723</v>
      </c>
      <c r="AC71" s="28">
        <f t="shared" si="15"/>
        <v>0</v>
      </c>
      <c r="AD71" s="85"/>
    </row>
    <row r="72" spans="1:30" ht="15.95" customHeight="1" x14ac:dyDescent="0.2">
      <c r="A72" s="110" t="s">
        <v>621</v>
      </c>
      <c r="B72" s="91">
        <v>60764612</v>
      </c>
      <c r="C72" s="91">
        <v>60764612</v>
      </c>
      <c r="D72" s="91"/>
      <c r="E72" s="91"/>
      <c r="F72" s="91">
        <v>10561685</v>
      </c>
      <c r="G72" s="91">
        <v>10561685</v>
      </c>
      <c r="H72" s="91"/>
      <c r="I72" s="91"/>
      <c r="J72" s="91">
        <v>8455603</v>
      </c>
      <c r="K72" s="91">
        <v>8455603</v>
      </c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28">
        <f t="shared" si="16"/>
        <v>79781900</v>
      </c>
      <c r="AA72" s="28">
        <f t="shared" si="15"/>
        <v>79781900</v>
      </c>
      <c r="AB72" s="28">
        <f t="shared" si="15"/>
        <v>0</v>
      </c>
      <c r="AC72" s="28">
        <f t="shared" si="15"/>
        <v>0</v>
      </c>
      <c r="AD72" s="85"/>
    </row>
    <row r="73" spans="1:30" ht="15.95" customHeight="1" x14ac:dyDescent="0.2">
      <c r="A73" s="11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28"/>
      <c r="AA73" s="28"/>
      <c r="AB73" s="28"/>
      <c r="AC73" s="111"/>
      <c r="AD73" s="85"/>
    </row>
    <row r="74" spans="1:30" s="92" customFormat="1" ht="19.5" customHeight="1" x14ac:dyDescent="0.25">
      <c r="A74" s="106" t="s">
        <v>615</v>
      </c>
      <c r="B74" s="27">
        <f>SUM(B76:B79)</f>
        <v>98743918</v>
      </c>
      <c r="C74" s="27">
        <f t="shared" ref="C74:AC74" si="17">SUM(C76:C79)</f>
        <v>98743918</v>
      </c>
      <c r="D74" s="27">
        <f t="shared" si="17"/>
        <v>0</v>
      </c>
      <c r="E74" s="27">
        <f t="shared" si="17"/>
        <v>0</v>
      </c>
      <c r="F74" s="27">
        <f t="shared" si="17"/>
        <v>17003545</v>
      </c>
      <c r="G74" s="27">
        <f t="shared" si="17"/>
        <v>17003545</v>
      </c>
      <c r="H74" s="27">
        <f t="shared" si="17"/>
        <v>0</v>
      </c>
      <c r="I74" s="27">
        <f t="shared" si="17"/>
        <v>0</v>
      </c>
      <c r="J74" s="27">
        <f t="shared" si="17"/>
        <v>55183090</v>
      </c>
      <c r="K74" s="27">
        <f t="shared" si="17"/>
        <v>55183090</v>
      </c>
      <c r="L74" s="27">
        <f t="shared" si="17"/>
        <v>0</v>
      </c>
      <c r="M74" s="27">
        <f t="shared" si="17"/>
        <v>0</v>
      </c>
      <c r="N74" s="27">
        <f t="shared" si="17"/>
        <v>1546000</v>
      </c>
      <c r="O74" s="27">
        <f t="shared" si="17"/>
        <v>1546000</v>
      </c>
      <c r="P74" s="27">
        <f t="shared" si="17"/>
        <v>0</v>
      </c>
      <c r="Q74" s="27">
        <f t="shared" si="17"/>
        <v>0</v>
      </c>
      <c r="R74" s="27">
        <f t="shared" si="17"/>
        <v>0</v>
      </c>
      <c r="S74" s="27">
        <f t="shared" si="17"/>
        <v>0</v>
      </c>
      <c r="T74" s="27">
        <f t="shared" si="17"/>
        <v>0</v>
      </c>
      <c r="U74" s="27">
        <f t="shared" si="17"/>
        <v>0</v>
      </c>
      <c r="V74" s="27">
        <f t="shared" si="17"/>
        <v>0</v>
      </c>
      <c r="W74" s="27">
        <f t="shared" si="17"/>
        <v>0</v>
      </c>
      <c r="X74" s="27">
        <f t="shared" si="17"/>
        <v>0</v>
      </c>
      <c r="Y74" s="27">
        <f t="shared" si="17"/>
        <v>0</v>
      </c>
      <c r="Z74" s="27">
        <f t="shared" si="17"/>
        <v>172476553</v>
      </c>
      <c r="AA74" s="27">
        <f t="shared" si="17"/>
        <v>172476553</v>
      </c>
      <c r="AB74" s="27">
        <f t="shared" si="17"/>
        <v>0</v>
      </c>
      <c r="AC74" s="27">
        <f t="shared" si="17"/>
        <v>0</v>
      </c>
      <c r="AD74" s="108"/>
    </row>
    <row r="75" spans="1:30" ht="15.95" customHeight="1" x14ac:dyDescent="0.2">
      <c r="A75" s="66" t="s">
        <v>734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8"/>
      <c r="AA75" s="28"/>
      <c r="AB75" s="28"/>
      <c r="AC75" s="111"/>
      <c r="AD75" s="85"/>
    </row>
    <row r="76" spans="1:30" ht="15.95" customHeight="1" x14ac:dyDescent="0.2">
      <c r="A76" s="110" t="s">
        <v>735</v>
      </c>
      <c r="B76" s="91">
        <v>45509183</v>
      </c>
      <c r="C76" s="91">
        <v>45509183</v>
      </c>
      <c r="D76" s="91"/>
      <c r="E76" s="91"/>
      <c r="F76" s="91">
        <v>7883649</v>
      </c>
      <c r="G76" s="91">
        <v>7883649</v>
      </c>
      <c r="H76" s="91"/>
      <c r="I76" s="91"/>
      <c r="J76" s="91">
        <v>35478163</v>
      </c>
      <c r="K76" s="91">
        <v>35478163</v>
      </c>
      <c r="L76" s="91"/>
      <c r="M76" s="91"/>
      <c r="N76" s="91">
        <v>1082200</v>
      </c>
      <c r="O76" s="91">
        <v>1082200</v>
      </c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28">
        <f>B76+F76+J76+N76</f>
        <v>89953195</v>
      </c>
      <c r="AA76" s="28">
        <f>C76+E76+G76+K76+O76</f>
        <v>89953195</v>
      </c>
      <c r="AB76" s="28">
        <f>D76+H76+L76+P76</f>
        <v>0</v>
      </c>
      <c r="AC76" s="111"/>
      <c r="AD76" s="85"/>
    </row>
    <row r="77" spans="1:30" ht="15.95" customHeight="1" x14ac:dyDescent="0.2">
      <c r="A77" s="110" t="s">
        <v>565</v>
      </c>
      <c r="B77" s="91">
        <v>19503935</v>
      </c>
      <c r="C77" s="91">
        <v>19503935</v>
      </c>
      <c r="D77" s="91"/>
      <c r="E77" s="91"/>
      <c r="F77" s="91">
        <v>3378706</v>
      </c>
      <c r="G77" s="91">
        <v>3378706</v>
      </c>
      <c r="H77" s="91"/>
      <c r="I77" s="91"/>
      <c r="J77" s="91">
        <v>15204927</v>
      </c>
      <c r="K77" s="91">
        <v>15204927</v>
      </c>
      <c r="L77" s="91"/>
      <c r="M77" s="91"/>
      <c r="N77" s="91">
        <v>463800</v>
      </c>
      <c r="O77" s="91">
        <v>463800</v>
      </c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28">
        <f>B77+F77+J77+N77</f>
        <v>38551368</v>
      </c>
      <c r="AA77" s="28">
        <f>C77+E77+G77+K77+O77</f>
        <v>38551368</v>
      </c>
      <c r="AB77" s="28">
        <f>D77+H77+L77+P77</f>
        <v>0</v>
      </c>
      <c r="AC77" s="111"/>
      <c r="AD77" s="85"/>
    </row>
    <row r="78" spans="1:30" ht="15.95" customHeight="1" x14ac:dyDescent="0.2">
      <c r="A78" s="110" t="s">
        <v>829</v>
      </c>
      <c r="B78" s="91">
        <v>11609840</v>
      </c>
      <c r="C78" s="91">
        <v>11609840</v>
      </c>
      <c r="D78" s="91"/>
      <c r="E78" s="91"/>
      <c r="F78" s="91">
        <v>1951922</v>
      </c>
      <c r="G78" s="91">
        <v>1951922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28">
        <f>B78+F78+J78+N78</f>
        <v>13561762</v>
      </c>
      <c r="AA78" s="28">
        <f>C78+E78+G78+K78</f>
        <v>13561762</v>
      </c>
      <c r="AB78" s="28">
        <f>D78+H78+L78+P78</f>
        <v>0</v>
      </c>
      <c r="AC78" s="111"/>
      <c r="AD78" s="85"/>
    </row>
    <row r="79" spans="1:30" ht="15.95" customHeight="1" x14ac:dyDescent="0.2">
      <c r="A79" s="110" t="s">
        <v>830</v>
      </c>
      <c r="B79" s="91">
        <v>22120960</v>
      </c>
      <c r="C79" s="91">
        <v>22120960</v>
      </c>
      <c r="D79" s="91"/>
      <c r="E79" s="91"/>
      <c r="F79" s="91">
        <v>3789268</v>
      </c>
      <c r="G79" s="91">
        <v>3789268</v>
      </c>
      <c r="H79" s="91"/>
      <c r="I79" s="91"/>
      <c r="J79" s="91">
        <v>4500000</v>
      </c>
      <c r="K79" s="91">
        <v>4500000</v>
      </c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28">
        <f>B79+F79+J79+N79</f>
        <v>30410228</v>
      </c>
      <c r="AA79" s="28">
        <f>C79+E79+G79+K79</f>
        <v>30410228</v>
      </c>
      <c r="AB79" s="28">
        <f>D79+H79+L79+P79</f>
        <v>0</v>
      </c>
      <c r="AC79" s="111"/>
      <c r="AD79" s="85"/>
    </row>
    <row r="80" spans="1:30" ht="15.95" customHeight="1" x14ac:dyDescent="0.2">
      <c r="A80" s="110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28"/>
      <c r="AA80" s="28"/>
      <c r="AB80" s="28"/>
      <c r="AC80" s="111"/>
      <c r="AD80" s="85"/>
    </row>
    <row r="81" spans="1:30" s="87" customFormat="1" ht="15.95" customHeight="1" x14ac:dyDescent="0.25">
      <c r="A81" s="96" t="s">
        <v>736</v>
      </c>
      <c r="B81" s="27">
        <f>SUM(B55+B57+B61+B74)</f>
        <v>1127359238</v>
      </c>
      <c r="C81" s="27">
        <f t="shared" ref="C81:AC81" si="18">SUM(C55+C57+C61+C74)</f>
        <v>849015734</v>
      </c>
      <c r="D81" s="27">
        <f t="shared" si="18"/>
        <v>278343504</v>
      </c>
      <c r="E81" s="27">
        <f t="shared" si="18"/>
        <v>0</v>
      </c>
      <c r="F81" s="27">
        <f t="shared" si="18"/>
        <v>194921598</v>
      </c>
      <c r="G81" s="27">
        <f t="shared" si="18"/>
        <v>148030591</v>
      </c>
      <c r="H81" s="27">
        <f t="shared" si="18"/>
        <v>46891007</v>
      </c>
      <c r="I81" s="27">
        <f t="shared" si="18"/>
        <v>0</v>
      </c>
      <c r="J81" s="27">
        <f t="shared" si="18"/>
        <v>742542824</v>
      </c>
      <c r="K81" s="27">
        <f t="shared" si="18"/>
        <v>490300171</v>
      </c>
      <c r="L81" s="27">
        <f t="shared" si="18"/>
        <v>252242653</v>
      </c>
      <c r="M81" s="27">
        <f t="shared" si="18"/>
        <v>0</v>
      </c>
      <c r="N81" s="27">
        <f t="shared" si="18"/>
        <v>1546000</v>
      </c>
      <c r="O81" s="27">
        <f t="shared" si="18"/>
        <v>1546000</v>
      </c>
      <c r="P81" s="27">
        <f t="shared" si="18"/>
        <v>0</v>
      </c>
      <c r="Q81" s="27">
        <f t="shared" si="18"/>
        <v>0</v>
      </c>
      <c r="R81" s="27">
        <f t="shared" si="18"/>
        <v>0</v>
      </c>
      <c r="S81" s="27">
        <f t="shared" si="18"/>
        <v>0</v>
      </c>
      <c r="T81" s="27">
        <f t="shared" si="18"/>
        <v>0</v>
      </c>
      <c r="U81" s="27">
        <f t="shared" si="18"/>
        <v>0</v>
      </c>
      <c r="V81" s="27">
        <f t="shared" si="18"/>
        <v>8809000</v>
      </c>
      <c r="W81" s="27">
        <f t="shared" si="18"/>
        <v>7717000</v>
      </c>
      <c r="X81" s="27">
        <f t="shared" si="18"/>
        <v>1092000</v>
      </c>
      <c r="Y81" s="27">
        <f t="shared" si="18"/>
        <v>0</v>
      </c>
      <c r="Z81" s="27">
        <f t="shared" si="18"/>
        <v>2075178660</v>
      </c>
      <c r="AA81" s="27">
        <f t="shared" si="18"/>
        <v>1496609496</v>
      </c>
      <c r="AB81" s="27">
        <f t="shared" si="18"/>
        <v>578569164</v>
      </c>
      <c r="AC81" s="27">
        <f t="shared" si="18"/>
        <v>0</v>
      </c>
      <c r="AD81" s="88"/>
    </row>
    <row r="82" spans="1:30" s="87" customFormat="1" ht="15.95" customHeight="1" x14ac:dyDescent="0.25">
      <c r="A82" s="97" t="s">
        <v>469</v>
      </c>
      <c r="B82" s="28"/>
      <c r="C82" s="27"/>
      <c r="D82" s="27"/>
      <c r="E82" s="28"/>
      <c r="F82" s="28"/>
      <c r="G82" s="27"/>
      <c r="H82" s="27"/>
      <c r="I82" s="28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5"/>
      <c r="AA82" s="27">
        <f t="shared" ref="AA82" si="19">SUM(AA56+AA58+AA62+AA75)</f>
        <v>0</v>
      </c>
      <c r="AB82" s="28"/>
      <c r="AC82" s="111"/>
      <c r="AD82" s="89"/>
    </row>
    <row r="83" spans="1:30" ht="24" customHeight="1" x14ac:dyDescent="0.2">
      <c r="A83" s="98" t="s">
        <v>447</v>
      </c>
      <c r="B83" s="91">
        <v>39181495</v>
      </c>
      <c r="C83" s="91">
        <v>39181495</v>
      </c>
      <c r="D83" s="91"/>
      <c r="E83" s="91"/>
      <c r="F83" s="91">
        <v>6916302</v>
      </c>
      <c r="G83" s="91">
        <v>6916302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28">
        <f>B83+F83</f>
        <v>46097797</v>
      </c>
      <c r="AA83" s="28">
        <f>C83+E83+G83+K83+O83</f>
        <v>46097797</v>
      </c>
      <c r="AB83" s="28"/>
      <c r="AC83" s="111"/>
      <c r="AD83" s="85"/>
    </row>
    <row r="84" spans="1:30" ht="15.95" customHeight="1" x14ac:dyDescent="0.2">
      <c r="A84" s="99" t="s">
        <v>448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28">
        <f>B84+F84</f>
        <v>0</v>
      </c>
      <c r="AA84" s="28"/>
      <c r="AB84" s="28"/>
      <c r="AC84" s="111"/>
      <c r="AD84" s="85"/>
    </row>
    <row r="85" spans="1:30" ht="26.25" customHeight="1" x14ac:dyDescent="0.2">
      <c r="A85" s="99" t="s">
        <v>449</v>
      </c>
      <c r="B85" s="91"/>
      <c r="C85" s="91"/>
      <c r="D85" s="91"/>
      <c r="E85" s="91"/>
      <c r="F85" s="91"/>
      <c r="G85" s="91"/>
      <c r="H85" s="91"/>
      <c r="I85" s="91"/>
      <c r="J85" s="91">
        <v>116696000</v>
      </c>
      <c r="K85" s="91">
        <v>116696000</v>
      </c>
      <c r="L85" s="91"/>
      <c r="M85" s="91"/>
      <c r="N85" s="91">
        <v>1000000</v>
      </c>
      <c r="O85" s="91">
        <v>1000000</v>
      </c>
      <c r="P85" s="91"/>
      <c r="Q85" s="91"/>
      <c r="R85" s="91"/>
      <c r="S85" s="91"/>
      <c r="T85" s="91"/>
      <c r="U85" s="91"/>
      <c r="V85" s="91">
        <v>669891000</v>
      </c>
      <c r="W85" s="91">
        <v>669891000</v>
      </c>
      <c r="X85" s="91"/>
      <c r="Y85" s="91"/>
      <c r="Z85" s="28">
        <f t="shared" ref="Z85:AA100" si="20">SUM(B85,F85,J85,N85,R85,V85)</f>
        <v>787587000</v>
      </c>
      <c r="AA85" s="28">
        <f t="shared" ref="AA85:AA92" si="21">SUM(C85+G85+K85+O85+S85+W85)</f>
        <v>787587000</v>
      </c>
      <c r="AB85" s="28"/>
      <c r="AC85" s="111"/>
      <c r="AD85" s="85"/>
    </row>
    <row r="86" spans="1:30" ht="15.75" customHeight="1" x14ac:dyDescent="0.2">
      <c r="A86" s="99" t="s">
        <v>450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28">
        <f t="shared" si="20"/>
        <v>0</v>
      </c>
      <c r="AA86" s="28">
        <f t="shared" si="21"/>
        <v>0</v>
      </c>
      <c r="AB86" s="28"/>
      <c r="AC86" s="111"/>
      <c r="AD86" s="85"/>
    </row>
    <row r="87" spans="1:30" ht="15.95" customHeight="1" x14ac:dyDescent="0.2">
      <c r="A87" s="99" t="s">
        <v>525</v>
      </c>
      <c r="B87" s="91"/>
      <c r="C87" s="91"/>
      <c r="D87" s="91"/>
      <c r="E87" s="91"/>
      <c r="F87" s="91"/>
      <c r="G87" s="91"/>
      <c r="H87" s="91"/>
      <c r="I87" s="91"/>
      <c r="J87" s="91">
        <v>37773913</v>
      </c>
      <c r="K87" s="91">
        <v>37773913</v>
      </c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28">
        <f t="shared" si="20"/>
        <v>37773913</v>
      </c>
      <c r="AA87" s="28">
        <f t="shared" si="21"/>
        <v>37773913</v>
      </c>
      <c r="AB87" s="28"/>
      <c r="AC87" s="111"/>
      <c r="AD87" s="85"/>
    </row>
    <row r="88" spans="1:30" ht="15.95" customHeight="1" x14ac:dyDescent="0.2">
      <c r="A88" s="99" t="s">
        <v>451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28">
        <f t="shared" si="20"/>
        <v>0</v>
      </c>
      <c r="AA88" s="28">
        <f t="shared" si="21"/>
        <v>0</v>
      </c>
      <c r="AB88" s="28"/>
      <c r="AC88" s="111"/>
      <c r="AD88" s="85"/>
    </row>
    <row r="89" spans="1:30" ht="15" customHeight="1" x14ac:dyDescent="0.2">
      <c r="A89" s="99" t="s">
        <v>452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28">
        <f t="shared" si="20"/>
        <v>0</v>
      </c>
      <c r="AA89" s="28">
        <f t="shared" si="21"/>
        <v>0</v>
      </c>
      <c r="AB89" s="28"/>
      <c r="AC89" s="111"/>
      <c r="AD89" s="85"/>
    </row>
    <row r="90" spans="1:30" ht="13.5" customHeight="1" x14ac:dyDescent="0.2">
      <c r="A90" s="99" t="s">
        <v>453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>
        <v>8000000</v>
      </c>
      <c r="O90" s="91">
        <v>8000000</v>
      </c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28">
        <f t="shared" si="20"/>
        <v>8000000</v>
      </c>
      <c r="AA90" s="28">
        <f t="shared" si="21"/>
        <v>8000000</v>
      </c>
      <c r="AB90" s="28"/>
      <c r="AC90" s="111"/>
      <c r="AD90" s="85"/>
    </row>
    <row r="91" spans="1:30" ht="16.5" customHeight="1" x14ac:dyDescent="0.2">
      <c r="A91" s="99" t="s">
        <v>454</v>
      </c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>
        <v>15000000</v>
      </c>
      <c r="W91" s="91"/>
      <c r="X91" s="91">
        <v>15000000</v>
      </c>
      <c r="Y91" s="91"/>
      <c r="Z91" s="28">
        <f t="shared" si="20"/>
        <v>15000000</v>
      </c>
      <c r="AA91" s="28">
        <f t="shared" si="21"/>
        <v>0</v>
      </c>
      <c r="AB91" s="28">
        <f t="shared" ref="AB91:AB92" si="22">D91+H91+L91+P91+T91+X91</f>
        <v>15000000</v>
      </c>
      <c r="AC91" s="111"/>
      <c r="AD91" s="85"/>
    </row>
    <row r="92" spans="1:30" ht="16.5" customHeight="1" x14ac:dyDescent="0.2">
      <c r="A92" s="99" t="s">
        <v>455</v>
      </c>
      <c r="B92" s="91"/>
      <c r="C92" s="91"/>
      <c r="D92" s="91"/>
      <c r="E92" s="91"/>
      <c r="F92" s="91"/>
      <c r="G92" s="91"/>
      <c r="H92" s="91"/>
      <c r="I92" s="91"/>
      <c r="J92" s="91">
        <v>102999193</v>
      </c>
      <c r="K92" s="91">
        <v>102999193</v>
      </c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28">
        <f t="shared" si="20"/>
        <v>102999193</v>
      </c>
      <c r="AA92" s="28">
        <f t="shared" si="21"/>
        <v>102999193</v>
      </c>
      <c r="AB92" s="28">
        <f t="shared" si="22"/>
        <v>0</v>
      </c>
      <c r="AC92" s="111"/>
      <c r="AD92" s="85"/>
    </row>
    <row r="93" spans="1:30" ht="17.25" customHeight="1" x14ac:dyDescent="0.2">
      <c r="A93" s="99" t="s">
        <v>616</v>
      </c>
      <c r="B93" s="91"/>
      <c r="C93" s="91"/>
      <c r="D93" s="91"/>
      <c r="E93" s="91"/>
      <c r="F93" s="91"/>
      <c r="G93" s="91"/>
      <c r="H93" s="91"/>
      <c r="I93" s="91"/>
      <c r="J93" s="91">
        <v>1067000</v>
      </c>
      <c r="K93" s="91">
        <v>1067000</v>
      </c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28">
        <f t="shared" si="20"/>
        <v>1067000</v>
      </c>
      <c r="AA93" s="28">
        <f t="shared" si="20"/>
        <v>1067000</v>
      </c>
      <c r="AB93" s="28">
        <f t="shared" ref="AB93:AB96" si="23">D93+H93+L93+P93+T93+X93</f>
        <v>0</v>
      </c>
      <c r="AC93" s="111"/>
      <c r="AD93" s="85"/>
    </row>
    <row r="94" spans="1:30" ht="15.95" customHeight="1" x14ac:dyDescent="0.2">
      <c r="A94" s="99" t="s">
        <v>456</v>
      </c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28">
        <f t="shared" si="20"/>
        <v>0</v>
      </c>
      <c r="AA94" s="28">
        <f t="shared" si="20"/>
        <v>0</v>
      </c>
      <c r="AB94" s="28">
        <f t="shared" si="23"/>
        <v>0</v>
      </c>
      <c r="AC94" s="111"/>
      <c r="AD94" s="85"/>
    </row>
    <row r="95" spans="1:30" ht="15.95" customHeight="1" x14ac:dyDescent="0.2">
      <c r="A95" s="99" t="s">
        <v>457</v>
      </c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28">
        <f t="shared" si="20"/>
        <v>0</v>
      </c>
      <c r="AA95" s="28">
        <f t="shared" si="20"/>
        <v>0</v>
      </c>
      <c r="AB95" s="28">
        <f t="shared" si="23"/>
        <v>0</v>
      </c>
      <c r="AC95" s="111"/>
      <c r="AD95" s="85"/>
    </row>
    <row r="96" spans="1:30" ht="15.95" customHeight="1" x14ac:dyDescent="0.2">
      <c r="A96" s="99" t="s">
        <v>630</v>
      </c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28">
        <f t="shared" si="20"/>
        <v>0</v>
      </c>
      <c r="AA96" s="28">
        <f t="shared" si="20"/>
        <v>0</v>
      </c>
      <c r="AB96" s="28">
        <f t="shared" si="23"/>
        <v>0</v>
      </c>
      <c r="AC96" s="111"/>
      <c r="AD96" s="85"/>
    </row>
    <row r="97" spans="1:30" ht="15.95" customHeight="1" x14ac:dyDescent="0.2">
      <c r="A97" s="99" t="s">
        <v>526</v>
      </c>
      <c r="B97" s="91"/>
      <c r="C97" s="91"/>
      <c r="D97" s="91"/>
      <c r="E97" s="91"/>
      <c r="F97" s="91"/>
      <c r="G97" s="91"/>
      <c r="H97" s="91"/>
      <c r="I97" s="91"/>
      <c r="J97" s="91">
        <v>1080000</v>
      </c>
      <c r="K97" s="91">
        <v>1080000</v>
      </c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28">
        <f t="shared" si="20"/>
        <v>1080000</v>
      </c>
      <c r="AA97" s="28">
        <f t="shared" si="20"/>
        <v>1080000</v>
      </c>
      <c r="AB97" s="28">
        <f>D97+H97+L97+P97</f>
        <v>0</v>
      </c>
      <c r="AC97" s="111"/>
      <c r="AD97" s="85"/>
    </row>
    <row r="98" spans="1:30" ht="17.25" customHeight="1" x14ac:dyDescent="0.2">
      <c r="A98" s="99" t="s">
        <v>458</v>
      </c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28">
        <f t="shared" si="20"/>
        <v>0</v>
      </c>
      <c r="AA98" s="28">
        <f t="shared" si="20"/>
        <v>0</v>
      </c>
      <c r="AB98" s="28">
        <f>D98+H98+L98+P98</f>
        <v>0</v>
      </c>
      <c r="AC98" s="111"/>
      <c r="AD98" s="85"/>
    </row>
    <row r="99" spans="1:30" ht="15.75" customHeight="1" x14ac:dyDescent="0.2">
      <c r="A99" s="99" t="s">
        <v>459</v>
      </c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28">
        <f t="shared" si="20"/>
        <v>0</v>
      </c>
      <c r="AA99" s="28">
        <f t="shared" si="20"/>
        <v>0</v>
      </c>
      <c r="AB99" s="28">
        <f>D99+H99+L99+P99</f>
        <v>0</v>
      </c>
      <c r="AC99" s="111"/>
      <c r="AD99" s="85"/>
    </row>
    <row r="100" spans="1:30" ht="15.75" customHeight="1" x14ac:dyDescent="0.2">
      <c r="A100" s="99" t="s">
        <v>460</v>
      </c>
      <c r="B100" s="91"/>
      <c r="C100" s="91"/>
      <c r="D100" s="91"/>
      <c r="E100" s="91"/>
      <c r="F100" s="91"/>
      <c r="G100" s="91"/>
      <c r="H100" s="91"/>
      <c r="I100" s="91"/>
      <c r="J100" s="91">
        <v>640000</v>
      </c>
      <c r="K100" s="91">
        <v>640000</v>
      </c>
      <c r="L100" s="91"/>
      <c r="M100" s="91"/>
      <c r="N100" s="91">
        <v>13300000</v>
      </c>
      <c r="O100" s="91">
        <v>13300000</v>
      </c>
      <c r="P100" s="91"/>
      <c r="Q100" s="91"/>
      <c r="R100" s="91"/>
      <c r="S100" s="91"/>
      <c r="T100" s="91"/>
      <c r="U100" s="91"/>
      <c r="V100" s="91">
        <v>15000000</v>
      </c>
      <c r="W100" s="91"/>
      <c r="X100" s="91">
        <v>15000000</v>
      </c>
      <c r="Y100" s="91"/>
      <c r="Z100" s="28">
        <f t="shared" si="20"/>
        <v>28940000</v>
      </c>
      <c r="AA100" s="28">
        <f t="shared" si="20"/>
        <v>13940000</v>
      </c>
      <c r="AB100" s="28">
        <f>SUM(D100+H100+L100+X100)</f>
        <v>15000000</v>
      </c>
      <c r="AC100" s="111"/>
      <c r="AD100" s="85"/>
    </row>
    <row r="101" spans="1:30" ht="13.5" customHeight="1" x14ac:dyDescent="0.2">
      <c r="A101" s="99" t="s">
        <v>527</v>
      </c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28">
        <f t="shared" ref="Z101:AA117" si="24">SUM(B101,F101,J101,N101,R101,V101)</f>
        <v>0</v>
      </c>
      <c r="AA101" s="28">
        <f t="shared" si="24"/>
        <v>0</v>
      </c>
      <c r="AB101" s="28"/>
      <c r="AC101" s="111"/>
      <c r="AD101" s="85"/>
    </row>
    <row r="102" spans="1:30" ht="12" customHeight="1" x14ac:dyDescent="0.2">
      <c r="A102" s="99" t="s">
        <v>707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28">
        <f t="shared" si="24"/>
        <v>0</v>
      </c>
      <c r="AA102" s="28">
        <f t="shared" si="24"/>
        <v>0</v>
      </c>
      <c r="AB102" s="28"/>
      <c r="AC102" s="111"/>
      <c r="AD102" s="85"/>
    </row>
    <row r="103" spans="1:30" ht="17.25" customHeight="1" x14ac:dyDescent="0.2">
      <c r="A103" s="99" t="s">
        <v>461</v>
      </c>
      <c r="B103" s="91">
        <v>1296184</v>
      </c>
      <c r="C103" s="91"/>
      <c r="D103" s="91">
        <v>1296184</v>
      </c>
      <c r="E103" s="91"/>
      <c r="F103" s="91">
        <v>229059</v>
      </c>
      <c r="G103" s="91"/>
      <c r="H103" s="91">
        <v>229059</v>
      </c>
      <c r="I103" s="91"/>
      <c r="J103" s="91">
        <v>12595600</v>
      </c>
      <c r="K103" s="91">
        <v>9755600</v>
      </c>
      <c r="L103" s="91">
        <v>2840000</v>
      </c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28">
        <f t="shared" si="24"/>
        <v>14120843</v>
      </c>
      <c r="AA103" s="28">
        <f t="shared" si="24"/>
        <v>9755600</v>
      </c>
      <c r="AB103" s="28">
        <f>D103+H103+L103</f>
        <v>4365243</v>
      </c>
      <c r="AC103" s="111"/>
      <c r="AD103" s="85"/>
    </row>
    <row r="104" spans="1:30" ht="15.95" customHeight="1" x14ac:dyDescent="0.2">
      <c r="A104" s="99" t="s">
        <v>462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>
        <v>21500000</v>
      </c>
      <c r="O104" s="91">
        <v>21500000</v>
      </c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28">
        <f t="shared" si="24"/>
        <v>21500000</v>
      </c>
      <c r="AA104" s="28">
        <f t="shared" si="24"/>
        <v>21500000</v>
      </c>
      <c r="AB104" s="28">
        <f t="shared" ref="AB104:AB107" si="25">D104+H104+L104</f>
        <v>0</v>
      </c>
      <c r="AC104" s="111"/>
      <c r="AD104" s="85"/>
    </row>
    <row r="105" spans="1:30" ht="15.95" customHeight="1" x14ac:dyDescent="0.2">
      <c r="A105" s="99" t="s">
        <v>638</v>
      </c>
      <c r="B105" s="91"/>
      <c r="C105" s="91"/>
      <c r="D105" s="91"/>
      <c r="E105" s="91"/>
      <c r="F105" s="91"/>
      <c r="G105" s="91"/>
      <c r="H105" s="91"/>
      <c r="I105" s="91"/>
      <c r="J105" s="91">
        <v>5582500</v>
      </c>
      <c r="K105" s="91">
        <v>5582500</v>
      </c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28">
        <f t="shared" si="24"/>
        <v>5582500</v>
      </c>
      <c r="AA105" s="28">
        <f t="shared" si="24"/>
        <v>5582500</v>
      </c>
      <c r="AB105" s="28">
        <f t="shared" si="25"/>
        <v>0</v>
      </c>
      <c r="AC105" s="111"/>
      <c r="AD105" s="85"/>
    </row>
    <row r="106" spans="1:30" ht="15" customHeight="1" x14ac:dyDescent="0.2">
      <c r="A106" s="99" t="s">
        <v>463</v>
      </c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>
        <v>15550000</v>
      </c>
      <c r="O106" s="91">
        <v>15550000</v>
      </c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28">
        <f t="shared" si="24"/>
        <v>15550000</v>
      </c>
      <c r="AA106" s="28">
        <f t="shared" si="24"/>
        <v>15550000</v>
      </c>
      <c r="AB106" s="28">
        <f t="shared" si="25"/>
        <v>0</v>
      </c>
      <c r="AC106" s="111"/>
      <c r="AD106" s="85"/>
    </row>
    <row r="107" spans="1:30" ht="27" customHeight="1" x14ac:dyDescent="0.2">
      <c r="A107" s="99" t="s">
        <v>748</v>
      </c>
      <c r="B107" s="91"/>
      <c r="C107" s="91"/>
      <c r="D107" s="91"/>
      <c r="E107" s="91"/>
      <c r="F107" s="91"/>
      <c r="G107" s="91"/>
      <c r="H107" s="91"/>
      <c r="I107" s="91"/>
      <c r="J107" s="91">
        <v>120000</v>
      </c>
      <c r="K107" s="91">
        <v>120000</v>
      </c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28">
        <f t="shared" si="24"/>
        <v>120000</v>
      </c>
      <c r="AA107" s="28">
        <f t="shared" si="24"/>
        <v>120000</v>
      </c>
      <c r="AB107" s="28">
        <f t="shared" si="25"/>
        <v>0</v>
      </c>
      <c r="AC107" s="111"/>
      <c r="AD107" s="85"/>
    </row>
    <row r="108" spans="1:30" ht="16.5" customHeight="1" x14ac:dyDescent="0.2">
      <c r="A108" s="99" t="s">
        <v>840</v>
      </c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>
        <v>1000000</v>
      </c>
      <c r="W108" s="91"/>
      <c r="X108" s="91">
        <v>1000000</v>
      </c>
      <c r="Y108" s="91"/>
      <c r="Z108" s="28">
        <f t="shared" si="24"/>
        <v>1000000</v>
      </c>
      <c r="AA108" s="28">
        <f t="shared" si="24"/>
        <v>0</v>
      </c>
      <c r="AB108" s="28">
        <f>SUM(D108+H108+L108+X108)</f>
        <v>1000000</v>
      </c>
      <c r="AC108" s="111"/>
      <c r="AD108" s="85"/>
    </row>
    <row r="109" spans="1:30" ht="17.25" customHeight="1" x14ac:dyDescent="0.2">
      <c r="A109" s="99" t="s">
        <v>831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28">
        <f t="shared" si="24"/>
        <v>0</v>
      </c>
      <c r="AA109" s="28">
        <f t="shared" si="24"/>
        <v>0</v>
      </c>
      <c r="AB109" s="28">
        <f t="shared" ref="AB109" si="26">SUM(D109+H109+L109+X109)</f>
        <v>0</v>
      </c>
      <c r="AC109" s="111"/>
      <c r="AD109" s="85"/>
    </row>
    <row r="110" spans="1:30" ht="27" customHeight="1" x14ac:dyDescent="0.2">
      <c r="A110" s="99" t="s">
        <v>617</v>
      </c>
      <c r="B110" s="91"/>
      <c r="C110" s="91"/>
      <c r="D110" s="91"/>
      <c r="E110" s="91"/>
      <c r="F110" s="91"/>
      <c r="G110" s="91"/>
      <c r="H110" s="91"/>
      <c r="I110" s="91"/>
      <c r="J110" s="91">
        <v>1100000</v>
      </c>
      <c r="K110" s="91"/>
      <c r="L110" s="91">
        <v>1100000</v>
      </c>
      <c r="M110" s="91"/>
      <c r="N110" s="91">
        <v>1800000</v>
      </c>
      <c r="O110" s="91"/>
      <c r="P110" s="91">
        <v>1800000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28">
        <f t="shared" si="24"/>
        <v>2900000</v>
      </c>
      <c r="AA110" s="28">
        <f t="shared" si="24"/>
        <v>0</v>
      </c>
      <c r="AB110" s="28">
        <f>SUM(D110+H110+L110+P110+X110)</f>
        <v>2900000</v>
      </c>
      <c r="AC110" s="111"/>
      <c r="AD110" s="85"/>
    </row>
    <row r="111" spans="1:30" ht="15" customHeight="1" x14ac:dyDescent="0.2">
      <c r="A111" s="99" t="s">
        <v>465</v>
      </c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28">
        <f t="shared" si="24"/>
        <v>0</v>
      </c>
      <c r="AA111" s="28">
        <f t="shared" si="24"/>
        <v>0</v>
      </c>
      <c r="AB111" s="28">
        <f t="shared" ref="AB111:AB119" si="27">SUM(D111+H111+L111+P111+X111)</f>
        <v>0</v>
      </c>
      <c r="AC111" s="111"/>
      <c r="AD111" s="85"/>
    </row>
    <row r="112" spans="1:30" ht="12.75" customHeight="1" x14ac:dyDescent="0.2">
      <c r="A112" s="99" t="s">
        <v>466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28">
        <f t="shared" si="24"/>
        <v>0</v>
      </c>
      <c r="AA112" s="28">
        <f t="shared" si="24"/>
        <v>0</v>
      </c>
      <c r="AB112" s="28">
        <f t="shared" si="27"/>
        <v>0</v>
      </c>
      <c r="AC112" s="111"/>
      <c r="AD112" s="85"/>
    </row>
    <row r="113" spans="1:30" ht="15.75" customHeight="1" x14ac:dyDescent="0.2">
      <c r="A113" s="99" t="s">
        <v>749</v>
      </c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28">
        <f t="shared" si="24"/>
        <v>0</v>
      </c>
      <c r="AA113" s="28">
        <f t="shared" si="24"/>
        <v>0</v>
      </c>
      <c r="AB113" s="28">
        <f t="shared" si="27"/>
        <v>0</v>
      </c>
      <c r="AC113" s="111"/>
      <c r="AD113" s="85"/>
    </row>
    <row r="114" spans="1:30" ht="16.5" customHeight="1" x14ac:dyDescent="0.2">
      <c r="A114" s="99" t="s">
        <v>468</v>
      </c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>
        <v>28000000</v>
      </c>
      <c r="S114" s="91">
        <v>28000000</v>
      </c>
      <c r="T114" s="91"/>
      <c r="U114" s="91"/>
      <c r="V114" s="91"/>
      <c r="W114" s="91"/>
      <c r="X114" s="91"/>
      <c r="Y114" s="91"/>
      <c r="Z114" s="28">
        <f t="shared" si="24"/>
        <v>28000000</v>
      </c>
      <c r="AA114" s="28">
        <f t="shared" si="24"/>
        <v>28000000</v>
      </c>
      <c r="AB114" s="28">
        <f t="shared" si="27"/>
        <v>0</v>
      </c>
      <c r="AC114" s="111"/>
      <c r="AD114" s="85"/>
    </row>
    <row r="115" spans="1:30" ht="15" customHeight="1" x14ac:dyDescent="0.2">
      <c r="A115" s="99" t="s">
        <v>528</v>
      </c>
      <c r="B115" s="91"/>
      <c r="C115" s="91"/>
      <c r="D115" s="91"/>
      <c r="E115" s="91"/>
      <c r="F115" s="91"/>
      <c r="G115" s="91"/>
      <c r="H115" s="91"/>
      <c r="I115" s="91"/>
      <c r="J115" s="91">
        <v>155916000</v>
      </c>
      <c r="K115" s="91">
        <v>155916000</v>
      </c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>
        <v>28884000</v>
      </c>
      <c r="W115" s="91">
        <v>28884000</v>
      </c>
      <c r="X115" s="91"/>
      <c r="Y115" s="91"/>
      <c r="Z115" s="28">
        <f t="shared" si="24"/>
        <v>184800000</v>
      </c>
      <c r="AA115" s="28">
        <f t="shared" si="24"/>
        <v>184800000</v>
      </c>
      <c r="AB115" s="28">
        <f t="shared" si="27"/>
        <v>0</v>
      </c>
      <c r="AC115" s="111"/>
      <c r="AD115" s="85"/>
    </row>
    <row r="116" spans="1:30" ht="15.95" customHeight="1" x14ac:dyDescent="0.2">
      <c r="A116" s="99" t="s">
        <v>536</v>
      </c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28">
        <f t="shared" si="24"/>
        <v>0</v>
      </c>
      <c r="AA116" s="28">
        <f t="shared" si="24"/>
        <v>0</v>
      </c>
      <c r="AB116" s="28">
        <f t="shared" si="27"/>
        <v>0</v>
      </c>
      <c r="AC116" s="111"/>
      <c r="AD116" s="85"/>
    </row>
    <row r="117" spans="1:30" ht="15.95" customHeight="1" x14ac:dyDescent="0.2">
      <c r="A117" s="99" t="s">
        <v>529</v>
      </c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>
        <v>70000000</v>
      </c>
      <c r="O117" s="91" t="s">
        <v>12</v>
      </c>
      <c r="P117" s="91">
        <v>70000000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28">
        <f t="shared" si="24"/>
        <v>70000000</v>
      </c>
      <c r="AA117" s="28">
        <f t="shared" si="24"/>
        <v>0</v>
      </c>
      <c r="AB117" s="28">
        <f t="shared" si="27"/>
        <v>70000000</v>
      </c>
      <c r="AC117" s="111"/>
      <c r="AD117" s="85"/>
    </row>
    <row r="118" spans="1:30" ht="14.25" customHeight="1" x14ac:dyDescent="0.2">
      <c r="A118" s="99" t="s">
        <v>737</v>
      </c>
      <c r="B118" s="91"/>
      <c r="C118" s="91"/>
      <c r="D118" s="91"/>
      <c r="E118" s="91"/>
      <c r="F118" s="91"/>
      <c r="G118" s="91"/>
      <c r="H118" s="91"/>
      <c r="I118" s="91"/>
      <c r="J118" s="91">
        <v>2200000</v>
      </c>
      <c r="K118" s="91">
        <v>2200000</v>
      </c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28">
        <f t="shared" ref="Z118:AA119" si="28">SUM(B118,F118,J118,N118,R118,V118)</f>
        <v>2200000</v>
      </c>
      <c r="AA118" s="28">
        <f t="shared" si="28"/>
        <v>2200000</v>
      </c>
      <c r="AB118" s="28">
        <f t="shared" si="27"/>
        <v>0</v>
      </c>
      <c r="AC118" s="111"/>
      <c r="AD118" s="85"/>
    </row>
    <row r="119" spans="1:30" ht="14.25" customHeight="1" x14ac:dyDescent="0.2">
      <c r="A119" s="99" t="s">
        <v>738</v>
      </c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>
        <v>12027595</v>
      </c>
      <c r="O119" s="91">
        <v>12027595</v>
      </c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28">
        <f t="shared" si="28"/>
        <v>12027595</v>
      </c>
      <c r="AA119" s="28">
        <f t="shared" si="28"/>
        <v>12027595</v>
      </c>
      <c r="AB119" s="28">
        <f t="shared" si="27"/>
        <v>0</v>
      </c>
      <c r="AC119" s="111"/>
      <c r="AD119" s="85"/>
    </row>
    <row r="120" spans="1:30" s="90" customFormat="1" ht="15.95" customHeight="1" x14ac:dyDescent="0.2">
      <c r="A120" s="100" t="s">
        <v>81</v>
      </c>
      <c r="B120" s="79">
        <f>SUM(B83:B119)</f>
        <v>40477679</v>
      </c>
      <c r="C120" s="79">
        <f t="shared" ref="C120:AC120" si="29">SUM(C83:C119)</f>
        <v>39181495</v>
      </c>
      <c r="D120" s="79">
        <f t="shared" si="29"/>
        <v>1296184</v>
      </c>
      <c r="E120" s="79">
        <f t="shared" si="29"/>
        <v>0</v>
      </c>
      <c r="F120" s="79">
        <f t="shared" si="29"/>
        <v>7145361</v>
      </c>
      <c r="G120" s="79">
        <f t="shared" si="29"/>
        <v>6916302</v>
      </c>
      <c r="H120" s="79">
        <f t="shared" si="29"/>
        <v>229059</v>
      </c>
      <c r="I120" s="79">
        <f t="shared" si="29"/>
        <v>0</v>
      </c>
      <c r="J120" s="79">
        <f t="shared" si="29"/>
        <v>437770206</v>
      </c>
      <c r="K120" s="79">
        <f t="shared" si="29"/>
        <v>433830206</v>
      </c>
      <c r="L120" s="79">
        <f t="shared" si="29"/>
        <v>3940000</v>
      </c>
      <c r="M120" s="79">
        <f t="shared" si="29"/>
        <v>0</v>
      </c>
      <c r="N120" s="79">
        <f t="shared" si="29"/>
        <v>143177595</v>
      </c>
      <c r="O120" s="79">
        <f t="shared" si="29"/>
        <v>71377595</v>
      </c>
      <c r="P120" s="79">
        <f t="shared" si="29"/>
        <v>71800000</v>
      </c>
      <c r="Q120" s="79">
        <f t="shared" si="29"/>
        <v>0</v>
      </c>
      <c r="R120" s="79">
        <f t="shared" si="29"/>
        <v>28000000</v>
      </c>
      <c r="S120" s="79">
        <f t="shared" si="29"/>
        <v>28000000</v>
      </c>
      <c r="T120" s="79">
        <f t="shared" si="29"/>
        <v>0</v>
      </c>
      <c r="U120" s="79">
        <f t="shared" si="29"/>
        <v>0</v>
      </c>
      <c r="V120" s="79">
        <f t="shared" si="29"/>
        <v>729775000</v>
      </c>
      <c r="W120" s="79">
        <f t="shared" si="29"/>
        <v>698775000</v>
      </c>
      <c r="X120" s="79">
        <f t="shared" si="29"/>
        <v>31000000</v>
      </c>
      <c r="Y120" s="79">
        <f t="shared" si="29"/>
        <v>0</v>
      </c>
      <c r="Z120" s="79">
        <f t="shared" si="29"/>
        <v>1386345841</v>
      </c>
      <c r="AA120" s="79">
        <f t="shared" si="29"/>
        <v>1278080598</v>
      </c>
      <c r="AB120" s="79">
        <f t="shared" si="29"/>
        <v>108265243</v>
      </c>
      <c r="AC120" s="79">
        <f t="shared" si="29"/>
        <v>0</v>
      </c>
      <c r="AD120" s="85"/>
    </row>
    <row r="121" spans="1:30" ht="15.95" customHeight="1" x14ac:dyDescent="0.25">
      <c r="A121" s="101" t="s">
        <v>82</v>
      </c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8"/>
      <c r="AA121" s="27"/>
      <c r="AB121" s="27"/>
      <c r="AC121" s="111"/>
      <c r="AD121" s="85"/>
    </row>
    <row r="122" spans="1:30" ht="26.25" customHeight="1" x14ac:dyDescent="0.25">
      <c r="A122" s="99" t="s">
        <v>470</v>
      </c>
      <c r="B122" s="91">
        <v>217160154</v>
      </c>
      <c r="C122" s="91">
        <v>217160154</v>
      </c>
      <c r="D122" s="91"/>
      <c r="E122" s="91"/>
      <c r="F122" s="91">
        <v>39055965</v>
      </c>
      <c r="G122" s="91">
        <v>39055965</v>
      </c>
      <c r="H122" s="91"/>
      <c r="I122" s="91"/>
      <c r="J122" s="91">
        <v>58780000</v>
      </c>
      <c r="K122" s="91">
        <v>58780000</v>
      </c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28">
        <f>B122+F122+J122</f>
        <v>314996119</v>
      </c>
      <c r="AA122" s="28">
        <f>C122+G122+K122</f>
        <v>314996119</v>
      </c>
      <c r="AB122" s="27"/>
      <c r="AC122" s="111"/>
      <c r="AD122" s="85"/>
    </row>
    <row r="123" spans="1:30" ht="15.95" customHeight="1" x14ac:dyDescent="0.25">
      <c r="A123" s="99" t="s">
        <v>525</v>
      </c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28"/>
      <c r="AA123" s="27"/>
      <c r="AB123" s="27"/>
      <c r="AC123" s="111"/>
      <c r="AD123" s="85"/>
    </row>
    <row r="124" spans="1:30" ht="15.95" customHeight="1" x14ac:dyDescent="0.25">
      <c r="A124" s="99" t="s">
        <v>471</v>
      </c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28"/>
      <c r="AA124" s="27"/>
      <c r="AB124" s="27"/>
      <c r="AC124" s="111"/>
      <c r="AD124" s="85"/>
    </row>
    <row r="125" spans="1:30" ht="13.5" x14ac:dyDescent="0.25">
      <c r="A125" s="99" t="s">
        <v>627</v>
      </c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28"/>
      <c r="AA125" s="27"/>
      <c r="AB125" s="27"/>
      <c r="AC125" s="111"/>
      <c r="AD125" s="85"/>
    </row>
    <row r="126" spans="1:30" ht="15.75" customHeight="1" x14ac:dyDescent="0.25">
      <c r="A126" s="99" t="s">
        <v>464</v>
      </c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28"/>
      <c r="AA126" s="27"/>
      <c r="AB126" s="27"/>
      <c r="AC126" s="111"/>
      <c r="AD126" s="85"/>
    </row>
    <row r="127" spans="1:30" ht="16.5" customHeight="1" x14ac:dyDescent="0.25">
      <c r="A127" s="99" t="s">
        <v>467</v>
      </c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28"/>
      <c r="AA127" s="27"/>
      <c r="AB127" s="27"/>
      <c r="AC127" s="111"/>
      <c r="AD127" s="85"/>
    </row>
    <row r="128" spans="1:30" ht="15.95" customHeight="1" x14ac:dyDescent="0.25">
      <c r="A128" s="99" t="s">
        <v>472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28"/>
      <c r="AA128" s="27"/>
      <c r="AB128" s="27"/>
      <c r="AC128" s="111"/>
      <c r="AD128" s="85"/>
    </row>
    <row r="129" spans="1:31" ht="12.75" customHeight="1" x14ac:dyDescent="0.25">
      <c r="A129" s="99" t="s">
        <v>473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28"/>
      <c r="AA129" s="27"/>
      <c r="AB129" s="27"/>
      <c r="AC129" s="111"/>
      <c r="AD129" s="85"/>
    </row>
    <row r="130" spans="1:31" s="79" customFormat="1" ht="13.5" x14ac:dyDescent="0.2">
      <c r="A130" s="102" t="s">
        <v>83</v>
      </c>
      <c r="B130" s="79">
        <f t="shared" ref="B130:AD130" si="30">SUM(B122:B129)</f>
        <v>217160154</v>
      </c>
      <c r="C130" s="79">
        <f t="shared" si="30"/>
        <v>217160154</v>
      </c>
      <c r="D130" s="79">
        <f t="shared" si="30"/>
        <v>0</v>
      </c>
      <c r="E130" s="79">
        <f t="shared" si="30"/>
        <v>0</v>
      </c>
      <c r="F130" s="79">
        <f t="shared" si="30"/>
        <v>39055965</v>
      </c>
      <c r="G130" s="79">
        <f t="shared" si="30"/>
        <v>39055965</v>
      </c>
      <c r="H130" s="79">
        <f t="shared" si="30"/>
        <v>0</v>
      </c>
      <c r="I130" s="79">
        <f t="shared" si="30"/>
        <v>0</v>
      </c>
      <c r="J130" s="79">
        <f t="shared" si="30"/>
        <v>58780000</v>
      </c>
      <c r="K130" s="79">
        <f t="shared" si="30"/>
        <v>58780000</v>
      </c>
      <c r="L130" s="79">
        <f t="shared" si="30"/>
        <v>0</v>
      </c>
      <c r="M130" s="79">
        <f t="shared" si="30"/>
        <v>0</v>
      </c>
      <c r="N130" s="79">
        <f t="shared" si="30"/>
        <v>0</v>
      </c>
      <c r="O130" s="79">
        <f t="shared" si="30"/>
        <v>0</v>
      </c>
      <c r="P130" s="79">
        <f t="shared" si="30"/>
        <v>0</v>
      </c>
      <c r="Q130" s="79">
        <f t="shared" si="30"/>
        <v>0</v>
      </c>
      <c r="R130" s="79">
        <f t="shared" si="30"/>
        <v>0</v>
      </c>
      <c r="S130" s="79">
        <f t="shared" si="30"/>
        <v>0</v>
      </c>
      <c r="T130" s="79">
        <f t="shared" si="30"/>
        <v>0</v>
      </c>
      <c r="U130" s="79">
        <f t="shared" si="30"/>
        <v>0</v>
      </c>
      <c r="V130" s="79">
        <f t="shared" si="30"/>
        <v>0</v>
      </c>
      <c r="W130" s="79">
        <f t="shared" si="30"/>
        <v>0</v>
      </c>
      <c r="X130" s="79">
        <f t="shared" si="30"/>
        <v>0</v>
      </c>
      <c r="Y130" s="79">
        <f t="shared" si="30"/>
        <v>0</v>
      </c>
      <c r="Z130" s="79">
        <f t="shared" si="30"/>
        <v>314996119</v>
      </c>
      <c r="AA130" s="79">
        <f t="shared" si="30"/>
        <v>314996119</v>
      </c>
      <c r="AB130" s="79">
        <f t="shared" si="30"/>
        <v>0</v>
      </c>
      <c r="AC130" s="79">
        <f t="shared" si="30"/>
        <v>0</v>
      </c>
      <c r="AD130" s="79">
        <f t="shared" si="30"/>
        <v>0</v>
      </c>
    </row>
    <row r="131" spans="1:31" s="92" customFormat="1" ht="12" customHeight="1" x14ac:dyDescent="0.2">
      <c r="A131" s="305" t="s">
        <v>839</v>
      </c>
      <c r="B131" s="164">
        <v>1654000</v>
      </c>
      <c r="C131" s="164"/>
      <c r="D131" s="164">
        <v>1654000</v>
      </c>
      <c r="E131" s="164"/>
      <c r="F131" s="164">
        <v>290000</v>
      </c>
      <c r="G131" s="164"/>
      <c r="H131" s="164">
        <v>290000</v>
      </c>
      <c r="I131" s="164"/>
      <c r="J131" s="164">
        <v>63906230</v>
      </c>
      <c r="K131" s="164"/>
      <c r="L131" s="164">
        <v>63906230</v>
      </c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32">
        <f>SUM(B131+F131+J131)</f>
        <v>65850230</v>
      </c>
      <c r="AA131" s="32">
        <f>SUM(C131+G131+K131)</f>
        <v>0</v>
      </c>
      <c r="AB131" s="32">
        <f>SUM(D131+H131+L131)</f>
        <v>65850230</v>
      </c>
      <c r="AC131" s="107"/>
      <c r="AD131" s="108"/>
    </row>
    <row r="132" spans="1:31" s="92" customFormat="1" ht="18" customHeight="1" thickBot="1" x14ac:dyDescent="0.25">
      <c r="A132" s="103" t="s">
        <v>533</v>
      </c>
      <c r="B132" s="104">
        <f t="shared" ref="B132:AD132" si="31">SUM(B81+B120+B130+B131)</f>
        <v>1386651071</v>
      </c>
      <c r="C132" s="104">
        <f t="shared" si="31"/>
        <v>1105357383</v>
      </c>
      <c r="D132" s="104">
        <f t="shared" si="31"/>
        <v>281293688</v>
      </c>
      <c r="E132" s="104">
        <f t="shared" si="31"/>
        <v>0</v>
      </c>
      <c r="F132" s="104">
        <f t="shared" si="31"/>
        <v>241412924</v>
      </c>
      <c r="G132" s="104">
        <f t="shared" si="31"/>
        <v>194002858</v>
      </c>
      <c r="H132" s="104">
        <f t="shared" si="31"/>
        <v>47410066</v>
      </c>
      <c r="I132" s="104">
        <f t="shared" si="31"/>
        <v>0</v>
      </c>
      <c r="J132" s="104">
        <f t="shared" si="31"/>
        <v>1302999260</v>
      </c>
      <c r="K132" s="104">
        <f t="shared" si="31"/>
        <v>982910377</v>
      </c>
      <c r="L132" s="104">
        <f t="shared" si="31"/>
        <v>320088883</v>
      </c>
      <c r="M132" s="104">
        <f t="shared" si="31"/>
        <v>0</v>
      </c>
      <c r="N132" s="104">
        <f t="shared" si="31"/>
        <v>144723595</v>
      </c>
      <c r="O132" s="104">
        <f t="shared" si="31"/>
        <v>72923595</v>
      </c>
      <c r="P132" s="104">
        <f t="shared" si="31"/>
        <v>71800000</v>
      </c>
      <c r="Q132" s="104">
        <f t="shared" si="31"/>
        <v>0</v>
      </c>
      <c r="R132" s="104">
        <f t="shared" si="31"/>
        <v>28000000</v>
      </c>
      <c r="S132" s="104">
        <f t="shared" si="31"/>
        <v>28000000</v>
      </c>
      <c r="T132" s="104">
        <f t="shared" si="31"/>
        <v>0</v>
      </c>
      <c r="U132" s="104">
        <f t="shared" si="31"/>
        <v>0</v>
      </c>
      <c r="V132" s="104">
        <f t="shared" si="31"/>
        <v>738584000</v>
      </c>
      <c r="W132" s="104">
        <f t="shared" si="31"/>
        <v>706492000</v>
      </c>
      <c r="X132" s="104">
        <f t="shared" si="31"/>
        <v>32092000</v>
      </c>
      <c r="Y132" s="104">
        <f t="shared" si="31"/>
        <v>0</v>
      </c>
      <c r="Z132" s="104">
        <f t="shared" si="31"/>
        <v>3842370850</v>
      </c>
      <c r="AA132" s="104">
        <f t="shared" si="31"/>
        <v>3089686213</v>
      </c>
      <c r="AB132" s="104">
        <f t="shared" si="31"/>
        <v>752684637</v>
      </c>
      <c r="AC132" s="104">
        <f t="shared" si="31"/>
        <v>0</v>
      </c>
      <c r="AD132" s="104">
        <f t="shared" si="31"/>
        <v>0</v>
      </c>
      <c r="AE132" s="104"/>
    </row>
    <row r="133" spans="1:31" x14ac:dyDescent="0.25">
      <c r="A133" s="122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4"/>
      <c r="AB133" s="123"/>
      <c r="AC133" s="123"/>
    </row>
  </sheetData>
  <mergeCells count="23">
    <mergeCell ref="AD1:AD2"/>
    <mergeCell ref="J2:J3"/>
    <mergeCell ref="K2:M2"/>
    <mergeCell ref="N2:N3"/>
    <mergeCell ref="O2:Q2"/>
    <mergeCell ref="AA2:AC2"/>
    <mergeCell ref="R2:R3"/>
    <mergeCell ref="S2:U2"/>
    <mergeCell ref="J1:M1"/>
    <mergeCell ref="Z1:AC1"/>
    <mergeCell ref="N1:Q1"/>
    <mergeCell ref="Z2:Z3"/>
    <mergeCell ref="V2:V3"/>
    <mergeCell ref="W2:Y2"/>
    <mergeCell ref="R1:U1"/>
    <mergeCell ref="V1:Y1"/>
    <mergeCell ref="A1:A3"/>
    <mergeCell ref="B2:B3"/>
    <mergeCell ref="C2:E2"/>
    <mergeCell ref="F2:F3"/>
    <mergeCell ref="B1:E1"/>
    <mergeCell ref="F1:I1"/>
    <mergeCell ref="G2:I2"/>
  </mergeCells>
  <phoneticPr fontId="13" type="noConversion"/>
  <pageMargins left="0.98425196850393704" right="0.19685039370078741" top="0.98425196850393704" bottom="0.98425196850393704" header="0.51181102362204722" footer="0.51181102362204722"/>
  <pageSetup paperSize="8" scale="51" orientation="landscape" r:id="rId1"/>
  <headerFooter alignWithMargins="0">
    <oddHeader xml:space="preserve">&amp;C&amp;"Arial CE,Félkövér"&amp;12 3.1.1 Kimutatás az önkormányzati költségvetési szervek 2020. évi tervszámainak alakulásáról - kötelező, nem kötelező és államigazgatási feladatok szernti bontásban.
Kiadás &amp;R
Adatok Ft-ban </oddHeader>
  </headerFooter>
  <rowBreaks count="1" manualBreakCount="1">
    <brk id="92" max="28" man="1"/>
  </rowBreaks>
  <colBreaks count="1" manualBreakCount="1">
    <brk id="29" max="12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7"/>
  <sheetViews>
    <sheetView view="pageLayout" topLeftCell="A586" zoomScaleSheetLayoutView="100" workbookViewId="0">
      <selection activeCell="C646" sqref="C646"/>
    </sheetView>
  </sheetViews>
  <sheetFormatPr defaultRowHeight="13.5" customHeight="1" x14ac:dyDescent="0.25"/>
  <cols>
    <col min="1" max="1" width="46.5703125" style="345" customWidth="1"/>
    <col min="2" max="3" width="15.5703125" style="339" customWidth="1"/>
    <col min="4" max="4" width="14" style="339" customWidth="1"/>
    <col min="5" max="5" width="15.5703125" style="339" customWidth="1"/>
    <col min="6" max="6" width="0.140625" style="384" hidden="1" customWidth="1"/>
    <col min="7" max="8" width="9.140625" style="339"/>
    <col min="9" max="9" width="9.5703125" style="339" customWidth="1"/>
    <col min="10" max="16384" width="9.140625" style="339"/>
  </cols>
  <sheetData>
    <row r="1" spans="1:6" s="323" customFormat="1" ht="41.25" customHeight="1" x14ac:dyDescent="0.2">
      <c r="A1" s="320" t="s">
        <v>0</v>
      </c>
      <c r="B1" s="321" t="s">
        <v>741</v>
      </c>
      <c r="C1" s="321" t="s">
        <v>779</v>
      </c>
      <c r="D1" s="321" t="s">
        <v>624</v>
      </c>
      <c r="E1" s="321" t="s">
        <v>742</v>
      </c>
      <c r="F1" s="322"/>
    </row>
    <row r="2" spans="1:6" s="323" customFormat="1" ht="35.25" customHeight="1" x14ac:dyDescent="0.2">
      <c r="A2" s="324"/>
      <c r="B2" s="325"/>
      <c r="C2" s="325"/>
      <c r="D2" s="325"/>
      <c r="E2" s="325"/>
      <c r="F2" s="322"/>
    </row>
    <row r="3" spans="1:6" s="323" customFormat="1" ht="15" customHeight="1" x14ac:dyDescent="0.2">
      <c r="A3" s="326"/>
      <c r="B3" s="327" t="s">
        <v>636</v>
      </c>
      <c r="C3" s="327" t="s">
        <v>22</v>
      </c>
      <c r="D3" s="328"/>
      <c r="E3" s="329"/>
      <c r="F3" s="322"/>
    </row>
    <row r="4" spans="1:6" s="253" customFormat="1" ht="13.5" customHeight="1" thickBot="1" x14ac:dyDescent="0.25">
      <c r="A4" s="330">
        <v>1</v>
      </c>
      <c r="B4" s="331">
        <v>2</v>
      </c>
      <c r="C4" s="331">
        <v>3</v>
      </c>
      <c r="D4" s="332">
        <v>4</v>
      </c>
      <c r="E4" s="333">
        <v>5</v>
      </c>
      <c r="F4" s="334"/>
    </row>
    <row r="5" spans="1:6" ht="13.5" customHeight="1" x14ac:dyDescent="0.2">
      <c r="A5" s="335"/>
      <c r="B5" s="336"/>
      <c r="C5" s="336"/>
      <c r="D5" s="336"/>
      <c r="E5" s="337"/>
      <c r="F5" s="338"/>
    </row>
    <row r="6" spans="1:6" ht="13.5" customHeight="1" x14ac:dyDescent="0.25">
      <c r="A6" s="255" t="s">
        <v>657</v>
      </c>
      <c r="B6" s="340"/>
      <c r="C6" s="340"/>
      <c r="D6" s="340"/>
      <c r="E6" s="341"/>
      <c r="F6" s="338"/>
    </row>
    <row r="7" spans="1:6" s="257" customFormat="1" ht="13.5" customHeight="1" x14ac:dyDescent="0.2">
      <c r="A7" s="256" t="s">
        <v>658</v>
      </c>
      <c r="B7" s="340">
        <v>123525965</v>
      </c>
      <c r="C7" s="340">
        <v>140980368</v>
      </c>
      <c r="D7" s="340"/>
      <c r="E7" s="342"/>
      <c r="F7" s="343"/>
    </row>
    <row r="8" spans="1:6" s="257" customFormat="1" ht="13.5" customHeight="1" x14ac:dyDescent="0.2">
      <c r="A8" s="256" t="s">
        <v>659</v>
      </c>
      <c r="B8" s="340">
        <v>22787602</v>
      </c>
      <c r="C8" s="340">
        <v>24597643</v>
      </c>
      <c r="D8" s="340"/>
      <c r="E8" s="342"/>
      <c r="F8" s="343"/>
    </row>
    <row r="9" spans="1:6" ht="13.5" customHeight="1" x14ac:dyDescent="0.2">
      <c r="A9" s="256" t="s">
        <v>660</v>
      </c>
      <c r="B9" s="340"/>
      <c r="C9" s="340"/>
      <c r="D9" s="340"/>
      <c r="E9" s="344"/>
      <c r="F9" s="338"/>
    </row>
    <row r="10" spans="1:6" ht="13.5" customHeight="1" x14ac:dyDescent="0.2">
      <c r="A10" s="345" t="s">
        <v>661</v>
      </c>
      <c r="B10" s="340">
        <v>52000</v>
      </c>
      <c r="C10" s="340">
        <v>50000</v>
      </c>
      <c r="D10" s="340"/>
      <c r="E10" s="344"/>
      <c r="F10" s="338"/>
    </row>
    <row r="11" spans="1:6" ht="13.5" customHeight="1" x14ac:dyDescent="0.2">
      <c r="A11" s="345" t="s">
        <v>662</v>
      </c>
      <c r="B11" s="340">
        <v>126815000</v>
      </c>
      <c r="C11" s="340">
        <v>143647000</v>
      </c>
      <c r="D11" s="340"/>
      <c r="E11" s="344"/>
      <c r="F11" s="338"/>
    </row>
    <row r="12" spans="1:6" ht="13.5" customHeight="1" x14ac:dyDescent="0.2">
      <c r="A12" s="345" t="s">
        <v>663</v>
      </c>
      <c r="B12" s="340"/>
      <c r="C12" s="340"/>
      <c r="D12" s="340"/>
      <c r="E12" s="344"/>
      <c r="F12" s="338"/>
    </row>
    <row r="13" spans="1:6" ht="13.5" customHeight="1" x14ac:dyDescent="0.2">
      <c r="A13" s="345" t="s">
        <v>664</v>
      </c>
      <c r="B13" s="340">
        <v>370000</v>
      </c>
      <c r="C13" s="340">
        <v>844000</v>
      </c>
      <c r="D13" s="340"/>
      <c r="E13" s="344"/>
      <c r="F13" s="338"/>
    </row>
    <row r="14" spans="1:6" ht="13.5" customHeight="1" x14ac:dyDescent="0.2">
      <c r="A14" s="345" t="s">
        <v>665</v>
      </c>
      <c r="B14" s="340">
        <v>524000</v>
      </c>
      <c r="C14" s="340">
        <v>458000</v>
      </c>
      <c r="D14" s="340"/>
      <c r="E14" s="344"/>
      <c r="F14" s="338"/>
    </row>
    <row r="15" spans="1:6" ht="13.5" customHeight="1" x14ac:dyDescent="0.2">
      <c r="A15" s="345" t="s">
        <v>666</v>
      </c>
      <c r="B15" s="340">
        <v>9250000</v>
      </c>
      <c r="C15" s="340">
        <v>7910000</v>
      </c>
      <c r="D15" s="340"/>
      <c r="E15" s="344"/>
      <c r="F15" s="338"/>
    </row>
    <row r="16" spans="1:6" ht="13.5" customHeight="1" x14ac:dyDescent="0.2">
      <c r="A16" s="345" t="s">
        <v>725</v>
      </c>
      <c r="B16" s="340">
        <v>100000</v>
      </c>
      <c r="C16" s="340">
        <v>50000</v>
      </c>
      <c r="D16" s="340"/>
      <c r="E16" s="344"/>
      <c r="F16" s="338"/>
    </row>
    <row r="17" spans="1:6" ht="13.5" customHeight="1" x14ac:dyDescent="0.2">
      <c r="A17" s="345" t="s">
        <v>667</v>
      </c>
      <c r="B17" s="340"/>
      <c r="C17" s="340"/>
      <c r="D17" s="340"/>
      <c r="E17" s="344"/>
      <c r="F17" s="338"/>
    </row>
    <row r="18" spans="1:6" ht="13.5" customHeight="1" x14ac:dyDescent="0.2">
      <c r="A18" s="345" t="s">
        <v>668</v>
      </c>
      <c r="B18" s="340">
        <v>1500000</v>
      </c>
      <c r="C18" s="340">
        <v>1500000</v>
      </c>
      <c r="D18" s="340"/>
      <c r="E18" s="344"/>
      <c r="F18" s="338"/>
    </row>
    <row r="19" spans="1:6" ht="13.5" customHeight="1" x14ac:dyDescent="0.2">
      <c r="A19" s="345" t="s">
        <v>669</v>
      </c>
      <c r="B19" s="340">
        <v>1128000</v>
      </c>
      <c r="C19" s="340">
        <v>2300000</v>
      </c>
      <c r="D19" s="340"/>
      <c r="E19" s="344"/>
      <c r="F19" s="338"/>
    </row>
    <row r="20" spans="1:6" ht="13.5" customHeight="1" x14ac:dyDescent="0.2">
      <c r="A20" s="345" t="s">
        <v>670</v>
      </c>
      <c r="B20" s="340">
        <v>800000</v>
      </c>
      <c r="C20" s="340">
        <v>800000</v>
      </c>
      <c r="D20" s="340"/>
      <c r="E20" s="344"/>
      <c r="F20" s="338"/>
    </row>
    <row r="21" spans="1:6" ht="13.5" customHeight="1" x14ac:dyDescent="0.2">
      <c r="A21" s="345" t="s">
        <v>671</v>
      </c>
      <c r="B21" s="340">
        <v>3817000</v>
      </c>
      <c r="C21" s="340">
        <v>3980000</v>
      </c>
      <c r="D21" s="340"/>
      <c r="E21" s="344"/>
      <c r="F21" s="338"/>
    </row>
    <row r="22" spans="1:6" ht="13.5" customHeight="1" x14ac:dyDescent="0.2">
      <c r="A22" s="345" t="s">
        <v>672</v>
      </c>
      <c r="B22" s="340">
        <v>30000</v>
      </c>
      <c r="C22" s="340">
        <v>45000</v>
      </c>
      <c r="D22" s="340"/>
      <c r="E22" s="344"/>
      <c r="F22" s="338"/>
    </row>
    <row r="23" spans="1:6" ht="13.5" customHeight="1" x14ac:dyDescent="0.2">
      <c r="A23" s="345" t="s">
        <v>743</v>
      </c>
      <c r="B23" s="340"/>
      <c r="C23" s="340"/>
      <c r="D23" s="340"/>
      <c r="E23" s="344"/>
      <c r="F23" s="338"/>
    </row>
    <row r="24" spans="1:6" ht="13.5" customHeight="1" x14ac:dyDescent="0.2">
      <c r="A24" s="346" t="s">
        <v>673</v>
      </c>
      <c r="B24" s="340">
        <v>30587000</v>
      </c>
      <c r="C24" s="340">
        <v>34438000</v>
      </c>
      <c r="D24" s="340"/>
      <c r="E24" s="344"/>
      <c r="F24" s="338"/>
    </row>
    <row r="25" spans="1:6" ht="13.5" customHeight="1" x14ac:dyDescent="0.2">
      <c r="A25" s="345" t="s">
        <v>750</v>
      </c>
      <c r="B25" s="340">
        <v>32312000</v>
      </c>
      <c r="C25" s="340">
        <v>36355000</v>
      </c>
      <c r="D25" s="340"/>
      <c r="E25" s="344"/>
      <c r="F25" s="338"/>
    </row>
    <row r="26" spans="1:6" ht="13.5" customHeight="1" x14ac:dyDescent="0.2">
      <c r="A26" s="345" t="s">
        <v>674</v>
      </c>
      <c r="B26" s="340"/>
      <c r="C26" s="340"/>
      <c r="D26" s="340"/>
      <c r="E26" s="344"/>
      <c r="F26" s="338"/>
    </row>
    <row r="27" spans="1:6" ht="13.5" customHeight="1" x14ac:dyDescent="0.2">
      <c r="A27" s="345" t="s">
        <v>675</v>
      </c>
      <c r="B27" s="340"/>
      <c r="C27" s="340">
        <v>50000</v>
      </c>
      <c r="D27" s="340"/>
      <c r="E27" s="344"/>
      <c r="F27" s="338"/>
    </row>
    <row r="28" spans="1:6" s="259" customFormat="1" ht="13.5" customHeight="1" x14ac:dyDescent="0.2">
      <c r="A28" s="258" t="s">
        <v>676</v>
      </c>
      <c r="B28" s="347">
        <f>SUM(B10:B27)</f>
        <v>207285000</v>
      </c>
      <c r="C28" s="347">
        <f>SUM(C10:C27)</f>
        <v>232427000</v>
      </c>
      <c r="D28" s="348"/>
      <c r="E28" s="349"/>
      <c r="F28" s="350"/>
    </row>
    <row r="29" spans="1:6" ht="13.5" customHeight="1" x14ac:dyDescent="0.2">
      <c r="A29" s="256" t="s">
        <v>677</v>
      </c>
      <c r="B29" s="340"/>
      <c r="C29" s="340"/>
      <c r="D29" s="340"/>
      <c r="E29" s="344"/>
      <c r="F29" s="338"/>
    </row>
    <row r="30" spans="1:6" ht="13.5" customHeight="1" x14ac:dyDescent="0.2">
      <c r="A30" s="256" t="s">
        <v>678</v>
      </c>
      <c r="B30" s="340"/>
      <c r="C30" s="340"/>
      <c r="D30" s="340"/>
      <c r="E30" s="344"/>
      <c r="F30" s="338"/>
    </row>
    <row r="31" spans="1:6" ht="13.5" customHeight="1" x14ac:dyDescent="0.2">
      <c r="A31" s="260" t="s">
        <v>679</v>
      </c>
      <c r="B31" s="340"/>
      <c r="C31" s="340"/>
      <c r="D31" s="340"/>
      <c r="E31" s="344"/>
      <c r="F31" s="338"/>
    </row>
    <row r="32" spans="1:6" ht="13.5" customHeight="1" x14ac:dyDescent="0.2">
      <c r="A32" s="345" t="s">
        <v>680</v>
      </c>
      <c r="B32" s="340"/>
      <c r="C32" s="340"/>
      <c r="D32" s="340"/>
      <c r="E32" s="344"/>
      <c r="F32" s="338"/>
    </row>
    <row r="33" spans="1:6" ht="13.5" customHeight="1" x14ac:dyDescent="0.2">
      <c r="A33" s="345" t="s">
        <v>744</v>
      </c>
      <c r="B33" s="340"/>
      <c r="C33" s="340"/>
      <c r="D33" s="340"/>
      <c r="E33" s="344"/>
      <c r="F33" s="338"/>
    </row>
    <row r="34" spans="1:6" ht="13.5" customHeight="1" x14ac:dyDescent="0.2">
      <c r="A34" s="345" t="s">
        <v>681</v>
      </c>
      <c r="B34" s="340"/>
      <c r="C34" s="340"/>
      <c r="D34" s="340"/>
      <c r="E34" s="344"/>
      <c r="F34" s="338"/>
    </row>
    <row r="35" spans="1:6" ht="13.5" customHeight="1" x14ac:dyDescent="0.2">
      <c r="A35" s="256" t="s">
        <v>682</v>
      </c>
      <c r="B35" s="340">
        <v>15000000</v>
      </c>
      <c r="C35" s="340">
        <v>7809000</v>
      </c>
      <c r="D35" s="340"/>
      <c r="E35" s="344"/>
      <c r="F35" s="338"/>
    </row>
    <row r="36" spans="1:6" ht="13.5" customHeight="1" x14ac:dyDescent="0.2">
      <c r="A36" s="256" t="s">
        <v>683</v>
      </c>
      <c r="B36" s="340"/>
      <c r="C36" s="340"/>
      <c r="D36" s="340"/>
      <c r="E36" s="344"/>
      <c r="F36" s="338"/>
    </row>
    <row r="37" spans="1:6" ht="13.5" customHeight="1" x14ac:dyDescent="0.2">
      <c r="A37" s="256" t="s">
        <v>684</v>
      </c>
      <c r="B37" s="340"/>
      <c r="C37" s="340"/>
      <c r="D37" s="340"/>
      <c r="E37" s="344"/>
      <c r="F37" s="338"/>
    </row>
    <row r="38" spans="1:6" ht="13.5" customHeight="1" x14ac:dyDescent="0.2">
      <c r="A38" s="345" t="s">
        <v>685</v>
      </c>
      <c r="B38" s="340"/>
      <c r="C38" s="340"/>
      <c r="D38" s="340"/>
      <c r="E38" s="344"/>
      <c r="F38" s="338"/>
    </row>
    <row r="39" spans="1:6" ht="13.5" customHeight="1" x14ac:dyDescent="0.2">
      <c r="A39" s="345" t="s">
        <v>686</v>
      </c>
      <c r="B39" s="340"/>
      <c r="C39" s="340"/>
      <c r="D39" s="340"/>
      <c r="E39" s="344"/>
      <c r="F39" s="338"/>
    </row>
    <row r="40" spans="1:6" ht="13.5" customHeight="1" x14ac:dyDescent="0.2">
      <c r="A40" s="345" t="s">
        <v>687</v>
      </c>
      <c r="B40" s="340"/>
      <c r="C40" s="340"/>
      <c r="D40" s="340"/>
      <c r="E40" s="344"/>
      <c r="F40" s="338"/>
    </row>
    <row r="41" spans="1:6" ht="13.5" customHeight="1" x14ac:dyDescent="0.2">
      <c r="A41" s="345" t="s">
        <v>688</v>
      </c>
      <c r="B41" s="340"/>
      <c r="C41" s="340"/>
      <c r="D41" s="340"/>
      <c r="E41" s="344"/>
      <c r="F41" s="338"/>
    </row>
    <row r="42" spans="1:6" ht="13.5" customHeight="1" x14ac:dyDescent="0.2">
      <c r="A42" s="345" t="s">
        <v>689</v>
      </c>
      <c r="B42" s="340"/>
      <c r="C42" s="340"/>
      <c r="D42" s="340"/>
      <c r="E42" s="344"/>
      <c r="F42" s="338"/>
    </row>
    <row r="43" spans="1:6" ht="13.5" customHeight="1" x14ac:dyDescent="0.2">
      <c r="A43" s="256" t="s">
        <v>690</v>
      </c>
      <c r="B43" s="340"/>
      <c r="C43" s="340"/>
      <c r="D43" s="340"/>
      <c r="E43" s="344"/>
      <c r="F43" s="338"/>
    </row>
    <row r="44" spans="1:6" s="262" customFormat="1" ht="13.5" customHeight="1" x14ac:dyDescent="0.25">
      <c r="A44" s="261" t="s">
        <v>691</v>
      </c>
      <c r="B44" s="347">
        <f>B28+B8+B7+B35</f>
        <v>368598567</v>
      </c>
      <c r="C44" s="347">
        <f>C28+C8+C7+C35</f>
        <v>405814011</v>
      </c>
      <c r="D44" s="348"/>
      <c r="E44" s="351"/>
      <c r="F44" s="352"/>
    </row>
    <row r="45" spans="1:6" s="262" customFormat="1" ht="13.5" customHeight="1" x14ac:dyDescent="0.25">
      <c r="A45" s="261"/>
      <c r="B45" s="353"/>
      <c r="C45" s="353"/>
      <c r="D45" s="353"/>
      <c r="E45" s="351"/>
      <c r="F45" s="352"/>
    </row>
    <row r="46" spans="1:6" s="262" customFormat="1" ht="13.5" customHeight="1" x14ac:dyDescent="0.25">
      <c r="A46" s="261" t="s">
        <v>692</v>
      </c>
      <c r="B46" s="353"/>
      <c r="C46" s="353"/>
      <c r="D46" s="353"/>
      <c r="E46" s="351"/>
      <c r="F46" s="352"/>
    </row>
    <row r="47" spans="1:6" s="262" customFormat="1" ht="13.5" customHeight="1" x14ac:dyDescent="0.25">
      <c r="A47" s="256" t="s">
        <v>658</v>
      </c>
      <c r="B47" s="340">
        <v>176643173</v>
      </c>
      <c r="C47" s="340">
        <v>177982677</v>
      </c>
      <c r="D47" s="340"/>
      <c r="E47" s="351"/>
      <c r="F47" s="352"/>
    </row>
    <row r="48" spans="1:6" s="262" customFormat="1" ht="13.5" customHeight="1" x14ac:dyDescent="0.25">
      <c r="A48" s="256" t="s">
        <v>659</v>
      </c>
      <c r="B48" s="340">
        <v>32647003</v>
      </c>
      <c r="C48" s="340">
        <v>31146968</v>
      </c>
      <c r="D48" s="340"/>
      <c r="E48" s="351"/>
      <c r="F48" s="352"/>
    </row>
    <row r="49" spans="1:6" s="262" customFormat="1" ht="13.5" customHeight="1" x14ac:dyDescent="0.25">
      <c r="A49" s="256" t="s">
        <v>660</v>
      </c>
      <c r="B49" s="340"/>
      <c r="C49" s="340"/>
      <c r="D49" s="340"/>
      <c r="E49" s="351"/>
      <c r="F49" s="352"/>
    </row>
    <row r="50" spans="1:6" s="262" customFormat="1" ht="13.5" customHeight="1" x14ac:dyDescent="0.25">
      <c r="A50" s="345" t="s">
        <v>661</v>
      </c>
      <c r="B50" s="340">
        <v>50000</v>
      </c>
      <c r="C50" s="340">
        <v>100000</v>
      </c>
      <c r="D50" s="340"/>
      <c r="E50" s="351"/>
      <c r="F50" s="352"/>
    </row>
    <row r="51" spans="1:6" s="262" customFormat="1" ht="13.5" customHeight="1" x14ac:dyDescent="0.25">
      <c r="A51" s="345" t="s">
        <v>662</v>
      </c>
      <c r="B51" s="340">
        <v>40270000</v>
      </c>
      <c r="C51" s="340">
        <v>40407000</v>
      </c>
      <c r="D51" s="340"/>
      <c r="E51" s="351"/>
      <c r="F51" s="352"/>
    </row>
    <row r="52" spans="1:6" s="262" customFormat="1" ht="13.5" customHeight="1" x14ac:dyDescent="0.25">
      <c r="A52" s="345" t="s">
        <v>663</v>
      </c>
      <c r="B52" s="340"/>
      <c r="C52" s="340"/>
      <c r="D52" s="340"/>
      <c r="E52" s="351"/>
      <c r="F52" s="352"/>
    </row>
    <row r="53" spans="1:6" s="262" customFormat="1" ht="13.5" customHeight="1" x14ac:dyDescent="0.25">
      <c r="A53" s="345" t="s">
        <v>664</v>
      </c>
      <c r="B53" s="340">
        <v>245000</v>
      </c>
      <c r="C53" s="340">
        <v>289000</v>
      </c>
      <c r="D53" s="340"/>
      <c r="E53" s="351"/>
      <c r="F53" s="352"/>
    </row>
    <row r="54" spans="1:6" s="262" customFormat="1" ht="13.5" customHeight="1" x14ac:dyDescent="0.25">
      <c r="A54" s="345" t="s">
        <v>665</v>
      </c>
      <c r="B54" s="340">
        <v>590000</v>
      </c>
      <c r="C54" s="340">
        <v>498000</v>
      </c>
      <c r="D54" s="340"/>
      <c r="E54" s="351"/>
      <c r="F54" s="352"/>
    </row>
    <row r="55" spans="1:6" s="262" customFormat="1" ht="13.5" customHeight="1" x14ac:dyDescent="0.25">
      <c r="A55" s="345" t="s">
        <v>666</v>
      </c>
      <c r="B55" s="340">
        <v>10630000</v>
      </c>
      <c r="C55" s="340">
        <v>11373000</v>
      </c>
      <c r="D55" s="340"/>
      <c r="E55" s="351"/>
      <c r="F55" s="352"/>
    </row>
    <row r="56" spans="1:6" s="262" customFormat="1" ht="13.5" customHeight="1" x14ac:dyDescent="0.25">
      <c r="A56" s="345" t="s">
        <v>725</v>
      </c>
      <c r="B56" s="340">
        <v>70000</v>
      </c>
      <c r="C56" s="340"/>
      <c r="D56" s="340"/>
      <c r="E56" s="351"/>
      <c r="F56" s="352"/>
    </row>
    <row r="57" spans="1:6" s="262" customFormat="1" ht="13.5" customHeight="1" x14ac:dyDescent="0.25">
      <c r="A57" s="345" t="s">
        <v>667</v>
      </c>
      <c r="B57" s="340"/>
      <c r="C57" s="340"/>
      <c r="D57" s="340"/>
      <c r="E57" s="351"/>
      <c r="F57" s="352"/>
    </row>
    <row r="58" spans="1:6" s="262" customFormat="1" ht="13.5" customHeight="1" x14ac:dyDescent="0.25">
      <c r="A58" s="345" t="s">
        <v>668</v>
      </c>
      <c r="B58" s="340">
        <v>2700000</v>
      </c>
      <c r="C58" s="340">
        <v>2565000</v>
      </c>
      <c r="D58" s="340"/>
      <c r="E58" s="351"/>
      <c r="F58" s="352"/>
    </row>
    <row r="59" spans="1:6" s="262" customFormat="1" ht="13.5" customHeight="1" x14ac:dyDescent="0.25">
      <c r="A59" s="345" t="s">
        <v>669</v>
      </c>
      <c r="B59" s="340">
        <v>1220000</v>
      </c>
      <c r="C59" s="340">
        <v>750000</v>
      </c>
      <c r="D59" s="340"/>
      <c r="E59" s="351"/>
      <c r="F59" s="352"/>
    </row>
    <row r="60" spans="1:6" s="262" customFormat="1" ht="13.5" customHeight="1" x14ac:dyDescent="0.25">
      <c r="A60" s="345" t="s">
        <v>670</v>
      </c>
      <c r="B60" s="340">
        <v>600000</v>
      </c>
      <c r="C60" s="340">
        <v>640000</v>
      </c>
      <c r="D60" s="340"/>
      <c r="E60" s="351"/>
      <c r="F60" s="352"/>
    </row>
    <row r="61" spans="1:6" s="262" customFormat="1" ht="13.5" customHeight="1" x14ac:dyDescent="0.25">
      <c r="A61" s="345" t="s">
        <v>671</v>
      </c>
      <c r="B61" s="340">
        <v>16375000</v>
      </c>
      <c r="C61" s="340">
        <v>19662000</v>
      </c>
      <c r="D61" s="340"/>
      <c r="E61" s="351"/>
      <c r="F61" s="352"/>
    </row>
    <row r="62" spans="1:6" s="262" customFormat="1" ht="13.5" customHeight="1" x14ac:dyDescent="0.25">
      <c r="A62" s="345" t="s">
        <v>672</v>
      </c>
      <c r="B62" s="340"/>
      <c r="C62" s="340"/>
      <c r="D62" s="340"/>
      <c r="E62" s="351"/>
      <c r="F62" s="352"/>
    </row>
    <row r="63" spans="1:6" s="262" customFormat="1" ht="13.5" customHeight="1" x14ac:dyDescent="0.25">
      <c r="A63" s="345" t="s">
        <v>743</v>
      </c>
      <c r="B63" s="340"/>
      <c r="C63" s="340"/>
      <c r="D63" s="340"/>
      <c r="E63" s="351"/>
      <c r="F63" s="352"/>
    </row>
    <row r="64" spans="1:6" s="262" customFormat="1" ht="13.5" customHeight="1" x14ac:dyDescent="0.25">
      <c r="A64" s="346" t="s">
        <v>673</v>
      </c>
      <c r="B64" s="340">
        <v>17400000</v>
      </c>
      <c r="C64" s="340">
        <v>18687000</v>
      </c>
      <c r="D64" s="340"/>
      <c r="E64" s="351"/>
      <c r="F64" s="352"/>
    </row>
    <row r="65" spans="1:6" s="262" customFormat="1" ht="13.5" customHeight="1" x14ac:dyDescent="0.25">
      <c r="A65" s="345" t="s">
        <v>750</v>
      </c>
      <c r="B65" s="340">
        <v>16553000</v>
      </c>
      <c r="C65" s="340">
        <v>16572000</v>
      </c>
      <c r="D65" s="340"/>
      <c r="E65" s="351"/>
      <c r="F65" s="352"/>
    </row>
    <row r="66" spans="1:6" s="262" customFormat="1" ht="13.5" customHeight="1" x14ac:dyDescent="0.25">
      <c r="A66" s="345" t="s">
        <v>674</v>
      </c>
      <c r="B66" s="340">
        <v>150000</v>
      </c>
      <c r="C66" s="340">
        <v>30000</v>
      </c>
      <c r="D66" s="340"/>
      <c r="E66" s="351"/>
      <c r="F66" s="352"/>
    </row>
    <row r="67" spans="1:6" s="262" customFormat="1" ht="13.5" customHeight="1" x14ac:dyDescent="0.25">
      <c r="A67" s="345" t="s">
        <v>675</v>
      </c>
      <c r="B67" s="354">
        <v>835000</v>
      </c>
      <c r="C67" s="354">
        <v>845000</v>
      </c>
      <c r="D67" s="354"/>
      <c r="E67" s="351"/>
      <c r="F67" s="352"/>
    </row>
    <row r="68" spans="1:6" s="262" customFormat="1" ht="13.5" customHeight="1" x14ac:dyDescent="0.25">
      <c r="A68" s="258" t="s">
        <v>676</v>
      </c>
      <c r="B68" s="355">
        <f>SUM(B50:B67)</f>
        <v>107688000</v>
      </c>
      <c r="C68" s="355">
        <f>SUM(C50:C67)</f>
        <v>112418000</v>
      </c>
      <c r="D68" s="356"/>
      <c r="E68" s="351"/>
      <c r="F68" s="352"/>
    </row>
    <row r="69" spans="1:6" s="262" customFormat="1" ht="13.5" customHeight="1" x14ac:dyDescent="0.25">
      <c r="A69" s="256" t="s">
        <v>677</v>
      </c>
      <c r="B69" s="357"/>
      <c r="C69" s="357"/>
      <c r="D69" s="357"/>
      <c r="E69" s="351"/>
      <c r="F69" s="352"/>
    </row>
    <row r="70" spans="1:6" s="262" customFormat="1" ht="13.5" customHeight="1" x14ac:dyDescent="0.25">
      <c r="A70" s="256" t="s">
        <v>678</v>
      </c>
      <c r="B70" s="357"/>
      <c r="C70" s="357"/>
      <c r="D70" s="357"/>
      <c r="E70" s="351"/>
      <c r="F70" s="352"/>
    </row>
    <row r="71" spans="1:6" s="262" customFormat="1" ht="13.5" customHeight="1" x14ac:dyDescent="0.25">
      <c r="A71" s="260" t="s">
        <v>679</v>
      </c>
      <c r="B71" s="357"/>
      <c r="C71" s="357"/>
      <c r="D71" s="357"/>
      <c r="E71" s="351"/>
      <c r="F71" s="352"/>
    </row>
    <row r="72" spans="1:6" s="262" customFormat="1" ht="13.5" customHeight="1" x14ac:dyDescent="0.25">
      <c r="A72" s="345" t="s">
        <v>680</v>
      </c>
      <c r="B72" s="357"/>
      <c r="C72" s="357"/>
      <c r="D72" s="357"/>
      <c r="E72" s="351"/>
      <c r="F72" s="352"/>
    </row>
    <row r="73" spans="1:6" s="262" customFormat="1" ht="13.5" customHeight="1" x14ac:dyDescent="0.25">
      <c r="A73" s="345" t="s">
        <v>744</v>
      </c>
      <c r="B73" s="357"/>
      <c r="C73" s="357"/>
      <c r="D73" s="357"/>
      <c r="E73" s="351"/>
      <c r="F73" s="352"/>
    </row>
    <row r="74" spans="1:6" s="262" customFormat="1" ht="13.5" customHeight="1" x14ac:dyDescent="0.25">
      <c r="A74" s="345" t="s">
        <v>681</v>
      </c>
      <c r="B74" s="357"/>
      <c r="C74" s="357"/>
      <c r="D74" s="357"/>
      <c r="E74" s="351"/>
      <c r="F74" s="352"/>
    </row>
    <row r="75" spans="1:6" s="262" customFormat="1" ht="13.5" customHeight="1" x14ac:dyDescent="0.25">
      <c r="A75" s="256" t="s">
        <v>682</v>
      </c>
      <c r="B75" s="340">
        <v>1968500</v>
      </c>
      <c r="C75" s="340"/>
      <c r="D75" s="357"/>
      <c r="E75" s="351"/>
      <c r="F75" s="352"/>
    </row>
    <row r="76" spans="1:6" s="262" customFormat="1" ht="13.5" customHeight="1" x14ac:dyDescent="0.25">
      <c r="A76" s="256" t="s">
        <v>683</v>
      </c>
      <c r="B76" s="357"/>
      <c r="C76" s="357"/>
      <c r="D76" s="357"/>
      <c r="E76" s="351"/>
      <c r="F76" s="352"/>
    </row>
    <row r="77" spans="1:6" s="262" customFormat="1" ht="13.5" customHeight="1" x14ac:dyDescent="0.25">
      <c r="A77" s="256" t="s">
        <v>684</v>
      </c>
      <c r="B77" s="357"/>
      <c r="C77" s="357"/>
      <c r="D77" s="357"/>
      <c r="E77" s="351"/>
      <c r="F77" s="352"/>
    </row>
    <row r="78" spans="1:6" s="262" customFormat="1" ht="13.5" customHeight="1" x14ac:dyDescent="0.25">
      <c r="A78" s="345" t="s">
        <v>685</v>
      </c>
      <c r="B78" s="357"/>
      <c r="C78" s="357"/>
      <c r="D78" s="357"/>
      <c r="E78" s="351"/>
      <c r="F78" s="352"/>
    </row>
    <row r="79" spans="1:6" s="262" customFormat="1" ht="13.5" customHeight="1" x14ac:dyDescent="0.25">
      <c r="A79" s="345" t="s">
        <v>686</v>
      </c>
      <c r="B79" s="357"/>
      <c r="C79" s="357"/>
      <c r="D79" s="357"/>
      <c r="E79" s="351"/>
      <c r="F79" s="352"/>
    </row>
    <row r="80" spans="1:6" s="262" customFormat="1" ht="13.5" customHeight="1" x14ac:dyDescent="0.25">
      <c r="A80" s="345" t="s">
        <v>687</v>
      </c>
      <c r="B80" s="357"/>
      <c r="C80" s="357"/>
      <c r="D80" s="357"/>
      <c r="E80" s="351"/>
      <c r="F80" s="352"/>
    </row>
    <row r="81" spans="1:6" s="262" customFormat="1" ht="13.5" customHeight="1" x14ac:dyDescent="0.25">
      <c r="A81" s="345" t="s">
        <v>688</v>
      </c>
      <c r="B81" s="357"/>
      <c r="C81" s="357"/>
      <c r="D81" s="357"/>
      <c r="E81" s="351"/>
      <c r="F81" s="352"/>
    </row>
    <row r="82" spans="1:6" s="262" customFormat="1" ht="13.5" customHeight="1" x14ac:dyDescent="0.25">
      <c r="A82" s="345" t="s">
        <v>689</v>
      </c>
      <c r="B82" s="357"/>
      <c r="C82" s="357"/>
      <c r="D82" s="357"/>
      <c r="E82" s="351"/>
      <c r="F82" s="352"/>
    </row>
    <row r="83" spans="1:6" s="262" customFormat="1" ht="13.5" customHeight="1" x14ac:dyDescent="0.25">
      <c r="A83" s="256" t="s">
        <v>690</v>
      </c>
      <c r="B83" s="357"/>
      <c r="C83" s="357"/>
      <c r="D83" s="357"/>
      <c r="E83" s="351"/>
      <c r="F83" s="352"/>
    </row>
    <row r="84" spans="1:6" s="262" customFormat="1" ht="13.5" customHeight="1" x14ac:dyDescent="0.25">
      <c r="A84" s="261" t="s">
        <v>691</v>
      </c>
      <c r="B84" s="355">
        <f>B68+B48+B47+B75+B76</f>
        <v>318946676</v>
      </c>
      <c r="C84" s="355">
        <f>C68+C48+C47+C75+C76</f>
        <v>321547645</v>
      </c>
      <c r="D84" s="356"/>
      <c r="E84" s="351"/>
      <c r="F84" s="352"/>
    </row>
    <row r="85" spans="1:6" s="262" customFormat="1" ht="13.5" customHeight="1" x14ac:dyDescent="0.25">
      <c r="A85" s="261"/>
      <c r="B85" s="353"/>
      <c r="C85" s="353"/>
      <c r="D85" s="353"/>
      <c r="E85" s="351"/>
      <c r="F85" s="352"/>
    </row>
    <row r="86" spans="1:6" ht="13.5" customHeight="1" x14ac:dyDescent="0.25">
      <c r="A86" s="255" t="s">
        <v>693</v>
      </c>
      <c r="B86" s="357"/>
      <c r="C86" s="357"/>
      <c r="D86" s="357"/>
      <c r="E86" s="344"/>
      <c r="F86" s="338"/>
    </row>
    <row r="87" spans="1:6" ht="13.5" customHeight="1" x14ac:dyDescent="0.2">
      <c r="A87" s="256" t="s">
        <v>658</v>
      </c>
      <c r="B87" s="340">
        <v>258167277</v>
      </c>
      <c r="C87" s="340">
        <v>267113323</v>
      </c>
      <c r="D87" s="340"/>
      <c r="E87" s="344"/>
      <c r="F87" s="338"/>
    </row>
    <row r="88" spans="1:6" ht="13.5" customHeight="1" x14ac:dyDescent="0.2">
      <c r="A88" s="256" t="s">
        <v>659</v>
      </c>
      <c r="B88" s="340">
        <v>47720830</v>
      </c>
      <c r="C88" s="340">
        <v>46700751</v>
      </c>
      <c r="D88" s="340"/>
      <c r="E88" s="344"/>
      <c r="F88" s="338"/>
    </row>
    <row r="89" spans="1:6" ht="13.5" customHeight="1" x14ac:dyDescent="0.2">
      <c r="A89" s="256" t="s">
        <v>660</v>
      </c>
      <c r="B89" s="340"/>
      <c r="C89" s="340"/>
      <c r="D89" s="340"/>
      <c r="E89" s="344"/>
      <c r="F89" s="338"/>
    </row>
    <row r="90" spans="1:6" ht="13.5" customHeight="1" x14ac:dyDescent="0.2">
      <c r="A90" s="345" t="s">
        <v>661</v>
      </c>
      <c r="B90" s="340">
        <v>120000</v>
      </c>
      <c r="C90" s="340">
        <v>348000</v>
      </c>
      <c r="D90" s="340"/>
      <c r="E90" s="344"/>
      <c r="F90" s="338"/>
    </row>
    <row r="91" spans="1:6" ht="13.5" customHeight="1" x14ac:dyDescent="0.2">
      <c r="A91" s="345" t="s">
        <v>662</v>
      </c>
      <c r="B91" s="340">
        <v>1820000</v>
      </c>
      <c r="C91" s="340">
        <v>2376000</v>
      </c>
      <c r="D91" s="340"/>
      <c r="E91" s="344"/>
      <c r="F91" s="338"/>
    </row>
    <row r="92" spans="1:6" ht="13.5" customHeight="1" x14ac:dyDescent="0.2">
      <c r="A92" s="345" t="s">
        <v>663</v>
      </c>
      <c r="B92" s="340"/>
      <c r="C92" s="340"/>
      <c r="D92" s="340"/>
      <c r="E92" s="344"/>
      <c r="F92" s="338"/>
    </row>
    <row r="93" spans="1:6" ht="13.5" customHeight="1" x14ac:dyDescent="0.2">
      <c r="A93" s="345" t="s">
        <v>664</v>
      </c>
      <c r="B93" s="340">
        <v>278000</v>
      </c>
      <c r="C93" s="340">
        <v>357000</v>
      </c>
      <c r="D93" s="340"/>
      <c r="E93" s="344"/>
      <c r="F93" s="338"/>
    </row>
    <row r="94" spans="1:6" ht="13.5" customHeight="1" x14ac:dyDescent="0.2">
      <c r="A94" s="345" t="s">
        <v>665</v>
      </c>
      <c r="B94" s="340">
        <v>310000</v>
      </c>
      <c r="C94" s="340">
        <v>342000</v>
      </c>
      <c r="D94" s="340"/>
      <c r="E94" s="344"/>
      <c r="F94" s="338"/>
    </row>
    <row r="95" spans="1:6" ht="13.5" customHeight="1" x14ac:dyDescent="0.2">
      <c r="A95" s="345" t="s">
        <v>666</v>
      </c>
      <c r="B95" s="340">
        <v>10005000</v>
      </c>
      <c r="C95" s="340">
        <v>7050000</v>
      </c>
      <c r="D95" s="340"/>
      <c r="E95" s="344"/>
      <c r="F95" s="338"/>
    </row>
    <row r="96" spans="1:6" ht="13.5" customHeight="1" x14ac:dyDescent="0.2">
      <c r="A96" s="345" t="s">
        <v>725</v>
      </c>
      <c r="B96" s="340"/>
      <c r="C96" s="340">
        <v>20000</v>
      </c>
      <c r="D96" s="340"/>
      <c r="E96" s="344"/>
      <c r="F96" s="338"/>
    </row>
    <row r="97" spans="1:6" ht="13.5" customHeight="1" x14ac:dyDescent="0.2">
      <c r="A97" s="345" t="s">
        <v>667</v>
      </c>
      <c r="B97" s="340">
        <v>929000</v>
      </c>
      <c r="C97" s="340">
        <v>929000</v>
      </c>
      <c r="D97" s="340"/>
      <c r="E97" s="344"/>
      <c r="F97" s="338"/>
    </row>
    <row r="98" spans="1:6" ht="13.5" customHeight="1" x14ac:dyDescent="0.2">
      <c r="A98" s="345" t="s">
        <v>668</v>
      </c>
      <c r="B98" s="340">
        <v>525000</v>
      </c>
      <c r="C98" s="340">
        <v>1307000</v>
      </c>
      <c r="D98" s="340"/>
      <c r="E98" s="344"/>
      <c r="F98" s="338"/>
    </row>
    <row r="99" spans="1:6" ht="13.5" customHeight="1" x14ac:dyDescent="0.2">
      <c r="A99" s="345" t="s">
        <v>669</v>
      </c>
      <c r="B99" s="340">
        <v>1300000</v>
      </c>
      <c r="C99" s="340">
        <v>1961000</v>
      </c>
      <c r="D99" s="340"/>
      <c r="E99" s="344"/>
      <c r="F99" s="338"/>
    </row>
    <row r="100" spans="1:6" ht="13.5" customHeight="1" x14ac:dyDescent="0.2">
      <c r="A100" s="345" t="s">
        <v>670</v>
      </c>
      <c r="B100" s="340">
        <v>814000</v>
      </c>
      <c r="C100" s="340">
        <v>1752000</v>
      </c>
      <c r="D100" s="340"/>
      <c r="E100" s="344"/>
      <c r="F100" s="338"/>
    </row>
    <row r="101" spans="1:6" ht="13.5" customHeight="1" x14ac:dyDescent="0.2">
      <c r="A101" s="345" t="s">
        <v>671</v>
      </c>
      <c r="B101" s="340">
        <v>1071000</v>
      </c>
      <c r="C101" s="340">
        <v>1076000</v>
      </c>
      <c r="D101" s="340"/>
      <c r="E101" s="344"/>
      <c r="F101" s="338"/>
    </row>
    <row r="102" spans="1:6" ht="13.5" customHeight="1" x14ac:dyDescent="0.2">
      <c r="A102" s="345" t="s">
        <v>672</v>
      </c>
      <c r="B102" s="340">
        <v>22000</v>
      </c>
      <c r="C102" s="340">
        <v>31000</v>
      </c>
      <c r="D102" s="340"/>
      <c r="E102" s="344"/>
      <c r="F102" s="338"/>
    </row>
    <row r="103" spans="1:6" ht="13.5" customHeight="1" x14ac:dyDescent="0.2">
      <c r="A103" s="345" t="s">
        <v>743</v>
      </c>
      <c r="B103" s="340"/>
      <c r="C103" s="340"/>
      <c r="D103" s="340"/>
      <c r="E103" s="344"/>
      <c r="F103" s="338"/>
    </row>
    <row r="104" spans="1:6" ht="13.5" customHeight="1" x14ac:dyDescent="0.2">
      <c r="A104" s="346" t="s">
        <v>673</v>
      </c>
      <c r="B104" s="340">
        <v>4109000</v>
      </c>
      <c r="C104" s="340">
        <v>4316000</v>
      </c>
      <c r="D104" s="340"/>
      <c r="E104" s="344"/>
      <c r="F104" s="338"/>
    </row>
    <row r="105" spans="1:6" ht="13.5" customHeight="1" x14ac:dyDescent="0.2">
      <c r="A105" s="345" t="s">
        <v>750</v>
      </c>
      <c r="B105" s="340"/>
      <c r="C105" s="340"/>
      <c r="D105" s="340"/>
      <c r="E105" s="344"/>
      <c r="F105" s="338"/>
    </row>
    <row r="106" spans="1:6" ht="13.5" customHeight="1" x14ac:dyDescent="0.2">
      <c r="A106" s="345" t="s">
        <v>674</v>
      </c>
      <c r="B106" s="340"/>
      <c r="C106" s="340"/>
      <c r="D106" s="340"/>
      <c r="E106" s="344"/>
      <c r="F106" s="338"/>
    </row>
    <row r="107" spans="1:6" ht="13.5" customHeight="1" x14ac:dyDescent="0.2">
      <c r="A107" s="345" t="s">
        <v>675</v>
      </c>
      <c r="B107" s="340"/>
      <c r="C107" s="340"/>
      <c r="D107" s="340"/>
      <c r="E107" s="344"/>
      <c r="F107" s="338"/>
    </row>
    <row r="108" spans="1:6" ht="13.5" customHeight="1" x14ac:dyDescent="0.2">
      <c r="A108" s="258" t="s">
        <v>676</v>
      </c>
      <c r="B108" s="355">
        <f>SUM(B90:B107)</f>
        <v>21303000</v>
      </c>
      <c r="C108" s="355">
        <f>SUM(C90:C107)</f>
        <v>21865000</v>
      </c>
      <c r="D108" s="356"/>
      <c r="E108" s="344"/>
      <c r="F108" s="338"/>
    </row>
    <row r="109" spans="1:6" ht="13.5" customHeight="1" x14ac:dyDescent="0.2">
      <c r="A109" s="256" t="s">
        <v>677</v>
      </c>
      <c r="B109" s="357"/>
      <c r="C109" s="357"/>
      <c r="D109" s="357"/>
      <c r="E109" s="344"/>
      <c r="F109" s="338"/>
    </row>
    <row r="110" spans="1:6" ht="13.5" customHeight="1" x14ac:dyDescent="0.2">
      <c r="A110" s="256" t="s">
        <v>678</v>
      </c>
      <c r="B110" s="357"/>
      <c r="C110" s="357"/>
      <c r="D110" s="357"/>
      <c r="E110" s="344"/>
      <c r="F110" s="338"/>
    </row>
    <row r="111" spans="1:6" ht="13.5" customHeight="1" x14ac:dyDescent="0.2">
      <c r="A111" s="260" t="s">
        <v>679</v>
      </c>
      <c r="B111" s="357"/>
      <c r="C111" s="357"/>
      <c r="D111" s="357"/>
      <c r="E111" s="344"/>
      <c r="F111" s="338"/>
    </row>
    <row r="112" spans="1:6" ht="13.5" customHeight="1" x14ac:dyDescent="0.2">
      <c r="A112" s="345" t="s">
        <v>680</v>
      </c>
      <c r="B112" s="357"/>
      <c r="C112" s="357"/>
      <c r="D112" s="357"/>
      <c r="E112" s="344"/>
      <c r="F112" s="338"/>
    </row>
    <row r="113" spans="1:6" s="263" customFormat="1" ht="13.5" customHeight="1" x14ac:dyDescent="0.2">
      <c r="A113" s="345" t="s">
        <v>744</v>
      </c>
      <c r="B113" s="358"/>
      <c r="C113" s="358"/>
      <c r="D113" s="358"/>
      <c r="E113" s="359"/>
      <c r="F113" s="360"/>
    </row>
    <row r="114" spans="1:6" s="263" customFormat="1" ht="13.5" customHeight="1" x14ac:dyDescent="0.2">
      <c r="A114" s="345" t="s">
        <v>681</v>
      </c>
      <c r="B114" s="358"/>
      <c r="C114" s="358"/>
      <c r="D114" s="358"/>
      <c r="E114" s="359"/>
      <c r="F114" s="360"/>
    </row>
    <row r="115" spans="1:6" s="263" customFormat="1" ht="13.5" customHeight="1" x14ac:dyDescent="0.2">
      <c r="A115" s="256" t="s">
        <v>682</v>
      </c>
      <c r="B115" s="357"/>
      <c r="C115" s="357"/>
      <c r="D115" s="357"/>
      <c r="E115" s="359"/>
      <c r="F115" s="360"/>
    </row>
    <row r="116" spans="1:6" ht="13.5" customHeight="1" x14ac:dyDescent="0.2">
      <c r="A116" s="256" t="s">
        <v>683</v>
      </c>
      <c r="B116" s="357"/>
      <c r="C116" s="357"/>
      <c r="D116" s="357"/>
      <c r="E116" s="344"/>
      <c r="F116" s="338"/>
    </row>
    <row r="117" spans="1:6" ht="13.5" customHeight="1" x14ac:dyDescent="0.2">
      <c r="A117" s="256" t="s">
        <v>684</v>
      </c>
      <c r="B117" s="357"/>
      <c r="C117" s="357"/>
      <c r="D117" s="357"/>
      <c r="E117" s="344"/>
      <c r="F117" s="338"/>
    </row>
    <row r="118" spans="1:6" ht="13.5" customHeight="1" x14ac:dyDescent="0.2">
      <c r="A118" s="345" t="s">
        <v>685</v>
      </c>
      <c r="B118" s="358"/>
      <c r="C118" s="358"/>
      <c r="D118" s="358"/>
      <c r="E118" s="344"/>
      <c r="F118" s="338"/>
    </row>
    <row r="119" spans="1:6" s="263" customFormat="1" ht="13.5" customHeight="1" x14ac:dyDescent="0.25">
      <c r="A119" s="345" t="s">
        <v>686</v>
      </c>
      <c r="B119" s="361"/>
      <c r="C119" s="361"/>
      <c r="D119" s="361"/>
      <c r="E119" s="359"/>
      <c r="F119" s="360"/>
    </row>
    <row r="120" spans="1:6" s="263" customFormat="1" ht="13.5" customHeight="1" x14ac:dyDescent="0.25">
      <c r="A120" s="345" t="s">
        <v>687</v>
      </c>
      <c r="B120" s="361"/>
      <c r="C120" s="361"/>
      <c r="D120" s="361"/>
      <c r="E120" s="359"/>
      <c r="F120" s="360"/>
    </row>
    <row r="121" spans="1:6" ht="13.5" customHeight="1" x14ac:dyDescent="0.2">
      <c r="A121" s="345" t="s">
        <v>688</v>
      </c>
      <c r="B121" s="357"/>
      <c r="C121" s="357"/>
      <c r="D121" s="357"/>
      <c r="E121" s="344"/>
      <c r="F121" s="338"/>
    </row>
    <row r="122" spans="1:6" ht="13.5" customHeight="1" x14ac:dyDescent="0.2">
      <c r="A122" s="345" t="s">
        <v>689</v>
      </c>
      <c r="B122" s="357"/>
      <c r="C122" s="357"/>
      <c r="D122" s="357"/>
      <c r="E122" s="344"/>
      <c r="F122" s="338"/>
    </row>
    <row r="123" spans="1:6" ht="13.5" customHeight="1" x14ac:dyDescent="0.2">
      <c r="A123" s="256" t="s">
        <v>690</v>
      </c>
      <c r="B123" s="357"/>
      <c r="C123" s="357"/>
      <c r="D123" s="357"/>
      <c r="E123" s="344"/>
      <c r="F123" s="338"/>
    </row>
    <row r="124" spans="1:6" ht="13.5" customHeight="1" x14ac:dyDescent="0.25">
      <c r="A124" s="261" t="s">
        <v>691</v>
      </c>
      <c r="B124" s="355">
        <f>B108+B87+B88</f>
        <v>327191107</v>
      </c>
      <c r="C124" s="355">
        <f>C108+C87+C88</f>
        <v>335679074</v>
      </c>
      <c r="D124" s="356"/>
      <c r="E124" s="344"/>
      <c r="F124" s="338"/>
    </row>
    <row r="125" spans="1:6" ht="13.5" customHeight="1" x14ac:dyDescent="0.2">
      <c r="A125" s="264"/>
      <c r="B125" s="340"/>
      <c r="C125" s="340"/>
      <c r="D125" s="340"/>
      <c r="E125" s="344"/>
      <c r="F125" s="338"/>
    </row>
    <row r="126" spans="1:6" ht="13.5" customHeight="1" x14ac:dyDescent="0.2">
      <c r="A126" s="265" t="s">
        <v>694</v>
      </c>
      <c r="B126" s="340"/>
      <c r="C126" s="340"/>
      <c r="D126" s="340"/>
      <c r="E126" s="344"/>
      <c r="F126" s="338"/>
    </row>
    <row r="127" spans="1:6" ht="13.5" customHeight="1" x14ac:dyDescent="0.2">
      <c r="A127" s="256" t="s">
        <v>658</v>
      </c>
      <c r="B127" s="340">
        <v>34469574</v>
      </c>
      <c r="C127" s="340">
        <v>34926949</v>
      </c>
      <c r="D127" s="340"/>
      <c r="E127" s="344"/>
      <c r="F127" s="338"/>
    </row>
    <row r="128" spans="1:6" ht="13.5" customHeight="1" x14ac:dyDescent="0.2">
      <c r="A128" s="256" t="s">
        <v>659</v>
      </c>
      <c r="B128" s="340">
        <v>6349121</v>
      </c>
      <c r="C128" s="340">
        <v>6053684</v>
      </c>
      <c r="D128" s="340"/>
      <c r="E128" s="344"/>
      <c r="F128" s="338"/>
    </row>
    <row r="129" spans="1:6" ht="13.5" customHeight="1" x14ac:dyDescent="0.2">
      <c r="A129" s="256" t="s">
        <v>660</v>
      </c>
      <c r="B129" s="340"/>
      <c r="C129" s="340"/>
      <c r="D129" s="340"/>
      <c r="E129" s="344"/>
      <c r="F129" s="338"/>
    </row>
    <row r="130" spans="1:6" ht="13.5" customHeight="1" x14ac:dyDescent="0.2">
      <c r="A130" s="345" t="s">
        <v>661</v>
      </c>
      <c r="B130" s="340">
        <v>4450000</v>
      </c>
      <c r="C130" s="340">
        <v>4450000</v>
      </c>
      <c r="D130" s="340"/>
      <c r="E130" s="344"/>
      <c r="F130" s="338"/>
    </row>
    <row r="131" spans="1:6" ht="13.5" customHeight="1" x14ac:dyDescent="0.2">
      <c r="A131" s="345" t="s">
        <v>662</v>
      </c>
      <c r="B131" s="340">
        <v>806000</v>
      </c>
      <c r="C131" s="340">
        <v>816000</v>
      </c>
      <c r="D131" s="340"/>
      <c r="E131" s="344"/>
      <c r="F131" s="338"/>
    </row>
    <row r="132" spans="1:6" ht="13.5" customHeight="1" x14ac:dyDescent="0.2">
      <c r="A132" s="345" t="s">
        <v>663</v>
      </c>
      <c r="B132" s="340"/>
      <c r="C132" s="340"/>
      <c r="D132" s="340"/>
      <c r="E132" s="344"/>
      <c r="F132" s="338"/>
    </row>
    <row r="133" spans="1:6" ht="13.5" customHeight="1" x14ac:dyDescent="0.2">
      <c r="A133" s="345" t="s">
        <v>664</v>
      </c>
      <c r="B133" s="340">
        <v>784000</v>
      </c>
      <c r="C133" s="340">
        <v>880000</v>
      </c>
      <c r="D133" s="340"/>
      <c r="E133" s="344"/>
      <c r="F133" s="338"/>
    </row>
    <row r="134" spans="1:6" ht="13.5" customHeight="1" x14ac:dyDescent="0.2">
      <c r="A134" s="345" t="s">
        <v>665</v>
      </c>
      <c r="B134" s="340">
        <v>250000</v>
      </c>
      <c r="C134" s="340">
        <v>230000</v>
      </c>
      <c r="D134" s="340"/>
      <c r="E134" s="344"/>
      <c r="F134" s="338"/>
    </row>
    <row r="135" spans="1:6" ht="13.5" customHeight="1" x14ac:dyDescent="0.2">
      <c r="A135" s="345" t="s">
        <v>666</v>
      </c>
      <c r="B135" s="340">
        <v>3510000</v>
      </c>
      <c r="C135" s="340">
        <v>2910000</v>
      </c>
      <c r="D135" s="340"/>
      <c r="E135" s="344"/>
      <c r="F135" s="338"/>
    </row>
    <row r="136" spans="1:6" ht="13.5" customHeight="1" x14ac:dyDescent="0.2">
      <c r="A136" s="345" t="s">
        <v>725</v>
      </c>
      <c r="B136" s="340">
        <v>236000</v>
      </c>
      <c r="C136" s="340">
        <v>300000</v>
      </c>
      <c r="D136" s="340"/>
      <c r="E136" s="344"/>
      <c r="F136" s="338"/>
    </row>
    <row r="137" spans="1:6" ht="13.5" customHeight="1" x14ac:dyDescent="0.2">
      <c r="A137" s="345" t="s">
        <v>667</v>
      </c>
      <c r="B137" s="340"/>
      <c r="C137" s="340"/>
      <c r="D137" s="340"/>
      <c r="E137" s="344"/>
      <c r="F137" s="338"/>
    </row>
    <row r="138" spans="1:6" ht="13.5" customHeight="1" x14ac:dyDescent="0.2">
      <c r="A138" s="345" t="s">
        <v>668</v>
      </c>
      <c r="B138" s="340">
        <v>150000</v>
      </c>
      <c r="C138" s="340">
        <v>200000</v>
      </c>
      <c r="D138" s="340"/>
      <c r="E138" s="344"/>
      <c r="F138" s="338"/>
    </row>
    <row r="139" spans="1:6" ht="13.5" customHeight="1" x14ac:dyDescent="0.2">
      <c r="A139" s="345" t="s">
        <v>669</v>
      </c>
      <c r="B139" s="340"/>
      <c r="C139" s="340"/>
      <c r="D139" s="340"/>
      <c r="E139" s="344"/>
      <c r="F139" s="338"/>
    </row>
    <row r="140" spans="1:6" ht="13.5" customHeight="1" x14ac:dyDescent="0.2">
      <c r="A140" s="345" t="s">
        <v>670</v>
      </c>
      <c r="B140" s="340">
        <v>600000</v>
      </c>
      <c r="C140" s="340">
        <v>730000</v>
      </c>
      <c r="D140" s="340"/>
      <c r="E140" s="344"/>
      <c r="F140" s="338"/>
    </row>
    <row r="141" spans="1:6" ht="13.5" customHeight="1" x14ac:dyDescent="0.2">
      <c r="A141" s="345" t="s">
        <v>671</v>
      </c>
      <c r="B141" s="340">
        <v>623000</v>
      </c>
      <c r="C141" s="340">
        <v>785000</v>
      </c>
      <c r="D141" s="340"/>
      <c r="E141" s="344"/>
      <c r="F141" s="338"/>
    </row>
    <row r="142" spans="1:6" ht="13.5" customHeight="1" x14ac:dyDescent="0.2">
      <c r="A142" s="345" t="s">
        <v>672</v>
      </c>
      <c r="B142" s="340">
        <v>200000</v>
      </c>
      <c r="C142" s="340">
        <v>110000</v>
      </c>
      <c r="D142" s="340"/>
      <c r="E142" s="344"/>
      <c r="F142" s="338"/>
    </row>
    <row r="143" spans="1:6" ht="13.5" customHeight="1" x14ac:dyDescent="0.2">
      <c r="A143" s="345" t="s">
        <v>743</v>
      </c>
      <c r="B143" s="340"/>
      <c r="C143" s="340"/>
      <c r="D143" s="340"/>
      <c r="E143" s="344"/>
      <c r="F143" s="338"/>
    </row>
    <row r="144" spans="1:6" ht="13.5" customHeight="1" x14ac:dyDescent="0.2">
      <c r="A144" s="346" t="s">
        <v>673</v>
      </c>
      <c r="B144" s="340">
        <v>2270000</v>
      </c>
      <c r="C144" s="340">
        <v>2032000</v>
      </c>
      <c r="D144" s="340"/>
      <c r="E144" s="344"/>
      <c r="F144" s="338"/>
    </row>
    <row r="145" spans="1:6" ht="13.5" customHeight="1" x14ac:dyDescent="0.2">
      <c r="A145" s="345" t="s">
        <v>750</v>
      </c>
      <c r="B145" s="340">
        <v>713000</v>
      </c>
      <c r="C145" s="340">
        <v>1230000</v>
      </c>
      <c r="D145" s="340"/>
      <c r="E145" s="344"/>
      <c r="F145" s="338"/>
    </row>
    <row r="146" spans="1:6" ht="13.5" customHeight="1" x14ac:dyDescent="0.2">
      <c r="A146" s="345" t="s">
        <v>674</v>
      </c>
      <c r="B146" s="340"/>
      <c r="C146" s="340"/>
      <c r="D146" s="340"/>
      <c r="E146" s="344"/>
      <c r="F146" s="338"/>
    </row>
    <row r="147" spans="1:6" ht="13.5" customHeight="1" x14ac:dyDescent="0.2">
      <c r="A147" s="345" t="s">
        <v>675</v>
      </c>
      <c r="B147" s="340">
        <v>20000</v>
      </c>
      <c r="C147" s="340">
        <v>80000</v>
      </c>
      <c r="D147" s="340"/>
      <c r="E147" s="344"/>
      <c r="F147" s="338"/>
    </row>
    <row r="148" spans="1:6" ht="13.5" customHeight="1" x14ac:dyDescent="0.2">
      <c r="A148" s="258" t="s">
        <v>676</v>
      </c>
      <c r="B148" s="355">
        <f>SUM(B130:B147)</f>
        <v>14612000</v>
      </c>
      <c r="C148" s="355">
        <f>SUM(C130:C147)</f>
        <v>14753000</v>
      </c>
      <c r="D148" s="356"/>
      <c r="E148" s="344"/>
      <c r="F148" s="338"/>
    </row>
    <row r="149" spans="1:6" ht="13.5" customHeight="1" x14ac:dyDescent="0.2">
      <c r="A149" s="256" t="s">
        <v>677</v>
      </c>
      <c r="B149" s="340"/>
      <c r="C149" s="340"/>
      <c r="D149" s="340"/>
      <c r="E149" s="344"/>
      <c r="F149" s="338"/>
    </row>
    <row r="150" spans="1:6" ht="13.5" customHeight="1" x14ac:dyDescent="0.2">
      <c r="A150" s="256" t="s">
        <v>678</v>
      </c>
      <c r="B150" s="340"/>
      <c r="C150" s="340"/>
      <c r="D150" s="340"/>
      <c r="E150" s="344"/>
      <c r="F150" s="338"/>
    </row>
    <row r="151" spans="1:6" ht="13.5" customHeight="1" x14ac:dyDescent="0.2">
      <c r="A151" s="260" t="s">
        <v>679</v>
      </c>
      <c r="B151" s="340"/>
      <c r="C151" s="340"/>
      <c r="D151" s="340"/>
      <c r="E151" s="344"/>
      <c r="F151" s="338"/>
    </row>
    <row r="152" spans="1:6" ht="13.5" customHeight="1" x14ac:dyDescent="0.2">
      <c r="A152" s="345" t="s">
        <v>680</v>
      </c>
      <c r="B152" s="340"/>
      <c r="C152" s="340"/>
      <c r="D152" s="340"/>
      <c r="E152" s="344"/>
      <c r="F152" s="338"/>
    </row>
    <row r="153" spans="1:6" ht="13.5" customHeight="1" x14ac:dyDescent="0.2">
      <c r="A153" s="345" t="s">
        <v>744</v>
      </c>
      <c r="B153" s="340"/>
      <c r="C153" s="340"/>
      <c r="D153" s="340"/>
      <c r="E153" s="344"/>
      <c r="F153" s="338"/>
    </row>
    <row r="154" spans="1:6" ht="13.5" customHeight="1" x14ac:dyDescent="0.2">
      <c r="A154" s="345" t="s">
        <v>681</v>
      </c>
      <c r="B154" s="340"/>
      <c r="C154" s="340"/>
      <c r="D154" s="340"/>
      <c r="E154" s="344"/>
      <c r="F154" s="338"/>
    </row>
    <row r="155" spans="1:6" ht="13.5" customHeight="1" x14ac:dyDescent="0.2">
      <c r="A155" s="256" t="s">
        <v>682</v>
      </c>
      <c r="B155" s="340"/>
      <c r="C155" s="340"/>
      <c r="D155" s="340"/>
      <c r="E155" s="344"/>
      <c r="F155" s="338"/>
    </row>
    <row r="156" spans="1:6" ht="13.5" customHeight="1" x14ac:dyDescent="0.2">
      <c r="A156" s="256" t="s">
        <v>683</v>
      </c>
      <c r="B156" s="340"/>
      <c r="C156" s="340"/>
      <c r="D156" s="340"/>
      <c r="E156" s="344"/>
      <c r="F156" s="338"/>
    </row>
    <row r="157" spans="1:6" ht="13.5" customHeight="1" x14ac:dyDescent="0.2">
      <c r="A157" s="256" t="s">
        <v>684</v>
      </c>
      <c r="B157" s="340"/>
      <c r="C157" s="340"/>
      <c r="D157" s="340"/>
      <c r="E157" s="344"/>
      <c r="F157" s="338"/>
    </row>
    <row r="158" spans="1:6" ht="13.5" customHeight="1" x14ac:dyDescent="0.2">
      <c r="A158" s="345" t="s">
        <v>685</v>
      </c>
      <c r="B158" s="340"/>
      <c r="C158" s="340"/>
      <c r="D158" s="340"/>
      <c r="E158" s="344"/>
      <c r="F158" s="338"/>
    </row>
    <row r="159" spans="1:6" ht="13.5" customHeight="1" x14ac:dyDescent="0.2">
      <c r="A159" s="345" t="s">
        <v>686</v>
      </c>
      <c r="B159" s="340"/>
      <c r="C159" s="340"/>
      <c r="D159" s="340"/>
      <c r="E159" s="344"/>
      <c r="F159" s="338"/>
    </row>
    <row r="160" spans="1:6" ht="13.5" customHeight="1" x14ac:dyDescent="0.2">
      <c r="A160" s="345" t="s">
        <v>687</v>
      </c>
      <c r="B160" s="340"/>
      <c r="C160" s="340"/>
      <c r="D160" s="340"/>
      <c r="E160" s="344"/>
      <c r="F160" s="338"/>
    </row>
    <row r="161" spans="1:6" ht="13.5" customHeight="1" x14ac:dyDescent="0.2">
      <c r="A161" s="345" t="s">
        <v>688</v>
      </c>
      <c r="B161" s="340"/>
      <c r="C161" s="340"/>
      <c r="D161" s="340"/>
      <c r="E161" s="344"/>
      <c r="F161" s="338"/>
    </row>
    <row r="162" spans="1:6" ht="13.5" customHeight="1" x14ac:dyDescent="0.2">
      <c r="A162" s="345" t="s">
        <v>689</v>
      </c>
      <c r="B162" s="340"/>
      <c r="C162" s="340"/>
      <c r="D162" s="340"/>
      <c r="E162" s="344"/>
      <c r="F162" s="338"/>
    </row>
    <row r="163" spans="1:6" ht="13.5" customHeight="1" x14ac:dyDescent="0.2">
      <c r="A163" s="256" t="s">
        <v>690</v>
      </c>
      <c r="B163" s="340"/>
      <c r="C163" s="340"/>
      <c r="D163" s="340"/>
      <c r="E163" s="344"/>
      <c r="F163" s="338"/>
    </row>
    <row r="164" spans="1:6" ht="13.5" customHeight="1" x14ac:dyDescent="0.25">
      <c r="A164" s="261" t="s">
        <v>691</v>
      </c>
      <c r="B164" s="355">
        <f>B148+B127+B128</f>
        <v>55430695</v>
      </c>
      <c r="C164" s="355">
        <f>C148+C127+C128</f>
        <v>55733633</v>
      </c>
      <c r="D164" s="356"/>
      <c r="E164" s="344"/>
      <c r="F164" s="338"/>
    </row>
    <row r="165" spans="1:6" ht="13.5" customHeight="1" x14ac:dyDescent="0.2">
      <c r="B165" s="340"/>
      <c r="C165" s="340"/>
      <c r="D165" s="340"/>
      <c r="E165" s="344"/>
      <c r="F165" s="338"/>
    </row>
    <row r="166" spans="1:6" ht="13.5" customHeight="1" x14ac:dyDescent="0.2">
      <c r="A166" s="265" t="s">
        <v>695</v>
      </c>
      <c r="B166" s="340"/>
      <c r="C166" s="340"/>
      <c r="D166" s="340"/>
      <c r="E166" s="344"/>
      <c r="F166" s="338"/>
    </row>
    <row r="167" spans="1:6" ht="13.5" customHeight="1" x14ac:dyDescent="0.2">
      <c r="A167" s="256" t="s">
        <v>658</v>
      </c>
      <c r="B167" s="340">
        <v>39009084</v>
      </c>
      <c r="C167" s="340">
        <v>35990829</v>
      </c>
      <c r="D167" s="340"/>
      <c r="E167" s="344"/>
      <c r="F167" s="338"/>
    </row>
    <row r="168" spans="1:6" ht="13.5" customHeight="1" x14ac:dyDescent="0.2">
      <c r="A168" s="256" t="s">
        <v>659</v>
      </c>
      <c r="B168" s="340">
        <v>7157071</v>
      </c>
      <c r="C168" s="340">
        <v>6285099</v>
      </c>
      <c r="D168" s="340"/>
      <c r="E168" s="344"/>
      <c r="F168" s="338"/>
    </row>
    <row r="169" spans="1:6" ht="13.5" customHeight="1" x14ac:dyDescent="0.2">
      <c r="A169" s="256" t="s">
        <v>660</v>
      </c>
      <c r="B169" s="340"/>
      <c r="C169" s="340"/>
      <c r="D169" s="340"/>
      <c r="E169" s="344"/>
      <c r="F169" s="338"/>
    </row>
    <row r="170" spans="1:6" ht="13.5" customHeight="1" x14ac:dyDescent="0.2">
      <c r="A170" s="345" t="s">
        <v>661</v>
      </c>
      <c r="B170" s="340">
        <v>125000</v>
      </c>
      <c r="C170" s="340">
        <v>25000</v>
      </c>
      <c r="D170" s="340"/>
      <c r="E170" s="344"/>
      <c r="F170" s="338"/>
    </row>
    <row r="171" spans="1:6" ht="13.5" customHeight="1" x14ac:dyDescent="0.2">
      <c r="A171" s="345" t="s">
        <v>662</v>
      </c>
      <c r="B171" s="340">
        <v>2003000</v>
      </c>
      <c r="C171" s="340">
        <v>2310000</v>
      </c>
      <c r="D171" s="340"/>
      <c r="E171" s="344"/>
      <c r="F171" s="338"/>
    </row>
    <row r="172" spans="1:6" ht="13.5" customHeight="1" x14ac:dyDescent="0.2">
      <c r="A172" s="345" t="s">
        <v>663</v>
      </c>
      <c r="B172" s="340"/>
      <c r="C172" s="340"/>
      <c r="D172" s="340"/>
      <c r="E172" s="344"/>
      <c r="F172" s="338"/>
    </row>
    <row r="173" spans="1:6" ht="13.5" customHeight="1" x14ac:dyDescent="0.2">
      <c r="A173" s="345" t="s">
        <v>664</v>
      </c>
      <c r="B173" s="340">
        <v>223000</v>
      </c>
      <c r="C173" s="340">
        <v>612000</v>
      </c>
      <c r="D173" s="340"/>
      <c r="E173" s="344"/>
      <c r="F173" s="338"/>
    </row>
    <row r="174" spans="1:6" ht="13.5" customHeight="1" x14ac:dyDescent="0.2">
      <c r="A174" s="345" t="s">
        <v>665</v>
      </c>
      <c r="B174" s="340">
        <v>280000</v>
      </c>
      <c r="C174" s="340">
        <v>280000</v>
      </c>
      <c r="D174" s="340"/>
      <c r="E174" s="344"/>
      <c r="F174" s="338"/>
    </row>
    <row r="175" spans="1:6" ht="13.5" customHeight="1" x14ac:dyDescent="0.2">
      <c r="A175" s="345" t="s">
        <v>666</v>
      </c>
      <c r="B175" s="340">
        <v>5550000</v>
      </c>
      <c r="C175" s="340">
        <v>6900000</v>
      </c>
      <c r="D175" s="340"/>
      <c r="E175" s="344"/>
      <c r="F175" s="338"/>
    </row>
    <row r="176" spans="1:6" ht="13.5" customHeight="1" x14ac:dyDescent="0.2">
      <c r="A176" s="345" t="s">
        <v>725</v>
      </c>
      <c r="B176" s="340">
        <v>600000</v>
      </c>
      <c r="C176" s="340">
        <v>600000</v>
      </c>
      <c r="D176" s="340"/>
      <c r="E176" s="344"/>
      <c r="F176" s="338"/>
    </row>
    <row r="177" spans="1:6" ht="13.5" customHeight="1" x14ac:dyDescent="0.2">
      <c r="A177" s="345" t="s">
        <v>667</v>
      </c>
      <c r="B177" s="340">
        <v>120000</v>
      </c>
      <c r="C177" s="340">
        <v>507000</v>
      </c>
      <c r="D177" s="340"/>
      <c r="E177" s="344"/>
      <c r="F177" s="338"/>
    </row>
    <row r="178" spans="1:6" ht="13.5" customHeight="1" x14ac:dyDescent="0.2">
      <c r="A178" s="345" t="s">
        <v>668</v>
      </c>
      <c r="B178" s="340">
        <v>400000</v>
      </c>
      <c r="C178" s="340">
        <v>400000</v>
      </c>
      <c r="D178" s="340"/>
      <c r="E178" s="344"/>
      <c r="F178" s="338"/>
    </row>
    <row r="179" spans="1:6" ht="13.5" customHeight="1" x14ac:dyDescent="0.2">
      <c r="A179" s="345" t="s">
        <v>669</v>
      </c>
      <c r="B179" s="340">
        <v>745000</v>
      </c>
      <c r="C179" s="340">
        <v>787000</v>
      </c>
      <c r="D179" s="340"/>
      <c r="E179" s="344"/>
      <c r="F179" s="338"/>
    </row>
    <row r="180" spans="1:6" ht="13.5" customHeight="1" x14ac:dyDescent="0.2">
      <c r="A180" s="345" t="s">
        <v>670</v>
      </c>
      <c r="B180" s="340">
        <v>5900000</v>
      </c>
      <c r="C180" s="340">
        <v>6800000</v>
      </c>
      <c r="D180" s="340"/>
      <c r="E180" s="344"/>
      <c r="F180" s="338"/>
    </row>
    <row r="181" spans="1:6" ht="13.5" customHeight="1" x14ac:dyDescent="0.2">
      <c r="A181" s="345" t="s">
        <v>671</v>
      </c>
      <c r="B181" s="340">
        <v>4300000</v>
      </c>
      <c r="C181" s="340">
        <v>4710000</v>
      </c>
      <c r="D181" s="340"/>
      <c r="E181" s="344"/>
      <c r="F181" s="338"/>
    </row>
    <row r="182" spans="1:6" ht="13.5" customHeight="1" x14ac:dyDescent="0.2">
      <c r="A182" s="345" t="s">
        <v>672</v>
      </c>
      <c r="B182" s="340">
        <v>13000</v>
      </c>
      <c r="C182" s="340">
        <v>0</v>
      </c>
      <c r="D182" s="340"/>
      <c r="E182" s="344"/>
      <c r="F182" s="338"/>
    </row>
    <row r="183" spans="1:6" ht="13.5" customHeight="1" x14ac:dyDescent="0.2">
      <c r="A183" s="345" t="s">
        <v>743</v>
      </c>
      <c r="B183" s="340">
        <v>100000</v>
      </c>
      <c r="C183" s="340">
        <v>30000</v>
      </c>
      <c r="D183" s="340"/>
      <c r="E183" s="344"/>
      <c r="F183" s="338"/>
    </row>
    <row r="184" spans="1:6" ht="13.5" customHeight="1" x14ac:dyDescent="0.2">
      <c r="A184" s="346" t="s">
        <v>673</v>
      </c>
      <c r="B184" s="340">
        <v>4560000</v>
      </c>
      <c r="C184" s="340">
        <v>4926000</v>
      </c>
      <c r="D184" s="340"/>
      <c r="E184" s="344"/>
      <c r="F184" s="338"/>
    </row>
    <row r="185" spans="1:6" ht="13.5" customHeight="1" x14ac:dyDescent="0.2">
      <c r="A185" s="345" t="s">
        <v>750</v>
      </c>
      <c r="B185" s="340">
        <v>4766000</v>
      </c>
      <c r="C185" s="340">
        <v>4864000</v>
      </c>
      <c r="D185" s="340"/>
      <c r="E185" s="344"/>
      <c r="F185" s="338"/>
    </row>
    <row r="186" spans="1:6" ht="13.5" customHeight="1" x14ac:dyDescent="0.2">
      <c r="A186" s="345" t="s">
        <v>674</v>
      </c>
      <c r="B186" s="340"/>
      <c r="C186" s="340"/>
      <c r="D186" s="340"/>
      <c r="E186" s="344"/>
      <c r="F186" s="338"/>
    </row>
    <row r="187" spans="1:6" ht="13.5" customHeight="1" x14ac:dyDescent="0.2">
      <c r="A187" s="345" t="s">
        <v>675</v>
      </c>
      <c r="B187" s="340">
        <v>86000</v>
      </c>
      <c r="C187" s="340">
        <v>86000</v>
      </c>
      <c r="D187" s="340"/>
      <c r="E187" s="344"/>
      <c r="F187" s="338"/>
    </row>
    <row r="188" spans="1:6" ht="13.5" customHeight="1" x14ac:dyDescent="0.2">
      <c r="A188" s="258" t="s">
        <v>676</v>
      </c>
      <c r="B188" s="355">
        <f>SUM(B170:B187)</f>
        <v>29771000</v>
      </c>
      <c r="C188" s="355">
        <f>SUM(C170:C187)</f>
        <v>33837000</v>
      </c>
      <c r="D188" s="356"/>
      <c r="E188" s="344"/>
      <c r="F188" s="338"/>
    </row>
    <row r="189" spans="1:6" ht="13.5" customHeight="1" x14ac:dyDescent="0.2">
      <c r="A189" s="256" t="s">
        <v>677</v>
      </c>
      <c r="B189" s="340"/>
      <c r="C189" s="340"/>
      <c r="D189" s="340"/>
      <c r="E189" s="344"/>
      <c r="F189" s="338"/>
    </row>
    <row r="190" spans="1:6" ht="13.5" customHeight="1" x14ac:dyDescent="0.2">
      <c r="A190" s="256" t="s">
        <v>678</v>
      </c>
      <c r="B190" s="340"/>
      <c r="C190" s="340"/>
      <c r="D190" s="340"/>
      <c r="E190" s="344"/>
      <c r="F190" s="338"/>
    </row>
    <row r="191" spans="1:6" ht="13.5" customHeight="1" x14ac:dyDescent="0.2">
      <c r="A191" s="260" t="s">
        <v>679</v>
      </c>
      <c r="B191" s="340"/>
      <c r="C191" s="340"/>
      <c r="D191" s="340"/>
      <c r="E191" s="344"/>
      <c r="F191" s="338"/>
    </row>
    <row r="192" spans="1:6" ht="13.5" customHeight="1" x14ac:dyDescent="0.2">
      <c r="A192" s="345" t="s">
        <v>680</v>
      </c>
      <c r="B192" s="340"/>
      <c r="C192" s="340"/>
      <c r="D192" s="340"/>
      <c r="E192" s="344"/>
      <c r="F192" s="338"/>
    </row>
    <row r="193" spans="1:6" ht="13.5" customHeight="1" x14ac:dyDescent="0.2">
      <c r="A193" s="345" t="s">
        <v>744</v>
      </c>
      <c r="B193" s="340"/>
      <c r="C193" s="340"/>
      <c r="D193" s="340"/>
      <c r="E193" s="344"/>
      <c r="F193" s="338"/>
    </row>
    <row r="194" spans="1:6" ht="13.5" customHeight="1" x14ac:dyDescent="0.2">
      <c r="A194" s="345" t="s">
        <v>681</v>
      </c>
      <c r="B194" s="340"/>
      <c r="C194" s="340"/>
      <c r="D194" s="340"/>
      <c r="E194" s="344"/>
      <c r="F194" s="338"/>
    </row>
    <row r="195" spans="1:6" ht="13.5" customHeight="1" x14ac:dyDescent="0.2">
      <c r="A195" s="256" t="s">
        <v>682</v>
      </c>
      <c r="B195" s="340"/>
      <c r="C195" s="340">
        <v>1000000</v>
      </c>
      <c r="D195" s="340"/>
      <c r="E195" s="344"/>
      <c r="F195" s="338"/>
    </row>
    <row r="196" spans="1:6" ht="13.5" customHeight="1" x14ac:dyDescent="0.2">
      <c r="A196" s="256" t="s">
        <v>683</v>
      </c>
      <c r="B196" s="340"/>
      <c r="C196" s="340"/>
      <c r="D196" s="340"/>
      <c r="E196" s="344"/>
      <c r="F196" s="338"/>
    </row>
    <row r="197" spans="1:6" ht="13.5" customHeight="1" x14ac:dyDescent="0.2">
      <c r="A197" s="256" t="s">
        <v>684</v>
      </c>
      <c r="B197" s="340"/>
      <c r="C197" s="340"/>
      <c r="D197" s="340"/>
      <c r="E197" s="344"/>
      <c r="F197" s="338"/>
    </row>
    <row r="198" spans="1:6" ht="13.5" customHeight="1" x14ac:dyDescent="0.2">
      <c r="A198" s="345" t="s">
        <v>685</v>
      </c>
      <c r="B198" s="340"/>
      <c r="C198" s="340"/>
      <c r="D198" s="340"/>
      <c r="E198" s="344"/>
      <c r="F198" s="338"/>
    </row>
    <row r="199" spans="1:6" ht="13.5" customHeight="1" x14ac:dyDescent="0.2">
      <c r="A199" s="345" t="s">
        <v>686</v>
      </c>
      <c r="B199" s="340"/>
      <c r="C199" s="340"/>
      <c r="D199" s="340"/>
      <c r="E199" s="344"/>
      <c r="F199" s="338"/>
    </row>
    <row r="200" spans="1:6" ht="13.5" customHeight="1" x14ac:dyDescent="0.2">
      <c r="A200" s="345" t="s">
        <v>687</v>
      </c>
      <c r="B200" s="340"/>
      <c r="C200" s="340"/>
      <c r="D200" s="340"/>
      <c r="E200" s="344"/>
      <c r="F200" s="338"/>
    </row>
    <row r="201" spans="1:6" ht="13.5" customHeight="1" x14ac:dyDescent="0.2">
      <c r="A201" s="345" t="s">
        <v>688</v>
      </c>
      <c r="B201" s="340"/>
      <c r="C201" s="340"/>
      <c r="D201" s="340"/>
      <c r="E201" s="344"/>
      <c r="F201" s="338"/>
    </row>
    <row r="202" spans="1:6" ht="13.5" customHeight="1" x14ac:dyDescent="0.2">
      <c r="A202" s="345" t="s">
        <v>689</v>
      </c>
      <c r="B202" s="340"/>
      <c r="C202" s="340"/>
      <c r="D202" s="340"/>
      <c r="E202" s="344"/>
      <c r="F202" s="338"/>
    </row>
    <row r="203" spans="1:6" ht="13.5" customHeight="1" x14ac:dyDescent="0.2">
      <c r="A203" s="256" t="s">
        <v>690</v>
      </c>
      <c r="B203" s="340"/>
      <c r="C203" s="340"/>
      <c r="D203" s="340"/>
      <c r="E203" s="344"/>
      <c r="F203" s="338"/>
    </row>
    <row r="204" spans="1:6" ht="13.5" customHeight="1" x14ac:dyDescent="0.25">
      <c r="A204" s="261" t="s">
        <v>691</v>
      </c>
      <c r="B204" s="355">
        <f>B188+B168+B167+B195+B196</f>
        <v>75937155</v>
      </c>
      <c r="C204" s="355">
        <f>C188+C168+C167+C195+C196</f>
        <v>77112928</v>
      </c>
      <c r="D204" s="356"/>
      <c r="E204" s="344"/>
      <c r="F204" s="338"/>
    </row>
    <row r="205" spans="1:6" ht="13.5" customHeight="1" x14ac:dyDescent="0.2">
      <c r="B205" s="340"/>
      <c r="C205" s="340"/>
      <c r="D205" s="340"/>
      <c r="E205" s="344"/>
      <c r="F205" s="338"/>
    </row>
    <row r="206" spans="1:6" s="266" customFormat="1" ht="13.5" customHeight="1" x14ac:dyDescent="0.2">
      <c r="A206" s="256"/>
      <c r="B206" s="362"/>
      <c r="C206" s="362"/>
      <c r="D206" s="362"/>
      <c r="E206" s="363"/>
      <c r="F206" s="364"/>
    </row>
    <row r="207" spans="1:6" s="268" customFormat="1" ht="13.5" customHeight="1" x14ac:dyDescent="0.2">
      <c r="A207" s="267" t="s">
        <v>696</v>
      </c>
      <c r="B207" s="365"/>
      <c r="C207" s="365"/>
      <c r="D207" s="365"/>
      <c r="E207" s="366"/>
      <c r="F207" s="367"/>
    </row>
    <row r="208" spans="1:6" s="268" customFormat="1" ht="13.5" customHeight="1" x14ac:dyDescent="0.2">
      <c r="A208" s="256" t="s">
        <v>658</v>
      </c>
      <c r="B208" s="368">
        <v>90213154</v>
      </c>
      <c r="C208" s="368">
        <v>98743918</v>
      </c>
      <c r="D208" s="354"/>
      <c r="E208" s="366"/>
      <c r="F208" s="367"/>
    </row>
    <row r="209" spans="1:6" s="268" customFormat="1" ht="13.5" customHeight="1" x14ac:dyDescent="0.2">
      <c r="A209" s="256" t="s">
        <v>659</v>
      </c>
      <c r="B209" s="368">
        <v>16543061</v>
      </c>
      <c r="C209" s="368">
        <v>17003545</v>
      </c>
      <c r="D209" s="354"/>
      <c r="E209" s="366"/>
      <c r="F209" s="367"/>
    </row>
    <row r="210" spans="1:6" s="268" customFormat="1" ht="13.5" customHeight="1" x14ac:dyDescent="0.2">
      <c r="A210" s="256" t="s">
        <v>660</v>
      </c>
      <c r="B210" s="368">
        <v>49770000</v>
      </c>
      <c r="C210" s="368">
        <v>55183090</v>
      </c>
      <c r="D210" s="354"/>
      <c r="E210" s="366"/>
      <c r="F210" s="367"/>
    </row>
    <row r="211" spans="1:6" s="268" customFormat="1" ht="13.5" customHeight="1" x14ac:dyDescent="0.2">
      <c r="A211" s="345" t="s">
        <v>661</v>
      </c>
      <c r="B211" s="368">
        <v>1400000</v>
      </c>
      <c r="C211" s="368">
        <v>2250000</v>
      </c>
      <c r="D211" s="354"/>
      <c r="E211" s="366"/>
      <c r="F211" s="367"/>
    </row>
    <row r="212" spans="1:6" s="268" customFormat="1" ht="13.5" customHeight="1" x14ac:dyDescent="0.2">
      <c r="A212" s="345" t="s">
        <v>662</v>
      </c>
      <c r="B212" s="368">
        <v>4250000</v>
      </c>
      <c r="C212" s="368">
        <v>5650000</v>
      </c>
      <c r="D212" s="354"/>
      <c r="E212" s="366"/>
      <c r="F212" s="367"/>
    </row>
    <row r="213" spans="1:6" s="268" customFormat="1" ht="13.5" customHeight="1" x14ac:dyDescent="0.2">
      <c r="A213" s="345" t="s">
        <v>663</v>
      </c>
      <c r="B213" s="368"/>
      <c r="C213" s="368"/>
      <c r="D213" s="354"/>
      <c r="E213" s="366"/>
      <c r="F213" s="367"/>
    </row>
    <row r="214" spans="1:6" s="268" customFormat="1" ht="13.5" customHeight="1" x14ac:dyDescent="0.2">
      <c r="A214" s="345" t="s">
        <v>664</v>
      </c>
      <c r="B214" s="368">
        <v>450000</v>
      </c>
      <c r="C214" s="368">
        <v>450000</v>
      </c>
      <c r="D214" s="354"/>
      <c r="E214" s="366"/>
      <c r="F214" s="367"/>
    </row>
    <row r="215" spans="1:6" s="268" customFormat="1" ht="13.5" customHeight="1" x14ac:dyDescent="0.2">
      <c r="A215" s="345" t="s">
        <v>665</v>
      </c>
      <c r="B215" s="368">
        <v>850000</v>
      </c>
      <c r="C215" s="368">
        <v>900000</v>
      </c>
      <c r="D215" s="354"/>
      <c r="E215" s="366"/>
      <c r="F215" s="367"/>
    </row>
    <row r="216" spans="1:6" s="268" customFormat="1" ht="13.5" customHeight="1" x14ac:dyDescent="0.2">
      <c r="A216" s="345" t="s">
        <v>666</v>
      </c>
      <c r="B216" s="368">
        <v>6330000</v>
      </c>
      <c r="C216" s="368">
        <v>6000000</v>
      </c>
      <c r="D216" s="354"/>
      <c r="E216" s="366"/>
      <c r="F216" s="367"/>
    </row>
    <row r="217" spans="1:6" s="268" customFormat="1" ht="13.5" customHeight="1" x14ac:dyDescent="0.2">
      <c r="A217" s="345" t="s">
        <v>725</v>
      </c>
      <c r="B217" s="368">
        <v>22000000</v>
      </c>
      <c r="C217" s="368">
        <v>22000000</v>
      </c>
      <c r="D217" s="354"/>
      <c r="E217" s="366"/>
      <c r="F217" s="367"/>
    </row>
    <row r="218" spans="1:6" s="268" customFormat="1" ht="13.5" customHeight="1" x14ac:dyDescent="0.2">
      <c r="A218" s="345" t="s">
        <v>667</v>
      </c>
      <c r="B218" s="368"/>
      <c r="C218" s="368"/>
      <c r="D218" s="354"/>
      <c r="E218" s="366"/>
      <c r="F218" s="367"/>
    </row>
    <row r="219" spans="1:6" s="268" customFormat="1" ht="13.5" customHeight="1" x14ac:dyDescent="0.2">
      <c r="A219" s="345" t="s">
        <v>668</v>
      </c>
      <c r="B219" s="368">
        <v>1550000</v>
      </c>
      <c r="C219" s="368">
        <v>1550000</v>
      </c>
      <c r="D219" s="354"/>
      <c r="E219" s="366"/>
      <c r="F219" s="367"/>
    </row>
    <row r="220" spans="1:6" s="268" customFormat="1" ht="13.5" customHeight="1" x14ac:dyDescent="0.2">
      <c r="A220" s="345" t="s">
        <v>669</v>
      </c>
      <c r="B220" s="368"/>
      <c r="C220" s="368"/>
      <c r="D220" s="354"/>
      <c r="E220" s="366"/>
      <c r="F220" s="367"/>
    </row>
    <row r="221" spans="1:6" s="268" customFormat="1" ht="13.5" customHeight="1" x14ac:dyDescent="0.2">
      <c r="A221" s="345" t="s">
        <v>670</v>
      </c>
      <c r="B221" s="368">
        <v>3140000</v>
      </c>
      <c r="C221" s="368">
        <v>3550000</v>
      </c>
      <c r="D221" s="354"/>
      <c r="E221" s="366"/>
      <c r="F221" s="367"/>
    </row>
    <row r="222" spans="1:6" s="268" customFormat="1" ht="13.5" customHeight="1" x14ac:dyDescent="0.2">
      <c r="A222" s="345" t="s">
        <v>671</v>
      </c>
      <c r="B222" s="368">
        <v>2050000</v>
      </c>
      <c r="C222" s="368">
        <v>4083090</v>
      </c>
      <c r="D222" s="354"/>
      <c r="E222" s="366"/>
      <c r="F222" s="367"/>
    </row>
    <row r="223" spans="1:6" s="268" customFormat="1" ht="13.5" customHeight="1" x14ac:dyDescent="0.2">
      <c r="A223" s="345" t="s">
        <v>672</v>
      </c>
      <c r="B223" s="368"/>
      <c r="C223" s="368">
        <v>300000</v>
      </c>
      <c r="D223" s="354"/>
      <c r="E223" s="366"/>
      <c r="F223" s="367"/>
    </row>
    <row r="224" spans="1:6" s="268" customFormat="1" ht="13.5" customHeight="1" x14ac:dyDescent="0.2">
      <c r="A224" s="345" t="s">
        <v>743</v>
      </c>
      <c r="B224" s="368"/>
      <c r="C224" s="368"/>
      <c r="D224" s="354"/>
      <c r="E224" s="366"/>
      <c r="F224" s="367"/>
    </row>
    <row r="225" spans="1:6" s="268" customFormat="1" ht="13.5" customHeight="1" x14ac:dyDescent="0.2">
      <c r="A225" s="346" t="s">
        <v>673</v>
      </c>
      <c r="B225" s="368">
        <v>7500000</v>
      </c>
      <c r="C225" s="368">
        <v>8400000</v>
      </c>
      <c r="D225" s="354"/>
      <c r="E225" s="366"/>
      <c r="F225" s="367"/>
    </row>
    <row r="226" spans="1:6" s="268" customFormat="1" ht="13.5" customHeight="1" x14ac:dyDescent="0.2">
      <c r="A226" s="345" t="s">
        <v>750</v>
      </c>
      <c r="B226" s="368">
        <v>250000</v>
      </c>
      <c r="C226" s="368"/>
      <c r="D226" s="369"/>
      <c r="E226" s="366"/>
      <c r="F226" s="367"/>
    </row>
    <row r="227" spans="1:6" s="268" customFormat="1" ht="13.5" customHeight="1" x14ac:dyDescent="0.2">
      <c r="A227" s="345" t="s">
        <v>674</v>
      </c>
      <c r="B227" s="368"/>
      <c r="C227" s="368"/>
      <c r="D227" s="369"/>
      <c r="E227" s="366"/>
      <c r="F227" s="367"/>
    </row>
    <row r="228" spans="1:6" s="268" customFormat="1" ht="13.5" customHeight="1" x14ac:dyDescent="0.2">
      <c r="A228" s="345" t="s">
        <v>675</v>
      </c>
      <c r="B228" s="368"/>
      <c r="C228" s="368">
        <v>50000</v>
      </c>
      <c r="D228" s="354"/>
      <c r="E228" s="366"/>
      <c r="F228" s="367"/>
    </row>
    <row r="229" spans="1:6" s="268" customFormat="1" ht="13.5" customHeight="1" x14ac:dyDescent="0.2">
      <c r="A229" s="258" t="s">
        <v>676</v>
      </c>
      <c r="B229" s="368">
        <f>SUM(B211:B228)</f>
        <v>49770000</v>
      </c>
      <c r="C229" s="368">
        <v>55183090</v>
      </c>
      <c r="D229" s="348"/>
      <c r="E229" s="366"/>
      <c r="F229" s="367"/>
    </row>
    <row r="230" spans="1:6" s="268" customFormat="1" ht="13.5" customHeight="1" x14ac:dyDescent="0.2">
      <c r="A230" s="256" t="s">
        <v>677</v>
      </c>
      <c r="B230" s="368"/>
      <c r="C230" s="368"/>
      <c r="D230" s="365"/>
      <c r="E230" s="366"/>
      <c r="F230" s="367"/>
    </row>
    <row r="231" spans="1:6" s="268" customFormat="1" ht="13.5" customHeight="1" x14ac:dyDescent="0.2">
      <c r="A231" s="256" t="s">
        <v>678</v>
      </c>
      <c r="B231" s="368">
        <v>1546000</v>
      </c>
      <c r="C231" s="368">
        <v>1546000</v>
      </c>
      <c r="D231" s="354"/>
      <c r="E231" s="366"/>
      <c r="F231" s="367"/>
    </row>
    <row r="232" spans="1:6" s="268" customFormat="1" ht="13.5" customHeight="1" x14ac:dyDescent="0.2">
      <c r="A232" s="260" t="s">
        <v>679</v>
      </c>
      <c r="B232" s="368"/>
      <c r="C232" s="368"/>
      <c r="D232" s="354"/>
      <c r="E232" s="366"/>
      <c r="F232" s="367"/>
    </row>
    <row r="233" spans="1:6" s="268" customFormat="1" ht="13.5" customHeight="1" x14ac:dyDescent="0.2">
      <c r="A233" s="345" t="s">
        <v>680</v>
      </c>
      <c r="B233" s="368"/>
      <c r="C233" s="368"/>
      <c r="D233" s="354"/>
      <c r="E233" s="366"/>
      <c r="F233" s="367"/>
    </row>
    <row r="234" spans="1:6" s="268" customFormat="1" ht="13.5" customHeight="1" x14ac:dyDescent="0.2">
      <c r="A234" s="345" t="s">
        <v>744</v>
      </c>
      <c r="B234" s="368"/>
      <c r="C234" s="368"/>
      <c r="D234" s="354"/>
      <c r="E234" s="366"/>
      <c r="F234" s="367"/>
    </row>
    <row r="235" spans="1:6" s="268" customFormat="1" ht="13.5" customHeight="1" x14ac:dyDescent="0.2">
      <c r="A235" s="345" t="s">
        <v>681</v>
      </c>
      <c r="B235" s="368"/>
      <c r="C235" s="368"/>
      <c r="D235" s="354"/>
      <c r="E235" s="366"/>
      <c r="F235" s="367"/>
    </row>
    <row r="236" spans="1:6" s="268" customFormat="1" ht="13.5" customHeight="1" x14ac:dyDescent="0.2">
      <c r="A236" s="256" t="s">
        <v>682</v>
      </c>
      <c r="B236" s="368"/>
      <c r="C236" s="368"/>
      <c r="D236" s="354"/>
      <c r="E236" s="366"/>
      <c r="F236" s="367"/>
    </row>
    <row r="237" spans="1:6" s="268" customFormat="1" ht="13.5" customHeight="1" x14ac:dyDescent="0.2">
      <c r="A237" s="256" t="s">
        <v>683</v>
      </c>
      <c r="B237" s="368"/>
      <c r="C237" s="368"/>
      <c r="D237" s="354"/>
      <c r="E237" s="366"/>
      <c r="F237" s="367"/>
    </row>
    <row r="238" spans="1:6" s="268" customFormat="1" ht="13.5" customHeight="1" x14ac:dyDescent="0.2">
      <c r="A238" s="256" t="s">
        <v>684</v>
      </c>
      <c r="B238" s="368"/>
      <c r="C238" s="368"/>
      <c r="D238" s="354"/>
      <c r="E238" s="366"/>
      <c r="F238" s="367"/>
    </row>
    <row r="239" spans="1:6" s="268" customFormat="1" ht="13.5" customHeight="1" x14ac:dyDescent="0.2">
      <c r="A239" s="345" t="s">
        <v>685</v>
      </c>
      <c r="B239" s="368"/>
      <c r="C239" s="368"/>
      <c r="D239" s="354"/>
      <c r="E239" s="366"/>
      <c r="F239" s="367"/>
    </row>
    <row r="240" spans="1:6" s="268" customFormat="1" ht="13.5" customHeight="1" x14ac:dyDescent="0.2">
      <c r="A240" s="345" t="s">
        <v>686</v>
      </c>
      <c r="B240" s="368"/>
      <c r="C240" s="368"/>
      <c r="D240" s="354"/>
      <c r="E240" s="366"/>
      <c r="F240" s="367"/>
    </row>
    <row r="241" spans="1:6" s="268" customFormat="1" ht="13.5" customHeight="1" x14ac:dyDescent="0.2">
      <c r="A241" s="345" t="s">
        <v>687</v>
      </c>
      <c r="B241" s="368"/>
      <c r="C241" s="368"/>
      <c r="D241" s="354"/>
      <c r="E241" s="366"/>
      <c r="F241" s="367"/>
    </row>
    <row r="242" spans="1:6" s="268" customFormat="1" ht="13.5" customHeight="1" x14ac:dyDescent="0.2">
      <c r="A242" s="345" t="s">
        <v>688</v>
      </c>
      <c r="B242" s="368"/>
      <c r="C242" s="368"/>
      <c r="D242" s="354"/>
      <c r="E242" s="366"/>
      <c r="F242" s="367"/>
    </row>
    <row r="243" spans="1:6" s="268" customFormat="1" ht="13.5" customHeight="1" x14ac:dyDescent="0.2">
      <c r="A243" s="345" t="s">
        <v>689</v>
      </c>
      <c r="B243" s="368"/>
      <c r="C243" s="368"/>
      <c r="D243" s="354"/>
      <c r="E243" s="366"/>
      <c r="F243" s="367"/>
    </row>
    <row r="244" spans="1:6" s="268" customFormat="1" ht="13.5" customHeight="1" x14ac:dyDescent="0.2">
      <c r="A244" s="256" t="s">
        <v>690</v>
      </c>
      <c r="B244" s="368"/>
      <c r="C244" s="368"/>
      <c r="D244" s="354"/>
      <c r="E244" s="366"/>
      <c r="F244" s="367"/>
    </row>
    <row r="245" spans="1:6" s="268" customFormat="1" ht="13.5" customHeight="1" x14ac:dyDescent="0.25">
      <c r="A245" s="261" t="s">
        <v>691</v>
      </c>
      <c r="B245" s="370">
        <f>B208+B209+B231+B210</f>
        <v>158072215</v>
      </c>
      <c r="C245" s="370">
        <f>C208+C209+C231+C210</f>
        <v>172476553</v>
      </c>
      <c r="D245" s="348"/>
      <c r="E245" s="366"/>
      <c r="F245" s="367"/>
    </row>
    <row r="246" spans="1:6" s="268" customFormat="1" ht="13.5" customHeight="1" x14ac:dyDescent="0.2">
      <c r="A246" s="269"/>
      <c r="B246" s="365"/>
      <c r="C246" s="365"/>
      <c r="D246" s="365"/>
      <c r="E246" s="366"/>
      <c r="F246" s="367"/>
    </row>
    <row r="247" spans="1:6" s="268" customFormat="1" ht="13.5" customHeight="1" x14ac:dyDescent="0.2">
      <c r="A247" s="270" t="s">
        <v>697</v>
      </c>
      <c r="B247" s="365"/>
      <c r="C247" s="365"/>
      <c r="D247" s="365"/>
      <c r="E247" s="366"/>
      <c r="F247" s="367"/>
    </row>
    <row r="248" spans="1:6" s="268" customFormat="1" ht="13.5" customHeight="1" x14ac:dyDescent="0.2">
      <c r="A248" s="256" t="s">
        <v>658</v>
      </c>
      <c r="B248" s="354">
        <v>299894299</v>
      </c>
      <c r="C248" s="354">
        <v>360250174</v>
      </c>
      <c r="D248" s="354"/>
      <c r="E248" s="366"/>
      <c r="F248" s="367"/>
    </row>
    <row r="249" spans="1:6" s="268" customFormat="1" ht="13.5" customHeight="1" x14ac:dyDescent="0.2">
      <c r="A249" s="256" t="s">
        <v>659</v>
      </c>
      <c r="B249" s="354">
        <v>54582099</v>
      </c>
      <c r="C249" s="354">
        <v>61143908</v>
      </c>
      <c r="D249" s="354"/>
      <c r="E249" s="366"/>
      <c r="F249" s="367"/>
    </row>
    <row r="250" spans="1:6" s="268" customFormat="1" ht="13.5" customHeight="1" x14ac:dyDescent="0.2">
      <c r="A250" s="256" t="s">
        <v>660</v>
      </c>
      <c r="B250" s="354"/>
      <c r="C250" s="354"/>
      <c r="D250" s="354"/>
      <c r="E250" s="366"/>
      <c r="F250" s="367"/>
    </row>
    <row r="251" spans="1:6" s="268" customFormat="1" ht="13.5" customHeight="1" x14ac:dyDescent="0.2">
      <c r="A251" s="345" t="s">
        <v>661</v>
      </c>
      <c r="B251" s="354">
        <v>9051000</v>
      </c>
      <c r="C251" s="354">
        <v>10256000</v>
      </c>
      <c r="D251" s="354"/>
      <c r="E251" s="366"/>
      <c r="F251" s="367"/>
    </row>
    <row r="252" spans="1:6" s="268" customFormat="1" ht="13.5" customHeight="1" x14ac:dyDescent="0.2">
      <c r="A252" s="345" t="s">
        <v>662</v>
      </c>
      <c r="B252" s="354">
        <v>3882000</v>
      </c>
      <c r="C252" s="354">
        <v>4532000</v>
      </c>
      <c r="D252" s="354"/>
      <c r="E252" s="366"/>
      <c r="F252" s="367"/>
    </row>
    <row r="253" spans="1:6" s="268" customFormat="1" ht="13.5" customHeight="1" x14ac:dyDescent="0.2">
      <c r="A253" s="345" t="s">
        <v>663</v>
      </c>
      <c r="B253" s="354"/>
      <c r="C253" s="354"/>
      <c r="D253" s="354"/>
      <c r="E253" s="366"/>
      <c r="F253" s="367"/>
    </row>
    <row r="254" spans="1:6" s="268" customFormat="1" ht="13.5" customHeight="1" x14ac:dyDescent="0.2">
      <c r="A254" s="345" t="s">
        <v>664</v>
      </c>
      <c r="B254" s="354">
        <v>3311726</v>
      </c>
      <c r="C254" s="354">
        <v>3402764</v>
      </c>
      <c r="D254" s="354"/>
      <c r="E254" s="366"/>
      <c r="F254" s="367"/>
    </row>
    <row r="255" spans="1:6" s="268" customFormat="1" ht="13.5" customHeight="1" x14ac:dyDescent="0.2">
      <c r="A255" s="345" t="s">
        <v>665</v>
      </c>
      <c r="B255" s="354">
        <v>2446000</v>
      </c>
      <c r="C255" s="354">
        <v>2546000</v>
      </c>
      <c r="D255" s="354"/>
      <c r="E255" s="366"/>
      <c r="F255" s="367"/>
    </row>
    <row r="256" spans="1:6" s="268" customFormat="1" ht="13.5" customHeight="1" x14ac:dyDescent="0.2">
      <c r="A256" s="345" t="s">
        <v>666</v>
      </c>
      <c r="B256" s="354">
        <v>17979628</v>
      </c>
      <c r="C256" s="354">
        <v>15447000</v>
      </c>
      <c r="D256" s="354"/>
      <c r="E256" s="366"/>
      <c r="F256" s="367"/>
    </row>
    <row r="257" spans="1:6" s="268" customFormat="1" ht="13.5" customHeight="1" x14ac:dyDescent="0.2">
      <c r="A257" s="345" t="s">
        <v>725</v>
      </c>
      <c r="B257" s="354">
        <v>22929010</v>
      </c>
      <c r="C257" s="354">
        <v>24255245</v>
      </c>
      <c r="D257" s="354"/>
      <c r="E257" s="366"/>
      <c r="F257" s="367"/>
    </row>
    <row r="258" spans="1:6" s="268" customFormat="1" ht="13.5" customHeight="1" x14ac:dyDescent="0.2">
      <c r="A258" s="345" t="s">
        <v>667</v>
      </c>
      <c r="B258" s="354">
        <v>1860000</v>
      </c>
      <c r="C258" s="354">
        <v>2360000</v>
      </c>
      <c r="D258" s="354"/>
      <c r="E258" s="366"/>
      <c r="F258" s="367"/>
    </row>
    <row r="259" spans="1:6" s="268" customFormat="1" ht="13.5" customHeight="1" x14ac:dyDescent="0.2">
      <c r="A259" s="345" t="s">
        <v>668</v>
      </c>
      <c r="B259" s="354">
        <v>5780625</v>
      </c>
      <c r="C259" s="354">
        <v>8500000</v>
      </c>
      <c r="D259" s="354"/>
      <c r="E259" s="366"/>
      <c r="F259" s="367"/>
    </row>
    <row r="260" spans="1:6" s="268" customFormat="1" ht="13.5" customHeight="1" x14ac:dyDescent="0.2">
      <c r="A260" s="345" t="s">
        <v>669</v>
      </c>
      <c r="B260" s="354">
        <v>2002435</v>
      </c>
      <c r="C260" s="354">
        <v>2024649</v>
      </c>
      <c r="D260" s="354"/>
      <c r="E260" s="366"/>
      <c r="F260" s="367"/>
    </row>
    <row r="261" spans="1:6" s="268" customFormat="1" ht="13.5" customHeight="1" x14ac:dyDescent="0.2">
      <c r="A261" s="345" t="s">
        <v>670</v>
      </c>
      <c r="B261" s="354">
        <v>160372940</v>
      </c>
      <c r="C261" s="354">
        <v>169346149</v>
      </c>
      <c r="D261" s="354"/>
      <c r="E261" s="366"/>
      <c r="F261" s="367"/>
    </row>
    <row r="262" spans="1:6" s="268" customFormat="1" ht="13.5" customHeight="1" x14ac:dyDescent="0.2">
      <c r="A262" s="345" t="s">
        <v>671</v>
      </c>
      <c r="B262" s="354">
        <v>3261822</v>
      </c>
      <c r="C262" s="354">
        <v>3511280</v>
      </c>
      <c r="D262" s="354"/>
      <c r="E262" s="366"/>
      <c r="F262" s="367"/>
    </row>
    <row r="263" spans="1:6" s="268" customFormat="1" ht="13.5" customHeight="1" x14ac:dyDescent="0.2">
      <c r="A263" s="345" t="s">
        <v>672</v>
      </c>
      <c r="B263" s="354">
        <v>140000</v>
      </c>
      <c r="C263" s="354">
        <v>100000</v>
      </c>
      <c r="D263" s="354"/>
      <c r="E263" s="366"/>
      <c r="F263" s="367"/>
    </row>
    <row r="264" spans="1:6" s="268" customFormat="1" ht="13.5" customHeight="1" x14ac:dyDescent="0.2">
      <c r="A264" s="345" t="s">
        <v>743</v>
      </c>
      <c r="B264" s="354"/>
      <c r="C264" s="354"/>
      <c r="D264" s="354"/>
      <c r="E264" s="366"/>
      <c r="F264" s="367"/>
    </row>
    <row r="265" spans="1:6" s="268" customFormat="1" ht="13.5" customHeight="1" x14ac:dyDescent="0.2">
      <c r="A265" s="346" t="s">
        <v>673</v>
      </c>
      <c r="B265" s="354">
        <v>16375105</v>
      </c>
      <c r="C265" s="354">
        <v>18860936</v>
      </c>
      <c r="D265" s="354"/>
      <c r="E265" s="366"/>
      <c r="F265" s="367"/>
    </row>
    <row r="266" spans="1:6" s="268" customFormat="1" ht="13.5" customHeight="1" x14ac:dyDescent="0.2">
      <c r="A266" s="345" t="s">
        <v>750</v>
      </c>
      <c r="B266" s="354">
        <v>1283124</v>
      </c>
      <c r="C266" s="354">
        <v>1319052</v>
      </c>
      <c r="D266" s="354"/>
      <c r="E266" s="366"/>
      <c r="F266" s="367"/>
    </row>
    <row r="267" spans="1:6" s="268" customFormat="1" ht="13.5" customHeight="1" x14ac:dyDescent="0.2">
      <c r="A267" s="345" t="s">
        <v>674</v>
      </c>
      <c r="B267" s="354"/>
      <c r="C267" s="354"/>
      <c r="D267" s="354"/>
      <c r="E267" s="366"/>
      <c r="F267" s="367"/>
    </row>
    <row r="268" spans="1:6" s="268" customFormat="1" ht="13.5" customHeight="1" x14ac:dyDescent="0.2">
      <c r="A268" s="345" t="s">
        <v>675</v>
      </c>
      <c r="B268" s="354">
        <v>696658</v>
      </c>
      <c r="C268" s="354">
        <v>588659</v>
      </c>
      <c r="D268" s="354"/>
      <c r="E268" s="366"/>
      <c r="F268" s="367"/>
    </row>
    <row r="269" spans="1:6" s="268" customFormat="1" ht="13.5" customHeight="1" x14ac:dyDescent="0.2">
      <c r="A269" s="258" t="s">
        <v>676</v>
      </c>
      <c r="B269" s="348">
        <v>251372073</v>
      </c>
      <c r="C269" s="348">
        <f>SUM(C251:C268)</f>
        <v>267049734</v>
      </c>
      <c r="D269" s="348"/>
      <c r="E269" s="366"/>
      <c r="F269" s="367"/>
    </row>
    <row r="270" spans="1:6" s="268" customFormat="1" ht="13.5" customHeight="1" x14ac:dyDescent="0.2">
      <c r="A270" s="256" t="s">
        <v>677</v>
      </c>
      <c r="B270" s="354"/>
      <c r="C270" s="354"/>
      <c r="D270" s="354"/>
      <c r="E270" s="366"/>
      <c r="F270" s="367"/>
    </row>
    <row r="271" spans="1:6" s="268" customFormat="1" ht="13.5" customHeight="1" x14ac:dyDescent="0.2">
      <c r="A271" s="256" t="s">
        <v>678</v>
      </c>
      <c r="B271" s="354"/>
      <c r="C271" s="354"/>
      <c r="D271" s="354"/>
      <c r="E271" s="366"/>
      <c r="F271" s="367"/>
    </row>
    <row r="272" spans="1:6" s="268" customFormat="1" ht="13.5" customHeight="1" x14ac:dyDescent="0.2">
      <c r="A272" s="260" t="s">
        <v>679</v>
      </c>
      <c r="B272" s="354"/>
      <c r="C272" s="354"/>
      <c r="D272" s="354"/>
      <c r="E272" s="366"/>
      <c r="F272" s="367"/>
    </row>
    <row r="273" spans="1:6" s="268" customFormat="1" ht="13.5" customHeight="1" x14ac:dyDescent="0.2">
      <c r="A273" s="345" t="s">
        <v>680</v>
      </c>
      <c r="B273" s="354"/>
      <c r="C273" s="354"/>
      <c r="D273" s="354"/>
      <c r="E273" s="366"/>
      <c r="F273" s="367"/>
    </row>
    <row r="274" spans="1:6" s="268" customFormat="1" ht="13.5" customHeight="1" x14ac:dyDescent="0.2">
      <c r="A274" s="345" t="s">
        <v>744</v>
      </c>
      <c r="B274" s="354"/>
      <c r="C274" s="354"/>
      <c r="D274" s="354"/>
      <c r="E274" s="366"/>
      <c r="F274" s="367"/>
    </row>
    <row r="275" spans="1:6" s="268" customFormat="1" ht="13.5" customHeight="1" x14ac:dyDescent="0.2">
      <c r="A275" s="345" t="s">
        <v>681</v>
      </c>
      <c r="B275" s="354"/>
      <c r="C275" s="354"/>
      <c r="D275" s="354"/>
      <c r="E275" s="366"/>
      <c r="F275" s="367"/>
    </row>
    <row r="276" spans="1:6" s="268" customFormat="1" ht="13.5" customHeight="1" x14ac:dyDescent="0.2">
      <c r="A276" s="256" t="s">
        <v>682</v>
      </c>
      <c r="B276" s="354"/>
      <c r="C276" s="354"/>
      <c r="D276" s="354"/>
      <c r="E276" s="366"/>
      <c r="F276" s="367"/>
    </row>
    <row r="277" spans="1:6" s="268" customFormat="1" ht="13.5" customHeight="1" x14ac:dyDescent="0.2">
      <c r="A277" s="256" t="s">
        <v>683</v>
      </c>
      <c r="B277" s="354"/>
      <c r="C277" s="354"/>
      <c r="D277" s="354"/>
      <c r="E277" s="366"/>
      <c r="F277" s="367"/>
    </row>
    <row r="278" spans="1:6" s="268" customFormat="1" ht="13.5" customHeight="1" x14ac:dyDescent="0.2">
      <c r="A278" s="256" t="s">
        <v>684</v>
      </c>
      <c r="B278" s="354"/>
      <c r="C278" s="354"/>
      <c r="D278" s="354"/>
      <c r="E278" s="366"/>
      <c r="F278" s="367"/>
    </row>
    <row r="279" spans="1:6" s="268" customFormat="1" ht="13.5" customHeight="1" x14ac:dyDescent="0.2">
      <c r="A279" s="345" t="s">
        <v>685</v>
      </c>
      <c r="B279" s="354"/>
      <c r="C279" s="354"/>
      <c r="D279" s="354"/>
      <c r="E279" s="366"/>
      <c r="F279" s="367"/>
    </row>
    <row r="280" spans="1:6" s="268" customFormat="1" ht="13.5" customHeight="1" x14ac:dyDescent="0.2">
      <c r="A280" s="345" t="s">
        <v>686</v>
      </c>
      <c r="B280" s="354"/>
      <c r="C280" s="354"/>
      <c r="D280" s="354"/>
      <c r="E280" s="366"/>
      <c r="F280" s="367"/>
    </row>
    <row r="281" spans="1:6" s="268" customFormat="1" ht="13.5" customHeight="1" x14ac:dyDescent="0.2">
      <c r="A281" s="345" t="s">
        <v>687</v>
      </c>
      <c r="B281" s="354"/>
      <c r="C281" s="354"/>
      <c r="D281" s="354"/>
      <c r="E281" s="366"/>
      <c r="F281" s="367"/>
    </row>
    <row r="282" spans="1:6" s="268" customFormat="1" ht="13.5" customHeight="1" x14ac:dyDescent="0.2">
      <c r="A282" s="345" t="s">
        <v>688</v>
      </c>
      <c r="B282" s="354"/>
      <c r="C282" s="354"/>
      <c r="D282" s="354"/>
      <c r="E282" s="366"/>
      <c r="F282" s="367"/>
    </row>
    <row r="283" spans="1:6" s="268" customFormat="1" ht="13.5" customHeight="1" x14ac:dyDescent="0.2">
      <c r="A283" s="345" t="s">
        <v>689</v>
      </c>
      <c r="B283" s="354"/>
      <c r="C283" s="354"/>
      <c r="D283" s="354"/>
      <c r="E283" s="366"/>
      <c r="F283" s="367"/>
    </row>
    <row r="284" spans="1:6" s="268" customFormat="1" ht="13.5" customHeight="1" x14ac:dyDescent="0.2">
      <c r="A284" s="256" t="s">
        <v>690</v>
      </c>
      <c r="B284" s="354"/>
      <c r="C284" s="354"/>
      <c r="D284" s="354"/>
      <c r="E284" s="366"/>
      <c r="F284" s="367"/>
    </row>
    <row r="285" spans="1:6" s="268" customFormat="1" ht="13.5" customHeight="1" x14ac:dyDescent="0.25">
      <c r="A285" s="261" t="s">
        <v>691</v>
      </c>
      <c r="B285" s="348">
        <v>605848471</v>
      </c>
      <c r="C285" s="348">
        <f>SUM(C248+C249+C269)</f>
        <v>688443816</v>
      </c>
      <c r="D285" s="348"/>
      <c r="E285" s="366"/>
      <c r="F285" s="367"/>
    </row>
    <row r="286" spans="1:6" s="268" customFormat="1" ht="13.5" customHeight="1" x14ac:dyDescent="0.25">
      <c r="A286" s="261"/>
      <c r="B286" s="365"/>
      <c r="C286" s="365"/>
      <c r="D286" s="365"/>
      <c r="E286" s="366"/>
      <c r="F286" s="367"/>
    </row>
    <row r="287" spans="1:6" s="268" customFormat="1" ht="13.5" customHeight="1" x14ac:dyDescent="0.2">
      <c r="A287" s="270" t="s">
        <v>698</v>
      </c>
      <c r="B287" s="365"/>
      <c r="C287" s="365"/>
      <c r="D287" s="365"/>
      <c r="E287" s="366"/>
      <c r="F287" s="367"/>
    </row>
    <row r="288" spans="1:6" s="268" customFormat="1" ht="13.5" customHeight="1" x14ac:dyDescent="0.2">
      <c r="A288" s="256" t="s">
        <v>658</v>
      </c>
      <c r="B288" s="354">
        <v>11063000</v>
      </c>
      <c r="C288" s="354">
        <v>11371000</v>
      </c>
      <c r="D288" s="354"/>
      <c r="E288" s="366"/>
      <c r="F288" s="367"/>
    </row>
    <row r="289" spans="1:6" s="268" customFormat="1" ht="13.5" customHeight="1" x14ac:dyDescent="0.2">
      <c r="A289" s="256" t="s">
        <v>659</v>
      </c>
      <c r="B289" s="354">
        <v>2070000</v>
      </c>
      <c r="C289" s="354">
        <v>1990000</v>
      </c>
      <c r="D289" s="354"/>
      <c r="E289" s="366"/>
      <c r="F289" s="367"/>
    </row>
    <row r="290" spans="1:6" s="268" customFormat="1" ht="13.5" customHeight="1" x14ac:dyDescent="0.2">
      <c r="A290" s="256" t="s">
        <v>660</v>
      </c>
      <c r="B290" s="354"/>
      <c r="C290" s="354"/>
      <c r="D290" s="354"/>
      <c r="E290" s="366"/>
      <c r="F290" s="367"/>
    </row>
    <row r="291" spans="1:6" s="268" customFormat="1" ht="13.5" customHeight="1" x14ac:dyDescent="0.2">
      <c r="A291" s="345" t="s">
        <v>661</v>
      </c>
      <c r="B291" s="354">
        <v>250000</v>
      </c>
      <c r="C291" s="354">
        <v>300000</v>
      </c>
      <c r="D291" s="354"/>
      <c r="E291" s="366"/>
      <c r="F291" s="367"/>
    </row>
    <row r="292" spans="1:6" s="268" customFormat="1" ht="13.5" customHeight="1" x14ac:dyDescent="0.2">
      <c r="A292" s="345" t="s">
        <v>662</v>
      </c>
      <c r="B292" s="354">
        <v>440000</v>
      </c>
      <c r="C292" s="354">
        <v>500000</v>
      </c>
      <c r="D292" s="354"/>
      <c r="E292" s="366"/>
      <c r="F292" s="367"/>
    </row>
    <row r="293" spans="1:6" s="268" customFormat="1" ht="13.5" customHeight="1" x14ac:dyDescent="0.2">
      <c r="A293" s="345" t="s">
        <v>663</v>
      </c>
      <c r="B293" s="354"/>
      <c r="C293" s="354"/>
      <c r="D293" s="354"/>
      <c r="E293" s="366"/>
      <c r="F293" s="367"/>
    </row>
    <row r="294" spans="1:6" s="268" customFormat="1" ht="13.5" customHeight="1" x14ac:dyDescent="0.2">
      <c r="A294" s="345" t="s">
        <v>664</v>
      </c>
      <c r="B294" s="354">
        <v>88000</v>
      </c>
      <c r="C294" s="354">
        <v>90000</v>
      </c>
      <c r="D294" s="354"/>
      <c r="E294" s="366"/>
      <c r="F294" s="367"/>
    </row>
    <row r="295" spans="1:6" s="268" customFormat="1" ht="13.5" customHeight="1" x14ac:dyDescent="0.2">
      <c r="A295" s="345" t="s">
        <v>665</v>
      </c>
      <c r="B295" s="354">
        <v>188000</v>
      </c>
      <c r="C295" s="354">
        <v>200000</v>
      </c>
      <c r="D295" s="354"/>
      <c r="E295" s="366"/>
      <c r="F295" s="367"/>
    </row>
    <row r="296" spans="1:6" s="268" customFormat="1" ht="13.5" customHeight="1" x14ac:dyDescent="0.2">
      <c r="A296" s="345" t="s">
        <v>666</v>
      </c>
      <c r="B296" s="354">
        <v>1890000</v>
      </c>
      <c r="C296" s="354">
        <v>2000000</v>
      </c>
      <c r="D296" s="354"/>
      <c r="E296" s="366"/>
      <c r="F296" s="367"/>
    </row>
    <row r="297" spans="1:6" s="268" customFormat="1" ht="13.5" customHeight="1" x14ac:dyDescent="0.2">
      <c r="A297" s="345" t="s">
        <v>725</v>
      </c>
      <c r="B297" s="354">
        <v>50000</v>
      </c>
      <c r="C297" s="354"/>
      <c r="D297" s="354"/>
      <c r="E297" s="366"/>
      <c r="F297" s="367"/>
    </row>
    <row r="298" spans="1:6" s="268" customFormat="1" ht="13.5" customHeight="1" x14ac:dyDescent="0.2">
      <c r="A298" s="345" t="s">
        <v>667</v>
      </c>
      <c r="B298" s="354"/>
      <c r="C298" s="354"/>
      <c r="D298" s="354"/>
      <c r="E298" s="366"/>
      <c r="F298" s="367"/>
    </row>
    <row r="299" spans="1:6" s="268" customFormat="1" ht="13.5" customHeight="1" x14ac:dyDescent="0.2">
      <c r="A299" s="345" t="s">
        <v>668</v>
      </c>
      <c r="B299" s="354"/>
      <c r="C299" s="354"/>
      <c r="D299" s="354"/>
      <c r="E299" s="366"/>
      <c r="F299" s="367"/>
    </row>
    <row r="300" spans="1:6" s="268" customFormat="1" ht="13.5" customHeight="1" x14ac:dyDescent="0.2">
      <c r="A300" s="345" t="s">
        <v>669</v>
      </c>
      <c r="B300" s="354"/>
      <c r="C300" s="354"/>
      <c r="D300" s="354"/>
      <c r="E300" s="366"/>
      <c r="F300" s="367"/>
    </row>
    <row r="301" spans="1:6" s="268" customFormat="1" ht="13.5" customHeight="1" x14ac:dyDescent="0.2">
      <c r="A301" s="345" t="s">
        <v>670</v>
      </c>
      <c r="B301" s="354"/>
      <c r="C301" s="354"/>
      <c r="D301" s="354"/>
      <c r="E301" s="366"/>
      <c r="F301" s="367"/>
    </row>
    <row r="302" spans="1:6" s="268" customFormat="1" ht="13.5" customHeight="1" x14ac:dyDescent="0.2">
      <c r="A302" s="345" t="s">
        <v>671</v>
      </c>
      <c r="B302" s="354">
        <v>820000</v>
      </c>
      <c r="C302" s="354">
        <v>850000</v>
      </c>
      <c r="D302" s="354"/>
      <c r="E302" s="366"/>
      <c r="F302" s="367"/>
    </row>
    <row r="303" spans="1:6" s="268" customFormat="1" ht="13.5" customHeight="1" x14ac:dyDescent="0.2">
      <c r="A303" s="345" t="s">
        <v>672</v>
      </c>
      <c r="B303" s="354"/>
      <c r="C303" s="354"/>
      <c r="D303" s="354"/>
      <c r="E303" s="366"/>
      <c r="F303" s="367"/>
    </row>
    <row r="304" spans="1:6" s="268" customFormat="1" ht="13.5" customHeight="1" x14ac:dyDescent="0.2">
      <c r="A304" s="345" t="s">
        <v>743</v>
      </c>
      <c r="B304" s="354"/>
      <c r="C304" s="354"/>
      <c r="D304" s="354"/>
      <c r="E304" s="366"/>
      <c r="F304" s="367"/>
    </row>
    <row r="305" spans="1:6" s="268" customFormat="1" ht="13.5" customHeight="1" x14ac:dyDescent="0.2">
      <c r="A305" s="346" t="s">
        <v>673</v>
      </c>
      <c r="B305" s="354">
        <v>1000000</v>
      </c>
      <c r="C305" s="354">
        <v>1060000</v>
      </c>
      <c r="D305" s="354"/>
      <c r="E305" s="366"/>
      <c r="F305" s="367"/>
    </row>
    <row r="306" spans="1:6" s="268" customFormat="1" ht="13.5" customHeight="1" x14ac:dyDescent="0.2">
      <c r="A306" s="345" t="s">
        <v>750</v>
      </c>
      <c r="B306" s="354"/>
      <c r="C306" s="354"/>
      <c r="D306" s="354"/>
      <c r="E306" s="366"/>
      <c r="F306" s="367"/>
    </row>
    <row r="307" spans="1:6" s="268" customFormat="1" ht="13.5" customHeight="1" x14ac:dyDescent="0.2">
      <c r="A307" s="345" t="s">
        <v>674</v>
      </c>
      <c r="B307" s="354"/>
      <c r="C307" s="354"/>
      <c r="D307" s="354"/>
      <c r="E307" s="366"/>
      <c r="F307" s="367"/>
    </row>
    <row r="308" spans="1:6" s="268" customFormat="1" ht="13.5" customHeight="1" x14ac:dyDescent="0.2">
      <c r="A308" s="345" t="s">
        <v>675</v>
      </c>
      <c r="B308" s="354">
        <v>10000</v>
      </c>
      <c r="C308" s="354">
        <v>10000</v>
      </c>
      <c r="D308" s="354"/>
      <c r="E308" s="366"/>
      <c r="F308" s="367"/>
    </row>
    <row r="309" spans="1:6" s="268" customFormat="1" ht="13.5" customHeight="1" x14ac:dyDescent="0.2">
      <c r="A309" s="258" t="s">
        <v>676</v>
      </c>
      <c r="B309" s="347">
        <f>SUM(B291:B308)</f>
        <v>4736000</v>
      </c>
      <c r="C309" s="347">
        <f>SUM(C291:C308)</f>
        <v>5010000</v>
      </c>
      <c r="D309" s="348"/>
      <c r="E309" s="366"/>
      <c r="F309" s="367"/>
    </row>
    <row r="310" spans="1:6" s="268" customFormat="1" ht="13.5" customHeight="1" x14ac:dyDescent="0.2">
      <c r="A310" s="256" t="s">
        <v>677</v>
      </c>
      <c r="B310" s="354"/>
      <c r="C310" s="354"/>
      <c r="D310" s="354"/>
      <c r="E310" s="366"/>
      <c r="F310" s="367"/>
    </row>
    <row r="311" spans="1:6" s="268" customFormat="1" ht="13.5" customHeight="1" x14ac:dyDescent="0.2">
      <c r="A311" s="256" t="s">
        <v>678</v>
      </c>
      <c r="B311" s="354"/>
      <c r="C311" s="354"/>
      <c r="D311" s="354"/>
      <c r="E311" s="366"/>
      <c r="F311" s="367"/>
    </row>
    <row r="312" spans="1:6" s="268" customFormat="1" ht="13.5" customHeight="1" x14ac:dyDescent="0.2">
      <c r="A312" s="260" t="s">
        <v>679</v>
      </c>
      <c r="B312" s="354"/>
      <c r="C312" s="354"/>
      <c r="D312" s="354"/>
      <c r="E312" s="366"/>
      <c r="F312" s="367"/>
    </row>
    <row r="313" spans="1:6" s="268" customFormat="1" ht="13.5" customHeight="1" x14ac:dyDescent="0.2">
      <c r="A313" s="345" t="s">
        <v>680</v>
      </c>
      <c r="B313" s="354"/>
      <c r="C313" s="354"/>
      <c r="D313" s="354"/>
      <c r="E313" s="366"/>
      <c r="F313" s="367"/>
    </row>
    <row r="314" spans="1:6" s="268" customFormat="1" ht="13.5" customHeight="1" x14ac:dyDescent="0.2">
      <c r="A314" s="345" t="s">
        <v>744</v>
      </c>
      <c r="B314" s="354"/>
      <c r="C314" s="354"/>
      <c r="D314" s="354"/>
      <c r="E314" s="366"/>
      <c r="F314" s="367"/>
    </row>
    <row r="315" spans="1:6" s="268" customFormat="1" ht="13.5" customHeight="1" x14ac:dyDescent="0.2">
      <c r="A315" s="345" t="s">
        <v>681</v>
      </c>
      <c r="B315" s="354"/>
      <c r="C315" s="354"/>
      <c r="D315" s="354"/>
      <c r="E315" s="366"/>
      <c r="F315" s="367"/>
    </row>
    <row r="316" spans="1:6" s="268" customFormat="1" ht="13.5" customHeight="1" x14ac:dyDescent="0.2">
      <c r="A316" s="256" t="s">
        <v>682</v>
      </c>
      <c r="B316" s="354"/>
      <c r="C316" s="354"/>
      <c r="D316" s="354"/>
      <c r="E316" s="366"/>
      <c r="F316" s="367"/>
    </row>
    <row r="317" spans="1:6" s="268" customFormat="1" ht="13.5" customHeight="1" x14ac:dyDescent="0.2">
      <c r="A317" s="256" t="s">
        <v>683</v>
      </c>
      <c r="B317" s="354"/>
      <c r="C317" s="354"/>
      <c r="D317" s="354"/>
      <c r="E317" s="366"/>
      <c r="F317" s="367"/>
    </row>
    <row r="318" spans="1:6" s="268" customFormat="1" ht="13.5" customHeight="1" x14ac:dyDescent="0.2">
      <c r="A318" s="256" t="s">
        <v>684</v>
      </c>
      <c r="B318" s="354"/>
      <c r="C318" s="354"/>
      <c r="D318" s="354"/>
      <c r="E318" s="366"/>
      <c r="F318" s="367"/>
    </row>
    <row r="319" spans="1:6" s="268" customFormat="1" ht="13.5" customHeight="1" x14ac:dyDescent="0.2">
      <c r="A319" s="345" t="s">
        <v>685</v>
      </c>
      <c r="B319" s="354"/>
      <c r="C319" s="354"/>
      <c r="D319" s="354"/>
      <c r="E319" s="366"/>
      <c r="F319" s="367"/>
    </row>
    <row r="320" spans="1:6" s="268" customFormat="1" ht="13.5" customHeight="1" x14ac:dyDescent="0.2">
      <c r="A320" s="345" t="s">
        <v>686</v>
      </c>
      <c r="B320" s="354"/>
      <c r="C320" s="354"/>
      <c r="D320" s="354"/>
      <c r="E320" s="366"/>
      <c r="F320" s="367"/>
    </row>
    <row r="321" spans="1:6" s="268" customFormat="1" ht="13.5" customHeight="1" x14ac:dyDescent="0.2">
      <c r="A321" s="345" t="s">
        <v>687</v>
      </c>
      <c r="B321" s="354"/>
      <c r="C321" s="354"/>
      <c r="D321" s="354"/>
      <c r="E321" s="366"/>
      <c r="F321" s="367"/>
    </row>
    <row r="322" spans="1:6" s="268" customFormat="1" ht="13.5" customHeight="1" x14ac:dyDescent="0.2">
      <c r="A322" s="345" t="s">
        <v>688</v>
      </c>
      <c r="B322" s="354"/>
      <c r="C322" s="354"/>
      <c r="D322" s="354"/>
      <c r="E322" s="366"/>
      <c r="F322" s="367"/>
    </row>
    <row r="323" spans="1:6" s="268" customFormat="1" ht="13.5" customHeight="1" x14ac:dyDescent="0.2">
      <c r="A323" s="345" t="s">
        <v>689</v>
      </c>
      <c r="B323" s="354"/>
      <c r="C323" s="354"/>
      <c r="D323" s="354"/>
      <c r="E323" s="366"/>
      <c r="F323" s="367"/>
    </row>
    <row r="324" spans="1:6" s="268" customFormat="1" ht="13.5" customHeight="1" x14ac:dyDescent="0.2">
      <c r="A324" s="256" t="s">
        <v>690</v>
      </c>
      <c r="B324" s="354"/>
      <c r="C324" s="354"/>
      <c r="D324" s="354"/>
      <c r="E324" s="366"/>
      <c r="F324" s="367"/>
    </row>
    <row r="325" spans="1:6" s="268" customFormat="1" ht="13.5" customHeight="1" x14ac:dyDescent="0.25">
      <c r="A325" s="261" t="s">
        <v>691</v>
      </c>
      <c r="B325" s="347">
        <f>B316+B317+B309+B288+B289</f>
        <v>17869000</v>
      </c>
      <c r="C325" s="347">
        <f>C316+C317+C309+C288+C289</f>
        <v>18371000</v>
      </c>
      <c r="D325" s="348"/>
      <c r="E325" s="366"/>
      <c r="F325" s="367"/>
    </row>
    <row r="326" spans="1:6" s="268" customFormat="1" ht="13.5" customHeight="1" x14ac:dyDescent="0.2">
      <c r="A326" s="270"/>
      <c r="B326" s="365"/>
      <c r="C326" s="365"/>
      <c r="D326" s="365"/>
      <c r="E326" s="366"/>
      <c r="F326" s="367"/>
    </row>
    <row r="327" spans="1:6" s="263" customFormat="1" ht="13.5" customHeight="1" x14ac:dyDescent="0.2">
      <c r="A327" s="345"/>
      <c r="B327" s="372"/>
      <c r="C327" s="372"/>
      <c r="D327" s="372"/>
      <c r="E327" s="359"/>
      <c r="F327" s="360"/>
    </row>
    <row r="328" spans="1:6" s="263" customFormat="1" ht="13.5" customHeight="1" x14ac:dyDescent="0.2">
      <c r="A328" s="267" t="s">
        <v>104</v>
      </c>
      <c r="B328" s="372"/>
      <c r="C328" s="372"/>
      <c r="D328" s="372"/>
      <c r="E328" s="359"/>
      <c r="F328" s="360"/>
    </row>
    <row r="329" spans="1:6" s="263" customFormat="1" ht="13.5" customHeight="1" x14ac:dyDescent="0.25">
      <c r="A329" s="255" t="s">
        <v>658</v>
      </c>
      <c r="B329" s="371">
        <f t="shared" ref="B329" si="0">B288+B248+B208+B167+B127+B87+B47+B7</f>
        <v>1032985526</v>
      </c>
      <c r="C329" s="371">
        <f t="shared" ref="C329:C344" si="1">C288+C248+C208+C167+C127+C87+C47+C7</f>
        <v>1127359238</v>
      </c>
      <c r="D329" s="372"/>
      <c r="E329" s="359"/>
      <c r="F329" s="360"/>
    </row>
    <row r="330" spans="1:6" s="263" customFormat="1" ht="13.5" customHeight="1" x14ac:dyDescent="0.25">
      <c r="A330" s="255" t="s">
        <v>659</v>
      </c>
      <c r="B330" s="371">
        <f t="shared" ref="B330" si="2">B289+B249+B209+B168+B128+B88+B48+B8</f>
        <v>189856787</v>
      </c>
      <c r="C330" s="371">
        <f t="shared" si="1"/>
        <v>194921598</v>
      </c>
      <c r="D330" s="372"/>
      <c r="E330" s="359"/>
      <c r="F330" s="360"/>
    </row>
    <row r="331" spans="1:6" s="263" customFormat="1" ht="13.5" customHeight="1" x14ac:dyDescent="0.25">
      <c r="A331" s="255" t="s">
        <v>660</v>
      </c>
      <c r="B331" s="371">
        <f t="shared" ref="B331" si="3">B290+B250+B210+B169+B129+B89+B49+B9</f>
        <v>49770000</v>
      </c>
      <c r="C331" s="371">
        <f t="shared" si="1"/>
        <v>55183090</v>
      </c>
      <c r="D331" s="372"/>
      <c r="E331" s="359"/>
      <c r="F331" s="360"/>
    </row>
    <row r="332" spans="1:6" s="263" customFormat="1" ht="13.5" customHeight="1" x14ac:dyDescent="0.2">
      <c r="A332" s="267" t="s">
        <v>661</v>
      </c>
      <c r="B332" s="371">
        <f t="shared" ref="B332" si="4">B291+B251+B211+B170+B130+B90+B50+B10</f>
        <v>15498000</v>
      </c>
      <c r="C332" s="371">
        <f t="shared" si="1"/>
        <v>17779000</v>
      </c>
      <c r="D332" s="372"/>
      <c r="E332" s="359"/>
      <c r="F332" s="360"/>
    </row>
    <row r="333" spans="1:6" s="263" customFormat="1" ht="13.5" customHeight="1" x14ac:dyDescent="0.2">
      <c r="A333" s="267" t="s">
        <v>662</v>
      </c>
      <c r="B333" s="371">
        <f t="shared" ref="B333" si="5">B292+B252+B212+B171+B131+B91+B51+B11</f>
        <v>180286000</v>
      </c>
      <c r="C333" s="371">
        <f t="shared" si="1"/>
        <v>200238000</v>
      </c>
      <c r="D333" s="372"/>
      <c r="E333" s="359"/>
      <c r="F333" s="360"/>
    </row>
    <row r="334" spans="1:6" s="263" customFormat="1" ht="13.5" customHeight="1" x14ac:dyDescent="0.2">
      <c r="A334" s="267" t="s">
        <v>663</v>
      </c>
      <c r="B334" s="371">
        <f t="shared" ref="B334" si="6">B293+B253+B213+B172+B132+B92+B52+B12</f>
        <v>0</v>
      </c>
      <c r="C334" s="371">
        <f t="shared" si="1"/>
        <v>0</v>
      </c>
      <c r="D334" s="372"/>
      <c r="E334" s="359"/>
      <c r="F334" s="360"/>
    </row>
    <row r="335" spans="1:6" s="263" customFormat="1" ht="13.5" customHeight="1" x14ac:dyDescent="0.2">
      <c r="A335" s="267" t="s">
        <v>664</v>
      </c>
      <c r="B335" s="371">
        <f t="shared" ref="B335" si="7">B294+B254+B214+B173+B133+B93+B53+B13</f>
        <v>5749726</v>
      </c>
      <c r="C335" s="371">
        <f t="shared" si="1"/>
        <v>6924764</v>
      </c>
      <c r="D335" s="372"/>
      <c r="E335" s="359"/>
      <c r="F335" s="360"/>
    </row>
    <row r="336" spans="1:6" s="263" customFormat="1" ht="13.5" customHeight="1" x14ac:dyDescent="0.2">
      <c r="A336" s="267" t="s">
        <v>665</v>
      </c>
      <c r="B336" s="371">
        <f t="shared" ref="B336" si="8">B295+B255+B215+B174+B134+B94+B54+B14</f>
        <v>5438000</v>
      </c>
      <c r="C336" s="371">
        <f t="shared" si="1"/>
        <v>5454000</v>
      </c>
      <c r="D336" s="372"/>
      <c r="E336" s="359"/>
      <c r="F336" s="360"/>
    </row>
    <row r="337" spans="1:6" s="263" customFormat="1" ht="13.5" customHeight="1" x14ac:dyDescent="0.2">
      <c r="A337" s="267" t="s">
        <v>666</v>
      </c>
      <c r="B337" s="371">
        <f t="shared" ref="B337" si="9">B296+B256+B216+B175+B135+B95+B55+B15</f>
        <v>65144628</v>
      </c>
      <c r="C337" s="371">
        <f t="shared" si="1"/>
        <v>59590000</v>
      </c>
      <c r="D337" s="372"/>
      <c r="E337" s="359"/>
      <c r="F337" s="360"/>
    </row>
    <row r="338" spans="1:6" s="263" customFormat="1" ht="13.5" customHeight="1" x14ac:dyDescent="0.2">
      <c r="A338" s="267" t="s">
        <v>725</v>
      </c>
      <c r="B338" s="371">
        <f t="shared" ref="B338" si="10">B297+B257+B217+B176+B136+B96+B56+B16</f>
        <v>45985010</v>
      </c>
      <c r="C338" s="371">
        <f t="shared" si="1"/>
        <v>47225245</v>
      </c>
      <c r="D338" s="372"/>
      <c r="E338" s="359"/>
      <c r="F338" s="360"/>
    </row>
    <row r="339" spans="1:6" s="263" customFormat="1" ht="13.5" customHeight="1" x14ac:dyDescent="0.2">
      <c r="A339" s="267" t="s">
        <v>667</v>
      </c>
      <c r="B339" s="371">
        <f t="shared" ref="B339" si="11">B298+B258+B218+B177+B137+B97+B57+B17</f>
        <v>2909000</v>
      </c>
      <c r="C339" s="371">
        <f t="shared" si="1"/>
        <v>3796000</v>
      </c>
      <c r="D339" s="372"/>
      <c r="E339" s="359"/>
      <c r="F339" s="360"/>
    </row>
    <row r="340" spans="1:6" s="263" customFormat="1" ht="13.5" customHeight="1" x14ac:dyDescent="0.2">
      <c r="A340" s="267" t="s">
        <v>668</v>
      </c>
      <c r="B340" s="371">
        <f t="shared" ref="B340" si="12">B299+B259+B219+B178+B138+B98+B58+B18</f>
        <v>12605625</v>
      </c>
      <c r="C340" s="371">
        <f t="shared" si="1"/>
        <v>16022000</v>
      </c>
      <c r="D340" s="372"/>
      <c r="E340" s="359"/>
      <c r="F340" s="360"/>
    </row>
    <row r="341" spans="1:6" s="263" customFormat="1" ht="13.5" customHeight="1" x14ac:dyDescent="0.2">
      <c r="A341" s="267" t="s">
        <v>669</v>
      </c>
      <c r="B341" s="371">
        <f t="shared" ref="B341" si="13">B300+B260+B220+B179+B139+B99+B59+B19</f>
        <v>6395435</v>
      </c>
      <c r="C341" s="371">
        <f t="shared" si="1"/>
        <v>7822649</v>
      </c>
      <c r="D341" s="372"/>
      <c r="E341" s="359"/>
      <c r="F341" s="360"/>
    </row>
    <row r="342" spans="1:6" s="263" customFormat="1" ht="13.5" customHeight="1" x14ac:dyDescent="0.2">
      <c r="A342" s="267" t="s">
        <v>670</v>
      </c>
      <c r="B342" s="371">
        <f t="shared" ref="B342" si="14">B301+B261+B221+B180+B140+B100+B60+B20</f>
        <v>172226940</v>
      </c>
      <c r="C342" s="371">
        <f t="shared" si="1"/>
        <v>183618149</v>
      </c>
      <c r="D342" s="372"/>
      <c r="E342" s="359"/>
      <c r="F342" s="360"/>
    </row>
    <row r="343" spans="1:6" s="263" customFormat="1" ht="13.5" customHeight="1" x14ac:dyDescent="0.2">
      <c r="A343" s="267" t="s">
        <v>671</v>
      </c>
      <c r="B343" s="371">
        <f t="shared" ref="B343" si="15">B302+B262+B222+B181+B141+B101+B61+B21</f>
        <v>32317822</v>
      </c>
      <c r="C343" s="371">
        <f t="shared" si="1"/>
        <v>38657370</v>
      </c>
      <c r="D343" s="372"/>
      <c r="E343" s="359"/>
      <c r="F343" s="360"/>
    </row>
    <row r="344" spans="1:6" s="263" customFormat="1" ht="13.5" customHeight="1" x14ac:dyDescent="0.2">
      <c r="A344" s="267" t="s">
        <v>672</v>
      </c>
      <c r="B344" s="371">
        <f t="shared" ref="B344" si="16">B303+B263+B223+B182+B142+B102+B62+B22</f>
        <v>405000</v>
      </c>
      <c r="C344" s="371">
        <f t="shared" si="1"/>
        <v>586000</v>
      </c>
      <c r="D344" s="372"/>
      <c r="E344" s="359"/>
      <c r="F344" s="360"/>
    </row>
    <row r="345" spans="1:6" s="263" customFormat="1" ht="13.5" customHeight="1" x14ac:dyDescent="0.2">
      <c r="A345" s="267" t="s">
        <v>743</v>
      </c>
      <c r="B345" s="371">
        <f t="shared" ref="B345" si="17">B304+B264+B224+B183+B143+B103+B63+B23</f>
        <v>100000</v>
      </c>
      <c r="C345" s="371">
        <f t="shared" ref="C345:C360" si="18">C304+C264+C224+C183+C143+C103+C63+C23</f>
        <v>30000</v>
      </c>
      <c r="D345" s="372"/>
      <c r="E345" s="359"/>
      <c r="F345" s="360"/>
    </row>
    <row r="346" spans="1:6" s="263" customFormat="1" ht="13.5" customHeight="1" x14ac:dyDescent="0.2">
      <c r="A346" s="271" t="s">
        <v>673</v>
      </c>
      <c r="B346" s="371">
        <f t="shared" ref="B346" si="19">B305+B265+B225+B184+B144+B104+B64+B24</f>
        <v>83801105</v>
      </c>
      <c r="C346" s="371">
        <f t="shared" si="18"/>
        <v>92719936</v>
      </c>
      <c r="D346" s="372"/>
      <c r="E346" s="359"/>
      <c r="F346" s="360"/>
    </row>
    <row r="347" spans="1:6" s="263" customFormat="1" ht="13.5" customHeight="1" x14ac:dyDescent="0.2">
      <c r="A347" s="267" t="s">
        <v>750</v>
      </c>
      <c r="B347" s="371">
        <f t="shared" ref="B347" si="20">B306+B266+B226+B185+B145+B105+B65+B25</f>
        <v>55877124</v>
      </c>
      <c r="C347" s="371">
        <f t="shared" si="18"/>
        <v>60340052</v>
      </c>
      <c r="D347" s="372"/>
      <c r="E347" s="359"/>
      <c r="F347" s="360"/>
    </row>
    <row r="348" spans="1:6" s="263" customFormat="1" ht="13.5" customHeight="1" x14ac:dyDescent="0.2">
      <c r="A348" s="267" t="s">
        <v>674</v>
      </c>
      <c r="B348" s="371">
        <f t="shared" ref="B348" si="21">B307+B267+B227+B186+B146+B106+B66+B26</f>
        <v>150000</v>
      </c>
      <c r="C348" s="371">
        <f t="shared" si="18"/>
        <v>30000</v>
      </c>
      <c r="D348" s="372"/>
      <c r="E348" s="359"/>
      <c r="F348" s="360"/>
    </row>
    <row r="349" spans="1:6" s="263" customFormat="1" ht="13.5" customHeight="1" x14ac:dyDescent="0.2">
      <c r="A349" s="267" t="s">
        <v>675</v>
      </c>
      <c r="B349" s="371">
        <f t="shared" ref="B349" si="22">B308+B268+B228+B187+B147+B107+B67+B27</f>
        <v>1647658</v>
      </c>
      <c r="C349" s="371">
        <f t="shared" si="18"/>
        <v>1709659</v>
      </c>
      <c r="D349" s="372"/>
      <c r="E349" s="359"/>
      <c r="F349" s="360"/>
    </row>
    <row r="350" spans="1:6" s="263" customFormat="1" ht="13.5" customHeight="1" x14ac:dyDescent="0.25">
      <c r="A350" s="385" t="s">
        <v>676</v>
      </c>
      <c r="B350" s="371">
        <f t="shared" ref="B350:C350" si="23">B309+B269+B229+B188+B148+B108+B68+B28</f>
        <v>686537073</v>
      </c>
      <c r="C350" s="371">
        <f t="shared" si="23"/>
        <v>742542824</v>
      </c>
      <c r="D350" s="372"/>
      <c r="E350" s="359"/>
      <c r="F350" s="360"/>
    </row>
    <row r="351" spans="1:6" s="263" customFormat="1" ht="13.5" customHeight="1" x14ac:dyDescent="0.25">
      <c r="A351" s="255" t="s">
        <v>677</v>
      </c>
      <c r="B351" s="371">
        <f t="shared" ref="B351" si="24">B310+B270+B230+B189+B149+B109+B69+B29</f>
        <v>0</v>
      </c>
      <c r="C351" s="371">
        <f t="shared" si="18"/>
        <v>0</v>
      </c>
      <c r="D351" s="372"/>
      <c r="E351" s="359"/>
      <c r="F351" s="360"/>
    </row>
    <row r="352" spans="1:6" s="263" customFormat="1" ht="13.5" customHeight="1" x14ac:dyDescent="0.25">
      <c r="A352" s="255" t="s">
        <v>678</v>
      </c>
      <c r="B352" s="371">
        <f t="shared" ref="B352" si="25">B311+B271+B231+B190+B150+B110+B70+B30</f>
        <v>1546000</v>
      </c>
      <c r="C352" s="371">
        <f t="shared" si="18"/>
        <v>1546000</v>
      </c>
      <c r="D352" s="372"/>
      <c r="E352" s="359"/>
      <c r="F352" s="360"/>
    </row>
    <row r="353" spans="1:6" s="263" customFormat="1" ht="13.5" customHeight="1" x14ac:dyDescent="0.2">
      <c r="A353" s="272" t="s">
        <v>679</v>
      </c>
      <c r="B353" s="371">
        <f t="shared" ref="B353" si="26">B312+B272+B232+B191+B151+B111+B71+B31</f>
        <v>0</v>
      </c>
      <c r="C353" s="371">
        <f t="shared" si="18"/>
        <v>0</v>
      </c>
      <c r="D353" s="372"/>
      <c r="E353" s="359"/>
      <c r="F353" s="360"/>
    </row>
    <row r="354" spans="1:6" s="263" customFormat="1" ht="13.5" customHeight="1" x14ac:dyDescent="0.2">
      <c r="A354" s="267" t="s">
        <v>680</v>
      </c>
      <c r="B354" s="371">
        <f t="shared" ref="B354" si="27">B313+B273+B233+B192+B152+B112+B72+B32</f>
        <v>0</v>
      </c>
      <c r="C354" s="371">
        <f t="shared" si="18"/>
        <v>0</v>
      </c>
      <c r="D354" s="372"/>
      <c r="E354" s="359"/>
      <c r="F354" s="360"/>
    </row>
    <row r="355" spans="1:6" s="263" customFormat="1" ht="13.5" customHeight="1" x14ac:dyDescent="0.2">
      <c r="A355" s="267" t="s">
        <v>744</v>
      </c>
      <c r="B355" s="371">
        <f t="shared" ref="B355" si="28">B314+B274+B234+B193+B153+B113+B73+B33</f>
        <v>0</v>
      </c>
      <c r="C355" s="371">
        <f t="shared" si="18"/>
        <v>0</v>
      </c>
      <c r="D355" s="372"/>
      <c r="E355" s="359"/>
      <c r="F355" s="360"/>
    </row>
    <row r="356" spans="1:6" s="263" customFormat="1" ht="13.5" customHeight="1" x14ac:dyDescent="0.2">
      <c r="A356" s="267" t="s">
        <v>681</v>
      </c>
      <c r="B356" s="371">
        <f t="shared" ref="B356" si="29">B315+B275+B235+B194+B154+B114+B74+B34</f>
        <v>0</v>
      </c>
      <c r="C356" s="371">
        <f t="shared" si="18"/>
        <v>0</v>
      </c>
      <c r="D356" s="372"/>
      <c r="E356" s="359"/>
      <c r="F356" s="360"/>
    </row>
    <row r="357" spans="1:6" s="263" customFormat="1" ht="13.5" customHeight="1" x14ac:dyDescent="0.25">
      <c r="A357" s="255" t="s">
        <v>682</v>
      </c>
      <c r="B357" s="371">
        <f t="shared" ref="B357" si="30">B316+B276+B236+B195+B155+B115+B75+B35</f>
        <v>16968500</v>
      </c>
      <c r="C357" s="371">
        <f t="shared" si="18"/>
        <v>8809000</v>
      </c>
      <c r="D357" s="372"/>
      <c r="E357" s="359"/>
      <c r="F357" s="360"/>
    </row>
    <row r="358" spans="1:6" s="263" customFormat="1" ht="13.5" customHeight="1" x14ac:dyDescent="0.25">
      <c r="A358" s="255" t="s">
        <v>683</v>
      </c>
      <c r="B358" s="371">
        <f t="shared" ref="B358" si="31">B317+B277+B237+B196+B156+B116+B76+B36</f>
        <v>0</v>
      </c>
      <c r="C358" s="371">
        <f t="shared" si="18"/>
        <v>0</v>
      </c>
      <c r="D358" s="372"/>
      <c r="E358" s="359"/>
      <c r="F358" s="360"/>
    </row>
    <row r="359" spans="1:6" s="263" customFormat="1" ht="13.5" customHeight="1" x14ac:dyDescent="0.25">
      <c r="A359" s="255" t="s">
        <v>684</v>
      </c>
      <c r="B359" s="371">
        <f t="shared" ref="B359" si="32">B318+B278+B238+B197+B157+B117+B77+B37</f>
        <v>0</v>
      </c>
      <c r="C359" s="371">
        <f t="shared" si="18"/>
        <v>0</v>
      </c>
      <c r="D359" s="372"/>
      <c r="E359" s="359"/>
      <c r="F359" s="360"/>
    </row>
    <row r="360" spans="1:6" ht="13.5" customHeight="1" x14ac:dyDescent="0.2">
      <c r="A360" s="267" t="s">
        <v>685</v>
      </c>
      <c r="B360" s="371">
        <f t="shared" ref="B360" si="33">B319+B279+B239+B198+B158+B118+B78+B38</f>
        <v>0</v>
      </c>
      <c r="C360" s="371">
        <f t="shared" si="18"/>
        <v>0</v>
      </c>
      <c r="D360" s="372"/>
      <c r="E360" s="344"/>
      <c r="F360" s="338"/>
    </row>
    <row r="361" spans="1:6" ht="13.5" customHeight="1" x14ac:dyDescent="0.2">
      <c r="A361" s="267" t="s">
        <v>686</v>
      </c>
      <c r="B361" s="371">
        <f t="shared" ref="B361" si="34">B320+B280+B240+B199+B159+B119+B79+B39</f>
        <v>0</v>
      </c>
      <c r="C361" s="371">
        <f t="shared" ref="C361:C365" si="35">C320+C280+C240+C199+C159+C119+C79+C39</f>
        <v>0</v>
      </c>
      <c r="D361" s="372"/>
      <c r="E361" s="344"/>
      <c r="F361" s="338"/>
    </row>
    <row r="362" spans="1:6" ht="13.5" customHeight="1" x14ac:dyDescent="0.2">
      <c r="A362" s="267" t="s">
        <v>687</v>
      </c>
      <c r="B362" s="371">
        <f t="shared" ref="B362" si="36">B321+B281+B241+B200+B160+B120+B80+B40</f>
        <v>0</v>
      </c>
      <c r="C362" s="371">
        <f t="shared" si="35"/>
        <v>0</v>
      </c>
      <c r="D362" s="372"/>
      <c r="E362" s="344"/>
      <c r="F362" s="338"/>
    </row>
    <row r="363" spans="1:6" ht="13.5" customHeight="1" x14ac:dyDescent="0.2">
      <c r="A363" s="267" t="s">
        <v>688</v>
      </c>
      <c r="B363" s="371">
        <f t="shared" ref="B363" si="37">B322+B282+B242+B201+B161+B121+B81+B41</f>
        <v>0</v>
      </c>
      <c r="C363" s="371">
        <f t="shared" si="35"/>
        <v>0</v>
      </c>
      <c r="D363" s="372"/>
      <c r="E363" s="344"/>
      <c r="F363" s="338"/>
    </row>
    <row r="364" spans="1:6" ht="13.5" customHeight="1" x14ac:dyDescent="0.2">
      <c r="A364" s="267" t="s">
        <v>689</v>
      </c>
      <c r="B364" s="371">
        <f t="shared" ref="B364" si="38">B323+B283+B243+B202+B162+B122+B82+B42</f>
        <v>0</v>
      </c>
      <c r="C364" s="371">
        <f t="shared" si="35"/>
        <v>0</v>
      </c>
      <c r="D364" s="372"/>
      <c r="E364" s="344"/>
      <c r="F364" s="338"/>
    </row>
    <row r="365" spans="1:6" ht="13.5" customHeight="1" x14ac:dyDescent="0.25">
      <c r="A365" s="255" t="s">
        <v>690</v>
      </c>
      <c r="B365" s="371">
        <f t="shared" ref="B365" si="39">B324+B284+B244+B203+B163+B123+B83+B43</f>
        <v>0</v>
      </c>
      <c r="C365" s="371">
        <f t="shared" si="35"/>
        <v>0</v>
      </c>
      <c r="D365" s="372"/>
      <c r="E365" s="344"/>
      <c r="F365" s="338"/>
    </row>
    <row r="366" spans="1:6" ht="13.5" customHeight="1" x14ac:dyDescent="0.25">
      <c r="A366" s="261" t="s">
        <v>691</v>
      </c>
      <c r="B366" s="371">
        <f t="shared" ref="B366:C366" si="40">B325+B285+B245+B204+B164+B124+B84+B44</f>
        <v>1927893886</v>
      </c>
      <c r="C366" s="371">
        <f t="shared" si="40"/>
        <v>2075178660</v>
      </c>
      <c r="D366" s="372"/>
      <c r="E366" s="344"/>
      <c r="F366" s="338"/>
    </row>
    <row r="367" spans="1:6" ht="13.5" customHeight="1" x14ac:dyDescent="0.2">
      <c r="A367" s="267"/>
      <c r="B367" s="374"/>
      <c r="C367" s="374"/>
      <c r="D367" s="374"/>
      <c r="E367" s="344"/>
      <c r="F367" s="338"/>
    </row>
    <row r="368" spans="1:6" ht="13.5" customHeight="1" x14ac:dyDescent="0.2">
      <c r="A368" s="273" t="s">
        <v>699</v>
      </c>
      <c r="B368" s="374"/>
      <c r="C368" s="374"/>
      <c r="D368" s="374"/>
      <c r="E368" s="344"/>
      <c r="F368" s="338"/>
    </row>
    <row r="369" spans="1:7" ht="13.5" customHeight="1" x14ac:dyDescent="0.2">
      <c r="A369" s="256" t="s">
        <v>658</v>
      </c>
      <c r="B369" s="374">
        <v>199009480</v>
      </c>
      <c r="C369" s="374">
        <v>217160154</v>
      </c>
      <c r="D369" s="374"/>
      <c r="E369" s="375"/>
      <c r="F369" s="338"/>
      <c r="G369" s="338"/>
    </row>
    <row r="370" spans="1:7" ht="13.5" customHeight="1" x14ac:dyDescent="0.2">
      <c r="A370" s="256" t="s">
        <v>659</v>
      </c>
      <c r="B370" s="374">
        <v>38181216</v>
      </c>
      <c r="C370" s="374">
        <v>39055965</v>
      </c>
      <c r="D370" s="374"/>
      <c r="E370" s="375"/>
      <c r="F370" s="338"/>
      <c r="G370" s="338"/>
    </row>
    <row r="371" spans="1:7" ht="13.5" customHeight="1" x14ac:dyDescent="0.2">
      <c r="A371" s="256" t="s">
        <v>660</v>
      </c>
      <c r="B371" s="374">
        <v>57481000</v>
      </c>
      <c r="C371" s="374">
        <v>58780000</v>
      </c>
      <c r="D371" s="374"/>
      <c r="E371" s="375"/>
      <c r="F371" s="338"/>
      <c r="G371" s="338"/>
    </row>
    <row r="372" spans="1:7" ht="13.5" customHeight="1" x14ac:dyDescent="0.2">
      <c r="A372" s="345" t="s">
        <v>661</v>
      </c>
      <c r="B372" s="374">
        <v>600000</v>
      </c>
      <c r="C372" s="374">
        <v>600000</v>
      </c>
      <c r="D372" s="374"/>
      <c r="E372" s="375"/>
      <c r="F372" s="338"/>
      <c r="G372" s="338"/>
    </row>
    <row r="373" spans="1:7" ht="13.5" customHeight="1" x14ac:dyDescent="0.2">
      <c r="A373" s="345" t="s">
        <v>662</v>
      </c>
      <c r="B373" s="374">
        <v>4800000</v>
      </c>
      <c r="C373" s="374">
        <v>4800000</v>
      </c>
      <c r="D373" s="374"/>
      <c r="E373" s="375"/>
      <c r="F373" s="338"/>
      <c r="G373" s="338"/>
    </row>
    <row r="374" spans="1:7" ht="13.5" customHeight="1" x14ac:dyDescent="0.2">
      <c r="A374" s="345" t="s">
        <v>663</v>
      </c>
      <c r="B374" s="374"/>
      <c r="C374" s="374"/>
      <c r="D374" s="374"/>
      <c r="E374" s="375"/>
      <c r="F374" s="338"/>
      <c r="G374" s="338"/>
    </row>
    <row r="375" spans="1:7" ht="13.5" customHeight="1" x14ac:dyDescent="0.2">
      <c r="A375" s="345" t="s">
        <v>664</v>
      </c>
      <c r="B375" s="374">
        <v>3100000</v>
      </c>
      <c r="C375" s="374">
        <v>3100000</v>
      </c>
      <c r="D375" s="374"/>
      <c r="E375" s="375"/>
      <c r="F375" s="338"/>
      <c r="G375" s="338"/>
    </row>
    <row r="376" spans="1:7" ht="13.5" customHeight="1" x14ac:dyDescent="0.2">
      <c r="A376" s="345" t="s">
        <v>665</v>
      </c>
      <c r="B376" s="374">
        <v>2000000</v>
      </c>
      <c r="C376" s="374">
        <v>2200000</v>
      </c>
      <c r="D376" s="374"/>
      <c r="E376" s="375"/>
      <c r="F376" s="338"/>
      <c r="G376" s="338"/>
    </row>
    <row r="377" spans="1:7" ht="13.5" customHeight="1" x14ac:dyDescent="0.2">
      <c r="A377" s="345" t="s">
        <v>666</v>
      </c>
      <c r="B377" s="374">
        <v>8500000</v>
      </c>
      <c r="C377" s="374">
        <v>9200000</v>
      </c>
      <c r="D377" s="374"/>
      <c r="E377" s="375"/>
      <c r="F377" s="338"/>
      <c r="G377" s="338"/>
    </row>
    <row r="378" spans="1:7" ht="13.5" customHeight="1" x14ac:dyDescent="0.2">
      <c r="A378" s="345" t="s">
        <v>725</v>
      </c>
      <c r="B378" s="374"/>
      <c r="C378" s="374"/>
      <c r="D378" s="374"/>
      <c r="E378" s="375"/>
      <c r="F378" s="338"/>
      <c r="G378" s="338"/>
    </row>
    <row r="379" spans="1:7" ht="13.5" customHeight="1" x14ac:dyDescent="0.2">
      <c r="A379" s="345" t="s">
        <v>667</v>
      </c>
      <c r="B379" s="374">
        <v>4000000</v>
      </c>
      <c r="C379" s="374">
        <v>2000000</v>
      </c>
      <c r="D379" s="374"/>
      <c r="E379" s="375"/>
      <c r="F379" s="338"/>
      <c r="G379" s="338"/>
    </row>
    <row r="380" spans="1:7" ht="13.5" customHeight="1" x14ac:dyDescent="0.2">
      <c r="A380" s="345" t="s">
        <v>668</v>
      </c>
      <c r="B380" s="374">
        <v>800000</v>
      </c>
      <c r="C380" s="374">
        <v>950000</v>
      </c>
      <c r="D380" s="374"/>
      <c r="E380" s="375"/>
      <c r="F380" s="338"/>
      <c r="G380" s="338"/>
    </row>
    <row r="381" spans="1:7" ht="13.5" customHeight="1" x14ac:dyDescent="0.2">
      <c r="A381" s="345" t="s">
        <v>669</v>
      </c>
      <c r="B381" s="374">
        <v>2210000</v>
      </c>
      <c r="C381" s="374">
        <v>500000</v>
      </c>
      <c r="D381" s="374"/>
      <c r="E381" s="375"/>
      <c r="F381" s="338"/>
      <c r="G381" s="338"/>
    </row>
    <row r="382" spans="1:7" ht="13.5" customHeight="1" x14ac:dyDescent="0.2">
      <c r="A382" s="345" t="s">
        <v>670</v>
      </c>
      <c r="B382" s="374">
        <v>2768000</v>
      </c>
      <c r="C382" s="374">
        <v>3868000</v>
      </c>
      <c r="D382" s="374"/>
      <c r="E382" s="375"/>
      <c r="F382" s="338"/>
      <c r="G382" s="338"/>
    </row>
    <row r="383" spans="1:7" ht="13.5" customHeight="1" x14ac:dyDescent="0.2">
      <c r="A383" s="345" t="s">
        <v>671</v>
      </c>
      <c r="B383" s="374">
        <v>18424000</v>
      </c>
      <c r="C383" s="374">
        <v>21240000</v>
      </c>
      <c r="D383" s="374"/>
      <c r="E383" s="375"/>
      <c r="F383" s="338"/>
      <c r="G383" s="338"/>
    </row>
    <row r="384" spans="1:7" ht="13.5" customHeight="1" x14ac:dyDescent="0.2">
      <c r="A384" s="345" t="s">
        <v>672</v>
      </c>
      <c r="B384" s="374">
        <v>50000</v>
      </c>
      <c r="C384" s="374">
        <v>80000</v>
      </c>
      <c r="D384" s="374"/>
      <c r="E384" s="375"/>
      <c r="F384" s="338"/>
      <c r="G384" s="338"/>
    </row>
    <row r="385" spans="1:7" ht="13.5" customHeight="1" x14ac:dyDescent="0.2">
      <c r="A385" s="345" t="s">
        <v>743</v>
      </c>
      <c r="B385" s="374">
        <v>40000</v>
      </c>
      <c r="C385" s="374">
        <v>40000</v>
      </c>
      <c r="D385" s="374"/>
      <c r="E385" s="375"/>
      <c r="F385" s="338"/>
      <c r="G385" s="338"/>
    </row>
    <row r="386" spans="1:7" ht="13.5" customHeight="1" x14ac:dyDescent="0.2">
      <c r="A386" s="346" t="s">
        <v>673</v>
      </c>
      <c r="B386" s="374">
        <v>8000000</v>
      </c>
      <c r="C386" s="374">
        <v>8000000</v>
      </c>
      <c r="D386" s="374"/>
      <c r="E386" s="375"/>
      <c r="F386" s="338"/>
      <c r="G386" s="338"/>
    </row>
    <row r="387" spans="1:7" ht="13.5" customHeight="1" x14ac:dyDescent="0.2">
      <c r="A387" s="345" t="s">
        <v>750</v>
      </c>
      <c r="B387" s="374">
        <v>802000</v>
      </c>
      <c r="C387" s="374">
        <v>760000</v>
      </c>
      <c r="D387" s="374"/>
      <c r="E387" s="375"/>
      <c r="F387" s="338"/>
      <c r="G387" s="338"/>
    </row>
    <row r="388" spans="1:7" ht="13.5" customHeight="1" x14ac:dyDescent="0.2">
      <c r="A388" s="345" t="s">
        <v>674</v>
      </c>
      <c r="B388" s="374"/>
      <c r="C388" s="374"/>
      <c r="D388" s="374"/>
      <c r="E388" s="375"/>
      <c r="F388" s="338"/>
      <c r="G388" s="338"/>
    </row>
    <row r="389" spans="1:7" ht="13.5" customHeight="1" x14ac:dyDescent="0.2">
      <c r="A389" s="345" t="s">
        <v>675</v>
      </c>
      <c r="B389" s="374">
        <v>1387000</v>
      </c>
      <c r="C389" s="374">
        <v>1442000</v>
      </c>
      <c r="D389" s="374"/>
      <c r="E389" s="375"/>
      <c r="F389" s="338"/>
      <c r="G389" s="338"/>
    </row>
    <row r="390" spans="1:7" ht="13.5" customHeight="1" x14ac:dyDescent="0.2">
      <c r="A390" s="258" t="s">
        <v>676</v>
      </c>
      <c r="B390" s="372">
        <f>SUM(B372:B389)</f>
        <v>57481000</v>
      </c>
      <c r="C390" s="372">
        <f>SUM(C372:C389)</f>
        <v>58780000</v>
      </c>
      <c r="D390" s="372"/>
      <c r="E390" s="376"/>
      <c r="F390" s="338"/>
      <c r="G390" s="338"/>
    </row>
    <row r="391" spans="1:7" ht="13.5" customHeight="1" x14ac:dyDescent="0.2">
      <c r="A391" s="256" t="s">
        <v>677</v>
      </c>
      <c r="B391" s="374"/>
      <c r="C391" s="374"/>
      <c r="D391" s="374"/>
      <c r="E391" s="344"/>
      <c r="F391" s="338"/>
    </row>
    <row r="392" spans="1:7" ht="13.5" customHeight="1" x14ac:dyDescent="0.2">
      <c r="A392" s="256" t="s">
        <v>678</v>
      </c>
      <c r="B392" s="374"/>
      <c r="C392" s="374"/>
      <c r="D392" s="374"/>
      <c r="E392" s="344"/>
      <c r="F392" s="338"/>
    </row>
    <row r="393" spans="1:7" ht="13.5" customHeight="1" x14ac:dyDescent="0.2">
      <c r="A393" s="260" t="s">
        <v>679</v>
      </c>
      <c r="B393" s="374"/>
      <c r="C393" s="374"/>
      <c r="D393" s="374"/>
      <c r="E393" s="344"/>
      <c r="F393" s="338"/>
    </row>
    <row r="394" spans="1:7" ht="13.5" customHeight="1" x14ac:dyDescent="0.2">
      <c r="A394" s="345" t="s">
        <v>680</v>
      </c>
      <c r="B394" s="374"/>
      <c r="C394" s="374"/>
      <c r="D394" s="374"/>
      <c r="E394" s="344"/>
      <c r="F394" s="338"/>
    </row>
    <row r="395" spans="1:7" ht="13.5" customHeight="1" x14ac:dyDescent="0.2">
      <c r="A395" s="345" t="s">
        <v>744</v>
      </c>
      <c r="B395" s="374"/>
      <c r="C395" s="374"/>
      <c r="D395" s="374"/>
      <c r="E395" s="344"/>
      <c r="F395" s="338"/>
    </row>
    <row r="396" spans="1:7" ht="13.5" customHeight="1" x14ac:dyDescent="0.2">
      <c r="A396" s="345" t="s">
        <v>681</v>
      </c>
      <c r="B396" s="374"/>
      <c r="C396" s="374"/>
      <c r="D396" s="374"/>
      <c r="E396" s="344"/>
      <c r="F396" s="338"/>
    </row>
    <row r="397" spans="1:7" ht="13.5" customHeight="1" x14ac:dyDescent="0.2">
      <c r="A397" s="256" t="s">
        <v>682</v>
      </c>
      <c r="B397" s="374"/>
      <c r="C397" s="374"/>
      <c r="D397" s="374"/>
      <c r="E397" s="344"/>
      <c r="F397" s="338"/>
    </row>
    <row r="398" spans="1:7" ht="13.5" customHeight="1" x14ac:dyDescent="0.2">
      <c r="A398" s="256" t="s">
        <v>683</v>
      </c>
      <c r="B398" s="374"/>
      <c r="C398" s="374"/>
      <c r="D398" s="374"/>
      <c r="E398" s="344"/>
      <c r="F398" s="338"/>
    </row>
    <row r="399" spans="1:7" ht="13.5" customHeight="1" x14ac:dyDescent="0.2">
      <c r="A399" s="256" t="s">
        <v>684</v>
      </c>
      <c r="B399" s="374"/>
      <c r="C399" s="374"/>
      <c r="D399" s="374"/>
      <c r="E399" s="344"/>
      <c r="F399" s="338"/>
    </row>
    <row r="400" spans="1:7" ht="13.5" customHeight="1" x14ac:dyDescent="0.2">
      <c r="A400" s="345" t="s">
        <v>685</v>
      </c>
      <c r="B400" s="374"/>
      <c r="C400" s="374"/>
      <c r="D400" s="374"/>
      <c r="E400" s="344"/>
      <c r="F400" s="338"/>
    </row>
    <row r="401" spans="1:6" ht="13.5" customHeight="1" x14ac:dyDescent="0.2">
      <c r="A401" s="345" t="s">
        <v>686</v>
      </c>
      <c r="B401" s="374"/>
      <c r="C401" s="374"/>
      <c r="D401" s="374"/>
      <c r="E401" s="344"/>
      <c r="F401" s="338"/>
    </row>
    <row r="402" spans="1:6" ht="13.5" customHeight="1" x14ac:dyDescent="0.2">
      <c r="A402" s="345" t="s">
        <v>687</v>
      </c>
      <c r="B402" s="374"/>
      <c r="C402" s="374"/>
      <c r="D402" s="374"/>
      <c r="E402" s="344"/>
      <c r="F402" s="338"/>
    </row>
    <row r="403" spans="1:6" ht="13.5" customHeight="1" x14ac:dyDescent="0.2">
      <c r="A403" s="345" t="s">
        <v>688</v>
      </c>
      <c r="B403" s="374"/>
      <c r="C403" s="374"/>
      <c r="D403" s="374"/>
      <c r="E403" s="344"/>
      <c r="F403" s="338"/>
    </row>
    <row r="404" spans="1:6" ht="13.5" customHeight="1" x14ac:dyDescent="0.2">
      <c r="A404" s="345" t="s">
        <v>689</v>
      </c>
      <c r="B404" s="374"/>
      <c r="C404" s="374"/>
      <c r="D404" s="374"/>
      <c r="E404" s="344"/>
      <c r="F404" s="338"/>
    </row>
    <row r="405" spans="1:6" ht="13.5" customHeight="1" x14ac:dyDescent="0.2">
      <c r="A405" s="256" t="s">
        <v>690</v>
      </c>
      <c r="B405" s="374"/>
      <c r="C405" s="374"/>
      <c r="D405" s="374"/>
      <c r="E405" s="344"/>
      <c r="F405" s="338"/>
    </row>
    <row r="406" spans="1:6" ht="13.5" customHeight="1" x14ac:dyDescent="0.25">
      <c r="A406" s="261" t="s">
        <v>691</v>
      </c>
      <c r="B406" s="372">
        <f>B390+B369+B370+D391+D393+D395+D397+D398</f>
        <v>294671696</v>
      </c>
      <c r="C406" s="372">
        <f>C390+C369+C370+E391+E393+E395+E397+E398</f>
        <v>314996119</v>
      </c>
      <c r="D406" s="371"/>
      <c r="E406" s="344"/>
      <c r="F406" s="338"/>
    </row>
    <row r="407" spans="1:6" ht="13.5" customHeight="1" x14ac:dyDescent="0.25">
      <c r="A407" s="261"/>
      <c r="B407" s="377"/>
      <c r="C407" s="377"/>
      <c r="D407" s="373"/>
      <c r="E407" s="344"/>
      <c r="F407" s="338"/>
    </row>
    <row r="408" spans="1:6" ht="13.5" customHeight="1" x14ac:dyDescent="0.2">
      <c r="A408" s="267" t="s">
        <v>700</v>
      </c>
      <c r="B408" s="377"/>
      <c r="C408" s="377"/>
      <c r="D408" s="373"/>
      <c r="E408" s="344"/>
      <c r="F408" s="338"/>
    </row>
    <row r="409" spans="1:6" ht="13.5" customHeight="1" x14ac:dyDescent="0.2">
      <c r="A409" s="256" t="s">
        <v>658</v>
      </c>
      <c r="B409" s="372">
        <v>35759129</v>
      </c>
      <c r="C409" s="372">
        <v>40477679</v>
      </c>
      <c r="D409" s="373"/>
      <c r="E409" s="375"/>
      <c r="F409" s="338"/>
    </row>
    <row r="410" spans="1:6" ht="13.5" customHeight="1" x14ac:dyDescent="0.2">
      <c r="A410" s="256" t="s">
        <v>659</v>
      </c>
      <c r="B410" s="372">
        <v>6335656</v>
      </c>
      <c r="C410" s="372">
        <v>7145361</v>
      </c>
      <c r="D410" s="373"/>
      <c r="E410" s="375"/>
      <c r="F410" s="338"/>
    </row>
    <row r="411" spans="1:6" ht="13.5" customHeight="1" x14ac:dyDescent="0.2">
      <c r="A411" s="256" t="s">
        <v>660</v>
      </c>
      <c r="B411" s="374">
        <v>338163890</v>
      </c>
      <c r="C411" s="374"/>
      <c r="D411" s="373"/>
      <c r="E411" s="375"/>
      <c r="F411" s="338"/>
    </row>
    <row r="412" spans="1:6" ht="13.5" customHeight="1" x14ac:dyDescent="0.2">
      <c r="A412" s="345" t="s">
        <v>661</v>
      </c>
      <c r="B412" s="374">
        <v>369291</v>
      </c>
      <c r="C412" s="374">
        <v>561905</v>
      </c>
      <c r="D412" s="373"/>
      <c r="E412" s="375"/>
      <c r="F412" s="338"/>
    </row>
    <row r="413" spans="1:6" ht="13.5" customHeight="1" x14ac:dyDescent="0.2">
      <c r="A413" s="345" t="s">
        <v>662</v>
      </c>
      <c r="B413" s="374">
        <v>881890</v>
      </c>
      <c r="C413" s="374">
        <v>252480</v>
      </c>
      <c r="D413" s="373"/>
      <c r="E413" s="375"/>
      <c r="F413" s="338"/>
    </row>
    <row r="414" spans="1:6" ht="13.5" customHeight="1" x14ac:dyDescent="0.2">
      <c r="A414" s="345" t="s">
        <v>663</v>
      </c>
      <c r="B414" s="374"/>
      <c r="C414" s="374"/>
      <c r="D414" s="373"/>
      <c r="E414" s="375"/>
      <c r="F414" s="338"/>
    </row>
    <row r="415" spans="1:6" ht="13.5" customHeight="1" x14ac:dyDescent="0.2">
      <c r="A415" s="345" t="s">
        <v>664</v>
      </c>
      <c r="B415" s="374"/>
      <c r="C415" s="374"/>
      <c r="D415" s="373"/>
      <c r="E415" s="375"/>
      <c r="F415" s="338"/>
    </row>
    <row r="416" spans="1:6" ht="13.5" customHeight="1" x14ac:dyDescent="0.2">
      <c r="A416" s="345" t="s">
        <v>665</v>
      </c>
      <c r="B416" s="374">
        <v>100000</v>
      </c>
      <c r="C416" s="374">
        <v>100000</v>
      </c>
      <c r="D416" s="373"/>
      <c r="E416" s="375"/>
      <c r="F416" s="338"/>
    </row>
    <row r="417" spans="1:6" ht="13.5" customHeight="1" x14ac:dyDescent="0.2">
      <c r="A417" s="345" t="s">
        <v>666</v>
      </c>
      <c r="B417" s="374">
        <v>94598425</v>
      </c>
      <c r="C417" s="374">
        <v>85101726</v>
      </c>
      <c r="D417" s="374"/>
      <c r="E417" s="375"/>
      <c r="F417" s="338"/>
    </row>
    <row r="418" spans="1:6" ht="13.5" customHeight="1" x14ac:dyDescent="0.2">
      <c r="A418" s="345" t="s">
        <v>725</v>
      </c>
      <c r="B418" s="374"/>
      <c r="C418" s="374"/>
      <c r="D418" s="374"/>
      <c r="E418" s="375"/>
      <c r="F418" s="338"/>
    </row>
    <row r="419" spans="1:6" ht="13.5" customHeight="1" x14ac:dyDescent="0.2">
      <c r="A419" s="345" t="s">
        <v>667</v>
      </c>
      <c r="B419" s="374"/>
      <c r="C419" s="374"/>
      <c r="D419" s="374"/>
      <c r="E419" s="375"/>
      <c r="F419" s="338"/>
    </row>
    <row r="420" spans="1:6" ht="13.5" customHeight="1" x14ac:dyDescent="0.2">
      <c r="A420" s="345" t="s">
        <v>668</v>
      </c>
      <c r="B420" s="374">
        <v>9000000</v>
      </c>
      <c r="C420" s="374">
        <v>9000000</v>
      </c>
      <c r="D420" s="374"/>
      <c r="E420" s="375"/>
      <c r="F420" s="338"/>
    </row>
    <row r="421" spans="1:6" ht="13.5" customHeight="1" x14ac:dyDescent="0.2">
      <c r="A421" s="345" t="s">
        <v>669</v>
      </c>
      <c r="B421" s="374"/>
      <c r="C421" s="374"/>
      <c r="D421" s="374"/>
      <c r="E421" s="375"/>
      <c r="F421" s="338"/>
    </row>
    <row r="422" spans="1:6" ht="13.5" customHeight="1" x14ac:dyDescent="0.2">
      <c r="A422" s="345" t="s">
        <v>670</v>
      </c>
      <c r="B422" s="374">
        <v>9052600</v>
      </c>
      <c r="C422" s="374">
        <v>16340600</v>
      </c>
      <c r="D422" s="374"/>
      <c r="E422" s="375"/>
      <c r="F422" s="338"/>
    </row>
    <row r="423" spans="1:6" ht="13.5" customHeight="1" x14ac:dyDescent="0.2">
      <c r="A423" s="345" t="s">
        <v>671</v>
      </c>
      <c r="B423" s="374">
        <v>110677953</v>
      </c>
      <c r="C423" s="374">
        <v>52103936</v>
      </c>
      <c r="D423" s="374"/>
      <c r="E423" s="375"/>
      <c r="F423" s="338"/>
    </row>
    <row r="424" spans="1:6" ht="13.5" customHeight="1" x14ac:dyDescent="0.2">
      <c r="A424" s="345" t="s">
        <v>672</v>
      </c>
      <c r="B424" s="374"/>
      <c r="C424" s="374"/>
      <c r="D424" s="374"/>
      <c r="E424" s="375"/>
      <c r="F424" s="338"/>
    </row>
    <row r="425" spans="1:6" ht="13.5" customHeight="1" x14ac:dyDescent="0.2">
      <c r="A425" s="345" t="s">
        <v>743</v>
      </c>
      <c r="B425" s="374">
        <v>300000</v>
      </c>
      <c r="C425" s="374">
        <v>300000</v>
      </c>
      <c r="D425" s="374"/>
      <c r="E425" s="375"/>
      <c r="F425" s="338"/>
    </row>
    <row r="426" spans="1:6" ht="13.5" customHeight="1" x14ac:dyDescent="0.2">
      <c r="A426" s="346" t="s">
        <v>673</v>
      </c>
      <c r="B426" s="374">
        <v>32963941</v>
      </c>
      <c r="C426" s="374">
        <v>30857646</v>
      </c>
      <c r="D426" s="374"/>
      <c r="E426" s="375"/>
      <c r="F426" s="338"/>
    </row>
    <row r="427" spans="1:6" ht="13.5" customHeight="1" x14ac:dyDescent="0.2">
      <c r="A427" s="345" t="s">
        <v>750</v>
      </c>
      <c r="B427" s="374">
        <v>52557790</v>
      </c>
      <c r="C427" s="374">
        <v>38746000</v>
      </c>
      <c r="D427" s="374"/>
      <c r="E427" s="375"/>
      <c r="F427" s="338"/>
    </row>
    <row r="428" spans="1:6" ht="13.5" customHeight="1" x14ac:dyDescent="0.2">
      <c r="A428" s="345" t="s">
        <v>844</v>
      </c>
      <c r="B428" s="374">
        <v>17412000</v>
      </c>
      <c r="C428" s="374">
        <v>36100000</v>
      </c>
      <c r="D428" s="374"/>
      <c r="E428" s="375"/>
      <c r="F428" s="338"/>
    </row>
    <row r="429" spans="1:6" ht="13.5" customHeight="1" x14ac:dyDescent="0.2">
      <c r="A429" s="345" t="s">
        <v>675</v>
      </c>
      <c r="B429" s="374">
        <v>10250000</v>
      </c>
      <c r="C429" s="374">
        <v>9416000</v>
      </c>
      <c r="D429" s="374"/>
      <c r="E429" s="375"/>
      <c r="F429" s="338"/>
    </row>
    <row r="430" spans="1:6" ht="13.5" customHeight="1" x14ac:dyDescent="0.2">
      <c r="A430" s="258" t="s">
        <v>676</v>
      </c>
      <c r="B430" s="372">
        <f>SUM(B412:B429)</f>
        <v>338163890</v>
      </c>
      <c r="C430" s="372">
        <f>SUM(C412:C429)</f>
        <v>278880293</v>
      </c>
      <c r="D430" s="378"/>
      <c r="E430" s="379">
        <f>E411</f>
        <v>0</v>
      </c>
      <c r="F430" s="338"/>
    </row>
    <row r="431" spans="1:6" ht="13.5" customHeight="1" x14ac:dyDescent="0.2">
      <c r="A431" s="256" t="s">
        <v>677</v>
      </c>
      <c r="B431" s="372">
        <v>27000000</v>
      </c>
      <c r="C431" s="372">
        <v>28000000</v>
      </c>
      <c r="D431" s="373"/>
      <c r="E431" s="344"/>
      <c r="F431" s="338"/>
    </row>
    <row r="432" spans="1:6" ht="13.5" customHeight="1" x14ac:dyDescent="0.2">
      <c r="A432" s="256" t="s">
        <v>678</v>
      </c>
      <c r="B432" s="372">
        <v>79649364</v>
      </c>
      <c r="C432" s="372">
        <v>143177595</v>
      </c>
      <c r="D432" s="373"/>
      <c r="E432" s="344"/>
      <c r="F432" s="338"/>
    </row>
    <row r="433" spans="1:6" ht="13.5" customHeight="1" x14ac:dyDescent="0.2">
      <c r="A433" s="260" t="s">
        <v>679</v>
      </c>
      <c r="B433" s="374"/>
      <c r="C433" s="374"/>
      <c r="D433" s="373"/>
      <c r="E433" s="344"/>
      <c r="F433" s="338"/>
    </row>
    <row r="434" spans="1:6" ht="13.5" customHeight="1" x14ac:dyDescent="0.2">
      <c r="A434" s="345" t="s">
        <v>680</v>
      </c>
      <c r="B434" s="374"/>
      <c r="C434" s="374"/>
      <c r="D434" s="373"/>
      <c r="E434" s="344"/>
      <c r="F434" s="338"/>
    </row>
    <row r="435" spans="1:6" ht="13.5" customHeight="1" x14ac:dyDescent="0.2">
      <c r="A435" s="345" t="s">
        <v>744</v>
      </c>
      <c r="B435" s="374"/>
      <c r="C435" s="374"/>
      <c r="D435" s="373"/>
      <c r="E435" s="344"/>
      <c r="F435" s="338"/>
    </row>
    <row r="436" spans="1:6" ht="13.5" customHeight="1" x14ac:dyDescent="0.2">
      <c r="A436" s="345" t="s">
        <v>681</v>
      </c>
      <c r="B436" s="374"/>
      <c r="C436" s="374"/>
      <c r="D436" s="373"/>
      <c r="E436" s="344"/>
      <c r="F436" s="338"/>
    </row>
    <row r="437" spans="1:6" ht="13.5" customHeight="1" x14ac:dyDescent="0.2">
      <c r="A437" s="256" t="s">
        <v>682</v>
      </c>
      <c r="B437" s="372">
        <v>341924992</v>
      </c>
      <c r="C437" s="372"/>
      <c r="D437" s="373"/>
      <c r="E437" s="344"/>
      <c r="F437" s="338"/>
    </row>
    <row r="438" spans="1:6" ht="13.5" customHeight="1" x14ac:dyDescent="0.2">
      <c r="A438" s="256" t="s">
        <v>683</v>
      </c>
      <c r="B438" s="372">
        <v>1519045842</v>
      </c>
      <c r="C438" s="372">
        <v>669891000</v>
      </c>
      <c r="D438" s="373"/>
      <c r="E438" s="344"/>
      <c r="F438" s="338"/>
    </row>
    <row r="439" spans="1:6" ht="13.5" customHeight="1" x14ac:dyDescent="0.2">
      <c r="A439" s="256" t="s">
        <v>684</v>
      </c>
      <c r="B439" s="372">
        <v>15000000</v>
      </c>
      <c r="C439" s="372">
        <v>31000000</v>
      </c>
      <c r="D439" s="373"/>
      <c r="E439" s="344"/>
      <c r="F439" s="338"/>
    </row>
    <row r="440" spans="1:6" ht="13.5" customHeight="1" x14ac:dyDescent="0.2">
      <c r="A440" s="345" t="s">
        <v>685</v>
      </c>
      <c r="B440" s="374"/>
      <c r="C440" s="374"/>
      <c r="D440" s="373"/>
      <c r="E440" s="344"/>
      <c r="F440" s="338"/>
    </row>
    <row r="441" spans="1:6" ht="13.5" customHeight="1" x14ac:dyDescent="0.2">
      <c r="A441" s="345" t="s">
        <v>686</v>
      </c>
      <c r="B441" s="374"/>
      <c r="C441" s="374"/>
      <c r="D441" s="373"/>
      <c r="E441" s="344"/>
      <c r="F441" s="338"/>
    </row>
    <row r="442" spans="1:6" ht="13.5" customHeight="1" x14ac:dyDescent="0.2">
      <c r="A442" s="345" t="s">
        <v>687</v>
      </c>
      <c r="B442" s="374">
        <v>7500000</v>
      </c>
      <c r="C442" s="374"/>
      <c r="D442" s="373"/>
      <c r="E442" s="344"/>
      <c r="F442" s="338"/>
    </row>
    <row r="443" spans="1:6" ht="13.5" customHeight="1" x14ac:dyDescent="0.2">
      <c r="A443" s="345" t="s">
        <v>688</v>
      </c>
      <c r="B443" s="374"/>
      <c r="C443" s="374"/>
      <c r="D443" s="373"/>
      <c r="E443" s="344"/>
      <c r="F443" s="338"/>
    </row>
    <row r="444" spans="1:6" ht="13.5" customHeight="1" x14ac:dyDescent="0.2">
      <c r="A444" s="345" t="s">
        <v>689</v>
      </c>
      <c r="B444" s="374">
        <v>7500000</v>
      </c>
      <c r="C444" s="374"/>
      <c r="D444" s="373"/>
      <c r="E444" s="344"/>
      <c r="F444" s="338"/>
    </row>
    <row r="445" spans="1:6" ht="13.5" customHeight="1" x14ac:dyDescent="0.2">
      <c r="A445" s="256" t="s">
        <v>690</v>
      </c>
      <c r="B445" s="372">
        <v>171119937</v>
      </c>
      <c r="C445" s="372">
        <v>187773913</v>
      </c>
      <c r="D445" s="373"/>
      <c r="E445" s="344"/>
      <c r="F445" s="338"/>
    </row>
    <row r="446" spans="1:6" ht="13.5" customHeight="1" x14ac:dyDescent="0.25">
      <c r="A446" s="261" t="s">
        <v>691</v>
      </c>
      <c r="B446" s="372">
        <f>B445+B439+B438+B437+B432+B431+B409+B410+B430</f>
        <v>2533998810</v>
      </c>
      <c r="C446" s="372">
        <f>C445+C439+C438+C437+C432+C431+C409+C410+C430</f>
        <v>1386345841</v>
      </c>
      <c r="D446" s="371"/>
      <c r="E446" s="344"/>
      <c r="F446" s="338"/>
    </row>
    <row r="447" spans="1:6" ht="13.5" customHeight="1" x14ac:dyDescent="0.2">
      <c r="B447" s="374"/>
      <c r="C447" s="374"/>
      <c r="D447" s="373"/>
      <c r="E447" s="344"/>
      <c r="F447" s="338"/>
    </row>
    <row r="448" spans="1:6" ht="13.5" customHeight="1" x14ac:dyDescent="0.25">
      <c r="A448" s="255" t="s">
        <v>701</v>
      </c>
      <c r="B448" s="374"/>
      <c r="C448" s="374"/>
      <c r="D448" s="373"/>
      <c r="E448" s="344"/>
      <c r="F448" s="338"/>
    </row>
    <row r="449" spans="1:6" ht="13.5" customHeight="1" x14ac:dyDescent="0.2">
      <c r="A449" s="256" t="s">
        <v>658</v>
      </c>
      <c r="B449" s="374">
        <v>1647000</v>
      </c>
      <c r="C449" s="374">
        <v>1654000</v>
      </c>
      <c r="D449" s="374"/>
      <c r="E449" s="344"/>
      <c r="F449" s="338"/>
    </row>
    <row r="450" spans="1:6" ht="13.5" customHeight="1" x14ac:dyDescent="0.2">
      <c r="A450" s="256" t="s">
        <v>659</v>
      </c>
      <c r="B450" s="374">
        <v>321000</v>
      </c>
      <c r="C450" s="374">
        <v>290000</v>
      </c>
      <c r="D450" s="374"/>
      <c r="E450" s="344"/>
      <c r="F450" s="338"/>
    </row>
    <row r="451" spans="1:6" ht="13.5" customHeight="1" x14ac:dyDescent="0.2">
      <c r="A451" s="256" t="s">
        <v>660</v>
      </c>
      <c r="B451" s="373">
        <f>B470</f>
        <v>53624000</v>
      </c>
      <c r="C451" s="373">
        <v>63906230</v>
      </c>
      <c r="D451" s="374"/>
      <c r="E451" s="344"/>
      <c r="F451" s="338"/>
    </row>
    <row r="452" spans="1:6" ht="13.5" customHeight="1" x14ac:dyDescent="0.2">
      <c r="A452" s="345" t="s">
        <v>661</v>
      </c>
      <c r="B452" s="374"/>
      <c r="C452" s="374"/>
      <c r="D452" s="374"/>
      <c r="E452" s="344"/>
      <c r="F452" s="338"/>
    </row>
    <row r="453" spans="1:6" ht="13.5" customHeight="1" x14ac:dyDescent="0.2">
      <c r="A453" s="345" t="s">
        <v>662</v>
      </c>
      <c r="B453" s="374"/>
      <c r="C453" s="374"/>
      <c r="D453" s="374"/>
      <c r="E453" s="344"/>
      <c r="F453" s="338"/>
    </row>
    <row r="454" spans="1:6" ht="13.5" customHeight="1" x14ac:dyDescent="0.2">
      <c r="A454" s="345" t="s">
        <v>663</v>
      </c>
      <c r="B454" s="374"/>
      <c r="C454" s="374"/>
      <c r="D454" s="374"/>
      <c r="E454" s="344"/>
      <c r="F454" s="338"/>
    </row>
    <row r="455" spans="1:6" ht="13.5" customHeight="1" x14ac:dyDescent="0.2">
      <c r="A455" s="345" t="s">
        <v>664</v>
      </c>
      <c r="B455" s="374"/>
      <c r="C455" s="374"/>
      <c r="D455" s="374"/>
      <c r="E455" s="344"/>
      <c r="F455" s="338"/>
    </row>
    <row r="456" spans="1:6" ht="13.5" customHeight="1" x14ac:dyDescent="0.2">
      <c r="A456" s="345" t="s">
        <v>665</v>
      </c>
      <c r="B456" s="374"/>
      <c r="C456" s="374"/>
      <c r="D456" s="374"/>
      <c r="E456" s="344"/>
      <c r="F456" s="338"/>
    </row>
    <row r="457" spans="1:6" ht="13.5" customHeight="1" x14ac:dyDescent="0.2">
      <c r="A457" s="345" t="s">
        <v>666</v>
      </c>
      <c r="B457" s="374"/>
      <c r="C457" s="374"/>
      <c r="D457" s="374"/>
      <c r="E457" s="344"/>
      <c r="F457" s="338"/>
    </row>
    <row r="458" spans="1:6" ht="13.5" customHeight="1" x14ac:dyDescent="0.2">
      <c r="A458" s="345" t="s">
        <v>725</v>
      </c>
      <c r="B458" s="374"/>
      <c r="C458" s="374"/>
      <c r="D458" s="374"/>
      <c r="E458" s="344"/>
      <c r="F458" s="338"/>
    </row>
    <row r="459" spans="1:6" ht="13.5" customHeight="1" x14ac:dyDescent="0.2">
      <c r="A459" s="345" t="s">
        <v>667</v>
      </c>
      <c r="B459" s="374"/>
      <c r="C459" s="374"/>
      <c r="D459" s="374"/>
      <c r="E459" s="344"/>
      <c r="F459" s="338"/>
    </row>
    <row r="460" spans="1:6" ht="13.5" customHeight="1" x14ac:dyDescent="0.2">
      <c r="A460" s="345" t="s">
        <v>668</v>
      </c>
      <c r="B460" s="374"/>
      <c r="C460" s="374"/>
      <c r="D460" s="374"/>
      <c r="E460" s="344"/>
      <c r="F460" s="338"/>
    </row>
    <row r="461" spans="1:6" ht="13.5" customHeight="1" x14ac:dyDescent="0.2">
      <c r="A461" s="345" t="s">
        <v>669</v>
      </c>
      <c r="B461" s="374"/>
      <c r="C461" s="374"/>
      <c r="D461" s="374"/>
      <c r="E461" s="344"/>
      <c r="F461" s="338"/>
    </row>
    <row r="462" spans="1:6" ht="13.5" customHeight="1" x14ac:dyDescent="0.2">
      <c r="A462" s="345" t="s">
        <v>670</v>
      </c>
      <c r="B462" s="374">
        <v>900000</v>
      </c>
      <c r="C462" s="374">
        <v>900000</v>
      </c>
      <c r="D462" s="374"/>
      <c r="E462" s="344"/>
      <c r="F462" s="338"/>
    </row>
    <row r="463" spans="1:6" ht="13.5" customHeight="1" x14ac:dyDescent="0.2">
      <c r="A463" s="345" t="s">
        <v>671</v>
      </c>
      <c r="B463" s="374">
        <v>36760000</v>
      </c>
      <c r="C463" s="374">
        <v>45249000</v>
      </c>
      <c r="D463" s="374"/>
      <c r="E463" s="344"/>
      <c r="F463" s="338"/>
    </row>
    <row r="464" spans="1:6" ht="13.5" customHeight="1" x14ac:dyDescent="0.2">
      <c r="A464" s="345" t="s">
        <v>672</v>
      </c>
      <c r="B464" s="374"/>
      <c r="C464" s="374"/>
      <c r="D464" s="374"/>
      <c r="E464" s="344"/>
      <c r="F464" s="338"/>
    </row>
    <row r="465" spans="1:6" ht="13.5" customHeight="1" x14ac:dyDescent="0.2">
      <c r="A465" s="345" t="s">
        <v>743</v>
      </c>
      <c r="B465" s="374"/>
      <c r="C465" s="374"/>
      <c r="D465" s="374"/>
      <c r="E465" s="344"/>
      <c r="F465" s="338"/>
    </row>
    <row r="466" spans="1:6" ht="13.5" customHeight="1" x14ac:dyDescent="0.2">
      <c r="A466" s="346" t="s">
        <v>673</v>
      </c>
      <c r="B466" s="374">
        <v>10132000</v>
      </c>
      <c r="C466" s="374">
        <v>11920230</v>
      </c>
      <c r="D466" s="374"/>
      <c r="E466" s="344"/>
      <c r="F466" s="338"/>
    </row>
    <row r="467" spans="1:6" ht="13.5" customHeight="1" x14ac:dyDescent="0.2">
      <c r="A467" s="345" t="s">
        <v>750</v>
      </c>
      <c r="B467" s="374">
        <v>5827000</v>
      </c>
      <c r="C467" s="374">
        <v>5832000</v>
      </c>
      <c r="D467" s="374"/>
      <c r="E467" s="344"/>
      <c r="F467" s="338"/>
    </row>
    <row r="468" spans="1:6" ht="13.5" customHeight="1" x14ac:dyDescent="0.2">
      <c r="A468" s="345" t="s">
        <v>674</v>
      </c>
      <c r="B468" s="374"/>
      <c r="C468" s="374"/>
      <c r="D468" s="374"/>
      <c r="E468" s="344"/>
      <c r="F468" s="338"/>
    </row>
    <row r="469" spans="1:6" ht="13.5" customHeight="1" x14ac:dyDescent="0.2">
      <c r="A469" s="345" t="s">
        <v>675</v>
      </c>
      <c r="B469" s="374">
        <v>5000</v>
      </c>
      <c r="C469" s="374">
        <v>5000</v>
      </c>
      <c r="D469" s="374"/>
      <c r="E469" s="344"/>
      <c r="F469" s="338"/>
    </row>
    <row r="470" spans="1:6" ht="13.5" customHeight="1" x14ac:dyDescent="0.2">
      <c r="A470" s="258" t="s">
        <v>676</v>
      </c>
      <c r="B470" s="373">
        <f>SUM(B452:B469)</f>
        <v>53624000</v>
      </c>
      <c r="C470" s="373">
        <v>63906230</v>
      </c>
      <c r="D470" s="374"/>
      <c r="E470" s="344"/>
      <c r="F470" s="338"/>
    </row>
    <row r="471" spans="1:6" ht="13.5" customHeight="1" x14ac:dyDescent="0.2">
      <c r="A471" s="256" t="s">
        <v>677</v>
      </c>
      <c r="B471" s="374"/>
      <c r="C471" s="374"/>
      <c r="D471" s="374"/>
      <c r="E471" s="344"/>
      <c r="F471" s="338"/>
    </row>
    <row r="472" spans="1:6" ht="13.5" customHeight="1" x14ac:dyDescent="0.2">
      <c r="A472" s="256" t="s">
        <v>678</v>
      </c>
      <c r="B472" s="374"/>
      <c r="C472" s="374"/>
      <c r="D472" s="374"/>
      <c r="E472" s="344"/>
      <c r="F472" s="338"/>
    </row>
    <row r="473" spans="1:6" ht="13.5" customHeight="1" x14ac:dyDescent="0.2">
      <c r="A473" s="260" t="s">
        <v>679</v>
      </c>
      <c r="B473" s="374"/>
      <c r="C473" s="374"/>
      <c r="D473" s="374"/>
      <c r="E473" s="344"/>
      <c r="F473" s="338"/>
    </row>
    <row r="474" spans="1:6" ht="13.5" customHeight="1" x14ac:dyDescent="0.2">
      <c r="A474" s="345" t="s">
        <v>680</v>
      </c>
      <c r="B474" s="374"/>
      <c r="C474" s="374"/>
      <c r="D474" s="374"/>
      <c r="E474" s="344"/>
      <c r="F474" s="338"/>
    </row>
    <row r="475" spans="1:6" ht="13.5" customHeight="1" x14ac:dyDescent="0.2">
      <c r="A475" s="345" t="s">
        <v>744</v>
      </c>
      <c r="B475" s="374"/>
      <c r="C475" s="374"/>
      <c r="D475" s="374"/>
      <c r="E475" s="344"/>
      <c r="F475" s="338"/>
    </row>
    <row r="476" spans="1:6" ht="13.5" customHeight="1" x14ac:dyDescent="0.2">
      <c r="A476" s="345" t="s">
        <v>681</v>
      </c>
      <c r="B476" s="374"/>
      <c r="C476" s="374"/>
      <c r="D476" s="374"/>
      <c r="E476" s="344"/>
      <c r="F476" s="338"/>
    </row>
    <row r="477" spans="1:6" ht="13.5" customHeight="1" x14ac:dyDescent="0.2">
      <c r="A477" s="256" t="s">
        <v>682</v>
      </c>
      <c r="B477" s="374"/>
      <c r="C477" s="374"/>
      <c r="D477" s="374"/>
      <c r="E477" s="344"/>
      <c r="F477" s="338"/>
    </row>
    <row r="478" spans="1:6" ht="13.5" customHeight="1" x14ac:dyDescent="0.2">
      <c r="A478" s="256" t="s">
        <v>683</v>
      </c>
      <c r="B478" s="374"/>
      <c r="C478" s="374"/>
      <c r="D478" s="374"/>
      <c r="E478" s="344"/>
      <c r="F478" s="338"/>
    </row>
    <row r="479" spans="1:6" ht="13.5" customHeight="1" x14ac:dyDescent="0.2">
      <c r="A479" s="256" t="s">
        <v>684</v>
      </c>
      <c r="B479" s="374"/>
      <c r="C479" s="374"/>
      <c r="D479" s="374"/>
      <c r="E479" s="344"/>
      <c r="F479" s="338"/>
    </row>
    <row r="480" spans="1:6" ht="13.5" customHeight="1" x14ac:dyDescent="0.2">
      <c r="A480" s="345" t="s">
        <v>685</v>
      </c>
      <c r="B480" s="374"/>
      <c r="C480" s="374"/>
      <c r="D480" s="374"/>
      <c r="E480" s="344"/>
      <c r="F480" s="338"/>
    </row>
    <row r="481" spans="1:6" s="263" customFormat="1" ht="13.5" customHeight="1" x14ac:dyDescent="0.2">
      <c r="A481" s="345" t="s">
        <v>686</v>
      </c>
      <c r="B481" s="372"/>
      <c r="C481" s="372"/>
      <c r="D481" s="372"/>
      <c r="E481" s="359"/>
      <c r="F481" s="360"/>
    </row>
    <row r="482" spans="1:6" s="263" customFormat="1" ht="13.5" customHeight="1" x14ac:dyDescent="0.2">
      <c r="A482" s="345" t="s">
        <v>687</v>
      </c>
      <c r="B482" s="372"/>
      <c r="C482" s="372"/>
      <c r="D482" s="372"/>
      <c r="E482" s="359"/>
      <c r="F482" s="360"/>
    </row>
    <row r="483" spans="1:6" s="263" customFormat="1" ht="13.5" customHeight="1" x14ac:dyDescent="0.2">
      <c r="A483" s="345" t="s">
        <v>688</v>
      </c>
      <c r="B483" s="372"/>
      <c r="C483" s="372"/>
      <c r="D483" s="372"/>
      <c r="E483" s="359"/>
      <c r="F483" s="360"/>
    </row>
    <row r="484" spans="1:6" s="263" customFormat="1" ht="13.5" customHeight="1" x14ac:dyDescent="0.2">
      <c r="A484" s="345" t="s">
        <v>689</v>
      </c>
      <c r="B484" s="372"/>
      <c r="C484" s="372"/>
      <c r="D484" s="372"/>
      <c r="E484" s="359"/>
      <c r="F484" s="360"/>
    </row>
    <row r="485" spans="1:6" s="263" customFormat="1" ht="13.5" customHeight="1" x14ac:dyDescent="0.2">
      <c r="A485" s="256" t="s">
        <v>690</v>
      </c>
      <c r="B485" s="372"/>
      <c r="C485" s="372"/>
      <c r="D485" s="372"/>
      <c r="E485" s="359"/>
      <c r="F485" s="360"/>
    </row>
    <row r="486" spans="1:6" s="263" customFormat="1" ht="13.5" customHeight="1" x14ac:dyDescent="0.25">
      <c r="A486" s="261" t="s">
        <v>691</v>
      </c>
      <c r="B486" s="371">
        <f>B449+B450+B451</f>
        <v>55592000</v>
      </c>
      <c r="C486" s="371">
        <f>C449+C450+C451</f>
        <v>65850230</v>
      </c>
      <c r="D486" s="372"/>
      <c r="E486" s="359"/>
      <c r="F486" s="360"/>
    </row>
    <row r="487" spans="1:6" s="263" customFormat="1" ht="13.5" customHeight="1" x14ac:dyDescent="0.25">
      <c r="A487" s="261"/>
      <c r="B487" s="372"/>
      <c r="C487" s="372"/>
      <c r="D487" s="372"/>
      <c r="E487" s="359"/>
      <c r="F487" s="360"/>
    </row>
    <row r="488" spans="1:6" s="263" customFormat="1" ht="13.5" customHeight="1" x14ac:dyDescent="0.2">
      <c r="A488" s="267" t="s">
        <v>107</v>
      </c>
      <c r="B488" s="372"/>
      <c r="C488" s="372"/>
      <c r="D488" s="372"/>
      <c r="E488" s="359"/>
      <c r="F488" s="360"/>
    </row>
    <row r="489" spans="1:6" s="263" customFormat="1" ht="13.5" customHeight="1" x14ac:dyDescent="0.25">
      <c r="A489" s="255" t="s">
        <v>658</v>
      </c>
      <c r="B489" s="371">
        <f t="shared" ref="B489" si="41">B449+B409+B369+B329</f>
        <v>1269401135</v>
      </c>
      <c r="C489" s="371">
        <f t="shared" ref="C489:C504" si="42">C449+C409+C369+C329</f>
        <v>1386651071</v>
      </c>
      <c r="D489" s="372"/>
      <c r="E489" s="359"/>
      <c r="F489" s="360"/>
    </row>
    <row r="490" spans="1:6" s="263" customFormat="1" ht="13.5" customHeight="1" x14ac:dyDescent="0.25">
      <c r="A490" s="255" t="s">
        <v>659</v>
      </c>
      <c r="B490" s="371">
        <f t="shared" ref="B490" si="43">B450+B410+B370+B330</f>
        <v>234694659</v>
      </c>
      <c r="C490" s="371">
        <f t="shared" si="42"/>
        <v>241412924</v>
      </c>
      <c r="D490" s="372"/>
      <c r="E490" s="359"/>
      <c r="F490" s="360"/>
    </row>
    <row r="491" spans="1:6" s="263" customFormat="1" ht="13.5" customHeight="1" x14ac:dyDescent="0.25">
      <c r="A491" s="255" t="s">
        <v>660</v>
      </c>
      <c r="B491" s="371">
        <f t="shared" ref="B491" si="44">B451+B411+B371+B331</f>
        <v>499038890</v>
      </c>
      <c r="C491" s="371">
        <f t="shared" si="42"/>
        <v>177869320</v>
      </c>
      <c r="D491" s="372"/>
      <c r="E491" s="359"/>
      <c r="F491" s="360"/>
    </row>
    <row r="492" spans="1:6" s="263" customFormat="1" ht="13.5" customHeight="1" x14ac:dyDescent="0.2">
      <c r="A492" s="267" t="s">
        <v>661</v>
      </c>
      <c r="B492" s="371">
        <f t="shared" ref="B492" si="45">B452+B412+B372+B332</f>
        <v>16467291</v>
      </c>
      <c r="C492" s="371">
        <f t="shared" si="42"/>
        <v>18940905</v>
      </c>
      <c r="D492" s="372"/>
      <c r="E492" s="359"/>
      <c r="F492" s="360"/>
    </row>
    <row r="493" spans="1:6" s="263" customFormat="1" ht="13.5" customHeight="1" x14ac:dyDescent="0.2">
      <c r="A493" s="267" t="s">
        <v>662</v>
      </c>
      <c r="B493" s="371">
        <f t="shared" ref="B493" si="46">B453+B413+B373+B333</f>
        <v>185967890</v>
      </c>
      <c r="C493" s="371">
        <f t="shared" si="42"/>
        <v>205290480</v>
      </c>
      <c r="D493" s="372"/>
      <c r="E493" s="359"/>
      <c r="F493" s="360"/>
    </row>
    <row r="494" spans="1:6" s="263" customFormat="1" ht="13.5" customHeight="1" x14ac:dyDescent="0.2">
      <c r="A494" s="267" t="s">
        <v>663</v>
      </c>
      <c r="B494" s="371">
        <f t="shared" ref="B494" si="47">B454+B414+B374+B334</f>
        <v>0</v>
      </c>
      <c r="C494" s="371">
        <f t="shared" si="42"/>
        <v>0</v>
      </c>
      <c r="D494" s="372"/>
      <c r="E494" s="359"/>
      <c r="F494" s="360"/>
    </row>
    <row r="495" spans="1:6" s="263" customFormat="1" ht="13.5" customHeight="1" x14ac:dyDescent="0.2">
      <c r="A495" s="267" t="s">
        <v>664</v>
      </c>
      <c r="B495" s="371">
        <f t="shared" ref="B495" si="48">B455+B415+B375+B335</f>
        <v>8849726</v>
      </c>
      <c r="C495" s="371">
        <f t="shared" si="42"/>
        <v>10024764</v>
      </c>
      <c r="D495" s="372"/>
      <c r="E495" s="359"/>
      <c r="F495" s="360"/>
    </row>
    <row r="496" spans="1:6" s="263" customFormat="1" ht="13.5" customHeight="1" x14ac:dyDescent="0.2">
      <c r="A496" s="267" t="s">
        <v>665</v>
      </c>
      <c r="B496" s="371">
        <f t="shared" ref="B496" si="49">B456+B416+B376+B336</f>
        <v>7538000</v>
      </c>
      <c r="C496" s="371">
        <f t="shared" si="42"/>
        <v>7754000</v>
      </c>
      <c r="D496" s="372"/>
      <c r="E496" s="359"/>
      <c r="F496" s="360"/>
    </row>
    <row r="497" spans="1:6" s="263" customFormat="1" ht="13.5" customHeight="1" x14ac:dyDescent="0.2">
      <c r="A497" s="267" t="s">
        <v>666</v>
      </c>
      <c r="B497" s="371">
        <f t="shared" ref="B497" si="50">B457+B417+B377+B337</f>
        <v>168243053</v>
      </c>
      <c r="C497" s="371">
        <f t="shared" si="42"/>
        <v>153891726</v>
      </c>
      <c r="D497" s="372"/>
      <c r="E497" s="359"/>
      <c r="F497" s="360"/>
    </row>
    <row r="498" spans="1:6" s="263" customFormat="1" ht="13.5" customHeight="1" x14ac:dyDescent="0.2">
      <c r="A498" s="267" t="s">
        <v>725</v>
      </c>
      <c r="B498" s="371">
        <f t="shared" ref="B498" si="51">B458+B418+B378+B338</f>
        <v>45985010</v>
      </c>
      <c r="C498" s="371">
        <f t="shared" si="42"/>
        <v>47225245</v>
      </c>
      <c r="D498" s="372"/>
      <c r="E498" s="359"/>
      <c r="F498" s="360"/>
    </row>
    <row r="499" spans="1:6" s="263" customFormat="1" ht="13.5" customHeight="1" x14ac:dyDescent="0.2">
      <c r="A499" s="267" t="s">
        <v>667</v>
      </c>
      <c r="B499" s="371">
        <f t="shared" ref="B499" si="52">B459+B419+B379+B339</f>
        <v>6909000</v>
      </c>
      <c r="C499" s="371">
        <f t="shared" si="42"/>
        <v>5796000</v>
      </c>
      <c r="D499" s="372"/>
      <c r="E499" s="359"/>
      <c r="F499" s="360"/>
    </row>
    <row r="500" spans="1:6" s="263" customFormat="1" ht="13.5" customHeight="1" x14ac:dyDescent="0.2">
      <c r="A500" s="267" t="s">
        <v>668</v>
      </c>
      <c r="B500" s="371">
        <f t="shared" ref="B500" si="53">B460+B420+B380+B340</f>
        <v>22405625</v>
      </c>
      <c r="C500" s="371">
        <f t="shared" si="42"/>
        <v>25972000</v>
      </c>
      <c r="D500" s="372"/>
      <c r="E500" s="359"/>
      <c r="F500" s="360"/>
    </row>
    <row r="501" spans="1:6" s="263" customFormat="1" ht="13.5" customHeight="1" x14ac:dyDescent="0.2">
      <c r="A501" s="267" t="s">
        <v>669</v>
      </c>
      <c r="B501" s="371">
        <f t="shared" ref="B501" si="54">B461+B421+B381+B341</f>
        <v>8605435</v>
      </c>
      <c r="C501" s="371">
        <f t="shared" si="42"/>
        <v>8322649</v>
      </c>
      <c r="D501" s="372"/>
      <c r="E501" s="359"/>
      <c r="F501" s="360"/>
    </row>
    <row r="502" spans="1:6" s="263" customFormat="1" ht="13.5" customHeight="1" x14ac:dyDescent="0.2">
      <c r="A502" s="267" t="s">
        <v>670</v>
      </c>
      <c r="B502" s="371">
        <f t="shared" ref="B502" si="55">B462+B422+B382+B342</f>
        <v>184947540</v>
      </c>
      <c r="C502" s="371">
        <f t="shared" si="42"/>
        <v>204726749</v>
      </c>
      <c r="D502" s="372"/>
      <c r="E502" s="359"/>
      <c r="F502" s="360"/>
    </row>
    <row r="503" spans="1:6" s="263" customFormat="1" ht="13.5" customHeight="1" x14ac:dyDescent="0.2">
      <c r="A503" s="267" t="s">
        <v>671</v>
      </c>
      <c r="B503" s="371">
        <f t="shared" ref="B503" si="56">B463+B423+B383+B343</f>
        <v>198179775</v>
      </c>
      <c r="C503" s="371">
        <f t="shared" si="42"/>
        <v>157250306</v>
      </c>
      <c r="D503" s="372"/>
      <c r="E503" s="359"/>
      <c r="F503" s="360"/>
    </row>
    <row r="504" spans="1:6" s="263" customFormat="1" ht="13.5" customHeight="1" x14ac:dyDescent="0.2">
      <c r="A504" s="267" t="s">
        <v>672</v>
      </c>
      <c r="B504" s="371">
        <f t="shared" ref="B504" si="57">B464+B424+B384+B344</f>
        <v>455000</v>
      </c>
      <c r="C504" s="371">
        <f t="shared" si="42"/>
        <v>666000</v>
      </c>
      <c r="D504" s="372"/>
      <c r="E504" s="359"/>
      <c r="F504" s="360"/>
    </row>
    <row r="505" spans="1:6" s="263" customFormat="1" ht="13.5" customHeight="1" x14ac:dyDescent="0.2">
      <c r="A505" s="267" t="s">
        <v>743</v>
      </c>
      <c r="B505" s="371">
        <f t="shared" ref="B505" si="58">B465+B425+B385+B345</f>
        <v>440000</v>
      </c>
      <c r="C505" s="371">
        <f t="shared" ref="C505:C520" si="59">C465+C425+C385+C345</f>
        <v>370000</v>
      </c>
      <c r="D505" s="372"/>
      <c r="E505" s="359"/>
      <c r="F505" s="360"/>
    </row>
    <row r="506" spans="1:6" s="263" customFormat="1" ht="13.5" customHeight="1" x14ac:dyDescent="0.2">
      <c r="A506" s="271" t="s">
        <v>673</v>
      </c>
      <c r="B506" s="371">
        <f t="shared" ref="B506" si="60">B466+B426+B386+B346</f>
        <v>134897046</v>
      </c>
      <c r="C506" s="371">
        <f t="shared" si="59"/>
        <v>143497812</v>
      </c>
      <c r="D506" s="372"/>
      <c r="E506" s="359"/>
      <c r="F506" s="360"/>
    </row>
    <row r="507" spans="1:6" s="263" customFormat="1" ht="13.5" customHeight="1" x14ac:dyDescent="0.2">
      <c r="A507" s="267" t="s">
        <v>750</v>
      </c>
      <c r="B507" s="371">
        <f t="shared" ref="B507" si="61">B467+B427+B387+B347</f>
        <v>115063914</v>
      </c>
      <c r="C507" s="371">
        <f t="shared" si="59"/>
        <v>105678052</v>
      </c>
      <c r="D507" s="372"/>
      <c r="E507" s="359"/>
      <c r="F507" s="360"/>
    </row>
    <row r="508" spans="1:6" s="263" customFormat="1" ht="13.5" customHeight="1" x14ac:dyDescent="0.2">
      <c r="A508" s="267" t="s">
        <v>845</v>
      </c>
      <c r="B508" s="371">
        <f t="shared" ref="B508" si="62">B468+B428+B388+B348</f>
        <v>17562000</v>
      </c>
      <c r="C508" s="371">
        <f t="shared" si="59"/>
        <v>36130000</v>
      </c>
      <c r="D508" s="372"/>
      <c r="E508" s="359"/>
      <c r="F508" s="360"/>
    </row>
    <row r="509" spans="1:6" s="263" customFormat="1" ht="13.5" customHeight="1" x14ac:dyDescent="0.2">
      <c r="A509" s="267" t="s">
        <v>675</v>
      </c>
      <c r="B509" s="371">
        <f t="shared" ref="B509" si="63">B469+B429+B389+B349</f>
        <v>13289658</v>
      </c>
      <c r="C509" s="371">
        <f t="shared" si="59"/>
        <v>12572659</v>
      </c>
      <c r="D509" s="372"/>
      <c r="E509" s="359"/>
      <c r="F509" s="360"/>
    </row>
    <row r="510" spans="1:6" s="263" customFormat="1" ht="13.5" customHeight="1" x14ac:dyDescent="0.25">
      <c r="A510" s="385" t="s">
        <v>676</v>
      </c>
      <c r="B510" s="371">
        <f t="shared" ref="B510:C510" si="64">B470+B430+B390+B350</f>
        <v>1135805963</v>
      </c>
      <c r="C510" s="371">
        <f t="shared" si="64"/>
        <v>1144109347</v>
      </c>
      <c r="D510" s="372"/>
      <c r="E510" s="359"/>
      <c r="F510" s="360"/>
    </row>
    <row r="511" spans="1:6" s="263" customFormat="1" ht="13.5" customHeight="1" x14ac:dyDescent="0.25">
      <c r="A511" s="255" t="s">
        <v>677</v>
      </c>
      <c r="B511" s="371">
        <f t="shared" ref="B511" si="65">B471+B431+B391+B351</f>
        <v>27000000</v>
      </c>
      <c r="C511" s="371">
        <f t="shared" si="59"/>
        <v>28000000</v>
      </c>
      <c r="D511" s="372"/>
      <c r="E511" s="359"/>
      <c r="F511" s="360"/>
    </row>
    <row r="512" spans="1:6" s="263" customFormat="1" ht="13.5" customHeight="1" x14ac:dyDescent="0.25">
      <c r="A512" s="255" t="s">
        <v>678</v>
      </c>
      <c r="B512" s="371">
        <f t="shared" ref="B512" si="66">B472+B432+B392+B352</f>
        <v>81195364</v>
      </c>
      <c r="C512" s="371">
        <f t="shared" si="59"/>
        <v>144723595</v>
      </c>
      <c r="D512" s="372"/>
      <c r="E512" s="359"/>
      <c r="F512" s="360"/>
    </row>
    <row r="513" spans="1:6" s="263" customFormat="1" ht="13.5" customHeight="1" x14ac:dyDescent="0.2">
      <c r="A513" s="272" t="s">
        <v>679</v>
      </c>
      <c r="B513" s="371">
        <f t="shared" ref="B513" si="67">B473+B433+B393+B353</f>
        <v>0</v>
      </c>
      <c r="C513" s="371">
        <f t="shared" si="59"/>
        <v>0</v>
      </c>
      <c r="D513" s="372"/>
      <c r="E513" s="359"/>
      <c r="F513" s="360"/>
    </row>
    <row r="514" spans="1:6" s="263" customFormat="1" ht="13.5" customHeight="1" x14ac:dyDescent="0.2">
      <c r="A514" s="267" t="s">
        <v>680</v>
      </c>
      <c r="B514" s="371">
        <f t="shared" ref="B514" si="68">B474+B434+B394+B354</f>
        <v>0</v>
      </c>
      <c r="C514" s="371">
        <f t="shared" si="59"/>
        <v>0</v>
      </c>
      <c r="D514" s="372"/>
      <c r="E514" s="359"/>
      <c r="F514" s="360"/>
    </row>
    <row r="515" spans="1:6" s="263" customFormat="1" ht="13.5" customHeight="1" x14ac:dyDescent="0.2">
      <c r="A515" s="267" t="s">
        <v>744</v>
      </c>
      <c r="B515" s="371">
        <f t="shared" ref="B515" si="69">B475+B435+B395+B355</f>
        <v>0</v>
      </c>
      <c r="C515" s="371">
        <f t="shared" si="59"/>
        <v>0</v>
      </c>
      <c r="D515" s="372"/>
      <c r="E515" s="359"/>
      <c r="F515" s="360"/>
    </row>
    <row r="516" spans="1:6" s="263" customFormat="1" ht="13.5" customHeight="1" x14ac:dyDescent="0.2">
      <c r="A516" s="267" t="s">
        <v>681</v>
      </c>
      <c r="B516" s="371">
        <f t="shared" ref="B516" si="70">B476+B436+B396+B356</f>
        <v>0</v>
      </c>
      <c r="C516" s="371">
        <f t="shared" si="59"/>
        <v>0</v>
      </c>
      <c r="D516" s="372"/>
      <c r="E516" s="359"/>
      <c r="F516" s="360"/>
    </row>
    <row r="517" spans="1:6" s="263" customFormat="1" ht="13.5" customHeight="1" x14ac:dyDescent="0.25">
      <c r="A517" s="255" t="s">
        <v>682</v>
      </c>
      <c r="B517" s="371">
        <f t="shared" ref="B517" si="71">B477+B437+B397+B357</f>
        <v>358893492</v>
      </c>
      <c r="C517" s="371">
        <f t="shared" si="59"/>
        <v>8809000</v>
      </c>
      <c r="D517" s="372"/>
      <c r="E517" s="359"/>
      <c r="F517" s="360"/>
    </row>
    <row r="518" spans="1:6" s="263" customFormat="1" ht="13.5" customHeight="1" x14ac:dyDescent="0.25">
      <c r="A518" s="255" t="s">
        <v>683</v>
      </c>
      <c r="B518" s="371">
        <f t="shared" ref="B518" si="72">B478+B438+B398+B358</f>
        <v>1519045842</v>
      </c>
      <c r="C518" s="371">
        <f t="shared" si="59"/>
        <v>669891000</v>
      </c>
      <c r="D518" s="372"/>
      <c r="E518" s="359"/>
      <c r="F518" s="360"/>
    </row>
    <row r="519" spans="1:6" s="263" customFormat="1" ht="13.5" customHeight="1" x14ac:dyDescent="0.25">
      <c r="A519" s="255" t="s">
        <v>684</v>
      </c>
      <c r="B519" s="371">
        <f t="shared" ref="B519" si="73">B479+B439+B399+B359</f>
        <v>15000000</v>
      </c>
      <c r="C519" s="371">
        <f t="shared" si="59"/>
        <v>31000000</v>
      </c>
      <c r="D519" s="372"/>
      <c r="E519" s="359"/>
      <c r="F519" s="360"/>
    </row>
    <row r="520" spans="1:6" s="263" customFormat="1" ht="13.5" customHeight="1" x14ac:dyDescent="0.2">
      <c r="A520" s="267" t="s">
        <v>685</v>
      </c>
      <c r="B520" s="371">
        <f t="shared" ref="B520" si="74">B480+B440+B400+B360</f>
        <v>0</v>
      </c>
      <c r="C520" s="371">
        <f t="shared" si="59"/>
        <v>0</v>
      </c>
      <c r="D520" s="372"/>
      <c r="E520" s="359"/>
      <c r="F520" s="360"/>
    </row>
    <row r="521" spans="1:6" s="263" customFormat="1" ht="13.5" customHeight="1" x14ac:dyDescent="0.2">
      <c r="A521" s="267" t="s">
        <v>686</v>
      </c>
      <c r="B521" s="371">
        <f t="shared" ref="B521" si="75">B481+B441+B401+B361</f>
        <v>0</v>
      </c>
      <c r="C521" s="371">
        <f t="shared" ref="C521:C525" si="76">C481+C441+C401+C361</f>
        <v>0</v>
      </c>
      <c r="D521" s="372"/>
      <c r="E521" s="359"/>
      <c r="F521" s="360"/>
    </row>
    <row r="522" spans="1:6" s="263" customFormat="1" ht="13.5" customHeight="1" x14ac:dyDescent="0.2">
      <c r="A522" s="267" t="s">
        <v>687</v>
      </c>
      <c r="B522" s="371">
        <f t="shared" ref="B522" si="77">B482+B442+B402+B362</f>
        <v>7500000</v>
      </c>
      <c r="C522" s="371">
        <f t="shared" si="76"/>
        <v>0</v>
      </c>
      <c r="D522" s="372"/>
      <c r="E522" s="359"/>
      <c r="F522" s="360"/>
    </row>
    <row r="523" spans="1:6" ht="13.5" customHeight="1" x14ac:dyDescent="0.2">
      <c r="A523" s="267" t="s">
        <v>688</v>
      </c>
      <c r="B523" s="371">
        <f t="shared" ref="B523" si="78">B483+B443+B403+B363</f>
        <v>0</v>
      </c>
      <c r="C523" s="371">
        <f t="shared" si="76"/>
        <v>0</v>
      </c>
      <c r="D523" s="372"/>
      <c r="E523" s="344"/>
      <c r="F523" s="338"/>
    </row>
    <row r="524" spans="1:6" ht="13.5" customHeight="1" x14ac:dyDescent="0.2">
      <c r="A524" s="267" t="s">
        <v>689</v>
      </c>
      <c r="B524" s="371">
        <f t="shared" ref="B524" si="79">B484+B444+B404+B364</f>
        <v>7500000</v>
      </c>
      <c r="C524" s="371">
        <f t="shared" si="76"/>
        <v>0</v>
      </c>
      <c r="D524" s="372"/>
      <c r="E524" s="344"/>
      <c r="F524" s="338"/>
    </row>
    <row r="525" spans="1:6" ht="13.5" customHeight="1" x14ac:dyDescent="0.25">
      <c r="A525" s="255" t="s">
        <v>690</v>
      </c>
      <c r="B525" s="371">
        <f t="shared" ref="B525" si="80">B485+B445+B405+B365</f>
        <v>171119937</v>
      </c>
      <c r="C525" s="371">
        <f t="shared" si="76"/>
        <v>187773913</v>
      </c>
      <c r="D525" s="372"/>
      <c r="E525" s="344"/>
      <c r="F525" s="338"/>
    </row>
    <row r="526" spans="1:6" ht="13.5" customHeight="1" x14ac:dyDescent="0.25">
      <c r="A526" s="261" t="s">
        <v>691</v>
      </c>
      <c r="B526" s="371">
        <f t="shared" ref="B526:C526" si="81">B486+B446+B406+B366</f>
        <v>4812156392</v>
      </c>
      <c r="C526" s="371">
        <f t="shared" si="81"/>
        <v>3842370850</v>
      </c>
      <c r="D526" s="372"/>
      <c r="E526" s="344"/>
      <c r="F526" s="338"/>
    </row>
    <row r="527" spans="1:6" ht="13.5" customHeight="1" x14ac:dyDescent="0.2">
      <c r="B527" s="374"/>
      <c r="C527" s="374"/>
      <c r="D527" s="374"/>
      <c r="E527" s="344"/>
      <c r="F527" s="338"/>
    </row>
    <row r="528" spans="1:6" ht="13.5" customHeight="1" x14ac:dyDescent="0.2">
      <c r="A528" s="267" t="s">
        <v>702</v>
      </c>
      <c r="B528" s="374"/>
      <c r="C528" s="374"/>
      <c r="D528" s="374"/>
      <c r="E528" s="344"/>
      <c r="F528" s="338"/>
    </row>
    <row r="529" spans="1:6" ht="13.5" customHeight="1" x14ac:dyDescent="0.2">
      <c r="A529" s="256" t="s">
        <v>658</v>
      </c>
      <c r="B529" s="374"/>
      <c r="C529" s="374"/>
      <c r="D529" s="374"/>
      <c r="E529" s="344"/>
      <c r="F529" s="338"/>
    </row>
    <row r="530" spans="1:6" ht="13.5" customHeight="1" x14ac:dyDescent="0.2">
      <c r="A530" s="256" t="s">
        <v>659</v>
      </c>
      <c r="B530" s="374"/>
      <c r="C530" s="374"/>
      <c r="D530" s="374"/>
      <c r="E530" s="344"/>
      <c r="F530" s="338"/>
    </row>
    <row r="531" spans="1:6" ht="13.5" customHeight="1" x14ac:dyDescent="0.2">
      <c r="A531" s="256" t="s">
        <v>660</v>
      </c>
      <c r="B531" s="374"/>
      <c r="C531" s="374"/>
      <c r="D531" s="374"/>
      <c r="E531" s="344"/>
      <c r="F531" s="338"/>
    </row>
    <row r="532" spans="1:6" ht="13.5" customHeight="1" x14ac:dyDescent="0.2">
      <c r="A532" s="345" t="s">
        <v>661</v>
      </c>
      <c r="B532" s="374"/>
      <c r="C532" s="374"/>
      <c r="D532" s="374"/>
      <c r="E532" s="344"/>
      <c r="F532" s="338"/>
    </row>
    <row r="533" spans="1:6" ht="13.5" customHeight="1" x14ac:dyDescent="0.2">
      <c r="A533" s="345" t="s">
        <v>662</v>
      </c>
      <c r="B533" s="374"/>
      <c r="C533" s="374"/>
      <c r="D533" s="374"/>
      <c r="E533" s="344"/>
      <c r="F533" s="338"/>
    </row>
    <row r="534" spans="1:6" ht="13.5" customHeight="1" x14ac:dyDescent="0.2">
      <c r="A534" s="345" t="s">
        <v>663</v>
      </c>
      <c r="B534" s="374"/>
      <c r="C534" s="374"/>
      <c r="D534" s="374"/>
      <c r="E534" s="344"/>
      <c r="F534" s="338"/>
    </row>
    <row r="535" spans="1:6" ht="13.5" customHeight="1" x14ac:dyDescent="0.2">
      <c r="A535" s="345" t="s">
        <v>664</v>
      </c>
      <c r="B535" s="374"/>
      <c r="C535" s="374"/>
      <c r="D535" s="374"/>
      <c r="E535" s="344"/>
      <c r="F535" s="338"/>
    </row>
    <row r="536" spans="1:6" ht="13.5" customHeight="1" x14ac:dyDescent="0.2">
      <c r="A536" s="345" t="s">
        <v>665</v>
      </c>
      <c r="B536" s="374"/>
      <c r="C536" s="374"/>
      <c r="D536" s="374"/>
      <c r="E536" s="344"/>
      <c r="F536" s="338"/>
    </row>
    <row r="537" spans="1:6" ht="13.5" customHeight="1" x14ac:dyDescent="0.2">
      <c r="A537" s="345" t="s">
        <v>666</v>
      </c>
      <c r="B537" s="374"/>
      <c r="C537" s="374"/>
      <c r="D537" s="374"/>
      <c r="E537" s="344"/>
      <c r="F537" s="338"/>
    </row>
    <row r="538" spans="1:6" ht="13.5" customHeight="1" x14ac:dyDescent="0.2">
      <c r="A538" s="345" t="s">
        <v>725</v>
      </c>
      <c r="B538" s="374"/>
      <c r="C538" s="374"/>
      <c r="D538" s="374"/>
      <c r="E538" s="344"/>
      <c r="F538" s="338"/>
    </row>
    <row r="539" spans="1:6" ht="13.5" customHeight="1" x14ac:dyDescent="0.2">
      <c r="A539" s="345" t="s">
        <v>667</v>
      </c>
      <c r="B539" s="374"/>
      <c r="C539" s="374"/>
      <c r="D539" s="374"/>
      <c r="E539" s="344"/>
      <c r="F539" s="338"/>
    </row>
    <row r="540" spans="1:6" ht="13.5" customHeight="1" x14ac:dyDescent="0.2">
      <c r="A540" s="345" t="s">
        <v>668</v>
      </c>
      <c r="B540" s="374"/>
      <c r="C540" s="374"/>
      <c r="D540" s="374"/>
      <c r="E540" s="344"/>
      <c r="F540" s="338"/>
    </row>
    <row r="541" spans="1:6" ht="13.5" customHeight="1" x14ac:dyDescent="0.2">
      <c r="A541" s="345" t="s">
        <v>669</v>
      </c>
      <c r="B541" s="374"/>
      <c r="C541" s="374"/>
      <c r="D541" s="374"/>
      <c r="E541" s="344"/>
      <c r="F541" s="338"/>
    </row>
    <row r="542" spans="1:6" ht="13.5" customHeight="1" x14ac:dyDescent="0.2">
      <c r="A542" s="345" t="s">
        <v>670</v>
      </c>
      <c r="B542" s="374"/>
      <c r="C542" s="374"/>
      <c r="D542" s="374"/>
      <c r="E542" s="344"/>
      <c r="F542" s="338"/>
    </row>
    <row r="543" spans="1:6" ht="13.5" customHeight="1" x14ac:dyDescent="0.2">
      <c r="A543" s="345" t="s">
        <v>671</v>
      </c>
      <c r="B543" s="374"/>
      <c r="C543" s="374"/>
      <c r="D543" s="374"/>
      <c r="E543" s="344"/>
      <c r="F543" s="338"/>
    </row>
    <row r="544" spans="1:6" ht="13.5" customHeight="1" x14ac:dyDescent="0.2">
      <c r="A544" s="345" t="s">
        <v>672</v>
      </c>
      <c r="B544" s="374"/>
      <c r="C544" s="374"/>
      <c r="D544" s="374"/>
      <c r="E544" s="344"/>
      <c r="F544" s="338"/>
    </row>
    <row r="545" spans="1:6" ht="13.5" customHeight="1" x14ac:dyDescent="0.2">
      <c r="A545" s="345" t="s">
        <v>743</v>
      </c>
      <c r="B545" s="374"/>
      <c r="C545" s="374"/>
      <c r="D545" s="374"/>
      <c r="E545" s="344"/>
      <c r="F545" s="338"/>
    </row>
    <row r="546" spans="1:6" ht="13.5" customHeight="1" x14ac:dyDescent="0.2">
      <c r="A546" s="346" t="s">
        <v>673</v>
      </c>
      <c r="B546" s="374"/>
      <c r="C546" s="374"/>
      <c r="D546" s="374"/>
      <c r="E546" s="344"/>
      <c r="F546" s="338"/>
    </row>
    <row r="547" spans="1:6" ht="13.5" customHeight="1" x14ac:dyDescent="0.2">
      <c r="A547" s="345" t="s">
        <v>750</v>
      </c>
      <c r="B547" s="374"/>
      <c r="C547" s="374"/>
      <c r="D547" s="374"/>
      <c r="E547" s="344"/>
      <c r="F547" s="338"/>
    </row>
    <row r="548" spans="1:6" ht="13.5" customHeight="1" x14ac:dyDescent="0.2">
      <c r="A548" s="345" t="s">
        <v>674</v>
      </c>
      <c r="B548" s="374"/>
      <c r="C548" s="374"/>
      <c r="D548" s="374"/>
      <c r="E548" s="344"/>
      <c r="F548" s="338"/>
    </row>
    <row r="549" spans="1:6" ht="13.5" customHeight="1" x14ac:dyDescent="0.2">
      <c r="A549" s="345" t="s">
        <v>675</v>
      </c>
      <c r="B549" s="374"/>
      <c r="C549" s="374"/>
      <c r="D549" s="374"/>
      <c r="E549" s="344"/>
      <c r="F549" s="338"/>
    </row>
    <row r="550" spans="1:6" ht="13.5" customHeight="1" x14ac:dyDescent="0.2">
      <c r="A550" s="258" t="s">
        <v>676</v>
      </c>
      <c r="B550" s="374"/>
      <c r="C550" s="374"/>
      <c r="D550" s="374"/>
      <c r="E550" s="344"/>
      <c r="F550" s="338"/>
    </row>
    <row r="551" spans="1:6" ht="13.5" customHeight="1" x14ac:dyDescent="0.2">
      <c r="A551" s="256" t="s">
        <v>677</v>
      </c>
      <c r="B551" s="374"/>
      <c r="C551" s="374"/>
      <c r="D551" s="374"/>
      <c r="E551" s="344"/>
      <c r="F551" s="338"/>
    </row>
    <row r="552" spans="1:6" ht="13.5" customHeight="1" x14ac:dyDescent="0.2">
      <c r="A552" s="256" t="s">
        <v>678</v>
      </c>
      <c r="B552" s="374"/>
      <c r="C552" s="374"/>
      <c r="D552" s="374"/>
      <c r="E552" s="344"/>
      <c r="F552" s="338"/>
    </row>
    <row r="553" spans="1:6" ht="13.5" customHeight="1" x14ac:dyDescent="0.2">
      <c r="A553" s="260" t="s">
        <v>679</v>
      </c>
      <c r="B553" s="374"/>
      <c r="C553" s="374"/>
      <c r="D553" s="374"/>
      <c r="E553" s="344"/>
      <c r="F553" s="338"/>
    </row>
    <row r="554" spans="1:6" ht="13.5" customHeight="1" x14ac:dyDescent="0.2">
      <c r="A554" s="345" t="s">
        <v>680</v>
      </c>
      <c r="B554" s="374"/>
      <c r="C554" s="374"/>
      <c r="D554" s="374"/>
      <c r="E554" s="344"/>
      <c r="F554" s="338"/>
    </row>
    <row r="555" spans="1:6" ht="13.5" customHeight="1" x14ac:dyDescent="0.2">
      <c r="A555" s="345" t="s">
        <v>744</v>
      </c>
      <c r="B555" s="374"/>
      <c r="C555" s="374"/>
      <c r="D555" s="374"/>
      <c r="E555" s="344"/>
      <c r="F555" s="338"/>
    </row>
    <row r="556" spans="1:6" ht="13.5" customHeight="1" x14ac:dyDescent="0.2">
      <c r="A556" s="345" t="s">
        <v>681</v>
      </c>
      <c r="B556" s="374"/>
      <c r="C556" s="374"/>
      <c r="D556" s="374"/>
      <c r="E556" s="344"/>
      <c r="F556" s="338"/>
    </row>
    <row r="557" spans="1:6" ht="13.5" customHeight="1" x14ac:dyDescent="0.2">
      <c r="A557" s="256" t="s">
        <v>682</v>
      </c>
      <c r="B557" s="374"/>
      <c r="C557" s="374"/>
      <c r="D557" s="374"/>
      <c r="E557" s="344"/>
      <c r="F557" s="338"/>
    </row>
    <row r="558" spans="1:6" ht="13.5" customHeight="1" x14ac:dyDescent="0.2">
      <c r="A558" s="256" t="s">
        <v>683</v>
      </c>
      <c r="B558" s="374"/>
      <c r="C558" s="374"/>
      <c r="D558" s="374"/>
      <c r="E558" s="344"/>
      <c r="F558" s="338"/>
    </row>
    <row r="559" spans="1:6" ht="13.5" customHeight="1" x14ac:dyDescent="0.2">
      <c r="A559" s="256" t="s">
        <v>684</v>
      </c>
      <c r="B559" s="374"/>
      <c r="C559" s="374"/>
      <c r="D559" s="374"/>
      <c r="E559" s="344"/>
      <c r="F559" s="338"/>
    </row>
    <row r="560" spans="1:6" ht="13.5" customHeight="1" x14ac:dyDescent="0.2">
      <c r="A560" s="345" t="s">
        <v>685</v>
      </c>
      <c r="B560" s="374"/>
      <c r="C560" s="374"/>
      <c r="D560" s="374"/>
      <c r="E560" s="344"/>
      <c r="F560" s="338"/>
    </row>
    <row r="561" spans="1:6" ht="13.5" customHeight="1" x14ac:dyDescent="0.2">
      <c r="A561" s="345" t="s">
        <v>686</v>
      </c>
      <c r="B561" s="374"/>
      <c r="C561" s="374"/>
      <c r="D561" s="374"/>
      <c r="E561" s="344"/>
      <c r="F561" s="338"/>
    </row>
    <row r="562" spans="1:6" ht="13.5" customHeight="1" x14ac:dyDescent="0.2">
      <c r="A562" s="345" t="s">
        <v>687</v>
      </c>
      <c r="B562" s="374"/>
      <c r="C562" s="374"/>
      <c r="D562" s="374"/>
      <c r="E562" s="344"/>
      <c r="F562" s="338"/>
    </row>
    <row r="563" spans="1:6" ht="13.5" customHeight="1" x14ac:dyDescent="0.2">
      <c r="A563" s="345" t="s">
        <v>688</v>
      </c>
      <c r="B563" s="374"/>
      <c r="C563" s="374"/>
      <c r="D563" s="374"/>
      <c r="E563" s="344"/>
      <c r="F563" s="338"/>
    </row>
    <row r="564" spans="1:6" ht="13.5" customHeight="1" x14ac:dyDescent="0.2">
      <c r="A564" s="345" t="s">
        <v>689</v>
      </c>
      <c r="B564" s="374"/>
      <c r="C564" s="374"/>
      <c r="D564" s="374"/>
      <c r="E564" s="344"/>
      <c r="F564" s="338"/>
    </row>
    <row r="565" spans="1:6" ht="13.5" customHeight="1" x14ac:dyDescent="0.2">
      <c r="A565" s="256" t="s">
        <v>690</v>
      </c>
      <c r="B565" s="374"/>
      <c r="C565" s="374"/>
      <c r="D565" s="374"/>
      <c r="E565" s="344"/>
      <c r="F565" s="338"/>
    </row>
    <row r="566" spans="1:6" ht="13.5" customHeight="1" x14ac:dyDescent="0.25">
      <c r="A566" s="261" t="s">
        <v>691</v>
      </c>
      <c r="B566" s="374"/>
      <c r="C566" s="374"/>
      <c r="D566" s="374"/>
      <c r="E566" s="344"/>
      <c r="F566" s="338"/>
    </row>
    <row r="567" spans="1:6" ht="13.5" customHeight="1" x14ac:dyDescent="0.2">
      <c r="A567" s="267"/>
      <c r="B567" s="374"/>
      <c r="C567" s="374"/>
      <c r="D567" s="374"/>
      <c r="E567" s="344"/>
      <c r="F567" s="338"/>
    </row>
    <row r="568" spans="1:6" ht="13.5" customHeight="1" x14ac:dyDescent="0.2">
      <c r="A568" s="267" t="s">
        <v>703</v>
      </c>
      <c r="B568" s="374"/>
      <c r="C568" s="374"/>
      <c r="D568" s="374"/>
      <c r="E568" s="344"/>
      <c r="F568" s="338"/>
    </row>
    <row r="569" spans="1:6" ht="13.5" customHeight="1" x14ac:dyDescent="0.2">
      <c r="A569" s="256" t="s">
        <v>658</v>
      </c>
      <c r="B569" s="374"/>
      <c r="C569" s="374"/>
      <c r="D569" s="374"/>
      <c r="E569" s="344"/>
      <c r="F569" s="338"/>
    </row>
    <row r="570" spans="1:6" ht="13.5" customHeight="1" x14ac:dyDescent="0.2">
      <c r="A570" s="256" t="s">
        <v>659</v>
      </c>
      <c r="B570" s="374"/>
      <c r="C570" s="374"/>
      <c r="D570" s="374"/>
      <c r="E570" s="344"/>
      <c r="F570" s="338"/>
    </row>
    <row r="571" spans="1:6" ht="13.5" customHeight="1" x14ac:dyDescent="0.2">
      <c r="A571" s="256" t="s">
        <v>660</v>
      </c>
      <c r="B571" s="374"/>
      <c r="C571" s="374"/>
      <c r="D571" s="374"/>
      <c r="E571" s="344"/>
      <c r="F571" s="338"/>
    </row>
    <row r="572" spans="1:6" ht="13.5" customHeight="1" x14ac:dyDescent="0.2">
      <c r="A572" s="345" t="s">
        <v>661</v>
      </c>
      <c r="B572" s="374"/>
      <c r="C572" s="374"/>
      <c r="D572" s="374"/>
      <c r="E572" s="344"/>
      <c r="F572" s="338"/>
    </row>
    <row r="573" spans="1:6" ht="13.5" customHeight="1" x14ac:dyDescent="0.2">
      <c r="A573" s="345" t="s">
        <v>662</v>
      </c>
      <c r="B573" s="374"/>
      <c r="C573" s="374"/>
      <c r="D573" s="374"/>
      <c r="E573" s="344"/>
      <c r="F573" s="338"/>
    </row>
    <row r="574" spans="1:6" ht="13.5" customHeight="1" x14ac:dyDescent="0.2">
      <c r="A574" s="345" t="s">
        <v>663</v>
      </c>
      <c r="B574" s="374"/>
      <c r="C574" s="374"/>
      <c r="D574" s="374"/>
      <c r="E574" s="344"/>
      <c r="F574" s="338"/>
    </row>
    <row r="575" spans="1:6" ht="13.5" customHeight="1" x14ac:dyDescent="0.2">
      <c r="A575" s="345" t="s">
        <v>664</v>
      </c>
      <c r="B575" s="374"/>
      <c r="C575" s="374"/>
      <c r="D575" s="374"/>
      <c r="E575" s="344"/>
      <c r="F575" s="338"/>
    </row>
    <row r="576" spans="1:6" ht="13.5" customHeight="1" x14ac:dyDescent="0.2">
      <c r="A576" s="345" t="s">
        <v>665</v>
      </c>
      <c r="B576" s="374"/>
      <c r="C576" s="374"/>
      <c r="D576" s="374"/>
      <c r="E576" s="344"/>
      <c r="F576" s="338"/>
    </row>
    <row r="577" spans="1:6" ht="13.5" customHeight="1" x14ac:dyDescent="0.2">
      <c r="A577" s="345" t="s">
        <v>666</v>
      </c>
      <c r="B577" s="374"/>
      <c r="C577" s="374"/>
      <c r="D577" s="374"/>
      <c r="E577" s="344"/>
      <c r="F577" s="338"/>
    </row>
    <row r="578" spans="1:6" ht="13.5" customHeight="1" x14ac:dyDescent="0.2">
      <c r="A578" s="345" t="s">
        <v>725</v>
      </c>
      <c r="B578" s="374"/>
      <c r="C578" s="374"/>
      <c r="D578" s="374"/>
      <c r="E578" s="344"/>
      <c r="F578" s="338"/>
    </row>
    <row r="579" spans="1:6" ht="13.5" customHeight="1" x14ac:dyDescent="0.2">
      <c r="A579" s="345" t="s">
        <v>667</v>
      </c>
      <c r="B579" s="374"/>
      <c r="C579" s="374"/>
      <c r="D579" s="374"/>
      <c r="E579" s="344"/>
      <c r="F579" s="338"/>
    </row>
    <row r="580" spans="1:6" ht="13.5" customHeight="1" x14ac:dyDescent="0.2">
      <c r="A580" s="345" t="s">
        <v>668</v>
      </c>
      <c r="B580" s="374"/>
      <c r="C580" s="374"/>
      <c r="D580" s="374"/>
      <c r="E580" s="344"/>
      <c r="F580" s="338"/>
    </row>
    <row r="581" spans="1:6" ht="13.5" customHeight="1" x14ac:dyDescent="0.2">
      <c r="A581" s="345" t="s">
        <v>669</v>
      </c>
      <c r="B581" s="374"/>
      <c r="C581" s="374"/>
      <c r="D581" s="374"/>
      <c r="E581" s="344"/>
      <c r="F581" s="338"/>
    </row>
    <row r="582" spans="1:6" ht="13.5" customHeight="1" x14ac:dyDescent="0.2">
      <c r="A582" s="345" t="s">
        <v>670</v>
      </c>
      <c r="B582" s="374"/>
      <c r="C582" s="374"/>
      <c r="D582" s="374"/>
      <c r="E582" s="344"/>
      <c r="F582" s="338"/>
    </row>
    <row r="583" spans="1:6" ht="13.5" customHeight="1" x14ac:dyDescent="0.2">
      <c r="A583" s="345" t="s">
        <v>671</v>
      </c>
      <c r="B583" s="374"/>
      <c r="C583" s="374"/>
      <c r="D583" s="374"/>
      <c r="E583" s="344"/>
      <c r="F583" s="338"/>
    </row>
    <row r="584" spans="1:6" ht="13.5" customHeight="1" x14ac:dyDescent="0.2">
      <c r="A584" s="345" t="s">
        <v>672</v>
      </c>
      <c r="B584" s="374"/>
      <c r="C584" s="374"/>
      <c r="D584" s="374"/>
      <c r="E584" s="344"/>
      <c r="F584" s="338"/>
    </row>
    <row r="585" spans="1:6" ht="13.5" customHeight="1" x14ac:dyDescent="0.2">
      <c r="A585" s="345" t="s">
        <v>743</v>
      </c>
      <c r="B585" s="374"/>
      <c r="C585" s="374"/>
      <c r="D585" s="374"/>
      <c r="E585" s="344"/>
      <c r="F585" s="338"/>
    </row>
    <row r="586" spans="1:6" ht="13.5" customHeight="1" x14ac:dyDescent="0.2">
      <c r="A586" s="346" t="s">
        <v>673</v>
      </c>
      <c r="B586" s="374"/>
      <c r="C586" s="374"/>
      <c r="D586" s="374"/>
      <c r="E586" s="344"/>
      <c r="F586" s="338"/>
    </row>
    <row r="587" spans="1:6" ht="13.5" customHeight="1" x14ac:dyDescent="0.2">
      <c r="A587" s="345" t="s">
        <v>750</v>
      </c>
      <c r="B587" s="374"/>
      <c r="C587" s="374"/>
      <c r="D587" s="374"/>
      <c r="E587" s="344"/>
      <c r="F587" s="338"/>
    </row>
    <row r="588" spans="1:6" ht="13.5" customHeight="1" x14ac:dyDescent="0.2">
      <c r="A588" s="345" t="s">
        <v>674</v>
      </c>
      <c r="B588" s="374"/>
      <c r="C588" s="374"/>
      <c r="D588" s="374"/>
      <c r="E588" s="344"/>
      <c r="F588" s="338"/>
    </row>
    <row r="589" spans="1:6" ht="13.5" customHeight="1" x14ac:dyDescent="0.2">
      <c r="A589" s="345" t="s">
        <v>675</v>
      </c>
      <c r="B589" s="374"/>
      <c r="C589" s="374"/>
      <c r="D589" s="374"/>
      <c r="E589" s="344"/>
      <c r="F589" s="338"/>
    </row>
    <row r="590" spans="1:6" ht="13.5" customHeight="1" x14ac:dyDescent="0.2">
      <c r="A590" s="258" t="s">
        <v>676</v>
      </c>
      <c r="B590" s="374"/>
      <c r="C590" s="374"/>
      <c r="D590" s="374"/>
      <c r="E590" s="344"/>
      <c r="F590" s="338"/>
    </row>
    <row r="591" spans="1:6" ht="13.5" customHeight="1" x14ac:dyDescent="0.2">
      <c r="A591" s="256" t="s">
        <v>677</v>
      </c>
      <c r="B591" s="374"/>
      <c r="C591" s="374"/>
      <c r="D591" s="374"/>
      <c r="E591" s="344"/>
      <c r="F591" s="338"/>
    </row>
    <row r="592" spans="1:6" ht="13.5" customHeight="1" x14ac:dyDescent="0.2">
      <c r="A592" s="256" t="s">
        <v>678</v>
      </c>
      <c r="B592" s="374"/>
      <c r="C592" s="374"/>
      <c r="D592" s="374"/>
      <c r="E592" s="344"/>
      <c r="F592" s="338"/>
    </row>
    <row r="593" spans="1:6" ht="13.5" customHeight="1" x14ac:dyDescent="0.2">
      <c r="A593" s="260" t="s">
        <v>679</v>
      </c>
      <c r="B593" s="374"/>
      <c r="C593" s="374"/>
      <c r="D593" s="374"/>
      <c r="E593" s="344"/>
      <c r="F593" s="338"/>
    </row>
    <row r="594" spans="1:6" ht="13.5" customHeight="1" x14ac:dyDescent="0.2">
      <c r="A594" s="345" t="s">
        <v>680</v>
      </c>
      <c r="B594" s="374"/>
      <c r="C594" s="374"/>
      <c r="D594" s="374"/>
      <c r="E594" s="344"/>
      <c r="F594" s="338"/>
    </row>
    <row r="595" spans="1:6" ht="13.5" customHeight="1" x14ac:dyDescent="0.2">
      <c r="A595" s="345" t="s">
        <v>744</v>
      </c>
      <c r="B595" s="374"/>
      <c r="C595" s="374"/>
      <c r="D595" s="374"/>
      <c r="E595" s="344"/>
      <c r="F595" s="338"/>
    </row>
    <row r="596" spans="1:6" ht="13.5" customHeight="1" x14ac:dyDescent="0.2">
      <c r="A596" s="345" t="s">
        <v>681</v>
      </c>
      <c r="B596" s="374"/>
      <c r="C596" s="374"/>
      <c r="D596" s="374"/>
      <c r="E596" s="344"/>
      <c r="F596" s="338"/>
    </row>
    <row r="597" spans="1:6" ht="13.5" customHeight="1" x14ac:dyDescent="0.2">
      <c r="A597" s="256" t="s">
        <v>682</v>
      </c>
      <c r="B597" s="374"/>
      <c r="C597" s="374"/>
      <c r="D597" s="374"/>
      <c r="E597" s="344"/>
      <c r="F597" s="338"/>
    </row>
    <row r="598" spans="1:6" ht="13.5" customHeight="1" x14ac:dyDescent="0.2">
      <c r="A598" s="256" t="s">
        <v>683</v>
      </c>
      <c r="B598" s="374"/>
      <c r="C598" s="374"/>
      <c r="D598" s="374"/>
      <c r="E598" s="344"/>
      <c r="F598" s="338"/>
    </row>
    <row r="599" spans="1:6" ht="13.5" customHeight="1" x14ac:dyDescent="0.2">
      <c r="A599" s="256" t="s">
        <v>684</v>
      </c>
      <c r="B599" s="374"/>
      <c r="C599" s="374"/>
      <c r="D599" s="374"/>
      <c r="E599" s="344"/>
      <c r="F599" s="338"/>
    </row>
    <row r="600" spans="1:6" ht="13.5" customHeight="1" x14ac:dyDescent="0.2">
      <c r="A600" s="345" t="s">
        <v>685</v>
      </c>
      <c r="B600" s="374"/>
      <c r="C600" s="374"/>
      <c r="D600" s="374"/>
      <c r="E600" s="344"/>
      <c r="F600" s="338"/>
    </row>
    <row r="601" spans="1:6" ht="13.5" customHeight="1" x14ac:dyDescent="0.2">
      <c r="A601" s="345" t="s">
        <v>686</v>
      </c>
      <c r="B601" s="374"/>
      <c r="C601" s="374"/>
      <c r="D601" s="374"/>
      <c r="E601" s="344"/>
      <c r="F601" s="338"/>
    </row>
    <row r="602" spans="1:6" ht="13.5" customHeight="1" x14ac:dyDescent="0.2">
      <c r="A602" s="345" t="s">
        <v>687</v>
      </c>
      <c r="B602" s="374"/>
      <c r="C602" s="374"/>
      <c r="D602" s="374"/>
      <c r="E602" s="344"/>
      <c r="F602" s="338"/>
    </row>
    <row r="603" spans="1:6" s="263" customFormat="1" ht="13.5" customHeight="1" x14ac:dyDescent="0.2">
      <c r="A603" s="345" t="s">
        <v>688</v>
      </c>
      <c r="B603" s="372"/>
      <c r="C603" s="372"/>
      <c r="D603" s="372"/>
      <c r="E603" s="359"/>
      <c r="F603" s="360"/>
    </row>
    <row r="604" spans="1:6" s="263" customFormat="1" ht="13.5" customHeight="1" x14ac:dyDescent="0.2">
      <c r="A604" s="345" t="s">
        <v>689</v>
      </c>
      <c r="B604" s="372"/>
      <c r="C604" s="372"/>
      <c r="D604" s="372"/>
      <c r="E604" s="359"/>
      <c r="F604" s="360"/>
    </row>
    <row r="605" spans="1:6" s="263" customFormat="1" ht="13.5" customHeight="1" x14ac:dyDescent="0.2">
      <c r="A605" s="256" t="s">
        <v>690</v>
      </c>
      <c r="B605" s="372"/>
      <c r="C605" s="372"/>
      <c r="D605" s="372"/>
      <c r="E605" s="359"/>
      <c r="F605" s="360"/>
    </row>
    <row r="606" spans="1:6" s="263" customFormat="1" ht="13.5" customHeight="1" x14ac:dyDescent="0.25">
      <c r="A606" s="261" t="s">
        <v>691</v>
      </c>
      <c r="B606" s="372"/>
      <c r="C606" s="372"/>
      <c r="D606" s="372"/>
      <c r="E606" s="359"/>
      <c r="F606" s="360"/>
    </row>
    <row r="607" spans="1:6" s="263" customFormat="1" ht="13.5" customHeight="1" x14ac:dyDescent="0.2">
      <c r="A607" s="345"/>
      <c r="B607" s="372"/>
      <c r="C607" s="372"/>
      <c r="D607" s="372"/>
      <c r="E607" s="359"/>
      <c r="F607" s="360"/>
    </row>
    <row r="608" spans="1:6" s="263" customFormat="1" ht="13.5" customHeight="1" x14ac:dyDescent="0.2">
      <c r="A608" s="267" t="s">
        <v>101</v>
      </c>
      <c r="B608" s="372"/>
      <c r="C608" s="372"/>
      <c r="D608" s="372"/>
      <c r="E608" s="359"/>
      <c r="F608" s="360"/>
    </row>
    <row r="609" spans="1:6" s="263" customFormat="1" ht="13.5" customHeight="1" x14ac:dyDescent="0.25">
      <c r="A609" s="255" t="s">
        <v>658</v>
      </c>
      <c r="B609" s="371">
        <f t="shared" ref="B609" si="82">B489</f>
        <v>1269401135</v>
      </c>
      <c r="C609" s="371">
        <f t="shared" ref="C609:C624" si="83">C489</f>
        <v>1386651071</v>
      </c>
      <c r="D609" s="372"/>
      <c r="E609" s="359"/>
      <c r="F609" s="360"/>
    </row>
    <row r="610" spans="1:6" s="263" customFormat="1" ht="13.5" customHeight="1" x14ac:dyDescent="0.25">
      <c r="A610" s="255" t="s">
        <v>659</v>
      </c>
      <c r="B610" s="371">
        <f t="shared" ref="B610" si="84">B490</f>
        <v>234694659</v>
      </c>
      <c r="C610" s="371">
        <f t="shared" si="83"/>
        <v>241412924</v>
      </c>
      <c r="D610" s="372"/>
      <c r="E610" s="359"/>
      <c r="F610" s="360"/>
    </row>
    <row r="611" spans="1:6" s="263" customFormat="1" ht="13.5" customHeight="1" x14ac:dyDescent="0.25">
      <c r="A611" s="255" t="s">
        <v>660</v>
      </c>
      <c r="B611" s="371">
        <f t="shared" ref="B611" si="85">B491</f>
        <v>499038890</v>
      </c>
      <c r="C611" s="371">
        <f t="shared" si="83"/>
        <v>177869320</v>
      </c>
      <c r="D611" s="372"/>
      <c r="E611" s="359"/>
      <c r="F611" s="360"/>
    </row>
    <row r="612" spans="1:6" s="263" customFormat="1" ht="13.5" customHeight="1" x14ac:dyDescent="0.2">
      <c r="A612" s="267" t="s">
        <v>661</v>
      </c>
      <c r="B612" s="371">
        <f t="shared" ref="B612" si="86">B492</f>
        <v>16467291</v>
      </c>
      <c r="C612" s="371">
        <f t="shared" si="83"/>
        <v>18940905</v>
      </c>
      <c r="D612" s="372"/>
      <c r="E612" s="359"/>
      <c r="F612" s="360"/>
    </row>
    <row r="613" spans="1:6" s="263" customFormat="1" ht="13.5" customHeight="1" x14ac:dyDescent="0.2">
      <c r="A613" s="267" t="s">
        <v>662</v>
      </c>
      <c r="B613" s="371">
        <f t="shared" ref="B613" si="87">B493</f>
        <v>185967890</v>
      </c>
      <c r="C613" s="371">
        <f t="shared" si="83"/>
        <v>205290480</v>
      </c>
      <c r="D613" s="372"/>
      <c r="E613" s="359"/>
      <c r="F613" s="360"/>
    </row>
    <row r="614" spans="1:6" s="263" customFormat="1" ht="13.5" customHeight="1" x14ac:dyDescent="0.2">
      <c r="A614" s="267" t="s">
        <v>663</v>
      </c>
      <c r="B614" s="371">
        <f t="shared" ref="B614" si="88">B494</f>
        <v>0</v>
      </c>
      <c r="C614" s="371">
        <f t="shared" si="83"/>
        <v>0</v>
      </c>
      <c r="D614" s="372"/>
      <c r="E614" s="359"/>
      <c r="F614" s="360"/>
    </row>
    <row r="615" spans="1:6" s="263" customFormat="1" ht="13.5" customHeight="1" x14ac:dyDescent="0.2">
      <c r="A615" s="267" t="s">
        <v>664</v>
      </c>
      <c r="B615" s="371">
        <f t="shared" ref="B615" si="89">B495</f>
        <v>8849726</v>
      </c>
      <c r="C615" s="371">
        <f t="shared" si="83"/>
        <v>10024764</v>
      </c>
      <c r="D615" s="372"/>
      <c r="E615" s="359"/>
      <c r="F615" s="360"/>
    </row>
    <row r="616" spans="1:6" s="263" customFormat="1" ht="13.5" customHeight="1" x14ac:dyDescent="0.2">
      <c r="A616" s="267" t="s">
        <v>665</v>
      </c>
      <c r="B616" s="371">
        <f t="shared" ref="B616" si="90">B496</f>
        <v>7538000</v>
      </c>
      <c r="C616" s="371">
        <f t="shared" si="83"/>
        <v>7754000</v>
      </c>
      <c r="D616" s="372"/>
      <c r="E616" s="359"/>
      <c r="F616" s="360"/>
    </row>
    <row r="617" spans="1:6" s="263" customFormat="1" ht="13.5" customHeight="1" x14ac:dyDescent="0.2">
      <c r="A617" s="267" t="s">
        <v>666</v>
      </c>
      <c r="B617" s="371">
        <f t="shared" ref="B617" si="91">B497</f>
        <v>168243053</v>
      </c>
      <c r="C617" s="371">
        <f t="shared" si="83"/>
        <v>153891726</v>
      </c>
      <c r="D617" s="372"/>
      <c r="E617" s="359"/>
      <c r="F617" s="360"/>
    </row>
    <row r="618" spans="1:6" s="263" customFormat="1" ht="13.5" customHeight="1" x14ac:dyDescent="0.2">
      <c r="A618" s="267" t="s">
        <v>725</v>
      </c>
      <c r="B618" s="371">
        <f t="shared" ref="B618" si="92">B498</f>
        <v>45985010</v>
      </c>
      <c r="C618" s="371">
        <f t="shared" si="83"/>
        <v>47225245</v>
      </c>
      <c r="D618" s="372"/>
      <c r="E618" s="359"/>
      <c r="F618" s="360"/>
    </row>
    <row r="619" spans="1:6" s="263" customFormat="1" ht="13.5" customHeight="1" x14ac:dyDescent="0.2">
      <c r="A619" s="267" t="s">
        <v>667</v>
      </c>
      <c r="B619" s="371">
        <f t="shared" ref="B619" si="93">B499</f>
        <v>6909000</v>
      </c>
      <c r="C619" s="371">
        <f t="shared" si="83"/>
        <v>5796000</v>
      </c>
      <c r="D619" s="372"/>
      <c r="E619" s="359"/>
      <c r="F619" s="360"/>
    </row>
    <row r="620" spans="1:6" s="263" customFormat="1" ht="13.5" customHeight="1" x14ac:dyDescent="0.2">
      <c r="A620" s="267" t="s">
        <v>668</v>
      </c>
      <c r="B620" s="371">
        <f t="shared" ref="B620" si="94">B500</f>
        <v>22405625</v>
      </c>
      <c r="C620" s="371">
        <f t="shared" si="83"/>
        <v>25972000</v>
      </c>
      <c r="D620" s="372"/>
      <c r="E620" s="359"/>
      <c r="F620" s="360"/>
    </row>
    <row r="621" spans="1:6" s="263" customFormat="1" ht="13.5" customHeight="1" x14ac:dyDescent="0.2">
      <c r="A621" s="267" t="s">
        <v>669</v>
      </c>
      <c r="B621" s="371">
        <f t="shared" ref="B621" si="95">B501</f>
        <v>8605435</v>
      </c>
      <c r="C621" s="371">
        <f t="shared" si="83"/>
        <v>8322649</v>
      </c>
      <c r="D621" s="372"/>
      <c r="E621" s="359"/>
      <c r="F621" s="360"/>
    </row>
    <row r="622" spans="1:6" s="263" customFormat="1" ht="13.5" customHeight="1" x14ac:dyDescent="0.2">
      <c r="A622" s="267" t="s">
        <v>670</v>
      </c>
      <c r="B622" s="371">
        <f t="shared" ref="B622" si="96">B502</f>
        <v>184947540</v>
      </c>
      <c r="C622" s="371">
        <f t="shared" si="83"/>
        <v>204726749</v>
      </c>
      <c r="D622" s="372"/>
      <c r="E622" s="359"/>
      <c r="F622" s="360"/>
    </row>
    <row r="623" spans="1:6" s="263" customFormat="1" ht="13.5" customHeight="1" x14ac:dyDescent="0.2">
      <c r="A623" s="267" t="s">
        <v>671</v>
      </c>
      <c r="B623" s="371">
        <f t="shared" ref="B623" si="97">B503</f>
        <v>198179775</v>
      </c>
      <c r="C623" s="371">
        <f t="shared" si="83"/>
        <v>157250306</v>
      </c>
      <c r="D623" s="372"/>
      <c r="E623" s="359"/>
      <c r="F623" s="360"/>
    </row>
    <row r="624" spans="1:6" s="263" customFormat="1" ht="13.5" customHeight="1" x14ac:dyDescent="0.2">
      <c r="A624" s="267" t="s">
        <v>672</v>
      </c>
      <c r="B624" s="371">
        <f t="shared" ref="B624" si="98">B504</f>
        <v>455000</v>
      </c>
      <c r="C624" s="371">
        <f t="shared" si="83"/>
        <v>666000</v>
      </c>
      <c r="D624" s="372"/>
      <c r="E624" s="359"/>
      <c r="F624" s="360"/>
    </row>
    <row r="625" spans="1:6" s="263" customFormat="1" ht="13.5" customHeight="1" x14ac:dyDescent="0.2">
      <c r="A625" s="267" t="s">
        <v>743</v>
      </c>
      <c r="B625" s="371">
        <f t="shared" ref="B625" si="99">B505</f>
        <v>440000</v>
      </c>
      <c r="C625" s="371">
        <f t="shared" ref="C625:C640" si="100">C505</f>
        <v>370000</v>
      </c>
      <c r="D625" s="372"/>
      <c r="E625" s="359"/>
      <c r="F625" s="360"/>
    </row>
    <row r="626" spans="1:6" s="263" customFormat="1" ht="13.5" customHeight="1" x14ac:dyDescent="0.2">
      <c r="A626" s="271" t="s">
        <v>673</v>
      </c>
      <c r="B626" s="371">
        <f t="shared" ref="B626" si="101">B506</f>
        <v>134897046</v>
      </c>
      <c r="C626" s="371">
        <f t="shared" si="100"/>
        <v>143497812</v>
      </c>
      <c r="D626" s="372"/>
      <c r="E626" s="359"/>
      <c r="F626" s="360"/>
    </row>
    <row r="627" spans="1:6" s="263" customFormat="1" ht="13.5" customHeight="1" x14ac:dyDescent="0.2">
      <c r="A627" s="267" t="s">
        <v>750</v>
      </c>
      <c r="B627" s="371">
        <f t="shared" ref="B627" si="102">B507</f>
        <v>115063914</v>
      </c>
      <c r="C627" s="371">
        <f t="shared" si="100"/>
        <v>105678052</v>
      </c>
      <c r="D627" s="372"/>
      <c r="E627" s="359"/>
      <c r="F627" s="360"/>
    </row>
    <row r="628" spans="1:6" s="263" customFormat="1" ht="13.5" customHeight="1" x14ac:dyDescent="0.2">
      <c r="A628" s="267" t="s">
        <v>846</v>
      </c>
      <c r="B628" s="371">
        <f t="shared" ref="B628" si="103">B508</f>
        <v>17562000</v>
      </c>
      <c r="C628" s="371">
        <f t="shared" si="100"/>
        <v>36130000</v>
      </c>
      <c r="D628" s="372"/>
      <c r="E628" s="359"/>
      <c r="F628" s="360"/>
    </row>
    <row r="629" spans="1:6" s="263" customFormat="1" ht="13.5" customHeight="1" x14ac:dyDescent="0.2">
      <c r="A629" s="267" t="s">
        <v>675</v>
      </c>
      <c r="B629" s="371">
        <f t="shared" ref="B629" si="104">B509</f>
        <v>13289658</v>
      </c>
      <c r="C629" s="371">
        <f t="shared" si="100"/>
        <v>12572659</v>
      </c>
      <c r="D629" s="372"/>
      <c r="E629" s="359"/>
      <c r="F629" s="360"/>
    </row>
    <row r="630" spans="1:6" s="263" customFormat="1" ht="13.5" customHeight="1" x14ac:dyDescent="0.25">
      <c r="A630" s="385" t="s">
        <v>676</v>
      </c>
      <c r="B630" s="371">
        <f t="shared" ref="B630" si="105">B510</f>
        <v>1135805963</v>
      </c>
      <c r="C630" s="371">
        <f t="shared" si="100"/>
        <v>1144109347</v>
      </c>
      <c r="D630" s="372"/>
      <c r="E630" s="359"/>
      <c r="F630" s="360"/>
    </row>
    <row r="631" spans="1:6" s="263" customFormat="1" ht="13.5" customHeight="1" x14ac:dyDescent="0.25">
      <c r="A631" s="255" t="s">
        <v>677</v>
      </c>
      <c r="B631" s="371">
        <f t="shared" ref="B631" si="106">B511</f>
        <v>27000000</v>
      </c>
      <c r="C631" s="371">
        <f t="shared" si="100"/>
        <v>28000000</v>
      </c>
      <c r="D631" s="372"/>
      <c r="E631" s="359"/>
      <c r="F631" s="360"/>
    </row>
    <row r="632" spans="1:6" s="263" customFormat="1" ht="13.5" customHeight="1" x14ac:dyDescent="0.25">
      <c r="A632" s="255" t="s">
        <v>678</v>
      </c>
      <c r="B632" s="371">
        <f t="shared" ref="B632" si="107">B512</f>
        <v>81195364</v>
      </c>
      <c r="C632" s="371">
        <f t="shared" si="100"/>
        <v>144723595</v>
      </c>
      <c r="D632" s="372"/>
      <c r="E632" s="359"/>
      <c r="F632" s="360"/>
    </row>
    <row r="633" spans="1:6" s="263" customFormat="1" ht="13.5" customHeight="1" x14ac:dyDescent="0.2">
      <c r="A633" s="272" t="s">
        <v>679</v>
      </c>
      <c r="B633" s="371">
        <f t="shared" ref="B633" si="108">B513</f>
        <v>0</v>
      </c>
      <c r="C633" s="371">
        <f t="shared" si="100"/>
        <v>0</v>
      </c>
      <c r="D633" s="372"/>
      <c r="E633" s="359"/>
      <c r="F633" s="360"/>
    </row>
    <row r="634" spans="1:6" s="263" customFormat="1" ht="13.5" customHeight="1" x14ac:dyDescent="0.2">
      <c r="A634" s="267" t="s">
        <v>680</v>
      </c>
      <c r="B634" s="371">
        <f t="shared" ref="B634" si="109">B514</f>
        <v>0</v>
      </c>
      <c r="C634" s="371">
        <f t="shared" si="100"/>
        <v>0</v>
      </c>
      <c r="D634" s="372"/>
      <c r="E634" s="359"/>
      <c r="F634" s="360"/>
    </row>
    <row r="635" spans="1:6" s="263" customFormat="1" ht="13.5" customHeight="1" x14ac:dyDescent="0.2">
      <c r="A635" s="267" t="s">
        <v>744</v>
      </c>
      <c r="B635" s="371">
        <f t="shared" ref="B635" si="110">B515</f>
        <v>0</v>
      </c>
      <c r="C635" s="371">
        <f t="shared" si="100"/>
        <v>0</v>
      </c>
      <c r="D635" s="372"/>
      <c r="E635" s="359"/>
      <c r="F635" s="360"/>
    </row>
    <row r="636" spans="1:6" s="263" customFormat="1" ht="13.5" customHeight="1" x14ac:dyDescent="0.2">
      <c r="A636" s="267" t="s">
        <v>681</v>
      </c>
      <c r="B636" s="371">
        <f t="shared" ref="B636" si="111">B516</f>
        <v>0</v>
      </c>
      <c r="C636" s="371">
        <f t="shared" si="100"/>
        <v>0</v>
      </c>
      <c r="D636" s="372"/>
      <c r="E636" s="359"/>
      <c r="F636" s="360"/>
    </row>
    <row r="637" spans="1:6" s="263" customFormat="1" ht="13.5" customHeight="1" x14ac:dyDescent="0.25">
      <c r="A637" s="255" t="s">
        <v>682</v>
      </c>
      <c r="B637" s="371">
        <f t="shared" ref="B637" si="112">B517</f>
        <v>358893492</v>
      </c>
      <c r="C637" s="371">
        <f t="shared" si="100"/>
        <v>8809000</v>
      </c>
      <c r="D637" s="372"/>
      <c r="E637" s="359"/>
      <c r="F637" s="360"/>
    </row>
    <row r="638" spans="1:6" s="263" customFormat="1" ht="13.5" customHeight="1" x14ac:dyDescent="0.25">
      <c r="A638" s="255" t="s">
        <v>683</v>
      </c>
      <c r="B638" s="371">
        <f t="shared" ref="B638" si="113">B518</f>
        <v>1519045842</v>
      </c>
      <c r="C638" s="371">
        <f t="shared" si="100"/>
        <v>669891000</v>
      </c>
      <c r="D638" s="372"/>
      <c r="E638" s="359"/>
      <c r="F638" s="360"/>
    </row>
    <row r="639" spans="1:6" s="263" customFormat="1" ht="13.5" customHeight="1" x14ac:dyDescent="0.25">
      <c r="A639" s="255" t="s">
        <v>684</v>
      </c>
      <c r="B639" s="371">
        <f t="shared" ref="B639" si="114">B519</f>
        <v>15000000</v>
      </c>
      <c r="C639" s="371">
        <f t="shared" si="100"/>
        <v>31000000</v>
      </c>
      <c r="D639" s="372"/>
      <c r="E639" s="359"/>
      <c r="F639" s="360"/>
    </row>
    <row r="640" spans="1:6" ht="13.5" customHeight="1" x14ac:dyDescent="0.2">
      <c r="A640" s="267" t="s">
        <v>685</v>
      </c>
      <c r="B640" s="371">
        <f t="shared" ref="B640" si="115">B520</f>
        <v>0</v>
      </c>
      <c r="C640" s="371">
        <f t="shared" si="100"/>
        <v>0</v>
      </c>
      <c r="D640" s="372"/>
      <c r="E640" s="344"/>
      <c r="F640" s="338"/>
    </row>
    <row r="641" spans="1:6" ht="13.5" customHeight="1" x14ac:dyDescent="0.2">
      <c r="A641" s="267" t="s">
        <v>686</v>
      </c>
      <c r="B641" s="371">
        <f t="shared" ref="B641" si="116">B521</f>
        <v>0</v>
      </c>
      <c r="C641" s="371">
        <f t="shared" ref="C641:C646" si="117">C521</f>
        <v>0</v>
      </c>
      <c r="D641" s="372"/>
      <c r="E641" s="344"/>
      <c r="F641" s="338"/>
    </row>
    <row r="642" spans="1:6" ht="13.5" customHeight="1" x14ac:dyDescent="0.2">
      <c r="A642" s="267" t="s">
        <v>687</v>
      </c>
      <c r="B642" s="371">
        <f t="shared" ref="B642" si="118">B522</f>
        <v>7500000</v>
      </c>
      <c r="C642" s="371">
        <f t="shared" si="117"/>
        <v>0</v>
      </c>
      <c r="D642" s="372"/>
      <c r="E642" s="344"/>
      <c r="F642" s="338"/>
    </row>
    <row r="643" spans="1:6" ht="13.5" customHeight="1" x14ac:dyDescent="0.2">
      <c r="A643" s="267" t="s">
        <v>688</v>
      </c>
      <c r="B643" s="371">
        <f t="shared" ref="B643" si="119">B523</f>
        <v>0</v>
      </c>
      <c r="C643" s="371">
        <f t="shared" si="117"/>
        <v>0</v>
      </c>
      <c r="D643" s="372"/>
      <c r="E643" s="344"/>
      <c r="F643" s="338"/>
    </row>
    <row r="644" spans="1:6" ht="13.5" customHeight="1" x14ac:dyDescent="0.2">
      <c r="A644" s="267" t="s">
        <v>689</v>
      </c>
      <c r="B644" s="371">
        <f t="shared" ref="B644" si="120">B524</f>
        <v>7500000</v>
      </c>
      <c r="C644" s="371">
        <f t="shared" si="117"/>
        <v>0</v>
      </c>
      <c r="D644" s="372"/>
      <c r="E644" s="344"/>
      <c r="F644" s="338"/>
    </row>
    <row r="645" spans="1:6" ht="13.5" customHeight="1" x14ac:dyDescent="0.25">
      <c r="A645" s="255" t="s">
        <v>690</v>
      </c>
      <c r="B645" s="371">
        <f t="shared" ref="B645" si="121">B525</f>
        <v>171119937</v>
      </c>
      <c r="C645" s="371">
        <f t="shared" si="117"/>
        <v>187773913</v>
      </c>
      <c r="D645" s="372"/>
      <c r="E645" s="344"/>
      <c r="F645" s="338"/>
    </row>
    <row r="646" spans="1:6" ht="13.5" customHeight="1" thickBot="1" x14ac:dyDescent="0.3">
      <c r="A646" s="261" t="s">
        <v>691</v>
      </c>
      <c r="B646" s="371">
        <f t="shared" ref="B646" si="122">B526</f>
        <v>4812156392</v>
      </c>
      <c r="C646" s="371">
        <f t="shared" si="117"/>
        <v>3842370850</v>
      </c>
      <c r="D646" s="380"/>
      <c r="E646" s="381"/>
      <c r="F646" s="338"/>
    </row>
    <row r="647" spans="1:6" ht="13.5" customHeight="1" x14ac:dyDescent="0.25">
      <c r="A647" s="382"/>
      <c r="B647" s="383"/>
      <c r="C647" s="383"/>
      <c r="D647" s="383"/>
      <c r="E647" s="254"/>
    </row>
  </sheetData>
  <phoneticPr fontId="13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>
    <oddHeader xml:space="preserve">&amp;C&amp;"Arial CE,Félkövér"&amp;12
 3.2 KIADÁSOK alakulása kiemelt előirányzatonként  &amp;R
adatok Ft-ban
</oddHeader>
  </headerFooter>
  <colBreaks count="1" manualBreakCount="1">
    <brk id="5" max="6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3"/>
  <sheetViews>
    <sheetView view="pageLayout" zoomScale="71" zoomScaleSheetLayoutView="100" zoomScalePageLayoutView="71" workbookViewId="0">
      <selection activeCell="W12" sqref="W12"/>
    </sheetView>
  </sheetViews>
  <sheetFormatPr defaultRowHeight="13.5" x14ac:dyDescent="0.2"/>
  <cols>
    <col min="1" max="2" width="2.7109375" style="37" customWidth="1"/>
    <col min="3" max="17" width="2.7109375" style="34" customWidth="1"/>
    <col min="18" max="18" width="1.42578125" style="34" customWidth="1"/>
    <col min="19" max="19" width="2.7109375" style="34" hidden="1" customWidth="1"/>
    <col min="20" max="20" width="5.5703125" style="34" customWidth="1"/>
    <col min="21" max="21" width="2.7109375" style="34" customWidth="1"/>
    <col min="22" max="22" width="3.85546875" style="34" customWidth="1"/>
    <col min="23" max="23" width="12.140625" style="34" customWidth="1"/>
    <col min="24" max="24" width="12.42578125" style="34" customWidth="1"/>
    <col min="25" max="25" width="11.85546875" style="34" customWidth="1"/>
    <col min="26" max="26" width="12.140625" style="34" customWidth="1"/>
    <col min="27" max="27" width="12" style="34" customWidth="1"/>
    <col min="28" max="28" width="12.140625" style="34" customWidth="1"/>
    <col min="29" max="29" width="11.7109375" style="34" customWidth="1"/>
    <col min="30" max="30" width="11.85546875" style="34" customWidth="1"/>
    <col min="31" max="31" width="12" style="34" customWidth="1"/>
    <col min="32" max="32" width="13.5703125" style="34" customWidth="1"/>
    <col min="33" max="33" width="14.5703125" style="34" customWidth="1"/>
    <col min="34" max="34" width="13.85546875" style="34" customWidth="1"/>
    <col min="35" max="41" width="2.7109375" style="34" customWidth="1"/>
    <col min="42" max="16384" width="9.140625" style="34"/>
  </cols>
  <sheetData>
    <row r="1" spans="1:34" ht="15.95" customHeight="1" x14ac:dyDescent="0.2">
      <c r="A1" s="497" t="s">
        <v>641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</row>
    <row r="2" spans="1:34" ht="14.25" customHeight="1" x14ac:dyDescent="0.2">
      <c r="A2" s="499" t="s">
        <v>111</v>
      </c>
      <c r="B2" s="500"/>
      <c r="C2" s="505" t="s">
        <v>112</v>
      </c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11" t="s">
        <v>113</v>
      </c>
      <c r="V2" s="506"/>
      <c r="W2" s="512" t="s">
        <v>114</v>
      </c>
      <c r="X2" s="512"/>
      <c r="Y2" s="513"/>
      <c r="Z2" s="513"/>
      <c r="AA2" s="513"/>
      <c r="AB2" s="513"/>
      <c r="AC2" s="513"/>
      <c r="AD2" s="513"/>
      <c r="AE2" s="513"/>
      <c r="AF2" s="513"/>
      <c r="AG2" s="513"/>
      <c r="AH2" s="513"/>
    </row>
    <row r="3" spans="1:34" ht="12.75" customHeight="1" x14ac:dyDescent="0.2">
      <c r="A3" s="501"/>
      <c r="B3" s="502"/>
      <c r="C3" s="507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7"/>
      <c r="V3" s="508"/>
      <c r="W3" s="514" t="s">
        <v>540</v>
      </c>
      <c r="X3" s="514" t="s">
        <v>117</v>
      </c>
      <c r="Y3" s="514" t="s">
        <v>118</v>
      </c>
      <c r="Z3" s="514" t="s">
        <v>119</v>
      </c>
      <c r="AA3" s="514" t="s">
        <v>522</v>
      </c>
      <c r="AB3" s="495" t="s">
        <v>541</v>
      </c>
      <c r="AC3" s="495" t="s">
        <v>115</v>
      </c>
      <c r="AD3" s="521" t="s">
        <v>1</v>
      </c>
      <c r="AE3" s="495" t="s">
        <v>542</v>
      </c>
      <c r="AF3" s="495" t="s">
        <v>731</v>
      </c>
      <c r="AG3" s="495" t="s">
        <v>116</v>
      </c>
      <c r="AH3" s="495" t="s">
        <v>41</v>
      </c>
    </row>
    <row r="4" spans="1:34" ht="94.5" customHeight="1" x14ac:dyDescent="0.2">
      <c r="A4" s="503"/>
      <c r="B4" s="504"/>
      <c r="C4" s="509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09"/>
      <c r="V4" s="510"/>
      <c r="W4" s="515"/>
      <c r="X4" s="515"/>
      <c r="Y4" s="516"/>
      <c r="Z4" s="516"/>
      <c r="AA4" s="516"/>
      <c r="AB4" s="496"/>
      <c r="AC4" s="496"/>
      <c r="AD4" s="496"/>
      <c r="AE4" s="496"/>
      <c r="AF4" s="496"/>
      <c r="AG4" s="496"/>
      <c r="AH4" s="496"/>
    </row>
    <row r="5" spans="1:34" x14ac:dyDescent="0.2">
      <c r="A5" s="517" t="s">
        <v>8</v>
      </c>
      <c r="B5" s="518"/>
      <c r="C5" s="519" t="s">
        <v>9</v>
      </c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19" t="s">
        <v>103</v>
      </c>
      <c r="V5" s="520"/>
      <c r="W5" s="105" t="s">
        <v>10</v>
      </c>
      <c r="X5" s="105" t="s">
        <v>105</v>
      </c>
      <c r="Y5" s="105" t="s">
        <v>106</v>
      </c>
      <c r="Z5" s="105" t="s">
        <v>120</v>
      </c>
      <c r="AA5" s="105" t="s">
        <v>121</v>
      </c>
      <c r="AB5" s="105" t="s">
        <v>122</v>
      </c>
      <c r="AC5" s="105" t="s">
        <v>123</v>
      </c>
      <c r="AD5" s="105" t="s">
        <v>124</v>
      </c>
      <c r="AE5" s="105" t="s">
        <v>125</v>
      </c>
      <c r="AF5" s="105" t="s">
        <v>126</v>
      </c>
      <c r="AG5" s="105" t="s">
        <v>127</v>
      </c>
      <c r="AH5" s="105" t="s">
        <v>128</v>
      </c>
    </row>
    <row r="6" spans="1:34" ht="19.5" customHeight="1" x14ac:dyDescent="0.2">
      <c r="A6" s="471" t="s">
        <v>129</v>
      </c>
      <c r="B6" s="472"/>
      <c r="C6" s="522" t="s">
        <v>130</v>
      </c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6" t="s">
        <v>131</v>
      </c>
      <c r="V6" s="527"/>
      <c r="W6" s="126">
        <v>130105050</v>
      </c>
      <c r="X6" s="306">
        <v>166236403</v>
      </c>
      <c r="Y6" s="126">
        <v>258378880</v>
      </c>
      <c r="Z6" s="126">
        <v>32323600</v>
      </c>
      <c r="AA6" s="126">
        <v>32833300</v>
      </c>
      <c r="AB6" s="126">
        <v>342154856</v>
      </c>
      <c r="AC6" s="126">
        <v>93467338</v>
      </c>
      <c r="AD6" s="306">
        <v>11070000</v>
      </c>
      <c r="AE6" s="126">
        <v>201086448</v>
      </c>
      <c r="AF6" s="306">
        <v>1654000</v>
      </c>
      <c r="AG6" s="126"/>
      <c r="AH6" s="127">
        <f>SUM(W6:AG6)</f>
        <v>1269309875</v>
      </c>
    </row>
    <row r="7" spans="1:34" ht="19.5" customHeight="1" x14ac:dyDescent="0.2">
      <c r="A7" s="471" t="s">
        <v>132</v>
      </c>
      <c r="B7" s="472"/>
      <c r="C7" s="522" t="s">
        <v>133</v>
      </c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3"/>
      <c r="O7" s="523"/>
      <c r="P7" s="523"/>
      <c r="Q7" s="523"/>
      <c r="R7" s="523"/>
      <c r="S7" s="523"/>
      <c r="T7" s="523"/>
      <c r="U7" s="470" t="s">
        <v>134</v>
      </c>
      <c r="V7" s="470"/>
      <c r="W7" s="126"/>
      <c r="X7" s="306"/>
      <c r="Y7" s="126"/>
      <c r="Z7" s="126"/>
      <c r="AA7" s="126"/>
      <c r="AB7" s="126"/>
      <c r="AC7" s="126"/>
      <c r="AD7" s="306"/>
      <c r="AE7" s="126"/>
      <c r="AF7" s="306"/>
      <c r="AG7" s="126"/>
      <c r="AH7" s="127">
        <f t="shared" ref="AH7:AH70" si="0">SUM(W7:AG7)</f>
        <v>0</v>
      </c>
    </row>
    <row r="8" spans="1:34" ht="19.5" customHeight="1" x14ac:dyDescent="0.2">
      <c r="A8" s="471" t="s">
        <v>135</v>
      </c>
      <c r="B8" s="472"/>
      <c r="C8" s="522" t="s">
        <v>136</v>
      </c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3"/>
      <c r="U8" s="470" t="s">
        <v>137</v>
      </c>
      <c r="V8" s="470"/>
      <c r="W8" s="126"/>
      <c r="X8" s="306"/>
      <c r="Y8" s="126"/>
      <c r="Z8" s="126"/>
      <c r="AA8" s="126"/>
      <c r="AB8" s="126"/>
      <c r="AC8" s="126">
        <v>2631580</v>
      </c>
      <c r="AD8" s="306">
        <v>301000</v>
      </c>
      <c r="AE8" s="126"/>
      <c r="AF8" s="306"/>
      <c r="AG8" s="126"/>
      <c r="AH8" s="127">
        <f t="shared" si="0"/>
        <v>2932580</v>
      </c>
    </row>
    <row r="9" spans="1:34" ht="27.75" customHeight="1" x14ac:dyDescent="0.2">
      <c r="A9" s="471" t="s">
        <v>138</v>
      </c>
      <c r="B9" s="472"/>
      <c r="C9" s="524" t="s">
        <v>139</v>
      </c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470" t="s">
        <v>140</v>
      </c>
      <c r="V9" s="470"/>
      <c r="W9" s="126">
        <v>2000000</v>
      </c>
      <c r="X9" s="306">
        <v>5000000</v>
      </c>
      <c r="Y9" s="126"/>
      <c r="Z9" s="126"/>
      <c r="AA9" s="126"/>
      <c r="AB9" s="126"/>
      <c r="AC9" s="126"/>
      <c r="AD9" s="306"/>
      <c r="AE9" s="126"/>
      <c r="AF9" s="306"/>
      <c r="AG9" s="126"/>
      <c r="AH9" s="127">
        <f t="shared" si="0"/>
        <v>7000000</v>
      </c>
    </row>
    <row r="10" spans="1:34" ht="19.5" customHeight="1" x14ac:dyDescent="0.2">
      <c r="A10" s="471" t="s">
        <v>141</v>
      </c>
      <c r="B10" s="472"/>
      <c r="C10" s="524" t="s">
        <v>142</v>
      </c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470" t="s">
        <v>143</v>
      </c>
      <c r="V10" s="470"/>
      <c r="W10" s="126"/>
      <c r="X10" s="306"/>
      <c r="Y10" s="126"/>
      <c r="Z10" s="126"/>
      <c r="AA10" s="126"/>
      <c r="AB10" s="126"/>
      <c r="AC10" s="126"/>
      <c r="AD10" s="306"/>
      <c r="AE10" s="126"/>
      <c r="AF10" s="306"/>
      <c r="AG10" s="126"/>
      <c r="AH10" s="127">
        <f t="shared" si="0"/>
        <v>0</v>
      </c>
    </row>
    <row r="11" spans="1:34" ht="19.5" customHeight="1" x14ac:dyDescent="0.2">
      <c r="A11" s="471" t="s">
        <v>144</v>
      </c>
      <c r="B11" s="472"/>
      <c r="C11" s="524" t="s">
        <v>145</v>
      </c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470" t="s">
        <v>146</v>
      </c>
      <c r="V11" s="470"/>
      <c r="W11" s="126"/>
      <c r="X11" s="306">
        <v>2390000</v>
      </c>
      <c r="Y11" s="126">
        <v>5481000</v>
      </c>
      <c r="Z11" s="126"/>
      <c r="AA11" s="126">
        <v>631800</v>
      </c>
      <c r="AB11" s="126">
        <v>6240300</v>
      </c>
      <c r="AC11" s="126">
        <v>1495000</v>
      </c>
      <c r="AD11" s="306"/>
      <c r="AE11" s="126">
        <v>2408985</v>
      </c>
      <c r="AF11" s="306"/>
      <c r="AG11" s="126"/>
      <c r="AH11" s="127">
        <f t="shared" si="0"/>
        <v>18647085</v>
      </c>
    </row>
    <row r="12" spans="1:34" ht="19.5" customHeight="1" x14ac:dyDescent="0.2">
      <c r="A12" s="471" t="s">
        <v>147</v>
      </c>
      <c r="B12" s="472"/>
      <c r="C12" s="524" t="s">
        <v>148</v>
      </c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5"/>
      <c r="O12" s="525"/>
      <c r="P12" s="525"/>
      <c r="Q12" s="525"/>
      <c r="R12" s="525"/>
      <c r="S12" s="525"/>
      <c r="T12" s="525"/>
      <c r="U12" s="470" t="s">
        <v>149</v>
      </c>
      <c r="V12" s="470"/>
      <c r="W12" s="126">
        <v>6581000</v>
      </c>
      <c r="X12" s="306">
        <v>3394450</v>
      </c>
      <c r="Y12" s="126">
        <v>79080</v>
      </c>
      <c r="Z12" s="126">
        <v>1624879</v>
      </c>
      <c r="AA12" s="126">
        <v>1601753</v>
      </c>
      <c r="AB12" s="126"/>
      <c r="AC12" s="126"/>
      <c r="AD12" s="306"/>
      <c r="AE12" s="126">
        <v>7811321</v>
      </c>
      <c r="AF12" s="306"/>
      <c r="AG12" s="126"/>
      <c r="AH12" s="127">
        <f t="shared" si="0"/>
        <v>21092483</v>
      </c>
    </row>
    <row r="13" spans="1:34" ht="19.5" customHeight="1" x14ac:dyDescent="0.2">
      <c r="A13" s="471" t="s">
        <v>150</v>
      </c>
      <c r="B13" s="472"/>
      <c r="C13" s="524" t="s">
        <v>151</v>
      </c>
      <c r="D13" s="525"/>
      <c r="E13" s="525"/>
      <c r="F13" s="525"/>
      <c r="G13" s="525"/>
      <c r="H13" s="525"/>
      <c r="I13" s="525"/>
      <c r="J13" s="525"/>
      <c r="K13" s="525"/>
      <c r="L13" s="525"/>
      <c r="M13" s="525"/>
      <c r="N13" s="525"/>
      <c r="O13" s="525"/>
      <c r="P13" s="525"/>
      <c r="Q13" s="525"/>
      <c r="R13" s="525"/>
      <c r="S13" s="525"/>
      <c r="T13" s="525"/>
      <c r="U13" s="528" t="s">
        <v>152</v>
      </c>
      <c r="V13" s="529"/>
      <c r="W13" s="126"/>
      <c r="X13" s="306"/>
      <c r="Y13" s="126"/>
      <c r="Z13" s="126"/>
      <c r="AA13" s="126"/>
      <c r="AB13" s="126"/>
      <c r="AC13" s="126"/>
      <c r="AD13" s="306"/>
      <c r="AE13" s="126"/>
      <c r="AF13" s="306"/>
      <c r="AG13" s="126"/>
      <c r="AH13" s="127">
        <f t="shared" si="0"/>
        <v>0</v>
      </c>
    </row>
    <row r="14" spans="1:34" ht="19.5" customHeight="1" x14ac:dyDescent="0.2">
      <c r="A14" s="471" t="s">
        <v>153</v>
      </c>
      <c r="B14" s="472"/>
      <c r="C14" s="477" t="s">
        <v>154</v>
      </c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70" t="s">
        <v>155</v>
      </c>
      <c r="V14" s="470"/>
      <c r="W14" s="126">
        <v>280604</v>
      </c>
      <c r="X14" s="306"/>
      <c r="Y14" s="126">
        <v>172808</v>
      </c>
      <c r="Z14" s="126">
        <v>334470</v>
      </c>
      <c r="AA14" s="126">
        <v>75976</v>
      </c>
      <c r="AB14" s="126">
        <v>2281464</v>
      </c>
      <c r="AC14" s="126"/>
      <c r="AD14" s="306"/>
      <c r="AE14" s="126">
        <v>1191600</v>
      </c>
      <c r="AF14" s="306"/>
      <c r="AG14" s="126"/>
      <c r="AH14" s="127">
        <f t="shared" si="0"/>
        <v>4336922</v>
      </c>
    </row>
    <row r="15" spans="1:34" ht="19.5" customHeight="1" x14ac:dyDescent="0.2">
      <c r="A15" s="471" t="s">
        <v>156</v>
      </c>
      <c r="B15" s="472"/>
      <c r="C15" s="477" t="s">
        <v>157</v>
      </c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70" t="s">
        <v>158</v>
      </c>
      <c r="V15" s="470"/>
      <c r="W15" s="126"/>
      <c r="X15" s="306"/>
      <c r="Y15" s="126"/>
      <c r="Z15" s="126"/>
      <c r="AA15" s="126"/>
      <c r="AB15" s="126"/>
      <c r="AC15" s="126"/>
      <c r="AD15" s="306"/>
      <c r="AE15" s="126"/>
      <c r="AF15" s="306"/>
      <c r="AG15" s="126"/>
      <c r="AH15" s="127">
        <f t="shared" si="0"/>
        <v>0</v>
      </c>
    </row>
    <row r="16" spans="1:34" ht="19.5" customHeight="1" x14ac:dyDescent="0.2">
      <c r="A16" s="471" t="s">
        <v>159</v>
      </c>
      <c r="B16" s="472"/>
      <c r="C16" s="477" t="s">
        <v>160</v>
      </c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70" t="s">
        <v>161</v>
      </c>
      <c r="V16" s="470"/>
      <c r="W16" s="126"/>
      <c r="X16" s="306"/>
      <c r="Y16" s="126"/>
      <c r="Z16" s="126"/>
      <c r="AA16" s="126"/>
      <c r="AB16" s="126"/>
      <c r="AC16" s="126"/>
      <c r="AD16" s="306"/>
      <c r="AE16" s="126"/>
      <c r="AF16" s="306"/>
      <c r="AG16" s="126"/>
      <c r="AH16" s="127">
        <f t="shared" si="0"/>
        <v>0</v>
      </c>
    </row>
    <row r="17" spans="1:35" s="35" customFormat="1" ht="19.5" customHeight="1" x14ac:dyDescent="0.2">
      <c r="A17" s="471" t="s">
        <v>162</v>
      </c>
      <c r="B17" s="472"/>
      <c r="C17" s="477" t="s">
        <v>163</v>
      </c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70" t="s">
        <v>164</v>
      </c>
      <c r="V17" s="470"/>
      <c r="W17" s="126"/>
      <c r="X17" s="306"/>
      <c r="Y17" s="126"/>
      <c r="Z17" s="126"/>
      <c r="AA17" s="126"/>
      <c r="AB17" s="126"/>
      <c r="AC17" s="126"/>
      <c r="AD17" s="306"/>
      <c r="AE17" s="126">
        <v>120000</v>
      </c>
      <c r="AF17" s="306"/>
      <c r="AG17" s="126"/>
      <c r="AH17" s="127">
        <f t="shared" si="0"/>
        <v>120000</v>
      </c>
    </row>
    <row r="18" spans="1:35" s="35" customFormat="1" ht="19.5" customHeight="1" x14ac:dyDescent="0.2">
      <c r="A18" s="471" t="s">
        <v>165</v>
      </c>
      <c r="B18" s="472"/>
      <c r="C18" s="477" t="s">
        <v>166</v>
      </c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70" t="s">
        <v>167</v>
      </c>
      <c r="V18" s="470"/>
      <c r="W18" s="126"/>
      <c r="X18" s="306"/>
      <c r="Y18" s="126">
        <v>2693463</v>
      </c>
      <c r="Z18" s="126"/>
      <c r="AA18" s="126"/>
      <c r="AB18" s="126"/>
      <c r="AC18" s="126"/>
      <c r="AD18" s="306"/>
      <c r="AE18" s="126">
        <v>2269800</v>
      </c>
      <c r="AF18" s="306"/>
      <c r="AG18" s="126">
        <v>480000</v>
      </c>
      <c r="AH18" s="127">
        <f t="shared" si="0"/>
        <v>5443263</v>
      </c>
    </row>
    <row r="19" spans="1:35" s="35" customFormat="1" ht="25.5" customHeight="1" x14ac:dyDescent="0.2">
      <c r="A19" s="464" t="s">
        <v>168</v>
      </c>
      <c r="B19" s="465"/>
      <c r="C19" s="493" t="s">
        <v>577</v>
      </c>
      <c r="D19" s="494"/>
      <c r="E19" s="494"/>
      <c r="F19" s="494"/>
      <c r="G19" s="494"/>
      <c r="H19" s="494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63" t="s">
        <v>169</v>
      </c>
      <c r="V19" s="463"/>
      <c r="W19" s="127">
        <f>SUM(W6:W18)</f>
        <v>138966654</v>
      </c>
      <c r="X19" s="307">
        <f>SUM(X6:X18)</f>
        <v>177020853</v>
      </c>
      <c r="Y19" s="127">
        <f>SUM(Y6:Y18)</f>
        <v>266805231</v>
      </c>
      <c r="Z19" s="127">
        <f>SUM(Z6:Z18)</f>
        <v>34282949</v>
      </c>
      <c r="AA19" s="127">
        <f>SUM(AA6:AA18)</f>
        <v>35142829</v>
      </c>
      <c r="AB19" s="127">
        <f t="shared" ref="AB19:AG19" si="1">SUM(AB6:AB18)</f>
        <v>350676620</v>
      </c>
      <c r="AC19" s="127">
        <f t="shared" si="1"/>
        <v>97593918</v>
      </c>
      <c r="AD19" s="307">
        <f t="shared" si="1"/>
        <v>11371000</v>
      </c>
      <c r="AE19" s="127">
        <f t="shared" si="1"/>
        <v>214888154</v>
      </c>
      <c r="AF19" s="307">
        <f t="shared" si="1"/>
        <v>1654000</v>
      </c>
      <c r="AG19" s="127">
        <f t="shared" si="1"/>
        <v>480000</v>
      </c>
      <c r="AH19" s="127">
        <f t="shared" si="0"/>
        <v>1328882208</v>
      </c>
    </row>
    <row r="20" spans="1:35" ht="19.5" customHeight="1" x14ac:dyDescent="0.2">
      <c r="A20" s="471" t="s">
        <v>170</v>
      </c>
      <c r="B20" s="472"/>
      <c r="C20" s="477" t="s">
        <v>578</v>
      </c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70" t="s">
        <v>171</v>
      </c>
      <c r="V20" s="470"/>
      <c r="W20" s="126"/>
      <c r="X20" s="306"/>
      <c r="Y20" s="126"/>
      <c r="Z20" s="126"/>
      <c r="AA20" s="126"/>
      <c r="AB20" s="126"/>
      <c r="AC20" s="126"/>
      <c r="AD20" s="306"/>
      <c r="AE20" s="126"/>
      <c r="AF20" s="306"/>
      <c r="AG20" s="126">
        <v>36301509</v>
      </c>
      <c r="AH20" s="127">
        <f t="shared" si="0"/>
        <v>36301509</v>
      </c>
    </row>
    <row r="21" spans="1:35" ht="29.25" customHeight="1" x14ac:dyDescent="0.2">
      <c r="A21" s="471" t="s">
        <v>172</v>
      </c>
      <c r="B21" s="472"/>
      <c r="C21" s="477" t="s">
        <v>579</v>
      </c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70" t="s">
        <v>173</v>
      </c>
      <c r="V21" s="470"/>
      <c r="W21" s="126">
        <v>2013714</v>
      </c>
      <c r="X21" s="306"/>
      <c r="Y21" s="126">
        <v>308092</v>
      </c>
      <c r="Z21" s="126">
        <v>644000</v>
      </c>
      <c r="AA21" s="126">
        <v>848000</v>
      </c>
      <c r="AB21" s="126">
        <v>9573554</v>
      </c>
      <c r="AC21" s="126"/>
      <c r="AD21" s="306"/>
      <c r="AE21" s="126">
        <v>1592000</v>
      </c>
      <c r="AF21" s="306"/>
      <c r="AG21" s="126">
        <v>1296184</v>
      </c>
      <c r="AH21" s="127">
        <f t="shared" ref="AH21" si="2">SUM(W21:AG21)</f>
        <v>16275544</v>
      </c>
    </row>
    <row r="22" spans="1:35" ht="19.5" customHeight="1" x14ac:dyDescent="0.2">
      <c r="A22" s="471" t="s">
        <v>174</v>
      </c>
      <c r="B22" s="472"/>
      <c r="C22" s="479" t="s">
        <v>580</v>
      </c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0" t="s">
        <v>175</v>
      </c>
      <c r="V22" s="470"/>
      <c r="W22" s="126"/>
      <c r="X22" s="306">
        <v>961824</v>
      </c>
      <c r="Y22" s="126"/>
      <c r="Z22" s="126"/>
      <c r="AA22" s="126"/>
      <c r="AB22" s="126"/>
      <c r="AC22" s="126">
        <v>1150000</v>
      </c>
      <c r="AD22" s="306"/>
      <c r="AE22" s="126">
        <v>680000</v>
      </c>
      <c r="AF22" s="306"/>
      <c r="AG22" s="126">
        <v>2399986</v>
      </c>
      <c r="AH22" s="127">
        <f t="shared" si="0"/>
        <v>5191810</v>
      </c>
    </row>
    <row r="23" spans="1:35" ht="19.5" customHeight="1" x14ac:dyDescent="0.2">
      <c r="A23" s="464" t="s">
        <v>176</v>
      </c>
      <c r="B23" s="465"/>
      <c r="C23" s="488" t="s">
        <v>581</v>
      </c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  <c r="T23" s="489"/>
      <c r="U23" s="463" t="s">
        <v>177</v>
      </c>
      <c r="V23" s="463"/>
      <c r="W23" s="127">
        <f>SUM(W20:W22)</f>
        <v>2013714</v>
      </c>
      <c r="X23" s="307">
        <f>SUM(X20:X22)</f>
        <v>961824</v>
      </c>
      <c r="Y23" s="127">
        <f>SUM(Y20:Y22)</f>
        <v>308092</v>
      </c>
      <c r="Z23" s="127">
        <f>SUM(Z20:Z22)</f>
        <v>644000</v>
      </c>
      <c r="AA23" s="127">
        <f>SUM(AA20:AA22)</f>
        <v>848000</v>
      </c>
      <c r="AB23" s="127">
        <f t="shared" ref="AB23:AG23" si="3">SUM(AB20:AB22)</f>
        <v>9573554</v>
      </c>
      <c r="AC23" s="127">
        <f t="shared" si="3"/>
        <v>1150000</v>
      </c>
      <c r="AD23" s="307">
        <f t="shared" si="3"/>
        <v>0</v>
      </c>
      <c r="AE23" s="127">
        <f t="shared" si="3"/>
        <v>2272000</v>
      </c>
      <c r="AF23" s="307">
        <f t="shared" si="3"/>
        <v>0</v>
      </c>
      <c r="AG23" s="127">
        <f t="shared" si="3"/>
        <v>39997679</v>
      </c>
      <c r="AH23" s="127">
        <f t="shared" si="0"/>
        <v>57768863</v>
      </c>
    </row>
    <row r="24" spans="1:35" ht="19.5" customHeight="1" x14ac:dyDescent="0.2">
      <c r="A24" s="464" t="s">
        <v>178</v>
      </c>
      <c r="B24" s="465"/>
      <c r="C24" s="493" t="s">
        <v>582</v>
      </c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63" t="s">
        <v>179</v>
      </c>
      <c r="V24" s="463"/>
      <c r="W24" s="127">
        <f>SUM(W19+W23)</f>
        <v>140980368</v>
      </c>
      <c r="X24" s="307">
        <f>SUM(X19+X23)</f>
        <v>177982677</v>
      </c>
      <c r="Y24" s="127">
        <f>SUM(Y19+Y23)</f>
        <v>267113323</v>
      </c>
      <c r="Z24" s="127">
        <f>SUM(Z19+Z23)</f>
        <v>34926949</v>
      </c>
      <c r="AA24" s="127">
        <f>SUM(AA19+AA23)</f>
        <v>35990829</v>
      </c>
      <c r="AB24" s="127">
        <f t="shared" ref="AB24:AG24" si="4">SUM(AB19+AB23)</f>
        <v>360250174</v>
      </c>
      <c r="AC24" s="127">
        <f t="shared" si="4"/>
        <v>98743918</v>
      </c>
      <c r="AD24" s="307">
        <f t="shared" si="4"/>
        <v>11371000</v>
      </c>
      <c r="AE24" s="127">
        <f t="shared" si="4"/>
        <v>217160154</v>
      </c>
      <c r="AF24" s="307">
        <f t="shared" si="4"/>
        <v>1654000</v>
      </c>
      <c r="AG24" s="127">
        <f t="shared" si="4"/>
        <v>40477679</v>
      </c>
      <c r="AH24" s="127">
        <f t="shared" si="0"/>
        <v>1386651071</v>
      </c>
    </row>
    <row r="25" spans="1:35" s="36" customFormat="1" ht="27.75" customHeight="1" x14ac:dyDescent="0.2">
      <c r="A25" s="464" t="s">
        <v>180</v>
      </c>
      <c r="B25" s="465"/>
      <c r="C25" s="488" t="s">
        <v>181</v>
      </c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63" t="s">
        <v>182</v>
      </c>
      <c r="V25" s="463"/>
      <c r="W25" s="127">
        <v>24597643</v>
      </c>
      <c r="X25" s="307">
        <v>31146968</v>
      </c>
      <c r="Y25" s="127">
        <v>46700751</v>
      </c>
      <c r="Z25" s="127">
        <v>6053684</v>
      </c>
      <c r="AA25" s="127">
        <v>6285099</v>
      </c>
      <c r="AB25" s="127">
        <v>61143908</v>
      </c>
      <c r="AC25" s="127">
        <v>17003545</v>
      </c>
      <c r="AD25" s="307">
        <v>1990000</v>
      </c>
      <c r="AE25" s="127">
        <v>39055965</v>
      </c>
      <c r="AF25" s="307">
        <v>290000</v>
      </c>
      <c r="AG25" s="127">
        <v>7145361</v>
      </c>
      <c r="AH25" s="127">
        <f t="shared" ref="AH25:AH26" si="5">SUM(W25:AG25)</f>
        <v>241412924</v>
      </c>
      <c r="AI25" s="34"/>
    </row>
    <row r="26" spans="1:35" ht="19.5" customHeight="1" x14ac:dyDescent="0.2">
      <c r="A26" s="471" t="s">
        <v>183</v>
      </c>
      <c r="B26" s="472"/>
      <c r="C26" s="477" t="s">
        <v>184</v>
      </c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70" t="s">
        <v>185</v>
      </c>
      <c r="V26" s="470"/>
      <c r="W26" s="126">
        <v>50000</v>
      </c>
      <c r="X26" s="306">
        <v>100000</v>
      </c>
      <c r="Y26" s="126">
        <v>348000</v>
      </c>
      <c r="Z26" s="126">
        <v>4450000</v>
      </c>
      <c r="AA26" s="126">
        <v>25000</v>
      </c>
      <c r="AB26" s="126">
        <v>10256000</v>
      </c>
      <c r="AC26" s="126">
        <v>2250000</v>
      </c>
      <c r="AD26" s="306">
        <v>300000</v>
      </c>
      <c r="AE26" s="126">
        <v>600000</v>
      </c>
      <c r="AF26" s="306"/>
      <c r="AG26" s="126">
        <v>561905</v>
      </c>
      <c r="AH26" s="127">
        <f t="shared" si="5"/>
        <v>18940905</v>
      </c>
    </row>
    <row r="27" spans="1:35" ht="19.5" customHeight="1" x14ac:dyDescent="0.2">
      <c r="A27" s="471" t="s">
        <v>186</v>
      </c>
      <c r="B27" s="472"/>
      <c r="C27" s="477" t="s">
        <v>187</v>
      </c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470" t="s">
        <v>188</v>
      </c>
      <c r="V27" s="470"/>
      <c r="W27" s="126">
        <v>143647000</v>
      </c>
      <c r="X27" s="306">
        <v>40407000</v>
      </c>
      <c r="Y27" s="126">
        <v>2376000</v>
      </c>
      <c r="Z27" s="126">
        <v>816000</v>
      </c>
      <c r="AA27" s="126">
        <v>2310000</v>
      </c>
      <c r="AB27" s="126">
        <v>4532000</v>
      </c>
      <c r="AC27" s="126">
        <v>5650000</v>
      </c>
      <c r="AD27" s="306">
        <v>500000</v>
      </c>
      <c r="AE27" s="126">
        <v>4800000</v>
      </c>
      <c r="AF27" s="306"/>
      <c r="AG27" s="126">
        <v>252480</v>
      </c>
      <c r="AH27" s="127">
        <f t="shared" si="0"/>
        <v>205290480</v>
      </c>
    </row>
    <row r="28" spans="1:35" ht="19.5" customHeight="1" x14ac:dyDescent="0.2">
      <c r="A28" s="471" t="s">
        <v>189</v>
      </c>
      <c r="B28" s="472"/>
      <c r="C28" s="477" t="s">
        <v>190</v>
      </c>
      <c r="D28" s="490"/>
      <c r="E28" s="490"/>
      <c r="F28" s="490"/>
      <c r="G28" s="490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490"/>
      <c r="S28" s="490"/>
      <c r="T28" s="490"/>
      <c r="U28" s="470" t="s">
        <v>191</v>
      </c>
      <c r="V28" s="470"/>
      <c r="W28" s="126"/>
      <c r="X28" s="306">
        <v>0</v>
      </c>
      <c r="Y28" s="126"/>
      <c r="Z28" s="126"/>
      <c r="AA28" s="126"/>
      <c r="AB28" s="126"/>
      <c r="AC28" s="126"/>
      <c r="AD28" s="306"/>
      <c r="AE28" s="126"/>
      <c r="AF28" s="306"/>
      <c r="AG28" s="126"/>
      <c r="AH28" s="127">
        <f t="shared" si="0"/>
        <v>0</v>
      </c>
    </row>
    <row r="29" spans="1:35" ht="19.5" customHeight="1" x14ac:dyDescent="0.2">
      <c r="A29" s="464" t="s">
        <v>192</v>
      </c>
      <c r="B29" s="465"/>
      <c r="C29" s="488" t="s">
        <v>193</v>
      </c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63" t="s">
        <v>194</v>
      </c>
      <c r="V29" s="463"/>
      <c r="W29" s="308">
        <f>SUM(W26:W28)</f>
        <v>143697000</v>
      </c>
      <c r="X29" s="221">
        <f>SUM(X26:X28)</f>
        <v>40507000</v>
      </c>
      <c r="Y29" s="221">
        <f>SUM(Y26:Y28)</f>
        <v>2724000</v>
      </c>
      <c r="Z29" s="221">
        <f t="shared" ref="Z29:AH29" si="6">SUM(Z26:Z28)</f>
        <v>5266000</v>
      </c>
      <c r="AA29" s="221">
        <f t="shared" si="6"/>
        <v>2335000</v>
      </c>
      <c r="AB29" s="221">
        <f t="shared" si="6"/>
        <v>14788000</v>
      </c>
      <c r="AC29" s="221">
        <f t="shared" si="6"/>
        <v>7900000</v>
      </c>
      <c r="AD29" s="221">
        <f t="shared" si="6"/>
        <v>800000</v>
      </c>
      <c r="AE29" s="221">
        <f t="shared" si="6"/>
        <v>5400000</v>
      </c>
      <c r="AF29" s="221">
        <f t="shared" si="6"/>
        <v>0</v>
      </c>
      <c r="AG29" s="221">
        <f t="shared" si="6"/>
        <v>814385</v>
      </c>
      <c r="AH29" s="221">
        <f t="shared" si="6"/>
        <v>224231385</v>
      </c>
    </row>
    <row r="30" spans="1:35" ht="19.5" customHeight="1" x14ac:dyDescent="0.2">
      <c r="A30" s="471" t="s">
        <v>195</v>
      </c>
      <c r="B30" s="472"/>
      <c r="C30" s="477" t="s">
        <v>196</v>
      </c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  <c r="T30" s="490"/>
      <c r="U30" s="470" t="s">
        <v>197</v>
      </c>
      <c r="V30" s="470"/>
      <c r="W30" s="126">
        <v>844000</v>
      </c>
      <c r="X30" s="306">
        <v>289000</v>
      </c>
      <c r="Y30" s="126">
        <v>357000</v>
      </c>
      <c r="Z30" s="126">
        <v>880000</v>
      </c>
      <c r="AA30" s="126">
        <v>612000</v>
      </c>
      <c r="AB30" s="126">
        <v>3402764</v>
      </c>
      <c r="AC30" s="126">
        <v>450000</v>
      </c>
      <c r="AD30" s="306">
        <v>90000</v>
      </c>
      <c r="AE30" s="126">
        <v>3100000</v>
      </c>
      <c r="AF30" s="306"/>
      <c r="AG30" s="126"/>
      <c r="AH30" s="221">
        <f>SUM(W30:AG30)</f>
        <v>10024764</v>
      </c>
    </row>
    <row r="31" spans="1:35" ht="19.5" customHeight="1" x14ac:dyDescent="0.2">
      <c r="A31" s="471" t="s">
        <v>198</v>
      </c>
      <c r="B31" s="472"/>
      <c r="C31" s="477" t="s">
        <v>199</v>
      </c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470" t="s">
        <v>200</v>
      </c>
      <c r="V31" s="470"/>
      <c r="W31" s="126">
        <v>458000</v>
      </c>
      <c r="X31" s="306">
        <v>498000</v>
      </c>
      <c r="Y31" s="126">
        <v>342000</v>
      </c>
      <c r="Z31" s="126">
        <v>230000</v>
      </c>
      <c r="AA31" s="126">
        <v>280000</v>
      </c>
      <c r="AB31" s="126">
        <v>2546000</v>
      </c>
      <c r="AC31" s="126">
        <v>900000</v>
      </c>
      <c r="AD31" s="306">
        <v>200000</v>
      </c>
      <c r="AE31" s="126">
        <v>2200000</v>
      </c>
      <c r="AF31" s="306"/>
      <c r="AG31" s="126">
        <v>100000</v>
      </c>
      <c r="AH31" s="221">
        <f>SUM(W31:AG31)</f>
        <v>7754000</v>
      </c>
    </row>
    <row r="32" spans="1:35" ht="19.5" customHeight="1" x14ac:dyDescent="0.2">
      <c r="A32" s="464" t="s">
        <v>201</v>
      </c>
      <c r="B32" s="465"/>
      <c r="C32" s="488" t="s">
        <v>202</v>
      </c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63" t="s">
        <v>203</v>
      </c>
      <c r="V32" s="463"/>
      <c r="W32" s="127">
        <f>SUM(W30:W31)</f>
        <v>1302000</v>
      </c>
      <c r="X32" s="307">
        <f>SUM(X30:X31)</f>
        <v>787000</v>
      </c>
      <c r="Y32" s="127">
        <f>SUM(Y30:Y31)</f>
        <v>699000</v>
      </c>
      <c r="Z32" s="127">
        <f>SUM(Z30:Z31)</f>
        <v>1110000</v>
      </c>
      <c r="AA32" s="127">
        <f>SUM(AA30:AA31)</f>
        <v>892000</v>
      </c>
      <c r="AB32" s="127">
        <f t="shared" ref="AB32:AH32" si="7">SUM(AB30:AB31)</f>
        <v>5948764</v>
      </c>
      <c r="AC32" s="127">
        <f t="shared" si="7"/>
        <v>1350000</v>
      </c>
      <c r="AD32" s="307">
        <f t="shared" si="7"/>
        <v>290000</v>
      </c>
      <c r="AE32" s="127">
        <f t="shared" si="7"/>
        <v>5300000</v>
      </c>
      <c r="AF32" s="307">
        <f t="shared" si="7"/>
        <v>0</v>
      </c>
      <c r="AG32" s="127">
        <f t="shared" si="7"/>
        <v>100000</v>
      </c>
      <c r="AH32" s="307">
        <f t="shared" si="7"/>
        <v>17778764</v>
      </c>
    </row>
    <row r="33" spans="1:34" ht="19.5" customHeight="1" x14ac:dyDescent="0.2">
      <c r="A33" s="471" t="s">
        <v>204</v>
      </c>
      <c r="B33" s="472"/>
      <c r="C33" s="477" t="s">
        <v>205</v>
      </c>
      <c r="D33" s="490"/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490"/>
      <c r="Q33" s="490"/>
      <c r="R33" s="490"/>
      <c r="S33" s="490"/>
      <c r="T33" s="490"/>
      <c r="U33" s="470" t="s">
        <v>206</v>
      </c>
      <c r="V33" s="470"/>
      <c r="W33" s="126">
        <v>7910000</v>
      </c>
      <c r="X33" s="306">
        <v>11373000</v>
      </c>
      <c r="Y33" s="126">
        <v>7050000</v>
      </c>
      <c r="Z33" s="126">
        <v>2910000</v>
      </c>
      <c r="AA33" s="126">
        <v>6900000</v>
      </c>
      <c r="AB33" s="126">
        <v>15447000</v>
      </c>
      <c r="AC33" s="126">
        <v>6000000</v>
      </c>
      <c r="AD33" s="306">
        <v>2000000</v>
      </c>
      <c r="AE33" s="126">
        <v>9200000</v>
      </c>
      <c r="AF33" s="306"/>
      <c r="AG33" s="126">
        <v>85101726</v>
      </c>
      <c r="AH33" s="127">
        <f t="shared" si="0"/>
        <v>153891726</v>
      </c>
    </row>
    <row r="34" spans="1:34" ht="19.5" customHeight="1" x14ac:dyDescent="0.2">
      <c r="A34" s="471" t="s">
        <v>207</v>
      </c>
      <c r="B34" s="472"/>
      <c r="C34" s="477" t="s">
        <v>208</v>
      </c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70" t="s">
        <v>209</v>
      </c>
      <c r="V34" s="470"/>
      <c r="W34" s="126">
        <v>50000</v>
      </c>
      <c r="X34" s="306"/>
      <c r="Y34" s="126">
        <v>20000</v>
      </c>
      <c r="Z34" s="126">
        <v>300000</v>
      </c>
      <c r="AA34" s="126">
        <v>600000</v>
      </c>
      <c r="AB34" s="126">
        <v>24255245</v>
      </c>
      <c r="AC34" s="126">
        <v>22000000</v>
      </c>
      <c r="AD34" s="306"/>
      <c r="AE34" s="126"/>
      <c r="AF34" s="306"/>
      <c r="AG34" s="126"/>
      <c r="AH34" s="127">
        <f t="shared" si="0"/>
        <v>47225245</v>
      </c>
    </row>
    <row r="35" spans="1:34" ht="19.5" customHeight="1" x14ac:dyDescent="0.2">
      <c r="A35" s="471" t="s">
        <v>210</v>
      </c>
      <c r="B35" s="472"/>
      <c r="C35" s="477" t="s">
        <v>211</v>
      </c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70" t="s">
        <v>212</v>
      </c>
      <c r="V35" s="470"/>
      <c r="W35" s="126"/>
      <c r="X35" s="306"/>
      <c r="Y35" s="126">
        <v>929000</v>
      </c>
      <c r="Z35" s="126"/>
      <c r="AA35" s="126">
        <v>507000</v>
      </c>
      <c r="AB35" s="126">
        <v>2360000</v>
      </c>
      <c r="AC35" s="126"/>
      <c r="AD35" s="306"/>
      <c r="AE35" s="126">
        <v>2000000</v>
      </c>
      <c r="AF35" s="306"/>
      <c r="AG35" s="126"/>
      <c r="AH35" s="127">
        <f>SUM(W35:AG35)</f>
        <v>5796000</v>
      </c>
    </row>
    <row r="36" spans="1:34" ht="19.5" customHeight="1" x14ac:dyDescent="0.2">
      <c r="A36" s="471" t="s">
        <v>213</v>
      </c>
      <c r="B36" s="472"/>
      <c r="C36" s="477" t="s">
        <v>214</v>
      </c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0"/>
      <c r="T36" s="490"/>
      <c r="U36" s="470" t="s">
        <v>215</v>
      </c>
      <c r="V36" s="470"/>
      <c r="W36" s="126">
        <v>1500000</v>
      </c>
      <c r="X36" s="306">
        <v>2565000</v>
      </c>
      <c r="Y36" s="126">
        <v>1307000</v>
      </c>
      <c r="Z36" s="126">
        <v>200000</v>
      </c>
      <c r="AA36" s="126">
        <v>400000</v>
      </c>
      <c r="AB36" s="126">
        <v>8500000</v>
      </c>
      <c r="AC36" s="126">
        <v>1550000</v>
      </c>
      <c r="AD36" s="306"/>
      <c r="AE36" s="126">
        <v>950000</v>
      </c>
      <c r="AF36" s="306"/>
      <c r="AG36" s="126">
        <v>9000000</v>
      </c>
      <c r="AH36" s="127">
        <f>SUM(W36:AG36)</f>
        <v>25972000</v>
      </c>
    </row>
    <row r="37" spans="1:34" ht="19.5" customHeight="1" x14ac:dyDescent="0.2">
      <c r="A37" s="471" t="s">
        <v>216</v>
      </c>
      <c r="B37" s="472"/>
      <c r="C37" s="491" t="s">
        <v>217</v>
      </c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2"/>
      <c r="O37" s="492"/>
      <c r="P37" s="492"/>
      <c r="Q37" s="492"/>
      <c r="R37" s="492"/>
      <c r="S37" s="492"/>
      <c r="T37" s="492"/>
      <c r="U37" s="470" t="s">
        <v>218</v>
      </c>
      <c r="V37" s="470"/>
      <c r="W37" s="126">
        <v>2300000</v>
      </c>
      <c r="X37" s="306">
        <v>750000</v>
      </c>
      <c r="Y37" s="126">
        <v>1961000</v>
      </c>
      <c r="Z37" s="126">
        <v>0</v>
      </c>
      <c r="AA37" s="126">
        <v>787000</v>
      </c>
      <c r="AB37" s="126">
        <v>2024649</v>
      </c>
      <c r="AC37" s="126"/>
      <c r="AD37" s="306"/>
      <c r="AE37" s="126">
        <v>500000</v>
      </c>
      <c r="AF37" s="306"/>
      <c r="AG37" s="126"/>
      <c r="AH37" s="127">
        <f>SUM(W37:AG37)</f>
        <v>8322649</v>
      </c>
    </row>
    <row r="38" spans="1:34" ht="19.5" customHeight="1" x14ac:dyDescent="0.2">
      <c r="A38" s="471" t="s">
        <v>219</v>
      </c>
      <c r="B38" s="472"/>
      <c r="C38" s="479" t="s">
        <v>220</v>
      </c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78"/>
      <c r="T38" s="478"/>
      <c r="U38" s="470" t="s">
        <v>221</v>
      </c>
      <c r="V38" s="470"/>
      <c r="W38" s="126">
        <v>800000</v>
      </c>
      <c r="X38" s="306">
        <v>640000</v>
      </c>
      <c r="Y38" s="126">
        <v>1752000</v>
      </c>
      <c r="Z38" s="126">
        <v>730000</v>
      </c>
      <c r="AA38" s="126">
        <v>6800000</v>
      </c>
      <c r="AB38" s="126">
        <v>169346149</v>
      </c>
      <c r="AC38" s="126">
        <v>3550000</v>
      </c>
      <c r="AD38" s="306"/>
      <c r="AE38" s="126">
        <v>3868000</v>
      </c>
      <c r="AF38" s="306">
        <v>900000</v>
      </c>
      <c r="AG38" s="126">
        <v>16340600</v>
      </c>
      <c r="AH38" s="127">
        <f>SUM(W38:AG38)</f>
        <v>204726749</v>
      </c>
    </row>
    <row r="39" spans="1:34" ht="19.5" customHeight="1" x14ac:dyDescent="0.2">
      <c r="A39" s="471" t="s">
        <v>222</v>
      </c>
      <c r="B39" s="472"/>
      <c r="C39" s="477" t="s">
        <v>223</v>
      </c>
      <c r="D39" s="490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70" t="s">
        <v>224</v>
      </c>
      <c r="V39" s="470"/>
      <c r="W39" s="126">
        <v>3980000</v>
      </c>
      <c r="X39" s="306">
        <v>19662000</v>
      </c>
      <c r="Y39" s="126">
        <v>1076000</v>
      </c>
      <c r="Z39" s="126">
        <v>785000</v>
      </c>
      <c r="AA39" s="126">
        <v>4710000</v>
      </c>
      <c r="AB39" s="126">
        <v>3511280</v>
      </c>
      <c r="AC39" s="126">
        <v>4083090</v>
      </c>
      <c r="AD39" s="306">
        <v>850000</v>
      </c>
      <c r="AE39" s="126">
        <v>21240000</v>
      </c>
      <c r="AF39" s="306">
        <v>45249000</v>
      </c>
      <c r="AG39" s="126">
        <v>52103936</v>
      </c>
      <c r="AH39" s="127">
        <f>SUM(W39:AG39)</f>
        <v>157250306</v>
      </c>
    </row>
    <row r="40" spans="1:34" ht="19.5" customHeight="1" x14ac:dyDescent="0.2">
      <c r="A40" s="464" t="s">
        <v>225</v>
      </c>
      <c r="B40" s="465"/>
      <c r="C40" s="488" t="s">
        <v>226</v>
      </c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  <c r="T40" s="489"/>
      <c r="U40" s="463" t="s">
        <v>227</v>
      </c>
      <c r="V40" s="463"/>
      <c r="W40" s="127">
        <f>SUM(W33:W39)</f>
        <v>16540000</v>
      </c>
      <c r="X40" s="307">
        <f>SUM(X33:X39)</f>
        <v>34990000</v>
      </c>
      <c r="Y40" s="127">
        <f>SUM(Y33:Y39)</f>
        <v>14095000</v>
      </c>
      <c r="Z40" s="127">
        <f>SUM(Z33:Z39)</f>
        <v>4925000</v>
      </c>
      <c r="AA40" s="127">
        <f>SUM(AA33:AA39)</f>
        <v>20704000</v>
      </c>
      <c r="AB40" s="127">
        <f t="shared" ref="AB40:AG40" si="8">SUM(AB33:AB39)</f>
        <v>225444323</v>
      </c>
      <c r="AC40" s="127">
        <f t="shared" si="8"/>
        <v>37183090</v>
      </c>
      <c r="AD40" s="307">
        <f t="shared" si="8"/>
        <v>2850000</v>
      </c>
      <c r="AE40" s="127">
        <f t="shared" si="8"/>
        <v>37758000</v>
      </c>
      <c r="AF40" s="307">
        <f t="shared" si="8"/>
        <v>46149000</v>
      </c>
      <c r="AG40" s="127">
        <f t="shared" si="8"/>
        <v>162546262</v>
      </c>
      <c r="AH40" s="127">
        <f>SUM(W33:AG39)</f>
        <v>603184675</v>
      </c>
    </row>
    <row r="41" spans="1:34" ht="19.5" customHeight="1" x14ac:dyDescent="0.2">
      <c r="A41" s="471" t="s">
        <v>228</v>
      </c>
      <c r="B41" s="472"/>
      <c r="C41" s="477" t="s">
        <v>229</v>
      </c>
      <c r="D41" s="490"/>
      <c r="E41" s="490"/>
      <c r="F41" s="490"/>
      <c r="G41" s="490"/>
      <c r="H41" s="490"/>
      <c r="I41" s="490"/>
      <c r="J41" s="490"/>
      <c r="K41" s="490"/>
      <c r="L41" s="490"/>
      <c r="M41" s="490"/>
      <c r="N41" s="490"/>
      <c r="O41" s="490"/>
      <c r="P41" s="490"/>
      <c r="Q41" s="490"/>
      <c r="R41" s="490"/>
      <c r="S41" s="490"/>
      <c r="T41" s="490"/>
      <c r="U41" s="470" t="s">
        <v>230</v>
      </c>
      <c r="V41" s="470"/>
      <c r="W41" s="126">
        <v>45000</v>
      </c>
      <c r="X41" s="306"/>
      <c r="Y41" s="126">
        <v>31000</v>
      </c>
      <c r="Z41" s="126">
        <v>110000</v>
      </c>
      <c r="AA41" s="126"/>
      <c r="AB41" s="126">
        <v>100000</v>
      </c>
      <c r="AC41" s="126">
        <v>300000</v>
      </c>
      <c r="AD41" s="306"/>
      <c r="AE41" s="126">
        <v>80000</v>
      </c>
      <c r="AF41" s="306"/>
      <c r="AG41" s="126"/>
      <c r="AH41" s="127">
        <f t="shared" si="0"/>
        <v>666000</v>
      </c>
    </row>
    <row r="42" spans="1:34" ht="19.5" customHeight="1" x14ac:dyDescent="0.2">
      <c r="A42" s="471" t="s">
        <v>231</v>
      </c>
      <c r="B42" s="472"/>
      <c r="C42" s="477" t="s">
        <v>232</v>
      </c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0"/>
      <c r="S42" s="490"/>
      <c r="T42" s="490"/>
      <c r="U42" s="470" t="s">
        <v>233</v>
      </c>
      <c r="V42" s="470"/>
      <c r="W42" s="126"/>
      <c r="X42" s="306"/>
      <c r="Y42" s="126"/>
      <c r="Z42" s="126"/>
      <c r="AA42" s="126">
        <v>30000</v>
      </c>
      <c r="AB42" s="126"/>
      <c r="AC42" s="126"/>
      <c r="AD42" s="306"/>
      <c r="AE42" s="126">
        <v>40000</v>
      </c>
      <c r="AF42" s="306"/>
      <c r="AG42" s="126">
        <v>300000</v>
      </c>
      <c r="AH42" s="127">
        <f t="shared" si="0"/>
        <v>370000</v>
      </c>
    </row>
    <row r="43" spans="1:34" ht="26.25" customHeight="1" x14ac:dyDescent="0.2">
      <c r="A43" s="464" t="s">
        <v>234</v>
      </c>
      <c r="B43" s="465"/>
      <c r="C43" s="488" t="s">
        <v>235</v>
      </c>
      <c r="D43" s="489"/>
      <c r="E43" s="489"/>
      <c r="F43" s="489"/>
      <c r="G43" s="489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  <c r="T43" s="489"/>
      <c r="U43" s="463" t="s">
        <v>236</v>
      </c>
      <c r="V43" s="463"/>
      <c r="W43" s="127">
        <f>SUM(W41:W42)</f>
        <v>45000</v>
      </c>
      <c r="X43" s="307">
        <f>SUM(X41:X42)</f>
        <v>0</v>
      </c>
      <c r="Y43" s="127">
        <f>SUM(Y41:Y42)</f>
        <v>31000</v>
      </c>
      <c r="Z43" s="127">
        <f>SUM(Z41:Z42)</f>
        <v>110000</v>
      </c>
      <c r="AA43" s="127">
        <f>SUM(AA41:AA42)</f>
        <v>30000</v>
      </c>
      <c r="AB43" s="127">
        <f t="shared" ref="AB43:AG43" si="9">SUM(AB41:AB42)</f>
        <v>100000</v>
      </c>
      <c r="AC43" s="127">
        <f t="shared" si="9"/>
        <v>300000</v>
      </c>
      <c r="AD43" s="307">
        <f t="shared" si="9"/>
        <v>0</v>
      </c>
      <c r="AE43" s="127">
        <f t="shared" si="9"/>
        <v>120000</v>
      </c>
      <c r="AF43" s="307">
        <f t="shared" si="9"/>
        <v>0</v>
      </c>
      <c r="AG43" s="127">
        <f t="shared" si="9"/>
        <v>300000</v>
      </c>
      <c r="AH43" s="127">
        <f>SUM(W41:AG42)</f>
        <v>1036000</v>
      </c>
    </row>
    <row r="44" spans="1:34" ht="26.25" customHeight="1" x14ac:dyDescent="0.2">
      <c r="A44" s="471" t="s">
        <v>237</v>
      </c>
      <c r="B44" s="472"/>
      <c r="C44" s="477" t="s">
        <v>238</v>
      </c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0"/>
      <c r="P44" s="490"/>
      <c r="Q44" s="490"/>
      <c r="R44" s="490"/>
      <c r="S44" s="490"/>
      <c r="T44" s="490"/>
      <c r="U44" s="470" t="s">
        <v>239</v>
      </c>
      <c r="V44" s="470"/>
      <c r="W44" s="126">
        <v>34438000</v>
      </c>
      <c r="X44" s="306">
        <v>18687000</v>
      </c>
      <c r="Y44" s="126">
        <v>4316000</v>
      </c>
      <c r="Z44" s="126">
        <v>2032000</v>
      </c>
      <c r="AA44" s="126">
        <v>4926000</v>
      </c>
      <c r="AB44" s="126">
        <v>18860936</v>
      </c>
      <c r="AC44" s="126">
        <v>8400000</v>
      </c>
      <c r="AD44" s="306">
        <v>1060000</v>
      </c>
      <c r="AE44" s="126">
        <v>8000000</v>
      </c>
      <c r="AF44" s="306">
        <v>11920230</v>
      </c>
      <c r="AG44" s="126">
        <v>30857646</v>
      </c>
      <c r="AH44" s="127">
        <f t="shared" si="0"/>
        <v>143497812</v>
      </c>
    </row>
    <row r="45" spans="1:34" ht="19.5" customHeight="1" x14ac:dyDescent="0.2">
      <c r="A45" s="471" t="s">
        <v>240</v>
      </c>
      <c r="B45" s="472"/>
      <c r="C45" s="477" t="s">
        <v>241</v>
      </c>
      <c r="D45" s="490"/>
      <c r="E45" s="490"/>
      <c r="F45" s="490"/>
      <c r="G45" s="490"/>
      <c r="H45" s="490"/>
      <c r="I45" s="490"/>
      <c r="J45" s="490"/>
      <c r="K45" s="490"/>
      <c r="L45" s="490"/>
      <c r="M45" s="490"/>
      <c r="N45" s="490"/>
      <c r="O45" s="490"/>
      <c r="P45" s="490"/>
      <c r="Q45" s="490"/>
      <c r="R45" s="490"/>
      <c r="S45" s="490"/>
      <c r="T45" s="490"/>
      <c r="U45" s="470" t="s">
        <v>242</v>
      </c>
      <c r="V45" s="470"/>
      <c r="W45" s="126">
        <v>36355000</v>
      </c>
      <c r="X45" s="306">
        <v>16572000</v>
      </c>
      <c r="Y45" s="126"/>
      <c r="Z45" s="126">
        <v>1230000</v>
      </c>
      <c r="AA45" s="126">
        <v>4864000</v>
      </c>
      <c r="AB45" s="126">
        <v>1319052</v>
      </c>
      <c r="AC45" s="126"/>
      <c r="AD45" s="306"/>
      <c r="AE45" s="126">
        <v>760000</v>
      </c>
      <c r="AF45" s="306">
        <v>5832000</v>
      </c>
      <c r="AG45" s="126">
        <v>38746000</v>
      </c>
      <c r="AH45" s="127">
        <f t="shared" si="0"/>
        <v>105678052</v>
      </c>
    </row>
    <row r="46" spans="1:34" ht="19.5" customHeight="1" x14ac:dyDescent="0.2">
      <c r="A46" s="471" t="s">
        <v>243</v>
      </c>
      <c r="B46" s="472"/>
      <c r="C46" s="477" t="s">
        <v>843</v>
      </c>
      <c r="D46" s="490"/>
      <c r="E46" s="490"/>
      <c r="F46" s="490"/>
      <c r="G46" s="490"/>
      <c r="H46" s="490"/>
      <c r="I46" s="490"/>
      <c r="J46" s="490"/>
      <c r="K46" s="490"/>
      <c r="L46" s="490"/>
      <c r="M46" s="490"/>
      <c r="N46" s="490"/>
      <c r="O46" s="490"/>
      <c r="P46" s="490"/>
      <c r="Q46" s="490"/>
      <c r="R46" s="490"/>
      <c r="S46" s="490"/>
      <c r="T46" s="490"/>
      <c r="U46" s="470" t="s">
        <v>244</v>
      </c>
      <c r="V46" s="470"/>
      <c r="W46" s="126"/>
      <c r="X46" s="306">
        <v>30000</v>
      </c>
      <c r="Y46" s="126"/>
      <c r="Z46" s="126"/>
      <c r="AA46" s="126"/>
      <c r="AB46" s="126"/>
      <c r="AC46" s="126"/>
      <c r="AD46" s="306"/>
      <c r="AE46" s="126"/>
      <c r="AF46" s="306"/>
      <c r="AG46" s="126">
        <v>36100000</v>
      </c>
      <c r="AH46" s="127">
        <f t="shared" si="0"/>
        <v>36130000</v>
      </c>
    </row>
    <row r="47" spans="1:34" ht="19.5" customHeight="1" x14ac:dyDescent="0.2">
      <c r="A47" s="471" t="s">
        <v>245</v>
      </c>
      <c r="B47" s="472"/>
      <c r="C47" s="477" t="s">
        <v>246</v>
      </c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490"/>
      <c r="S47" s="490"/>
      <c r="T47" s="490"/>
      <c r="U47" s="470" t="s">
        <v>247</v>
      </c>
      <c r="V47" s="470"/>
      <c r="W47" s="126"/>
      <c r="X47" s="306"/>
      <c r="Y47" s="126"/>
      <c r="Z47" s="126"/>
      <c r="AA47" s="126"/>
      <c r="AB47" s="126"/>
      <c r="AC47" s="126"/>
      <c r="AD47" s="306"/>
      <c r="AE47" s="126"/>
      <c r="AF47" s="306"/>
      <c r="AG47" s="126"/>
      <c r="AH47" s="127">
        <f t="shared" si="0"/>
        <v>0</v>
      </c>
    </row>
    <row r="48" spans="1:34" ht="19.5" customHeight="1" x14ac:dyDescent="0.2">
      <c r="A48" s="471" t="s">
        <v>248</v>
      </c>
      <c r="B48" s="472"/>
      <c r="C48" s="477" t="s">
        <v>249</v>
      </c>
      <c r="D48" s="490"/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0"/>
      <c r="P48" s="490"/>
      <c r="Q48" s="490"/>
      <c r="R48" s="490"/>
      <c r="S48" s="490"/>
      <c r="T48" s="490"/>
      <c r="U48" s="470" t="s">
        <v>250</v>
      </c>
      <c r="V48" s="470"/>
      <c r="W48" s="126">
        <v>50000</v>
      </c>
      <c r="X48" s="306">
        <v>845000</v>
      </c>
      <c r="Y48" s="126"/>
      <c r="Z48" s="126">
        <v>80000</v>
      </c>
      <c r="AA48" s="126">
        <v>86000</v>
      </c>
      <c r="AB48" s="126">
        <v>588659</v>
      </c>
      <c r="AC48" s="126">
        <v>50000</v>
      </c>
      <c r="AD48" s="306">
        <v>10000</v>
      </c>
      <c r="AE48" s="126">
        <v>1442000</v>
      </c>
      <c r="AF48" s="306">
        <v>5000</v>
      </c>
      <c r="AG48" s="126">
        <v>9416000</v>
      </c>
      <c r="AH48" s="127">
        <f t="shared" si="0"/>
        <v>12572659</v>
      </c>
    </row>
    <row r="49" spans="1:34" ht="24" customHeight="1" x14ac:dyDescent="0.2">
      <c r="A49" s="464" t="s">
        <v>251</v>
      </c>
      <c r="B49" s="465"/>
      <c r="C49" s="488" t="s">
        <v>252</v>
      </c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  <c r="T49" s="489"/>
      <c r="U49" s="463" t="s">
        <v>253</v>
      </c>
      <c r="V49" s="463"/>
      <c r="W49" s="127">
        <f>SUM(W44:W48)</f>
        <v>70843000</v>
      </c>
      <c r="X49" s="307">
        <f>SUM(X44:X48)</f>
        <v>36134000</v>
      </c>
      <c r="Y49" s="127">
        <f>SUM(Y44:Y48)</f>
        <v>4316000</v>
      </c>
      <c r="Z49" s="127">
        <f>SUM(Z44:Z48)</f>
        <v>3342000</v>
      </c>
      <c r="AA49" s="127">
        <f>SUM(AA44:AA48)</f>
        <v>9876000</v>
      </c>
      <c r="AB49" s="127">
        <f t="shared" ref="AB49:AG49" si="10">SUM(AB44:AB48)</f>
        <v>20768647</v>
      </c>
      <c r="AC49" s="127">
        <f t="shared" si="10"/>
        <v>8450000</v>
      </c>
      <c r="AD49" s="307">
        <f t="shared" si="10"/>
        <v>1070000</v>
      </c>
      <c r="AE49" s="127">
        <f t="shared" si="10"/>
        <v>10202000</v>
      </c>
      <c r="AF49" s="307">
        <f t="shared" si="10"/>
        <v>17757230</v>
      </c>
      <c r="AG49" s="127">
        <f t="shared" si="10"/>
        <v>115119646</v>
      </c>
      <c r="AH49" s="127">
        <f t="shared" si="0"/>
        <v>297878523</v>
      </c>
    </row>
    <row r="50" spans="1:34" ht="19.5" customHeight="1" x14ac:dyDescent="0.2">
      <c r="A50" s="464" t="s">
        <v>254</v>
      </c>
      <c r="B50" s="465"/>
      <c r="C50" s="488" t="s">
        <v>255</v>
      </c>
      <c r="D50" s="489"/>
      <c r="E50" s="489"/>
      <c r="F50" s="489"/>
      <c r="G50" s="489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  <c r="T50" s="489"/>
      <c r="U50" s="463" t="s">
        <v>256</v>
      </c>
      <c r="V50" s="463"/>
      <c r="W50" s="127">
        <f>SUM(W29+W32+W40+W43+W49)</f>
        <v>232427000</v>
      </c>
      <c r="X50" s="307">
        <f>SUM(X29+X32+X40+X43+X49)</f>
        <v>112418000</v>
      </c>
      <c r="Y50" s="127">
        <f>SUM(Y29+Y32+Y40+Y43+Y49)</f>
        <v>21865000</v>
      </c>
      <c r="Z50" s="127">
        <f>SUM(Z29+Z32+Z40+Z43+Z49)</f>
        <v>14753000</v>
      </c>
      <c r="AA50" s="127">
        <f>SUM(AA29+AA32+AA40+AA43+AA49)</f>
        <v>33837000</v>
      </c>
      <c r="AB50" s="127">
        <f t="shared" ref="AB50:AG50" si="11">SUM(AB29+AB32+AB40+AB43+AB49)</f>
        <v>267049734</v>
      </c>
      <c r="AC50" s="127">
        <f t="shared" si="11"/>
        <v>55183090</v>
      </c>
      <c r="AD50" s="307">
        <f t="shared" si="11"/>
        <v>5010000</v>
      </c>
      <c r="AE50" s="127">
        <f t="shared" si="11"/>
        <v>58780000</v>
      </c>
      <c r="AF50" s="307">
        <f t="shared" si="11"/>
        <v>63906230</v>
      </c>
      <c r="AG50" s="127">
        <f t="shared" si="11"/>
        <v>278880293</v>
      </c>
      <c r="AH50" s="127">
        <f t="shared" si="0"/>
        <v>1144109347</v>
      </c>
    </row>
    <row r="51" spans="1:34" ht="19.5" customHeight="1" x14ac:dyDescent="0.2">
      <c r="A51" s="471" t="s">
        <v>257</v>
      </c>
      <c r="B51" s="472"/>
      <c r="C51" s="473" t="s">
        <v>258</v>
      </c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474"/>
      <c r="O51" s="474"/>
      <c r="P51" s="474"/>
      <c r="Q51" s="474"/>
      <c r="R51" s="474"/>
      <c r="S51" s="474"/>
      <c r="T51" s="474"/>
      <c r="U51" s="470" t="s">
        <v>259</v>
      </c>
      <c r="V51" s="470"/>
      <c r="W51" s="126"/>
      <c r="X51" s="306"/>
      <c r="Y51" s="126"/>
      <c r="Z51" s="126"/>
      <c r="AA51" s="126"/>
      <c r="AB51" s="126"/>
      <c r="AC51" s="126"/>
      <c r="AD51" s="306"/>
      <c r="AE51" s="126"/>
      <c r="AF51" s="306"/>
      <c r="AG51" s="126"/>
      <c r="AH51" s="127">
        <f t="shared" si="0"/>
        <v>0</v>
      </c>
    </row>
    <row r="52" spans="1:34" ht="19.5" customHeight="1" x14ac:dyDescent="0.2">
      <c r="A52" s="471" t="s">
        <v>260</v>
      </c>
      <c r="B52" s="472"/>
      <c r="C52" s="473" t="s">
        <v>261</v>
      </c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4"/>
      <c r="O52" s="474"/>
      <c r="P52" s="474"/>
      <c r="Q52" s="474"/>
      <c r="R52" s="474"/>
      <c r="S52" s="474"/>
      <c r="T52" s="474"/>
      <c r="U52" s="470" t="s">
        <v>262</v>
      </c>
      <c r="V52" s="470"/>
      <c r="W52" s="126"/>
      <c r="X52" s="306"/>
      <c r="Y52" s="126"/>
      <c r="Z52" s="126"/>
      <c r="AA52" s="126"/>
      <c r="AB52" s="126"/>
      <c r="AC52" s="126"/>
      <c r="AD52" s="306"/>
      <c r="AE52" s="126"/>
      <c r="AF52" s="306"/>
      <c r="AG52" s="126"/>
      <c r="AH52" s="127">
        <f t="shared" si="0"/>
        <v>0</v>
      </c>
    </row>
    <row r="53" spans="1:34" ht="19.5" customHeight="1" x14ac:dyDescent="0.2">
      <c r="A53" s="471" t="s">
        <v>263</v>
      </c>
      <c r="B53" s="472"/>
      <c r="C53" s="486" t="s">
        <v>264</v>
      </c>
      <c r="D53" s="487"/>
      <c r="E53" s="487"/>
      <c r="F53" s="487"/>
      <c r="G53" s="487"/>
      <c r="H53" s="487"/>
      <c r="I53" s="487"/>
      <c r="J53" s="487"/>
      <c r="K53" s="487"/>
      <c r="L53" s="487"/>
      <c r="M53" s="487"/>
      <c r="N53" s="487"/>
      <c r="O53" s="487"/>
      <c r="P53" s="487"/>
      <c r="Q53" s="487"/>
      <c r="R53" s="487"/>
      <c r="S53" s="487"/>
      <c r="T53" s="487"/>
      <c r="U53" s="470" t="s">
        <v>265</v>
      </c>
      <c r="V53" s="470"/>
      <c r="W53" s="126"/>
      <c r="X53" s="306"/>
      <c r="Y53" s="126"/>
      <c r="Z53" s="126"/>
      <c r="AA53" s="126"/>
      <c r="AB53" s="126"/>
      <c r="AC53" s="126"/>
      <c r="AD53" s="306"/>
      <c r="AE53" s="126"/>
      <c r="AF53" s="306"/>
      <c r="AG53" s="126"/>
      <c r="AH53" s="127">
        <f t="shared" si="0"/>
        <v>0</v>
      </c>
    </row>
    <row r="54" spans="1:34" ht="28.5" customHeight="1" x14ac:dyDescent="0.2">
      <c r="A54" s="471" t="s">
        <v>266</v>
      </c>
      <c r="B54" s="472"/>
      <c r="C54" s="486" t="s">
        <v>267</v>
      </c>
      <c r="D54" s="487"/>
      <c r="E54" s="487"/>
      <c r="F54" s="487"/>
      <c r="G54" s="487"/>
      <c r="H54" s="487"/>
      <c r="I54" s="487"/>
      <c r="J54" s="487"/>
      <c r="K54" s="487"/>
      <c r="L54" s="487"/>
      <c r="M54" s="487"/>
      <c r="N54" s="487"/>
      <c r="O54" s="487"/>
      <c r="P54" s="487"/>
      <c r="Q54" s="487"/>
      <c r="R54" s="487"/>
      <c r="S54" s="487"/>
      <c r="T54" s="487"/>
      <c r="U54" s="470" t="s">
        <v>268</v>
      </c>
      <c r="V54" s="470"/>
      <c r="W54" s="126"/>
      <c r="X54" s="306"/>
      <c r="Y54" s="126"/>
      <c r="Z54" s="126"/>
      <c r="AA54" s="126"/>
      <c r="AB54" s="126"/>
      <c r="AC54" s="126"/>
      <c r="AD54" s="306"/>
      <c r="AE54" s="126"/>
      <c r="AF54" s="306"/>
      <c r="AG54" s="126"/>
      <c r="AH54" s="127">
        <f t="shared" si="0"/>
        <v>0</v>
      </c>
    </row>
    <row r="55" spans="1:34" ht="24.75" customHeight="1" x14ac:dyDescent="0.2">
      <c r="A55" s="471" t="s">
        <v>269</v>
      </c>
      <c r="B55" s="472"/>
      <c r="C55" s="486" t="s">
        <v>270</v>
      </c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487"/>
      <c r="O55" s="487"/>
      <c r="P55" s="487"/>
      <c r="Q55" s="487"/>
      <c r="R55" s="487"/>
      <c r="S55" s="487"/>
      <c r="T55" s="487"/>
      <c r="U55" s="470" t="s">
        <v>271</v>
      </c>
      <c r="V55" s="470"/>
      <c r="W55" s="126"/>
      <c r="X55" s="306"/>
      <c r="Y55" s="126"/>
      <c r="Z55" s="126"/>
      <c r="AA55" s="126"/>
      <c r="AB55" s="126"/>
      <c r="AC55" s="126"/>
      <c r="AD55" s="306"/>
      <c r="AE55" s="126"/>
      <c r="AF55" s="306"/>
      <c r="AG55" s="126"/>
      <c r="AH55" s="127">
        <f t="shared" si="0"/>
        <v>0</v>
      </c>
    </row>
    <row r="56" spans="1:34" ht="19.5" customHeight="1" x14ac:dyDescent="0.2">
      <c r="A56" s="471" t="s">
        <v>272</v>
      </c>
      <c r="B56" s="472"/>
      <c r="C56" s="473" t="s">
        <v>273</v>
      </c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474"/>
      <c r="O56" s="474"/>
      <c r="P56" s="474"/>
      <c r="Q56" s="474"/>
      <c r="R56" s="474"/>
      <c r="S56" s="474"/>
      <c r="T56" s="474"/>
      <c r="U56" s="470" t="s">
        <v>274</v>
      </c>
      <c r="V56" s="470"/>
      <c r="W56" s="126"/>
      <c r="X56" s="306"/>
      <c r="Y56" s="126"/>
      <c r="Z56" s="126"/>
      <c r="AA56" s="126"/>
      <c r="AB56" s="126"/>
      <c r="AC56" s="126"/>
      <c r="AD56" s="306"/>
      <c r="AE56" s="126"/>
      <c r="AF56" s="306"/>
      <c r="AG56" s="126"/>
      <c r="AH56" s="127">
        <f t="shared" si="0"/>
        <v>0</v>
      </c>
    </row>
    <row r="57" spans="1:34" ht="19.5" customHeight="1" x14ac:dyDescent="0.2">
      <c r="A57" s="471" t="s">
        <v>275</v>
      </c>
      <c r="B57" s="472"/>
      <c r="C57" s="473" t="s">
        <v>276</v>
      </c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474"/>
      <c r="O57" s="474"/>
      <c r="P57" s="474"/>
      <c r="Q57" s="474"/>
      <c r="R57" s="474"/>
      <c r="S57" s="474"/>
      <c r="T57" s="474"/>
      <c r="U57" s="470" t="s">
        <v>277</v>
      </c>
      <c r="V57" s="470"/>
      <c r="W57" s="126"/>
      <c r="X57" s="306"/>
      <c r="Y57" s="126"/>
      <c r="Z57" s="126"/>
      <c r="AA57" s="126"/>
      <c r="AB57" s="126"/>
      <c r="AC57" s="126"/>
      <c r="AD57" s="306"/>
      <c r="AE57" s="126"/>
      <c r="AF57" s="306"/>
      <c r="AG57" s="126"/>
      <c r="AH57" s="127">
        <f t="shared" si="0"/>
        <v>0</v>
      </c>
    </row>
    <row r="58" spans="1:34" ht="19.5" customHeight="1" x14ac:dyDescent="0.2">
      <c r="A58" s="471" t="s">
        <v>278</v>
      </c>
      <c r="B58" s="472"/>
      <c r="C58" s="473" t="s">
        <v>279</v>
      </c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4"/>
      <c r="O58" s="474"/>
      <c r="P58" s="474"/>
      <c r="Q58" s="474"/>
      <c r="R58" s="474"/>
      <c r="S58" s="474"/>
      <c r="T58" s="474"/>
      <c r="U58" s="470" t="s">
        <v>280</v>
      </c>
      <c r="V58" s="470"/>
      <c r="W58" s="126"/>
      <c r="X58" s="306"/>
      <c r="Y58" s="126"/>
      <c r="Z58" s="126"/>
      <c r="AA58" s="126"/>
      <c r="AB58" s="126"/>
      <c r="AC58" s="126"/>
      <c r="AD58" s="306"/>
      <c r="AE58" s="126"/>
      <c r="AF58" s="306"/>
      <c r="AG58" s="126">
        <v>28000000</v>
      </c>
      <c r="AH58" s="127">
        <f t="shared" si="0"/>
        <v>28000000</v>
      </c>
    </row>
    <row r="59" spans="1:34" ht="19.5" customHeight="1" x14ac:dyDescent="0.2">
      <c r="A59" s="464" t="s">
        <v>281</v>
      </c>
      <c r="B59" s="465"/>
      <c r="C59" s="475" t="s">
        <v>282</v>
      </c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N59" s="476"/>
      <c r="O59" s="476"/>
      <c r="P59" s="476"/>
      <c r="Q59" s="476"/>
      <c r="R59" s="476"/>
      <c r="S59" s="476"/>
      <c r="T59" s="476"/>
      <c r="U59" s="463" t="s">
        <v>283</v>
      </c>
      <c r="V59" s="463"/>
      <c r="W59" s="127">
        <f>SUM(W51:W58)</f>
        <v>0</v>
      </c>
      <c r="X59" s="307">
        <f>SUM(X51:X58)</f>
        <v>0</v>
      </c>
      <c r="Y59" s="127">
        <f>SUM(Y51:Y58)</f>
        <v>0</v>
      </c>
      <c r="Z59" s="127">
        <f>SUM(Z51:Z58)</f>
        <v>0</v>
      </c>
      <c r="AA59" s="127">
        <f>SUM(AA51:AA58)</f>
        <v>0</v>
      </c>
      <c r="AB59" s="127">
        <f t="shared" ref="AB59:AG59" si="12">SUM(AB51:AB58)</f>
        <v>0</v>
      </c>
      <c r="AC59" s="127">
        <f t="shared" si="12"/>
        <v>0</v>
      </c>
      <c r="AD59" s="307">
        <f t="shared" si="12"/>
        <v>0</v>
      </c>
      <c r="AE59" s="127">
        <f t="shared" si="12"/>
        <v>0</v>
      </c>
      <c r="AF59" s="307">
        <f t="shared" si="12"/>
        <v>0</v>
      </c>
      <c r="AG59" s="127">
        <f t="shared" si="12"/>
        <v>28000000</v>
      </c>
      <c r="AH59" s="127">
        <f t="shared" si="0"/>
        <v>28000000</v>
      </c>
    </row>
    <row r="60" spans="1:34" ht="19.5" customHeight="1" x14ac:dyDescent="0.2">
      <c r="A60" s="471" t="s">
        <v>284</v>
      </c>
      <c r="B60" s="472"/>
      <c r="C60" s="484" t="s">
        <v>285</v>
      </c>
      <c r="D60" s="485"/>
      <c r="E60" s="485"/>
      <c r="F60" s="485"/>
      <c r="G60" s="485"/>
      <c r="H60" s="485"/>
      <c r="I60" s="485"/>
      <c r="J60" s="485"/>
      <c r="K60" s="485"/>
      <c r="L60" s="485"/>
      <c r="M60" s="485"/>
      <c r="N60" s="485"/>
      <c r="O60" s="485"/>
      <c r="P60" s="485"/>
      <c r="Q60" s="485"/>
      <c r="R60" s="485"/>
      <c r="S60" s="485"/>
      <c r="T60" s="485"/>
      <c r="U60" s="470" t="s">
        <v>286</v>
      </c>
      <c r="V60" s="470"/>
      <c r="W60" s="126"/>
      <c r="X60" s="306"/>
      <c r="Y60" s="126"/>
      <c r="Z60" s="126"/>
      <c r="AA60" s="126"/>
      <c r="AB60" s="126"/>
      <c r="AC60" s="126"/>
      <c r="AD60" s="306"/>
      <c r="AE60" s="126"/>
      <c r="AF60" s="306"/>
      <c r="AG60" s="126"/>
      <c r="AH60" s="127">
        <f t="shared" si="0"/>
        <v>0</v>
      </c>
    </row>
    <row r="61" spans="1:34" ht="19.5" customHeight="1" x14ac:dyDescent="0.2">
      <c r="A61" s="471" t="s">
        <v>287</v>
      </c>
      <c r="B61" s="472"/>
      <c r="C61" s="484" t="s">
        <v>288</v>
      </c>
      <c r="D61" s="485"/>
      <c r="E61" s="485"/>
      <c r="F61" s="485"/>
      <c r="G61" s="485"/>
      <c r="H61" s="485"/>
      <c r="I61" s="485"/>
      <c r="J61" s="485"/>
      <c r="K61" s="485"/>
      <c r="L61" s="485"/>
      <c r="M61" s="485"/>
      <c r="N61" s="485"/>
      <c r="O61" s="485"/>
      <c r="P61" s="485"/>
      <c r="Q61" s="485"/>
      <c r="R61" s="485"/>
      <c r="S61" s="485"/>
      <c r="T61" s="485"/>
      <c r="U61" s="470" t="s">
        <v>289</v>
      </c>
      <c r="V61" s="470"/>
      <c r="W61" s="126"/>
      <c r="X61" s="306"/>
      <c r="Y61" s="126"/>
      <c r="Z61" s="126"/>
      <c r="AA61" s="126"/>
      <c r="AB61" s="126"/>
      <c r="AC61" s="126"/>
      <c r="AD61" s="306"/>
      <c r="AE61" s="126"/>
      <c r="AF61" s="306"/>
      <c r="AG61" s="126"/>
      <c r="AH61" s="127">
        <f t="shared" si="0"/>
        <v>0</v>
      </c>
    </row>
    <row r="62" spans="1:34" ht="29.25" customHeight="1" x14ac:dyDescent="0.2">
      <c r="A62" s="471" t="s">
        <v>290</v>
      </c>
      <c r="B62" s="472"/>
      <c r="C62" s="484" t="s">
        <v>291</v>
      </c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70" t="s">
        <v>292</v>
      </c>
      <c r="V62" s="470"/>
      <c r="W62" s="126"/>
      <c r="X62" s="306"/>
      <c r="Y62" s="126"/>
      <c r="Z62" s="126"/>
      <c r="AA62" s="126"/>
      <c r="AB62" s="126"/>
      <c r="AC62" s="126"/>
      <c r="AD62" s="306"/>
      <c r="AE62" s="126"/>
      <c r="AF62" s="306"/>
      <c r="AG62" s="126"/>
      <c r="AH62" s="127">
        <f t="shared" si="0"/>
        <v>0</v>
      </c>
    </row>
    <row r="63" spans="1:34" ht="29.25" customHeight="1" x14ac:dyDescent="0.2">
      <c r="A63" s="471" t="s">
        <v>293</v>
      </c>
      <c r="B63" s="472"/>
      <c r="C63" s="484" t="s">
        <v>294</v>
      </c>
      <c r="D63" s="485"/>
      <c r="E63" s="485"/>
      <c r="F63" s="485"/>
      <c r="G63" s="485"/>
      <c r="H63" s="485"/>
      <c r="I63" s="485"/>
      <c r="J63" s="485"/>
      <c r="K63" s="485"/>
      <c r="L63" s="485"/>
      <c r="M63" s="485"/>
      <c r="N63" s="485"/>
      <c r="O63" s="485"/>
      <c r="P63" s="485"/>
      <c r="Q63" s="485"/>
      <c r="R63" s="485"/>
      <c r="S63" s="485"/>
      <c r="T63" s="485"/>
      <c r="U63" s="470" t="s">
        <v>295</v>
      </c>
      <c r="V63" s="470"/>
      <c r="W63" s="126"/>
      <c r="X63" s="306"/>
      <c r="Y63" s="126"/>
      <c r="Z63" s="126"/>
      <c r="AA63" s="126"/>
      <c r="AB63" s="126"/>
      <c r="AC63" s="126"/>
      <c r="AD63" s="306"/>
      <c r="AE63" s="126"/>
      <c r="AF63" s="306"/>
      <c r="AG63" s="126"/>
      <c r="AH63" s="127">
        <f t="shared" si="0"/>
        <v>0</v>
      </c>
    </row>
    <row r="64" spans="1:34" ht="29.25" customHeight="1" x14ac:dyDescent="0.2">
      <c r="A64" s="471" t="s">
        <v>296</v>
      </c>
      <c r="B64" s="472"/>
      <c r="C64" s="484" t="s">
        <v>297</v>
      </c>
      <c r="D64" s="485"/>
      <c r="E64" s="485"/>
      <c r="F64" s="485"/>
      <c r="G64" s="485"/>
      <c r="H64" s="485"/>
      <c r="I64" s="485"/>
      <c r="J64" s="485"/>
      <c r="K64" s="485"/>
      <c r="L64" s="485"/>
      <c r="M64" s="485"/>
      <c r="N64" s="485"/>
      <c r="O64" s="485"/>
      <c r="P64" s="485"/>
      <c r="Q64" s="485"/>
      <c r="R64" s="485"/>
      <c r="S64" s="485"/>
      <c r="T64" s="485"/>
      <c r="U64" s="470" t="s">
        <v>298</v>
      </c>
      <c r="V64" s="470"/>
      <c r="W64" s="126"/>
      <c r="X64" s="306"/>
      <c r="Y64" s="126"/>
      <c r="Z64" s="126"/>
      <c r="AA64" s="126"/>
      <c r="AB64" s="126"/>
      <c r="AC64" s="126"/>
      <c r="AD64" s="306"/>
      <c r="AE64" s="126"/>
      <c r="AF64" s="306"/>
      <c r="AG64" s="126"/>
      <c r="AH64" s="127">
        <f t="shared" si="0"/>
        <v>0</v>
      </c>
    </row>
    <row r="65" spans="1:34" ht="25.5" customHeight="1" x14ac:dyDescent="0.2">
      <c r="A65" s="471" t="s">
        <v>299</v>
      </c>
      <c r="B65" s="472"/>
      <c r="C65" s="484" t="s">
        <v>300</v>
      </c>
      <c r="D65" s="485"/>
      <c r="E65" s="485"/>
      <c r="F65" s="485"/>
      <c r="G65" s="485"/>
      <c r="H65" s="485"/>
      <c r="I65" s="485"/>
      <c r="J65" s="485"/>
      <c r="K65" s="485"/>
      <c r="L65" s="485"/>
      <c r="M65" s="485"/>
      <c r="N65" s="485"/>
      <c r="O65" s="485"/>
      <c r="P65" s="485"/>
      <c r="Q65" s="485"/>
      <c r="R65" s="485"/>
      <c r="S65" s="485"/>
      <c r="T65" s="485"/>
      <c r="U65" s="470" t="s">
        <v>301</v>
      </c>
      <c r="V65" s="470"/>
      <c r="W65" s="126"/>
      <c r="X65" s="306"/>
      <c r="Y65" s="126"/>
      <c r="Z65" s="126"/>
      <c r="AA65" s="126"/>
      <c r="AB65" s="126"/>
      <c r="AC65" s="126">
        <v>1546000</v>
      </c>
      <c r="AD65" s="306"/>
      <c r="AE65" s="126"/>
      <c r="AF65" s="306"/>
      <c r="AG65" s="34">
        <v>12027595</v>
      </c>
      <c r="AH65" s="127">
        <f t="shared" si="0"/>
        <v>13573595</v>
      </c>
    </row>
    <row r="66" spans="1:34" ht="29.25" customHeight="1" x14ac:dyDescent="0.2">
      <c r="A66" s="471" t="s">
        <v>302</v>
      </c>
      <c r="B66" s="472"/>
      <c r="C66" s="484" t="s">
        <v>303</v>
      </c>
      <c r="D66" s="485"/>
      <c r="E66" s="485"/>
      <c r="F66" s="485"/>
      <c r="G66" s="485"/>
      <c r="H66" s="485"/>
      <c r="I66" s="485"/>
      <c r="J66" s="485"/>
      <c r="K66" s="485"/>
      <c r="L66" s="485"/>
      <c r="M66" s="485"/>
      <c r="N66" s="485"/>
      <c r="O66" s="485"/>
      <c r="P66" s="485"/>
      <c r="Q66" s="485"/>
      <c r="R66" s="485"/>
      <c r="S66" s="485"/>
      <c r="T66" s="485"/>
      <c r="U66" s="470" t="s">
        <v>304</v>
      </c>
      <c r="V66" s="470"/>
      <c r="W66" s="126"/>
      <c r="X66" s="306"/>
      <c r="Y66" s="126"/>
      <c r="Z66" s="126"/>
      <c r="AA66" s="126"/>
      <c r="AB66" s="126"/>
      <c r="AC66" s="126"/>
      <c r="AD66" s="306"/>
      <c r="AE66" s="126"/>
      <c r="AF66" s="306"/>
      <c r="AG66" s="126"/>
      <c r="AH66" s="127">
        <f t="shared" si="0"/>
        <v>0</v>
      </c>
    </row>
    <row r="67" spans="1:34" ht="29.25" customHeight="1" x14ac:dyDescent="0.2">
      <c r="A67" s="471" t="s">
        <v>305</v>
      </c>
      <c r="B67" s="472"/>
      <c r="C67" s="484" t="s">
        <v>306</v>
      </c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5"/>
      <c r="Q67" s="485"/>
      <c r="R67" s="485"/>
      <c r="S67" s="485"/>
      <c r="T67" s="485"/>
      <c r="U67" s="470" t="s">
        <v>307</v>
      </c>
      <c r="V67" s="470"/>
      <c r="W67" s="126"/>
      <c r="X67" s="306"/>
      <c r="Y67" s="126"/>
      <c r="Z67" s="126"/>
      <c r="AA67" s="126"/>
      <c r="AB67" s="126"/>
      <c r="AC67" s="126"/>
      <c r="AD67" s="306"/>
      <c r="AE67" s="126"/>
      <c r="AF67" s="306"/>
      <c r="AG67" s="126"/>
      <c r="AH67" s="127">
        <f t="shared" si="0"/>
        <v>0</v>
      </c>
    </row>
    <row r="68" spans="1:34" ht="19.5" customHeight="1" x14ac:dyDescent="0.2">
      <c r="A68" s="471" t="s">
        <v>308</v>
      </c>
      <c r="B68" s="472"/>
      <c r="C68" s="484" t="s">
        <v>309</v>
      </c>
      <c r="D68" s="485"/>
      <c r="E68" s="485"/>
      <c r="F68" s="485"/>
      <c r="G68" s="485"/>
      <c r="H68" s="485"/>
      <c r="I68" s="485"/>
      <c r="J68" s="485"/>
      <c r="K68" s="485"/>
      <c r="L68" s="485"/>
      <c r="M68" s="485"/>
      <c r="N68" s="485"/>
      <c r="O68" s="485"/>
      <c r="P68" s="485"/>
      <c r="Q68" s="485"/>
      <c r="R68" s="485"/>
      <c r="S68" s="485"/>
      <c r="T68" s="485"/>
      <c r="U68" s="470" t="s">
        <v>310</v>
      </c>
      <c r="V68" s="470"/>
      <c r="W68" s="126"/>
      <c r="X68" s="306"/>
      <c r="Y68" s="126"/>
      <c r="Z68" s="126"/>
      <c r="AA68" s="126"/>
      <c r="AB68" s="126"/>
      <c r="AC68" s="126"/>
      <c r="AD68" s="306"/>
      <c r="AE68" s="126"/>
      <c r="AF68" s="306"/>
      <c r="AG68" s="126"/>
      <c r="AH68" s="127">
        <f t="shared" si="0"/>
        <v>0</v>
      </c>
    </row>
    <row r="69" spans="1:34" ht="19.5" customHeight="1" x14ac:dyDescent="0.2">
      <c r="A69" s="471" t="s">
        <v>311</v>
      </c>
      <c r="B69" s="472"/>
      <c r="C69" s="482" t="s">
        <v>312</v>
      </c>
      <c r="D69" s="483"/>
      <c r="E69" s="483"/>
      <c r="F69" s="483"/>
      <c r="G69" s="483"/>
      <c r="H69" s="483"/>
      <c r="I69" s="483"/>
      <c r="J69" s="483"/>
      <c r="K69" s="483"/>
      <c r="L69" s="483"/>
      <c r="M69" s="483"/>
      <c r="N69" s="483"/>
      <c r="O69" s="483"/>
      <c r="P69" s="483"/>
      <c r="Q69" s="483"/>
      <c r="R69" s="483"/>
      <c r="S69" s="483"/>
      <c r="T69" s="483"/>
      <c r="U69" s="470" t="s">
        <v>313</v>
      </c>
      <c r="V69" s="470"/>
      <c r="W69" s="126"/>
      <c r="X69" s="306"/>
      <c r="Y69" s="126"/>
      <c r="Z69" s="126"/>
      <c r="AA69" s="126"/>
      <c r="AB69" s="126"/>
      <c r="AC69" s="126"/>
      <c r="AD69" s="306"/>
      <c r="AE69" s="126"/>
      <c r="AF69" s="306"/>
      <c r="AG69" s="126"/>
      <c r="AH69" s="127">
        <f t="shared" si="0"/>
        <v>0</v>
      </c>
    </row>
    <row r="70" spans="1:34" ht="24.75" customHeight="1" x14ac:dyDescent="0.2">
      <c r="A70" s="471" t="s">
        <v>314</v>
      </c>
      <c r="B70" s="472"/>
      <c r="C70" s="484" t="s">
        <v>315</v>
      </c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485"/>
      <c r="P70" s="485"/>
      <c r="Q70" s="485"/>
      <c r="R70" s="485"/>
      <c r="S70" s="485"/>
      <c r="T70" s="485"/>
      <c r="U70" s="470" t="s">
        <v>316</v>
      </c>
      <c r="V70" s="470"/>
      <c r="W70" s="126"/>
      <c r="X70" s="306"/>
      <c r="Y70" s="126"/>
      <c r="Z70" s="126"/>
      <c r="AA70" s="126"/>
      <c r="AB70" s="126"/>
      <c r="AC70" s="126"/>
      <c r="AD70" s="306"/>
      <c r="AE70" s="126"/>
      <c r="AF70" s="306"/>
      <c r="AG70" s="126">
        <v>131150000</v>
      </c>
      <c r="AH70" s="127">
        <f t="shared" si="0"/>
        <v>131150000</v>
      </c>
    </row>
    <row r="71" spans="1:34" ht="19.5" customHeight="1" x14ac:dyDescent="0.2">
      <c r="A71" s="471" t="s">
        <v>317</v>
      </c>
      <c r="B71" s="472"/>
      <c r="C71" s="482" t="s">
        <v>318</v>
      </c>
      <c r="D71" s="483"/>
      <c r="E71" s="483"/>
      <c r="F71" s="483"/>
      <c r="G71" s="483"/>
      <c r="H71" s="483"/>
      <c r="I71" s="483"/>
      <c r="J71" s="483"/>
      <c r="K71" s="483"/>
      <c r="L71" s="483"/>
      <c r="M71" s="483"/>
      <c r="N71" s="483"/>
      <c r="O71" s="483"/>
      <c r="P71" s="483"/>
      <c r="Q71" s="483"/>
      <c r="R71" s="483"/>
      <c r="S71" s="483"/>
      <c r="T71" s="483"/>
      <c r="U71" s="470" t="s">
        <v>319</v>
      </c>
      <c r="V71" s="470"/>
      <c r="W71" s="126"/>
      <c r="X71" s="306"/>
      <c r="Y71" s="126"/>
      <c r="Z71" s="126"/>
      <c r="AA71" s="126"/>
      <c r="AB71" s="126"/>
      <c r="AC71" s="126"/>
      <c r="AD71" s="306"/>
      <c r="AE71" s="126"/>
      <c r="AF71" s="306"/>
      <c r="AG71" s="126"/>
      <c r="AH71" s="127">
        <f t="shared" ref="AH71:AH93" si="13">SUM(W71:AG71)</f>
        <v>0</v>
      </c>
    </row>
    <row r="72" spans="1:34" ht="19.5" customHeight="1" x14ac:dyDescent="0.2">
      <c r="A72" s="464" t="s">
        <v>320</v>
      </c>
      <c r="B72" s="465"/>
      <c r="C72" s="475" t="s">
        <v>321</v>
      </c>
      <c r="D72" s="476"/>
      <c r="E72" s="476"/>
      <c r="F72" s="476"/>
      <c r="G72" s="476"/>
      <c r="H72" s="476"/>
      <c r="I72" s="476"/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63" t="s">
        <v>322</v>
      </c>
      <c r="V72" s="463"/>
      <c r="W72" s="127">
        <f t="shared" ref="W72:AD72" si="14">SUM(W60:W71)</f>
        <v>0</v>
      </c>
      <c r="X72" s="307">
        <f t="shared" si="14"/>
        <v>0</v>
      </c>
      <c r="Y72" s="127">
        <f t="shared" si="14"/>
        <v>0</v>
      </c>
      <c r="Z72" s="127">
        <f t="shared" si="14"/>
        <v>0</v>
      </c>
      <c r="AA72" s="127">
        <f t="shared" si="14"/>
        <v>0</v>
      </c>
      <c r="AB72" s="127">
        <f t="shared" si="14"/>
        <v>0</v>
      </c>
      <c r="AC72" s="127">
        <f t="shared" si="14"/>
        <v>1546000</v>
      </c>
      <c r="AD72" s="127">
        <f t="shared" si="14"/>
        <v>0</v>
      </c>
      <c r="AE72" s="127">
        <f>SUM(AE60:AE71)</f>
        <v>0</v>
      </c>
      <c r="AF72" s="307">
        <f>SUM(AF60:AF71)</f>
        <v>0</v>
      </c>
      <c r="AG72" s="307">
        <f>SUM(AG60:AG71)</f>
        <v>143177595</v>
      </c>
      <c r="AH72" s="127">
        <f t="shared" si="13"/>
        <v>144723595</v>
      </c>
    </row>
    <row r="73" spans="1:34" ht="19.5" customHeight="1" x14ac:dyDescent="0.2">
      <c r="A73" s="471" t="s">
        <v>323</v>
      </c>
      <c r="B73" s="472"/>
      <c r="C73" s="480" t="s">
        <v>324</v>
      </c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1"/>
      <c r="Q73" s="481"/>
      <c r="R73" s="481"/>
      <c r="S73" s="481"/>
      <c r="T73" s="481"/>
      <c r="U73" s="470" t="s">
        <v>325</v>
      </c>
      <c r="V73" s="470"/>
      <c r="W73" s="126"/>
      <c r="X73" s="306"/>
      <c r="Y73" s="126"/>
      <c r="Z73" s="126"/>
      <c r="AA73" s="126"/>
      <c r="AB73" s="126"/>
      <c r="AC73" s="126"/>
      <c r="AD73" s="306"/>
      <c r="AE73" s="126"/>
      <c r="AF73" s="306"/>
      <c r="AG73" s="126"/>
      <c r="AH73" s="127">
        <f t="shared" si="13"/>
        <v>0</v>
      </c>
    </row>
    <row r="74" spans="1:34" ht="19.5" customHeight="1" x14ac:dyDescent="0.2">
      <c r="A74" s="471" t="s">
        <v>326</v>
      </c>
      <c r="B74" s="472"/>
      <c r="C74" s="480" t="s">
        <v>327</v>
      </c>
      <c r="D74" s="481"/>
      <c r="E74" s="481"/>
      <c r="F74" s="481"/>
      <c r="G74" s="481"/>
      <c r="H74" s="481"/>
      <c r="I74" s="481"/>
      <c r="J74" s="481"/>
      <c r="K74" s="481"/>
      <c r="L74" s="481"/>
      <c r="M74" s="481"/>
      <c r="N74" s="481"/>
      <c r="O74" s="481"/>
      <c r="P74" s="481"/>
      <c r="Q74" s="481"/>
      <c r="R74" s="481"/>
      <c r="S74" s="481"/>
      <c r="T74" s="481"/>
      <c r="U74" s="470" t="s">
        <v>328</v>
      </c>
      <c r="V74" s="470"/>
      <c r="W74" s="126"/>
      <c r="X74" s="306"/>
      <c r="Y74" s="126"/>
      <c r="Z74" s="126"/>
      <c r="AA74" s="126"/>
      <c r="AB74" s="126"/>
      <c r="AC74" s="126"/>
      <c r="AD74" s="306"/>
      <c r="AE74" s="126"/>
      <c r="AF74" s="306"/>
      <c r="AG74" s="126"/>
      <c r="AH74" s="127">
        <f t="shared" si="13"/>
        <v>0</v>
      </c>
    </row>
    <row r="75" spans="1:34" ht="19.5" customHeight="1" x14ac:dyDescent="0.2">
      <c r="A75" s="471" t="s">
        <v>329</v>
      </c>
      <c r="B75" s="472"/>
      <c r="C75" s="480" t="s">
        <v>330</v>
      </c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81"/>
      <c r="S75" s="481"/>
      <c r="T75" s="481"/>
      <c r="U75" s="470" t="s">
        <v>331</v>
      </c>
      <c r="V75" s="470"/>
      <c r="W75" s="126"/>
      <c r="X75" s="306"/>
      <c r="Y75" s="126"/>
      <c r="Z75" s="126"/>
      <c r="AA75" s="126"/>
      <c r="AB75" s="126"/>
      <c r="AC75" s="126"/>
      <c r="AD75" s="306"/>
      <c r="AE75" s="126"/>
      <c r="AF75" s="306"/>
      <c r="AG75" s="126"/>
      <c r="AH75" s="127">
        <f t="shared" si="13"/>
        <v>0</v>
      </c>
    </row>
    <row r="76" spans="1:34" ht="19.5" customHeight="1" x14ac:dyDescent="0.2">
      <c r="A76" s="471" t="s">
        <v>332</v>
      </c>
      <c r="B76" s="472"/>
      <c r="C76" s="480" t="s">
        <v>333</v>
      </c>
      <c r="D76" s="481"/>
      <c r="E76" s="481"/>
      <c r="F76" s="481"/>
      <c r="G76" s="481"/>
      <c r="H76" s="481"/>
      <c r="I76" s="481"/>
      <c r="J76" s="481"/>
      <c r="K76" s="481"/>
      <c r="L76" s="481"/>
      <c r="M76" s="481"/>
      <c r="N76" s="481"/>
      <c r="O76" s="481"/>
      <c r="P76" s="481"/>
      <c r="Q76" s="481"/>
      <c r="R76" s="481"/>
      <c r="S76" s="481"/>
      <c r="T76" s="481"/>
      <c r="U76" s="470" t="s">
        <v>334</v>
      </c>
      <c r="V76" s="470"/>
      <c r="W76" s="126">
        <v>6149000</v>
      </c>
      <c r="X76" s="306"/>
      <c r="Y76" s="126"/>
      <c r="Z76" s="126"/>
      <c r="AA76" s="126">
        <v>1000000</v>
      </c>
      <c r="AB76" s="126"/>
      <c r="AC76" s="126"/>
      <c r="AD76" s="306"/>
      <c r="AE76" s="126"/>
      <c r="AF76" s="306"/>
      <c r="AG76" s="126"/>
      <c r="AH76" s="127">
        <f t="shared" si="13"/>
        <v>7149000</v>
      </c>
    </row>
    <row r="77" spans="1:34" ht="19.5" customHeight="1" x14ac:dyDescent="0.2">
      <c r="A77" s="471" t="s">
        <v>335</v>
      </c>
      <c r="B77" s="472"/>
      <c r="C77" s="479" t="s">
        <v>336</v>
      </c>
      <c r="D77" s="478"/>
      <c r="E77" s="478"/>
      <c r="F77" s="478"/>
      <c r="G77" s="478"/>
      <c r="H77" s="478"/>
      <c r="I77" s="478"/>
      <c r="J77" s="478"/>
      <c r="K77" s="478"/>
      <c r="L77" s="478"/>
      <c r="M77" s="478"/>
      <c r="N77" s="478"/>
      <c r="O77" s="478"/>
      <c r="P77" s="478"/>
      <c r="Q77" s="478"/>
      <c r="R77" s="478"/>
      <c r="S77" s="478"/>
      <c r="T77" s="478"/>
      <c r="U77" s="470" t="s">
        <v>337</v>
      </c>
      <c r="V77" s="470"/>
      <c r="W77" s="126"/>
      <c r="X77" s="306"/>
      <c r="Y77" s="126"/>
      <c r="Z77" s="126"/>
      <c r="AA77" s="126"/>
      <c r="AB77" s="126"/>
      <c r="AC77" s="126"/>
      <c r="AD77" s="306"/>
      <c r="AE77" s="126"/>
      <c r="AF77" s="306"/>
      <c r="AG77" s="126"/>
      <c r="AH77" s="127">
        <f t="shared" si="13"/>
        <v>0</v>
      </c>
    </row>
    <row r="78" spans="1:34" ht="28.5" customHeight="1" x14ac:dyDescent="0.2">
      <c r="A78" s="471" t="s">
        <v>338</v>
      </c>
      <c r="B78" s="472"/>
      <c r="C78" s="477" t="s">
        <v>339</v>
      </c>
      <c r="D78" s="478"/>
      <c r="E78" s="478"/>
      <c r="F78" s="478"/>
      <c r="G78" s="478"/>
      <c r="H78" s="478"/>
      <c r="I78" s="478"/>
      <c r="J78" s="478"/>
      <c r="K78" s="478"/>
      <c r="L78" s="478"/>
      <c r="M78" s="478"/>
      <c r="N78" s="478"/>
      <c r="O78" s="478"/>
      <c r="P78" s="478"/>
      <c r="Q78" s="478"/>
      <c r="R78" s="478"/>
      <c r="S78" s="478"/>
      <c r="T78" s="478"/>
      <c r="U78" s="470" t="s">
        <v>340</v>
      </c>
      <c r="V78" s="470"/>
      <c r="W78" s="126"/>
      <c r="X78" s="306"/>
      <c r="Y78" s="126"/>
      <c r="Z78" s="126"/>
      <c r="AA78" s="126"/>
      <c r="AB78" s="126"/>
      <c r="AC78" s="126"/>
      <c r="AD78" s="306"/>
      <c r="AE78" s="126"/>
      <c r="AF78" s="306"/>
      <c r="AG78" s="126"/>
      <c r="AH78" s="127">
        <f t="shared" si="13"/>
        <v>0</v>
      </c>
    </row>
    <row r="79" spans="1:34" ht="25.5" customHeight="1" x14ac:dyDescent="0.2">
      <c r="A79" s="471" t="s">
        <v>341</v>
      </c>
      <c r="B79" s="472"/>
      <c r="C79" s="477" t="s">
        <v>342</v>
      </c>
      <c r="D79" s="478"/>
      <c r="E79" s="478"/>
      <c r="F79" s="478"/>
      <c r="G79" s="478"/>
      <c r="H79" s="478"/>
      <c r="I79" s="478"/>
      <c r="J79" s="478"/>
      <c r="K79" s="478"/>
      <c r="L79" s="478"/>
      <c r="M79" s="478"/>
      <c r="N79" s="478"/>
      <c r="O79" s="478"/>
      <c r="P79" s="478"/>
      <c r="Q79" s="478"/>
      <c r="R79" s="478"/>
      <c r="S79" s="478"/>
      <c r="T79" s="478"/>
      <c r="U79" s="470" t="s">
        <v>343</v>
      </c>
      <c r="V79" s="470"/>
      <c r="W79" s="126">
        <v>1660000</v>
      </c>
      <c r="X79" s="306"/>
      <c r="Y79" s="126"/>
      <c r="Z79" s="126"/>
      <c r="AA79" s="126"/>
      <c r="AB79" s="126"/>
      <c r="AC79" s="126"/>
      <c r="AD79" s="306"/>
      <c r="AE79" s="126"/>
      <c r="AF79" s="306"/>
      <c r="AG79" s="126"/>
      <c r="AH79" s="127">
        <f t="shared" si="13"/>
        <v>1660000</v>
      </c>
    </row>
    <row r="80" spans="1:34" s="36" customFormat="1" ht="19.5" customHeight="1" x14ac:dyDescent="0.2">
      <c r="A80" s="464" t="s">
        <v>344</v>
      </c>
      <c r="B80" s="465"/>
      <c r="C80" s="466" t="s">
        <v>345</v>
      </c>
      <c r="D80" s="467"/>
      <c r="E80" s="467"/>
      <c r="F80" s="467"/>
      <c r="G80" s="467"/>
      <c r="H80" s="467"/>
      <c r="I80" s="467"/>
      <c r="J80" s="467"/>
      <c r="K80" s="467"/>
      <c r="L80" s="467"/>
      <c r="M80" s="467"/>
      <c r="N80" s="467"/>
      <c r="O80" s="467"/>
      <c r="P80" s="467"/>
      <c r="Q80" s="467"/>
      <c r="R80" s="467"/>
      <c r="S80" s="467"/>
      <c r="T80" s="467"/>
      <c r="U80" s="463" t="s">
        <v>346</v>
      </c>
      <c r="V80" s="463"/>
      <c r="W80" s="127">
        <f>SUM(W73:W79)</f>
        <v>7809000</v>
      </c>
      <c r="X80" s="307">
        <f>SUM(X73:X79)</f>
        <v>0</v>
      </c>
      <c r="Y80" s="127"/>
      <c r="Z80" s="127"/>
      <c r="AA80" s="127">
        <v>1000000</v>
      </c>
      <c r="AB80" s="127">
        <f t="shared" ref="AB80:AG80" si="15">SUM(AB73:AB79)</f>
        <v>0</v>
      </c>
      <c r="AC80" s="127">
        <f t="shared" si="15"/>
        <v>0</v>
      </c>
      <c r="AD80" s="307">
        <f t="shared" si="15"/>
        <v>0</v>
      </c>
      <c r="AE80" s="127">
        <f t="shared" si="15"/>
        <v>0</v>
      </c>
      <c r="AF80" s="307">
        <f t="shared" si="15"/>
        <v>0</v>
      </c>
      <c r="AG80" s="127">
        <f t="shared" si="15"/>
        <v>0</v>
      </c>
      <c r="AH80" s="127">
        <f>SUM(W73:AG79)</f>
        <v>8809000</v>
      </c>
    </row>
    <row r="81" spans="1:35" ht="19.5" customHeight="1" x14ac:dyDescent="0.2">
      <c r="A81" s="471" t="s">
        <v>347</v>
      </c>
      <c r="B81" s="472"/>
      <c r="C81" s="473" t="s">
        <v>348</v>
      </c>
      <c r="D81" s="474"/>
      <c r="E81" s="474"/>
      <c r="F81" s="474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74"/>
      <c r="R81" s="474"/>
      <c r="S81" s="474"/>
      <c r="T81" s="474"/>
      <c r="U81" s="470" t="s">
        <v>349</v>
      </c>
      <c r="V81" s="470"/>
      <c r="W81" s="126"/>
      <c r="X81" s="306"/>
      <c r="Y81" s="126"/>
      <c r="Z81" s="126"/>
      <c r="AA81" s="126"/>
      <c r="AB81" s="126"/>
      <c r="AC81" s="126"/>
      <c r="AD81" s="306"/>
      <c r="AE81" s="126"/>
      <c r="AF81" s="306"/>
      <c r="AG81" s="126">
        <v>527473228</v>
      </c>
      <c r="AH81" s="127">
        <f t="shared" si="13"/>
        <v>527473228</v>
      </c>
    </row>
    <row r="82" spans="1:35" ht="19.5" customHeight="1" x14ac:dyDescent="0.2">
      <c r="A82" s="471" t="s">
        <v>350</v>
      </c>
      <c r="B82" s="472"/>
      <c r="C82" s="473" t="s">
        <v>351</v>
      </c>
      <c r="D82" s="474"/>
      <c r="E82" s="474"/>
      <c r="F82" s="474"/>
      <c r="G82" s="474"/>
      <c r="H82" s="474"/>
      <c r="I82" s="474"/>
      <c r="J82" s="474"/>
      <c r="K82" s="474"/>
      <c r="L82" s="474"/>
      <c r="M82" s="474"/>
      <c r="N82" s="474"/>
      <c r="O82" s="474"/>
      <c r="P82" s="474"/>
      <c r="Q82" s="474"/>
      <c r="R82" s="474"/>
      <c r="S82" s="474"/>
      <c r="T82" s="474"/>
      <c r="U82" s="470" t="s">
        <v>352</v>
      </c>
      <c r="V82" s="470"/>
      <c r="W82" s="126"/>
      <c r="X82" s="306"/>
      <c r="Y82" s="126"/>
      <c r="Z82" s="126"/>
      <c r="AA82" s="126"/>
      <c r="AB82" s="126"/>
      <c r="AC82" s="126"/>
      <c r="AD82" s="306"/>
      <c r="AE82" s="126"/>
      <c r="AF82" s="306"/>
      <c r="AG82" s="126"/>
      <c r="AH82" s="127">
        <f t="shared" si="13"/>
        <v>0</v>
      </c>
    </row>
    <row r="83" spans="1:35" ht="19.5" customHeight="1" x14ac:dyDescent="0.2">
      <c r="A83" s="471" t="s">
        <v>353</v>
      </c>
      <c r="B83" s="472"/>
      <c r="C83" s="473" t="s">
        <v>354</v>
      </c>
      <c r="D83" s="474"/>
      <c r="E83" s="474"/>
      <c r="F83" s="474"/>
      <c r="G83" s="474"/>
      <c r="H83" s="474"/>
      <c r="I83" s="474"/>
      <c r="J83" s="474"/>
      <c r="K83" s="474"/>
      <c r="L83" s="474"/>
      <c r="M83" s="474"/>
      <c r="N83" s="474"/>
      <c r="O83" s="474"/>
      <c r="P83" s="474"/>
      <c r="Q83" s="474"/>
      <c r="R83" s="474"/>
      <c r="S83" s="474"/>
      <c r="T83" s="474"/>
      <c r="U83" s="470" t="s">
        <v>355</v>
      </c>
      <c r="V83" s="470"/>
      <c r="W83" s="126"/>
      <c r="X83" s="306"/>
      <c r="Y83" s="126"/>
      <c r="Z83" s="126"/>
      <c r="AA83" s="126"/>
      <c r="AB83" s="126"/>
      <c r="AC83" s="126"/>
      <c r="AD83" s="306"/>
      <c r="AE83" s="126"/>
      <c r="AF83" s="306"/>
      <c r="AG83" s="126"/>
      <c r="AH83" s="127">
        <f t="shared" si="13"/>
        <v>0</v>
      </c>
    </row>
    <row r="84" spans="1:35" ht="27.75" customHeight="1" x14ac:dyDescent="0.2">
      <c r="A84" s="471" t="s">
        <v>356</v>
      </c>
      <c r="B84" s="472"/>
      <c r="C84" s="473" t="s">
        <v>357</v>
      </c>
      <c r="D84" s="474"/>
      <c r="E84" s="474"/>
      <c r="F84" s="474"/>
      <c r="G84" s="474"/>
      <c r="H84" s="474"/>
      <c r="I84" s="474"/>
      <c r="J84" s="474"/>
      <c r="K84" s="474"/>
      <c r="L84" s="474"/>
      <c r="M84" s="474"/>
      <c r="N84" s="474"/>
      <c r="O84" s="474"/>
      <c r="P84" s="474"/>
      <c r="Q84" s="474"/>
      <c r="R84" s="474"/>
      <c r="S84" s="474"/>
      <c r="T84" s="474"/>
      <c r="U84" s="470" t="s">
        <v>358</v>
      </c>
      <c r="V84" s="470"/>
      <c r="W84" s="126"/>
      <c r="X84" s="306"/>
      <c r="Y84" s="126"/>
      <c r="Z84" s="126"/>
      <c r="AA84" s="126"/>
      <c r="AB84" s="126"/>
      <c r="AC84" s="126"/>
      <c r="AD84" s="306"/>
      <c r="AE84" s="126"/>
      <c r="AF84" s="306"/>
      <c r="AG84" s="126">
        <v>142417772</v>
      </c>
      <c r="AH84" s="127"/>
    </row>
    <row r="85" spans="1:35" s="36" customFormat="1" ht="17.25" customHeight="1" x14ac:dyDescent="0.2">
      <c r="A85" s="464" t="s">
        <v>359</v>
      </c>
      <c r="B85" s="465"/>
      <c r="C85" s="475" t="s">
        <v>360</v>
      </c>
      <c r="D85" s="476"/>
      <c r="E85" s="476"/>
      <c r="F85" s="476"/>
      <c r="G85" s="476"/>
      <c r="H85" s="476"/>
      <c r="I85" s="476"/>
      <c r="J85" s="476"/>
      <c r="K85" s="476"/>
      <c r="L85" s="476"/>
      <c r="M85" s="476"/>
      <c r="N85" s="476"/>
      <c r="O85" s="476"/>
      <c r="P85" s="476"/>
      <c r="Q85" s="476"/>
      <c r="R85" s="476"/>
      <c r="S85" s="476"/>
      <c r="T85" s="476"/>
      <c r="U85" s="463" t="s">
        <v>361</v>
      </c>
      <c r="V85" s="463"/>
      <c r="W85" s="127">
        <f>SUM(W81:W84)</f>
        <v>0</v>
      </c>
      <c r="X85" s="307">
        <f>SUM(X81:X84)</f>
        <v>0</v>
      </c>
      <c r="Y85" s="127">
        <f>SUM(Y81:Y84)</f>
        <v>0</v>
      </c>
      <c r="Z85" s="127">
        <f>SUM(Z81:Z84)</f>
        <v>0</v>
      </c>
      <c r="AA85" s="127">
        <f>SUM(AA81:AA84)</f>
        <v>0</v>
      </c>
      <c r="AB85" s="127">
        <f t="shared" ref="AB85:AG85" si="16">SUM(AB81:AB84)</f>
        <v>0</v>
      </c>
      <c r="AC85" s="127">
        <f t="shared" si="16"/>
        <v>0</v>
      </c>
      <c r="AD85" s="307">
        <f t="shared" si="16"/>
        <v>0</v>
      </c>
      <c r="AE85" s="127">
        <f t="shared" si="16"/>
        <v>0</v>
      </c>
      <c r="AF85" s="307">
        <f t="shared" si="16"/>
        <v>0</v>
      </c>
      <c r="AG85" s="127">
        <f t="shared" si="16"/>
        <v>669891000</v>
      </c>
      <c r="AH85" s="127">
        <f>SUM(W81:AG84)</f>
        <v>669891000</v>
      </c>
    </row>
    <row r="86" spans="1:35" ht="29.25" customHeight="1" x14ac:dyDescent="0.2">
      <c r="A86" s="471" t="s">
        <v>362</v>
      </c>
      <c r="B86" s="472"/>
      <c r="C86" s="473" t="s">
        <v>363</v>
      </c>
      <c r="D86" s="474"/>
      <c r="E86" s="474"/>
      <c r="F86" s="474"/>
      <c r="G86" s="474"/>
      <c r="H86" s="474"/>
      <c r="I86" s="474"/>
      <c r="J86" s="474"/>
      <c r="K86" s="474"/>
      <c r="L86" s="474"/>
      <c r="M86" s="474"/>
      <c r="N86" s="474"/>
      <c r="O86" s="474"/>
      <c r="P86" s="474"/>
      <c r="Q86" s="474"/>
      <c r="R86" s="474"/>
      <c r="S86" s="474"/>
      <c r="T86" s="474"/>
      <c r="U86" s="470" t="s">
        <v>364</v>
      </c>
      <c r="V86" s="470"/>
      <c r="W86" s="126"/>
      <c r="X86" s="306"/>
      <c r="Y86" s="126"/>
      <c r="Z86" s="126"/>
      <c r="AA86" s="126"/>
      <c r="AB86" s="126"/>
      <c r="AC86" s="126"/>
      <c r="AD86" s="306"/>
      <c r="AE86" s="126"/>
      <c r="AF86" s="306"/>
      <c r="AG86" s="126"/>
      <c r="AH86" s="127">
        <f t="shared" si="13"/>
        <v>0</v>
      </c>
    </row>
    <row r="87" spans="1:35" ht="29.25" customHeight="1" x14ac:dyDescent="0.2">
      <c r="A87" s="471" t="s">
        <v>365</v>
      </c>
      <c r="B87" s="472"/>
      <c r="C87" s="473" t="s">
        <v>366</v>
      </c>
      <c r="D87" s="474"/>
      <c r="E87" s="474"/>
      <c r="F87" s="474"/>
      <c r="G87" s="474"/>
      <c r="H87" s="474"/>
      <c r="I87" s="474"/>
      <c r="J87" s="474"/>
      <c r="K87" s="474"/>
      <c r="L87" s="474"/>
      <c r="M87" s="474"/>
      <c r="N87" s="474"/>
      <c r="O87" s="474"/>
      <c r="P87" s="474"/>
      <c r="Q87" s="474"/>
      <c r="R87" s="474"/>
      <c r="S87" s="474"/>
      <c r="T87" s="474"/>
      <c r="U87" s="470" t="s">
        <v>367</v>
      </c>
      <c r="V87" s="470"/>
      <c r="W87" s="126"/>
      <c r="X87" s="306"/>
      <c r="Y87" s="126"/>
      <c r="Z87" s="126"/>
      <c r="AA87" s="126"/>
      <c r="AB87" s="126"/>
      <c r="AC87" s="126"/>
      <c r="AD87" s="306"/>
      <c r="AE87" s="126"/>
      <c r="AF87" s="306"/>
      <c r="AG87" s="126"/>
      <c r="AH87" s="127">
        <f t="shared" si="13"/>
        <v>0</v>
      </c>
    </row>
    <row r="88" spans="1:35" ht="29.25" customHeight="1" x14ac:dyDescent="0.2">
      <c r="A88" s="471" t="s">
        <v>368</v>
      </c>
      <c r="B88" s="472"/>
      <c r="C88" s="473" t="s">
        <v>369</v>
      </c>
      <c r="D88" s="474"/>
      <c r="E88" s="474"/>
      <c r="F88" s="474"/>
      <c r="G88" s="474"/>
      <c r="H88" s="474"/>
      <c r="I88" s="474"/>
      <c r="J88" s="474"/>
      <c r="K88" s="474"/>
      <c r="L88" s="474"/>
      <c r="M88" s="474"/>
      <c r="N88" s="474"/>
      <c r="O88" s="474"/>
      <c r="P88" s="474"/>
      <c r="Q88" s="474"/>
      <c r="R88" s="474"/>
      <c r="S88" s="474"/>
      <c r="T88" s="474"/>
      <c r="U88" s="470" t="s">
        <v>370</v>
      </c>
      <c r="V88" s="470"/>
      <c r="W88" s="126"/>
      <c r="X88" s="306"/>
      <c r="Y88" s="126"/>
      <c r="Z88" s="126"/>
      <c r="AA88" s="126"/>
      <c r="AB88" s="126"/>
      <c r="AC88" s="126"/>
      <c r="AD88" s="306"/>
      <c r="AE88" s="126"/>
      <c r="AF88" s="306"/>
      <c r="AG88" s="126"/>
      <c r="AH88" s="127">
        <f t="shared" si="13"/>
        <v>0</v>
      </c>
    </row>
    <row r="89" spans="1:35" ht="28.5" customHeight="1" x14ac:dyDescent="0.2">
      <c r="A89" s="471" t="s">
        <v>371</v>
      </c>
      <c r="B89" s="472"/>
      <c r="C89" s="473" t="s">
        <v>372</v>
      </c>
      <c r="D89" s="474"/>
      <c r="E89" s="474"/>
      <c r="F89" s="474"/>
      <c r="G89" s="474"/>
      <c r="H89" s="474"/>
      <c r="I89" s="474"/>
      <c r="J89" s="474"/>
      <c r="K89" s="474"/>
      <c r="L89" s="474"/>
      <c r="M89" s="474"/>
      <c r="N89" s="474"/>
      <c r="O89" s="474"/>
      <c r="P89" s="474"/>
      <c r="Q89" s="474"/>
      <c r="R89" s="474"/>
      <c r="S89" s="474"/>
      <c r="T89" s="474"/>
      <c r="U89" s="470" t="s">
        <v>373</v>
      </c>
      <c r="V89" s="470"/>
      <c r="W89" s="126"/>
      <c r="X89" s="306"/>
      <c r="Y89" s="126"/>
      <c r="Z89" s="126"/>
      <c r="AA89" s="126"/>
      <c r="AB89" s="126"/>
      <c r="AC89" s="126"/>
      <c r="AD89" s="306"/>
      <c r="AE89" s="126"/>
      <c r="AF89" s="306"/>
      <c r="AG89" s="126"/>
      <c r="AH89" s="127">
        <f t="shared" si="13"/>
        <v>0</v>
      </c>
    </row>
    <row r="90" spans="1:35" ht="29.25" customHeight="1" x14ac:dyDescent="0.2">
      <c r="A90" s="471" t="s">
        <v>374</v>
      </c>
      <c r="B90" s="472"/>
      <c r="C90" s="473" t="s">
        <v>375</v>
      </c>
      <c r="D90" s="474"/>
      <c r="E90" s="474"/>
      <c r="F90" s="474"/>
      <c r="G90" s="474"/>
      <c r="H90" s="474"/>
      <c r="I90" s="474"/>
      <c r="J90" s="474"/>
      <c r="K90" s="474"/>
      <c r="L90" s="474"/>
      <c r="M90" s="474"/>
      <c r="N90" s="474"/>
      <c r="O90" s="474"/>
      <c r="P90" s="474"/>
      <c r="Q90" s="474"/>
      <c r="R90" s="474"/>
      <c r="S90" s="474"/>
      <c r="T90" s="474"/>
      <c r="U90" s="470" t="s">
        <v>376</v>
      </c>
      <c r="V90" s="470"/>
      <c r="W90" s="126"/>
      <c r="X90" s="306"/>
      <c r="Y90" s="126"/>
      <c r="Z90" s="126"/>
      <c r="AA90" s="126"/>
      <c r="AB90" s="126"/>
      <c r="AC90" s="126"/>
      <c r="AD90" s="306"/>
      <c r="AE90" s="126"/>
      <c r="AF90" s="306"/>
      <c r="AG90" s="126"/>
      <c r="AH90" s="127">
        <f t="shared" si="13"/>
        <v>0</v>
      </c>
    </row>
    <row r="91" spans="1:35" ht="29.25" customHeight="1" x14ac:dyDescent="0.2">
      <c r="A91" s="471" t="s">
        <v>377</v>
      </c>
      <c r="B91" s="472"/>
      <c r="C91" s="473" t="s">
        <v>378</v>
      </c>
      <c r="D91" s="474"/>
      <c r="E91" s="474"/>
      <c r="F91" s="474"/>
      <c r="G91" s="474"/>
      <c r="H91" s="474"/>
      <c r="I91" s="474"/>
      <c r="J91" s="474"/>
      <c r="K91" s="474"/>
      <c r="L91" s="474"/>
      <c r="M91" s="474"/>
      <c r="N91" s="474"/>
      <c r="O91" s="474"/>
      <c r="P91" s="474"/>
      <c r="Q91" s="474"/>
      <c r="R91" s="474"/>
      <c r="S91" s="474"/>
      <c r="T91" s="474"/>
      <c r="U91" s="470" t="s">
        <v>379</v>
      </c>
      <c r="V91" s="470"/>
      <c r="W91" s="126"/>
      <c r="X91" s="306"/>
      <c r="Y91" s="126"/>
      <c r="Z91" s="126"/>
      <c r="AA91" s="126"/>
      <c r="AB91" s="126"/>
      <c r="AC91" s="126"/>
      <c r="AD91" s="306"/>
      <c r="AE91" s="126"/>
      <c r="AF91" s="306"/>
      <c r="AG91" s="126">
        <v>8000000</v>
      </c>
      <c r="AH91" s="127">
        <f t="shared" si="13"/>
        <v>8000000</v>
      </c>
    </row>
    <row r="92" spans="1:35" ht="19.5" customHeight="1" x14ac:dyDescent="0.2">
      <c r="A92" s="471" t="s">
        <v>380</v>
      </c>
      <c r="B92" s="472"/>
      <c r="C92" s="473" t="s">
        <v>381</v>
      </c>
      <c r="D92" s="474"/>
      <c r="E92" s="474"/>
      <c r="F92" s="474"/>
      <c r="G92" s="474"/>
      <c r="H92" s="474"/>
      <c r="I92" s="474"/>
      <c r="J92" s="474"/>
      <c r="K92" s="474"/>
      <c r="L92" s="474"/>
      <c r="M92" s="474"/>
      <c r="N92" s="474"/>
      <c r="O92" s="474"/>
      <c r="P92" s="474"/>
      <c r="Q92" s="474"/>
      <c r="R92" s="474"/>
      <c r="S92" s="474"/>
      <c r="T92" s="474"/>
      <c r="U92" s="470" t="s">
        <v>382</v>
      </c>
      <c r="V92" s="470"/>
      <c r="W92" s="126"/>
      <c r="X92" s="306"/>
      <c r="Y92" s="126"/>
      <c r="Z92" s="126"/>
      <c r="AA92" s="126"/>
      <c r="AB92" s="126"/>
      <c r="AC92" s="126"/>
      <c r="AD92" s="306"/>
      <c r="AE92" s="126"/>
      <c r="AF92" s="306"/>
      <c r="AG92" s="126">
        <v>7000000</v>
      </c>
      <c r="AH92" s="127"/>
    </row>
    <row r="93" spans="1:35" ht="26.25" customHeight="1" x14ac:dyDescent="0.2">
      <c r="A93" s="471" t="s">
        <v>383</v>
      </c>
      <c r="B93" s="472"/>
      <c r="C93" s="473" t="s">
        <v>384</v>
      </c>
      <c r="D93" s="474"/>
      <c r="E93" s="474"/>
      <c r="F93" s="474"/>
      <c r="G93" s="474"/>
      <c r="H93" s="474"/>
      <c r="I93" s="474"/>
      <c r="J93" s="474"/>
      <c r="K93" s="474"/>
      <c r="L93" s="474"/>
      <c r="M93" s="474"/>
      <c r="N93" s="474"/>
      <c r="O93" s="474"/>
      <c r="P93" s="474"/>
      <c r="Q93" s="474"/>
      <c r="R93" s="474"/>
      <c r="S93" s="474"/>
      <c r="T93" s="474"/>
      <c r="U93" s="470" t="s">
        <v>385</v>
      </c>
      <c r="V93" s="470"/>
      <c r="W93" s="126"/>
      <c r="X93" s="306"/>
      <c r="Y93" s="126"/>
      <c r="Z93" s="126"/>
      <c r="AA93" s="126"/>
      <c r="AB93" s="126"/>
      <c r="AC93" s="126"/>
      <c r="AD93" s="306"/>
      <c r="AE93" s="126"/>
      <c r="AF93" s="306"/>
      <c r="AG93" s="126">
        <v>16000000</v>
      </c>
      <c r="AH93" s="127">
        <f t="shared" si="13"/>
        <v>16000000</v>
      </c>
    </row>
    <row r="94" spans="1:35" ht="19.5" customHeight="1" x14ac:dyDescent="0.2">
      <c r="A94" s="464" t="s">
        <v>386</v>
      </c>
      <c r="B94" s="465"/>
      <c r="C94" s="475" t="s">
        <v>387</v>
      </c>
      <c r="D94" s="476"/>
      <c r="E94" s="476"/>
      <c r="F94" s="476"/>
      <c r="G94" s="476"/>
      <c r="H94" s="476"/>
      <c r="I94" s="476"/>
      <c r="J94" s="476"/>
      <c r="K94" s="476"/>
      <c r="L94" s="476"/>
      <c r="M94" s="476"/>
      <c r="N94" s="476"/>
      <c r="O94" s="476"/>
      <c r="P94" s="476"/>
      <c r="Q94" s="476"/>
      <c r="R94" s="476"/>
      <c r="S94" s="476"/>
      <c r="T94" s="476"/>
      <c r="U94" s="463" t="s">
        <v>388</v>
      </c>
      <c r="V94" s="463"/>
      <c r="W94" s="127">
        <f>SUM(W86:W93)</f>
        <v>0</v>
      </c>
      <c r="X94" s="127">
        <f t="shared" ref="X94:AH94" si="17">SUM(X86:X93)</f>
        <v>0</v>
      </c>
      <c r="Y94" s="127">
        <f t="shared" si="17"/>
        <v>0</v>
      </c>
      <c r="Z94" s="127">
        <f t="shared" si="17"/>
        <v>0</v>
      </c>
      <c r="AA94" s="127">
        <f t="shared" si="17"/>
        <v>0</v>
      </c>
      <c r="AB94" s="127">
        <f t="shared" si="17"/>
        <v>0</v>
      </c>
      <c r="AC94" s="127">
        <f t="shared" si="17"/>
        <v>0</v>
      </c>
      <c r="AD94" s="127">
        <f t="shared" si="17"/>
        <v>0</v>
      </c>
      <c r="AE94" s="127">
        <f t="shared" si="17"/>
        <v>0</v>
      </c>
      <c r="AF94" s="127">
        <f t="shared" si="17"/>
        <v>0</v>
      </c>
      <c r="AG94" s="127">
        <f t="shared" si="17"/>
        <v>31000000</v>
      </c>
      <c r="AH94" s="127">
        <f t="shared" si="17"/>
        <v>24000000</v>
      </c>
    </row>
    <row r="95" spans="1:35" s="36" customFormat="1" ht="19.5" customHeight="1" x14ac:dyDescent="0.2">
      <c r="A95" s="464" t="s">
        <v>389</v>
      </c>
      <c r="B95" s="465"/>
      <c r="C95" s="466" t="s">
        <v>390</v>
      </c>
      <c r="D95" s="467"/>
      <c r="E95" s="467"/>
      <c r="F95" s="467"/>
      <c r="G95" s="467"/>
      <c r="H95" s="467"/>
      <c r="I95" s="467"/>
      <c r="J95" s="467"/>
      <c r="K95" s="467"/>
      <c r="L95" s="467"/>
      <c r="M95" s="467"/>
      <c r="N95" s="467"/>
      <c r="O95" s="467"/>
      <c r="P95" s="467"/>
      <c r="Q95" s="467"/>
      <c r="R95" s="467"/>
      <c r="S95" s="467"/>
      <c r="T95" s="467"/>
      <c r="U95" s="468" t="s">
        <v>391</v>
      </c>
      <c r="V95" s="469"/>
      <c r="W95" s="127">
        <f>SUM(W24+W25+W50+W59+W72+W80+W85+W94)</f>
        <v>405814011</v>
      </c>
      <c r="X95" s="127">
        <f t="shared" ref="X95:AH95" si="18">SUM(X24+X25+X50+X59+X72+X80+X85+X94)</f>
        <v>321547645</v>
      </c>
      <c r="Y95" s="127">
        <f t="shared" si="18"/>
        <v>335679074</v>
      </c>
      <c r="Z95" s="127">
        <f t="shared" si="18"/>
        <v>55733633</v>
      </c>
      <c r="AA95" s="127">
        <f t="shared" si="18"/>
        <v>77112928</v>
      </c>
      <c r="AB95" s="127">
        <f t="shared" si="18"/>
        <v>688443816</v>
      </c>
      <c r="AC95" s="127">
        <f t="shared" si="18"/>
        <v>172476553</v>
      </c>
      <c r="AD95" s="307">
        <f t="shared" si="18"/>
        <v>18371000</v>
      </c>
      <c r="AE95" s="127">
        <f t="shared" si="18"/>
        <v>314996119</v>
      </c>
      <c r="AF95" s="307">
        <f t="shared" si="18"/>
        <v>65850230</v>
      </c>
      <c r="AG95" s="307">
        <f t="shared" si="18"/>
        <v>1198571928</v>
      </c>
      <c r="AH95" s="307">
        <f t="shared" si="18"/>
        <v>3647596937</v>
      </c>
      <c r="AI95" s="307"/>
    </row>
    <row r="96" spans="1:35" x14ac:dyDescent="0.2"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</row>
    <row r="97" spans="3:22" x14ac:dyDescent="0.2"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</row>
    <row r="98" spans="3:22" x14ac:dyDescent="0.2"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</row>
    <row r="99" spans="3:22" x14ac:dyDescent="0.2"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</row>
    <row r="100" spans="3:22" x14ac:dyDescent="0.2"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</row>
    <row r="101" spans="3:22" x14ac:dyDescent="0.2"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</row>
    <row r="102" spans="3:22" x14ac:dyDescent="0.2">
      <c r="U102" s="38"/>
      <c r="V102" s="38"/>
    </row>
    <row r="103" spans="3:22" x14ac:dyDescent="0.2">
      <c r="U103" s="38"/>
      <c r="V103" s="38"/>
    </row>
  </sheetData>
  <mergeCells count="290">
    <mergeCell ref="A15:B15"/>
    <mergeCell ref="C15:T15"/>
    <mergeCell ref="U15:V15"/>
    <mergeCell ref="A13:B13"/>
    <mergeCell ref="C13:T13"/>
    <mergeCell ref="U16:V16"/>
    <mergeCell ref="A17:B17"/>
    <mergeCell ref="C17:T17"/>
    <mergeCell ref="U17:V17"/>
    <mergeCell ref="C6:T6"/>
    <mergeCell ref="U6:V6"/>
    <mergeCell ref="A9:B9"/>
    <mergeCell ref="C9:T9"/>
    <mergeCell ref="U7:V7"/>
    <mergeCell ref="A8:B8"/>
    <mergeCell ref="U13:V13"/>
    <mergeCell ref="A14:B14"/>
    <mergeCell ref="C14:T14"/>
    <mergeCell ref="U14:V14"/>
    <mergeCell ref="A5:B5"/>
    <mergeCell ref="C5:T5"/>
    <mergeCell ref="U5:V5"/>
    <mergeCell ref="A6:B6"/>
    <mergeCell ref="A91:B91"/>
    <mergeCell ref="C91:T91"/>
    <mergeCell ref="AB3:AB4"/>
    <mergeCell ref="AC3:AC4"/>
    <mergeCell ref="AD3:AD4"/>
    <mergeCell ref="C8:T8"/>
    <mergeCell ref="U8:V8"/>
    <mergeCell ref="A7:B7"/>
    <mergeCell ref="C7:T7"/>
    <mergeCell ref="U9:V9"/>
    <mergeCell ref="U10:V10"/>
    <mergeCell ref="A11:B11"/>
    <mergeCell ref="C11:T11"/>
    <mergeCell ref="U11:V11"/>
    <mergeCell ref="A12:B12"/>
    <mergeCell ref="C12:T12"/>
    <mergeCell ref="U12:V12"/>
    <mergeCell ref="A10:B10"/>
    <mergeCell ref="C10:T10"/>
    <mergeCell ref="Y3:Y4"/>
    <mergeCell ref="AF3:AF4"/>
    <mergeCell ref="AG3:AG4"/>
    <mergeCell ref="A1:AH1"/>
    <mergeCell ref="A2:B4"/>
    <mergeCell ref="C2:T4"/>
    <mergeCell ref="U2:V4"/>
    <mergeCell ref="W2:AH2"/>
    <mergeCell ref="W3:W4"/>
    <mergeCell ref="X3:X4"/>
    <mergeCell ref="AH3:AH4"/>
    <mergeCell ref="AA3:AA4"/>
    <mergeCell ref="AE3:AE4"/>
    <mergeCell ref="Z3:Z4"/>
    <mergeCell ref="C18:T18"/>
    <mergeCell ref="U18:V18"/>
    <mergeCell ref="A16:B16"/>
    <mergeCell ref="C16:T16"/>
    <mergeCell ref="U19:V19"/>
    <mergeCell ref="A20:B20"/>
    <mergeCell ref="C20:T20"/>
    <mergeCell ref="U20:V20"/>
    <mergeCell ref="A21:B21"/>
    <mergeCell ref="C21:T21"/>
    <mergeCell ref="U21:V21"/>
    <mergeCell ref="A19:B19"/>
    <mergeCell ref="C19:T19"/>
    <mergeCell ref="A18:B18"/>
    <mergeCell ref="U22:V22"/>
    <mergeCell ref="A23:B23"/>
    <mergeCell ref="C23:T23"/>
    <mergeCell ref="U23:V23"/>
    <mergeCell ref="A24:B24"/>
    <mergeCell ref="C24:T24"/>
    <mergeCell ref="U24:V24"/>
    <mergeCell ref="A22:B22"/>
    <mergeCell ref="C22:T22"/>
    <mergeCell ref="U25:V25"/>
    <mergeCell ref="A26:B26"/>
    <mergeCell ref="C26:T26"/>
    <mergeCell ref="U26:V26"/>
    <mergeCell ref="A27:B27"/>
    <mergeCell ref="C27:T27"/>
    <mergeCell ref="U27:V27"/>
    <mergeCell ref="A25:B25"/>
    <mergeCell ref="C25:T25"/>
    <mergeCell ref="U28:V28"/>
    <mergeCell ref="A29:B29"/>
    <mergeCell ref="C29:T29"/>
    <mergeCell ref="U29:V29"/>
    <mergeCell ref="A30:B30"/>
    <mergeCell ref="C30:T30"/>
    <mergeCell ref="U30:V30"/>
    <mergeCell ref="A28:B28"/>
    <mergeCell ref="C28:T28"/>
    <mergeCell ref="U31:V31"/>
    <mergeCell ref="A32:B32"/>
    <mergeCell ref="C32:T32"/>
    <mergeCell ref="U32:V32"/>
    <mergeCell ref="A33:B33"/>
    <mergeCell ref="C33:T33"/>
    <mergeCell ref="U33:V33"/>
    <mergeCell ref="A31:B31"/>
    <mergeCell ref="C31:T31"/>
    <mergeCell ref="U34:V34"/>
    <mergeCell ref="A35:B35"/>
    <mergeCell ref="C35:T35"/>
    <mergeCell ref="U35:V35"/>
    <mergeCell ref="A36:B36"/>
    <mergeCell ref="C36:T36"/>
    <mergeCell ref="U36:V36"/>
    <mergeCell ref="A34:B34"/>
    <mergeCell ref="C34:T34"/>
    <mergeCell ref="U37:V37"/>
    <mergeCell ref="A38:B38"/>
    <mergeCell ref="C38:T38"/>
    <mergeCell ref="U38:V38"/>
    <mergeCell ref="A39:B39"/>
    <mergeCell ref="C39:T39"/>
    <mergeCell ref="U39:V39"/>
    <mergeCell ref="A37:B37"/>
    <mergeCell ref="C37:T37"/>
    <mergeCell ref="U40:V40"/>
    <mergeCell ref="A41:B41"/>
    <mergeCell ref="C41:T41"/>
    <mergeCell ref="U41:V41"/>
    <mergeCell ref="A42:B42"/>
    <mergeCell ref="C42:T42"/>
    <mergeCell ref="U42:V42"/>
    <mergeCell ref="A40:B40"/>
    <mergeCell ref="C40:T40"/>
    <mergeCell ref="U43:V43"/>
    <mergeCell ref="A44:B44"/>
    <mergeCell ref="C44:T44"/>
    <mergeCell ref="U44:V44"/>
    <mergeCell ref="A45:B45"/>
    <mergeCell ref="C45:T45"/>
    <mergeCell ref="U45:V45"/>
    <mergeCell ref="A43:B43"/>
    <mergeCell ref="C43:T43"/>
    <mergeCell ref="U46:V46"/>
    <mergeCell ref="A47:B47"/>
    <mergeCell ref="C47:T47"/>
    <mergeCell ref="U47:V47"/>
    <mergeCell ref="A48:B48"/>
    <mergeCell ref="C48:T48"/>
    <mergeCell ref="U48:V48"/>
    <mergeCell ref="A46:B46"/>
    <mergeCell ref="C46:T46"/>
    <mergeCell ref="U49:V49"/>
    <mergeCell ref="A50:B50"/>
    <mergeCell ref="C50:T50"/>
    <mergeCell ref="U50:V50"/>
    <mergeCell ref="A51:B51"/>
    <mergeCell ref="C51:T51"/>
    <mergeCell ref="U51:V51"/>
    <mergeCell ref="A49:B49"/>
    <mergeCell ref="C49:T49"/>
    <mergeCell ref="U52:V52"/>
    <mergeCell ref="A53:B53"/>
    <mergeCell ref="C53:T53"/>
    <mergeCell ref="U53:V53"/>
    <mergeCell ref="A54:B54"/>
    <mergeCell ref="C54:T54"/>
    <mergeCell ref="U54:V54"/>
    <mergeCell ref="A52:B52"/>
    <mergeCell ref="C52:T52"/>
    <mergeCell ref="U55:V55"/>
    <mergeCell ref="A56:B56"/>
    <mergeCell ref="C56:T56"/>
    <mergeCell ref="U56:V56"/>
    <mergeCell ref="A57:B57"/>
    <mergeCell ref="C57:T57"/>
    <mergeCell ref="U57:V57"/>
    <mergeCell ref="A55:B55"/>
    <mergeCell ref="C55:T55"/>
    <mergeCell ref="U58:V58"/>
    <mergeCell ref="A59:B59"/>
    <mergeCell ref="C59:T59"/>
    <mergeCell ref="U59:V59"/>
    <mergeCell ref="A60:B60"/>
    <mergeCell ref="C60:T60"/>
    <mergeCell ref="U60:V60"/>
    <mergeCell ref="A58:B58"/>
    <mergeCell ref="C58:T58"/>
    <mergeCell ref="U61:V61"/>
    <mergeCell ref="A62:B62"/>
    <mergeCell ref="C62:T62"/>
    <mergeCell ref="U62:V62"/>
    <mergeCell ref="A63:B63"/>
    <mergeCell ref="C63:T63"/>
    <mergeCell ref="U63:V63"/>
    <mergeCell ref="A61:B61"/>
    <mergeCell ref="C61:T61"/>
    <mergeCell ref="U64:V64"/>
    <mergeCell ref="A65:B65"/>
    <mergeCell ref="C65:T65"/>
    <mergeCell ref="U65:V65"/>
    <mergeCell ref="A66:B66"/>
    <mergeCell ref="C66:T66"/>
    <mergeCell ref="U66:V66"/>
    <mergeCell ref="A64:B64"/>
    <mergeCell ref="C64:T64"/>
    <mergeCell ref="U67:V67"/>
    <mergeCell ref="A68:B68"/>
    <mergeCell ref="C68:T68"/>
    <mergeCell ref="U68:V68"/>
    <mergeCell ref="A69:B69"/>
    <mergeCell ref="C69:T69"/>
    <mergeCell ref="U69:V69"/>
    <mergeCell ref="A67:B67"/>
    <mergeCell ref="C67:T67"/>
    <mergeCell ref="U70:V70"/>
    <mergeCell ref="A71:B71"/>
    <mergeCell ref="C71:T71"/>
    <mergeCell ref="U71:V71"/>
    <mergeCell ref="A72:B72"/>
    <mergeCell ref="C72:T72"/>
    <mergeCell ref="U72:V72"/>
    <mergeCell ref="A70:B70"/>
    <mergeCell ref="C70:T70"/>
    <mergeCell ref="U73:V73"/>
    <mergeCell ref="A74:B74"/>
    <mergeCell ref="C74:T74"/>
    <mergeCell ref="U74:V74"/>
    <mergeCell ref="A75:B75"/>
    <mergeCell ref="C75:T75"/>
    <mergeCell ref="U75:V75"/>
    <mergeCell ref="A73:B73"/>
    <mergeCell ref="C73:T73"/>
    <mergeCell ref="U76:V76"/>
    <mergeCell ref="A77:B77"/>
    <mergeCell ref="C77:T77"/>
    <mergeCell ref="U77:V77"/>
    <mergeCell ref="A78:B78"/>
    <mergeCell ref="C78:T78"/>
    <mergeCell ref="U78:V78"/>
    <mergeCell ref="A76:B76"/>
    <mergeCell ref="C76:T76"/>
    <mergeCell ref="U79:V79"/>
    <mergeCell ref="A80:B80"/>
    <mergeCell ref="C80:T80"/>
    <mergeCell ref="U80:V80"/>
    <mergeCell ref="A81:B81"/>
    <mergeCell ref="C81:T81"/>
    <mergeCell ref="U81:V81"/>
    <mergeCell ref="A79:B79"/>
    <mergeCell ref="C79:T79"/>
    <mergeCell ref="U82:V82"/>
    <mergeCell ref="A83:B83"/>
    <mergeCell ref="C83:T83"/>
    <mergeCell ref="U83:V83"/>
    <mergeCell ref="A84:B84"/>
    <mergeCell ref="C84:T84"/>
    <mergeCell ref="U84:V84"/>
    <mergeCell ref="A82:B82"/>
    <mergeCell ref="C82:T82"/>
    <mergeCell ref="U85:V85"/>
    <mergeCell ref="A86:B86"/>
    <mergeCell ref="C86:T86"/>
    <mergeCell ref="U86:V86"/>
    <mergeCell ref="A87:B87"/>
    <mergeCell ref="C87:T87"/>
    <mergeCell ref="U87:V87"/>
    <mergeCell ref="A85:B85"/>
    <mergeCell ref="C85:T85"/>
    <mergeCell ref="U88:V88"/>
    <mergeCell ref="A89:B89"/>
    <mergeCell ref="C89:T89"/>
    <mergeCell ref="U89:V89"/>
    <mergeCell ref="A90:B90"/>
    <mergeCell ref="C90:T90"/>
    <mergeCell ref="U90:V90"/>
    <mergeCell ref="A88:B88"/>
    <mergeCell ref="C88:T88"/>
    <mergeCell ref="U94:V94"/>
    <mergeCell ref="A95:B95"/>
    <mergeCell ref="C95:T95"/>
    <mergeCell ref="U95:V95"/>
    <mergeCell ref="U91:V91"/>
    <mergeCell ref="A92:B92"/>
    <mergeCell ref="C92:T92"/>
    <mergeCell ref="U92:V92"/>
    <mergeCell ref="A93:B93"/>
    <mergeCell ref="C93:T93"/>
    <mergeCell ref="U93:V93"/>
    <mergeCell ref="A94:B94"/>
    <mergeCell ref="C94:T94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&amp;C&amp;"Arial CE,Félkövér"&amp;11 3.2.1 Költségvetési kiadások - rovatonkénti lebontásban  2020.&amp;RAdatok Ft-ban</oddHeader>
  </headerFooter>
  <rowBreaks count="3" manualBreakCount="3">
    <brk id="25" max="33" man="1"/>
    <brk id="51" max="33" man="1"/>
    <brk id="72" max="3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view="pageLayout" topLeftCell="I1" zoomScaleSheetLayoutView="100" workbookViewId="0">
      <selection activeCell="E48" sqref="E48"/>
    </sheetView>
  </sheetViews>
  <sheetFormatPr defaultRowHeight="12.75" x14ac:dyDescent="0.2"/>
  <cols>
    <col min="1" max="1" width="5" customWidth="1"/>
    <col min="9" max="9" width="11.28515625" customWidth="1"/>
    <col min="10" max="10" width="11.7109375" customWidth="1"/>
    <col min="11" max="11" width="12.5703125" customWidth="1"/>
    <col min="12" max="12" width="10.140625" customWidth="1"/>
    <col min="13" max="13" width="10.85546875" customWidth="1"/>
    <col min="14" max="14" width="11.85546875" customWidth="1"/>
    <col min="15" max="15" width="11.7109375" customWidth="1"/>
    <col min="16" max="16" width="10.140625" customWidth="1"/>
    <col min="17" max="17" width="11.42578125" customWidth="1"/>
    <col min="18" max="18" width="10.5703125" customWidth="1"/>
    <col min="19" max="19" width="12.85546875" customWidth="1"/>
    <col min="20" max="20" width="14" customWidth="1"/>
  </cols>
  <sheetData>
    <row r="1" spans="1:20" x14ac:dyDescent="0.2">
      <c r="A1" s="556" t="s">
        <v>708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</row>
    <row r="2" spans="1:20" ht="18" customHeight="1" x14ac:dyDescent="0.2">
      <c r="A2" s="560" t="s">
        <v>111</v>
      </c>
      <c r="B2" s="537" t="s">
        <v>112</v>
      </c>
      <c r="C2" s="538"/>
      <c r="D2" s="538"/>
      <c r="E2" s="538"/>
      <c r="F2" s="538"/>
      <c r="G2" s="539"/>
      <c r="H2" s="546" t="s">
        <v>113</v>
      </c>
      <c r="I2" s="557" t="s">
        <v>114</v>
      </c>
      <c r="J2" s="558"/>
      <c r="K2" s="558"/>
      <c r="L2" s="558"/>
      <c r="M2" s="558"/>
      <c r="N2" s="558"/>
      <c r="O2" s="558"/>
      <c r="P2" s="558"/>
      <c r="Q2" s="558"/>
      <c r="R2" s="558"/>
      <c r="S2" s="559"/>
      <c r="T2" s="128"/>
    </row>
    <row r="3" spans="1:20" ht="16.5" customHeight="1" x14ac:dyDescent="0.2">
      <c r="A3" s="561"/>
      <c r="B3" s="540"/>
      <c r="C3" s="541"/>
      <c r="D3" s="541"/>
      <c r="E3" s="541"/>
      <c r="F3" s="541"/>
      <c r="G3" s="542"/>
      <c r="H3" s="547"/>
      <c r="I3" s="549" t="s">
        <v>540</v>
      </c>
      <c r="J3" s="549" t="s">
        <v>543</v>
      </c>
      <c r="K3" s="549" t="s">
        <v>118</v>
      </c>
      <c r="L3" s="549" t="s">
        <v>119</v>
      </c>
      <c r="M3" s="549" t="s">
        <v>522</v>
      </c>
      <c r="N3" s="549" t="s">
        <v>544</v>
      </c>
      <c r="O3" s="549" t="s">
        <v>115</v>
      </c>
      <c r="P3" s="551" t="s">
        <v>1</v>
      </c>
      <c r="Q3" s="549" t="s">
        <v>542</v>
      </c>
      <c r="R3" s="514" t="s">
        <v>731</v>
      </c>
      <c r="S3" s="514" t="s">
        <v>116</v>
      </c>
      <c r="T3" s="514" t="s">
        <v>41</v>
      </c>
    </row>
    <row r="4" spans="1:20" ht="91.5" customHeight="1" x14ac:dyDescent="0.2">
      <c r="A4" s="562"/>
      <c r="B4" s="543"/>
      <c r="C4" s="544"/>
      <c r="D4" s="544"/>
      <c r="E4" s="544"/>
      <c r="F4" s="544"/>
      <c r="G4" s="545"/>
      <c r="H4" s="548"/>
      <c r="I4" s="550"/>
      <c r="J4" s="550"/>
      <c r="K4" s="550"/>
      <c r="L4" s="550"/>
      <c r="M4" s="550"/>
      <c r="N4" s="550"/>
      <c r="O4" s="550"/>
      <c r="P4" s="552"/>
      <c r="Q4" s="550"/>
      <c r="R4" s="536"/>
      <c r="S4" s="536"/>
      <c r="T4" s="536"/>
    </row>
    <row r="5" spans="1:20" x14ac:dyDescent="0.2">
      <c r="A5" s="129" t="s">
        <v>8</v>
      </c>
      <c r="B5" s="563" t="s">
        <v>9</v>
      </c>
      <c r="C5" s="564"/>
      <c r="D5" s="564"/>
      <c r="E5" s="564"/>
      <c r="F5" s="564"/>
      <c r="G5" s="564"/>
      <c r="H5" s="130" t="s">
        <v>103</v>
      </c>
      <c r="I5" s="130" t="s">
        <v>10</v>
      </c>
      <c r="J5" s="130" t="s">
        <v>105</v>
      </c>
      <c r="K5" s="130" t="s">
        <v>106</v>
      </c>
      <c r="L5" s="130" t="s">
        <v>120</v>
      </c>
      <c r="M5" s="130" t="s">
        <v>121</v>
      </c>
      <c r="N5" s="130" t="s">
        <v>122</v>
      </c>
      <c r="O5" s="130" t="s">
        <v>123</v>
      </c>
      <c r="P5" s="130" t="s">
        <v>124</v>
      </c>
      <c r="Q5" s="130" t="s">
        <v>125</v>
      </c>
      <c r="R5" s="130" t="s">
        <v>126</v>
      </c>
      <c r="S5" s="130" t="s">
        <v>127</v>
      </c>
      <c r="T5" s="130" t="s">
        <v>128</v>
      </c>
    </row>
    <row r="6" spans="1:20" x14ac:dyDescent="0.2">
      <c r="A6" s="131" t="s">
        <v>129</v>
      </c>
      <c r="B6" s="530" t="s">
        <v>392</v>
      </c>
      <c r="C6" s="531"/>
      <c r="D6" s="531"/>
      <c r="E6" s="531"/>
      <c r="F6" s="531"/>
      <c r="G6" s="531"/>
      <c r="H6" s="132" t="s">
        <v>393</v>
      </c>
      <c r="I6" s="133"/>
      <c r="J6" s="133"/>
      <c r="K6" s="133"/>
      <c r="L6" s="133"/>
      <c r="M6" s="133"/>
      <c r="N6" s="133"/>
      <c r="O6" s="133"/>
      <c r="P6" s="133"/>
      <c r="Q6" s="133"/>
      <c r="R6" s="309"/>
      <c r="S6" s="133">
        <v>150000000</v>
      </c>
      <c r="T6" s="135">
        <f>SUM(I6:S6)</f>
        <v>150000000</v>
      </c>
    </row>
    <row r="7" spans="1:20" ht="26.25" customHeight="1" x14ac:dyDescent="0.2">
      <c r="A7" s="131" t="s">
        <v>132</v>
      </c>
      <c r="B7" s="530" t="s">
        <v>394</v>
      </c>
      <c r="C7" s="531"/>
      <c r="D7" s="531"/>
      <c r="E7" s="531"/>
      <c r="F7" s="531"/>
      <c r="G7" s="531"/>
      <c r="H7" s="132" t="s">
        <v>395</v>
      </c>
      <c r="I7" s="133"/>
      <c r="J7" s="133"/>
      <c r="K7" s="133"/>
      <c r="L7" s="133"/>
      <c r="M7" s="133"/>
      <c r="N7" s="133"/>
      <c r="O7" s="133"/>
      <c r="P7" s="133"/>
      <c r="Q7" s="133"/>
      <c r="R7" s="309"/>
      <c r="S7" s="133"/>
      <c r="T7" s="135">
        <f t="shared" ref="T7:T29" si="0">SUM(I7:S7)</f>
        <v>0</v>
      </c>
    </row>
    <row r="8" spans="1:20" x14ac:dyDescent="0.2">
      <c r="A8" s="131" t="s">
        <v>135</v>
      </c>
      <c r="B8" s="530" t="s">
        <v>396</v>
      </c>
      <c r="C8" s="531"/>
      <c r="D8" s="531"/>
      <c r="E8" s="531"/>
      <c r="F8" s="531"/>
      <c r="G8" s="531"/>
      <c r="H8" s="132" t="s">
        <v>397</v>
      </c>
      <c r="I8" s="133"/>
      <c r="J8" s="133"/>
      <c r="K8" s="133"/>
      <c r="L8" s="133"/>
      <c r="M8" s="133"/>
      <c r="N8" s="133"/>
      <c r="O8" s="133"/>
      <c r="P8" s="133"/>
      <c r="Q8" s="133"/>
      <c r="R8" s="309"/>
      <c r="S8" s="133"/>
      <c r="T8" s="135">
        <f t="shared" si="0"/>
        <v>0</v>
      </c>
    </row>
    <row r="9" spans="1:20" ht="30.75" customHeight="1" x14ac:dyDescent="0.2">
      <c r="A9" s="136" t="s">
        <v>138</v>
      </c>
      <c r="B9" s="532" t="s">
        <v>398</v>
      </c>
      <c r="C9" s="533"/>
      <c r="D9" s="533"/>
      <c r="E9" s="533"/>
      <c r="F9" s="533"/>
      <c r="G9" s="533"/>
      <c r="H9" s="137" t="s">
        <v>399</v>
      </c>
      <c r="I9" s="133">
        <f>SUM(I6:I8)</f>
        <v>0</v>
      </c>
      <c r="J9" s="133">
        <f>SUM(J6:J8)</f>
        <v>0</v>
      </c>
      <c r="K9" s="133">
        <f t="shared" ref="K9:R9" si="1">SUM(K6:K8)</f>
        <v>0</v>
      </c>
      <c r="L9" s="133">
        <f t="shared" si="1"/>
        <v>0</v>
      </c>
      <c r="M9" s="133">
        <f t="shared" si="1"/>
        <v>0</v>
      </c>
      <c r="N9" s="133">
        <f t="shared" si="1"/>
        <v>0</v>
      </c>
      <c r="O9" s="133">
        <f t="shared" si="1"/>
        <v>0</v>
      </c>
      <c r="P9" s="133">
        <f t="shared" si="1"/>
        <v>0</v>
      </c>
      <c r="Q9" s="133">
        <f t="shared" si="1"/>
        <v>0</v>
      </c>
      <c r="R9" s="309">
        <f t="shared" si="1"/>
        <v>0</v>
      </c>
      <c r="S9" s="133">
        <f>SUM(S6:S8)</f>
        <v>150000000</v>
      </c>
      <c r="T9" s="138">
        <f t="shared" si="0"/>
        <v>150000000</v>
      </c>
    </row>
    <row r="10" spans="1:20" x14ac:dyDescent="0.2">
      <c r="A10" s="131" t="s">
        <v>141</v>
      </c>
      <c r="B10" s="534" t="s">
        <v>400</v>
      </c>
      <c r="C10" s="535"/>
      <c r="D10" s="535"/>
      <c r="E10" s="535"/>
      <c r="F10" s="535"/>
      <c r="G10" s="535"/>
      <c r="H10" s="132" t="s">
        <v>401</v>
      </c>
      <c r="I10" s="133"/>
      <c r="J10" s="133"/>
      <c r="K10" s="133"/>
      <c r="L10" s="133"/>
      <c r="M10" s="133"/>
      <c r="N10" s="133"/>
      <c r="O10" s="133"/>
      <c r="P10" s="133"/>
      <c r="Q10" s="133"/>
      <c r="R10" s="309"/>
      <c r="S10" s="133"/>
      <c r="T10" s="135">
        <f t="shared" si="0"/>
        <v>0</v>
      </c>
    </row>
    <row r="11" spans="1:20" x14ac:dyDescent="0.2">
      <c r="A11" s="131" t="s">
        <v>144</v>
      </c>
      <c r="B11" s="534" t="s">
        <v>402</v>
      </c>
      <c r="C11" s="535"/>
      <c r="D11" s="535"/>
      <c r="E11" s="535"/>
      <c r="F11" s="535"/>
      <c r="G11" s="535"/>
      <c r="H11" s="132" t="s">
        <v>403</v>
      </c>
      <c r="I11" s="133"/>
      <c r="J11" s="133"/>
      <c r="K11" s="133"/>
      <c r="L11" s="133"/>
      <c r="M11" s="133"/>
      <c r="N11" s="133"/>
      <c r="O11" s="133"/>
      <c r="P11" s="133"/>
      <c r="Q11" s="133"/>
      <c r="R11" s="309"/>
      <c r="S11" s="133"/>
      <c r="T11" s="135">
        <f t="shared" si="0"/>
        <v>0</v>
      </c>
    </row>
    <row r="12" spans="1:20" x14ac:dyDescent="0.2">
      <c r="A12" s="131" t="s">
        <v>147</v>
      </c>
      <c r="B12" s="530" t="s">
        <v>404</v>
      </c>
      <c r="C12" s="531"/>
      <c r="D12" s="531"/>
      <c r="E12" s="531"/>
      <c r="F12" s="531"/>
      <c r="G12" s="531"/>
      <c r="H12" s="132" t="s">
        <v>405</v>
      </c>
      <c r="I12" s="133"/>
      <c r="J12" s="133"/>
      <c r="K12" s="133"/>
      <c r="L12" s="133"/>
      <c r="M12" s="133"/>
      <c r="N12" s="133"/>
      <c r="O12" s="133"/>
      <c r="P12" s="133"/>
      <c r="Q12" s="133"/>
      <c r="R12" s="309"/>
      <c r="S12" s="133"/>
      <c r="T12" s="135">
        <f t="shared" si="0"/>
        <v>0</v>
      </c>
    </row>
    <row r="13" spans="1:20" x14ac:dyDescent="0.2">
      <c r="A13" s="131" t="s">
        <v>150</v>
      </c>
      <c r="B13" s="530" t="s">
        <v>406</v>
      </c>
      <c r="C13" s="531"/>
      <c r="D13" s="531"/>
      <c r="E13" s="531"/>
      <c r="F13" s="531"/>
      <c r="G13" s="531"/>
      <c r="H13" s="132" t="s">
        <v>407</v>
      </c>
      <c r="I13" s="133"/>
      <c r="J13" s="133"/>
      <c r="K13" s="133"/>
      <c r="L13" s="133"/>
      <c r="M13" s="133"/>
      <c r="N13" s="133"/>
      <c r="O13" s="133"/>
      <c r="P13" s="133"/>
      <c r="Q13" s="133"/>
      <c r="R13" s="309"/>
      <c r="S13" s="133"/>
      <c r="T13" s="135">
        <f t="shared" si="0"/>
        <v>0</v>
      </c>
    </row>
    <row r="14" spans="1:20" x14ac:dyDescent="0.2">
      <c r="A14" s="136" t="s">
        <v>153</v>
      </c>
      <c r="B14" s="553" t="s">
        <v>408</v>
      </c>
      <c r="C14" s="554"/>
      <c r="D14" s="554"/>
      <c r="E14" s="554"/>
      <c r="F14" s="554"/>
      <c r="G14" s="554"/>
      <c r="H14" s="137" t="s">
        <v>409</v>
      </c>
      <c r="I14" s="133">
        <f>SUM(I10:I13)</f>
        <v>0</v>
      </c>
      <c r="J14" s="133">
        <f t="shared" ref="J14:S14" si="2">SUM(J10:J13)</f>
        <v>0</v>
      </c>
      <c r="K14" s="133">
        <f t="shared" si="2"/>
        <v>0</v>
      </c>
      <c r="L14" s="133">
        <f t="shared" si="2"/>
        <v>0</v>
      </c>
      <c r="M14" s="133">
        <f t="shared" si="2"/>
        <v>0</v>
      </c>
      <c r="N14" s="133">
        <f t="shared" si="2"/>
        <v>0</v>
      </c>
      <c r="O14" s="133">
        <f t="shared" si="2"/>
        <v>0</v>
      </c>
      <c r="P14" s="133">
        <f t="shared" si="2"/>
        <v>0</v>
      </c>
      <c r="Q14" s="133">
        <f t="shared" si="2"/>
        <v>0</v>
      </c>
      <c r="R14" s="133">
        <f t="shared" si="2"/>
        <v>0</v>
      </c>
      <c r="S14" s="133">
        <f t="shared" si="2"/>
        <v>0</v>
      </c>
      <c r="T14" s="138">
        <f t="shared" si="0"/>
        <v>0</v>
      </c>
    </row>
    <row r="15" spans="1:20" x14ac:dyDescent="0.2">
      <c r="A15" s="131" t="s">
        <v>156</v>
      </c>
      <c r="B15" s="534" t="s">
        <v>410</v>
      </c>
      <c r="C15" s="535"/>
      <c r="D15" s="535"/>
      <c r="E15" s="535"/>
      <c r="F15" s="535"/>
      <c r="G15" s="535"/>
      <c r="H15" s="132" t="s">
        <v>411</v>
      </c>
      <c r="I15" s="133"/>
      <c r="J15" s="133"/>
      <c r="K15" s="133"/>
      <c r="L15" s="133"/>
      <c r="M15" s="133"/>
      <c r="N15" s="133"/>
      <c r="O15" s="133"/>
      <c r="P15" s="133"/>
      <c r="Q15" s="133"/>
      <c r="R15" s="309"/>
      <c r="S15" s="133"/>
      <c r="T15" s="135">
        <f t="shared" si="0"/>
        <v>0</v>
      </c>
    </row>
    <row r="16" spans="1:20" x14ac:dyDescent="0.2">
      <c r="A16" s="131" t="s">
        <v>159</v>
      </c>
      <c r="B16" s="534" t="s">
        <v>412</v>
      </c>
      <c r="C16" s="535"/>
      <c r="D16" s="535"/>
      <c r="E16" s="535"/>
      <c r="F16" s="535"/>
      <c r="G16" s="535"/>
      <c r="H16" s="132" t="s">
        <v>413</v>
      </c>
      <c r="I16" s="133"/>
      <c r="J16" s="133"/>
      <c r="K16" s="133"/>
      <c r="L16" s="133"/>
      <c r="M16" s="133"/>
      <c r="N16" s="133"/>
      <c r="O16" s="133"/>
      <c r="P16" s="133"/>
      <c r="Q16" s="133"/>
      <c r="R16" s="309"/>
      <c r="S16" s="133">
        <v>37773913</v>
      </c>
      <c r="T16" s="135">
        <f t="shared" si="0"/>
        <v>37773913</v>
      </c>
    </row>
    <row r="17" spans="1:20" x14ac:dyDescent="0.2">
      <c r="A17" s="131" t="s">
        <v>162</v>
      </c>
      <c r="B17" s="534" t="s">
        <v>414</v>
      </c>
      <c r="C17" s="535"/>
      <c r="D17" s="535"/>
      <c r="E17" s="535"/>
      <c r="F17" s="535"/>
      <c r="G17" s="535"/>
      <c r="H17" s="132" t="s">
        <v>415</v>
      </c>
      <c r="I17" s="133"/>
      <c r="J17" s="133"/>
      <c r="K17" s="133"/>
      <c r="L17" s="133"/>
      <c r="M17" s="133"/>
      <c r="N17" s="133"/>
      <c r="O17" s="133"/>
      <c r="P17" s="133"/>
      <c r="Q17" s="133"/>
      <c r="R17" s="309"/>
      <c r="S17" s="133"/>
      <c r="T17" s="135">
        <f t="shared" si="0"/>
        <v>0</v>
      </c>
    </row>
    <row r="18" spans="1:20" x14ac:dyDescent="0.2">
      <c r="A18" s="131" t="s">
        <v>165</v>
      </c>
      <c r="B18" s="534" t="s">
        <v>416</v>
      </c>
      <c r="C18" s="535"/>
      <c r="D18" s="535"/>
      <c r="E18" s="535"/>
      <c r="F18" s="535"/>
      <c r="G18" s="535"/>
      <c r="H18" s="132" t="s">
        <v>417</v>
      </c>
      <c r="I18" s="133"/>
      <c r="J18" s="133"/>
      <c r="K18" s="133"/>
      <c r="L18" s="133"/>
      <c r="M18" s="133"/>
      <c r="N18" s="133"/>
      <c r="O18" s="133"/>
      <c r="P18" s="133"/>
      <c r="Q18" s="133"/>
      <c r="R18" s="309"/>
      <c r="S18" s="133"/>
      <c r="T18" s="135">
        <f t="shared" si="0"/>
        <v>0</v>
      </c>
    </row>
    <row r="19" spans="1:20" x14ac:dyDescent="0.2">
      <c r="A19" s="131" t="s">
        <v>168</v>
      </c>
      <c r="B19" s="534" t="s">
        <v>418</v>
      </c>
      <c r="C19" s="535"/>
      <c r="D19" s="535"/>
      <c r="E19" s="535"/>
      <c r="F19" s="535"/>
      <c r="G19" s="535"/>
      <c r="H19" s="132" t="s">
        <v>419</v>
      </c>
      <c r="I19" s="133"/>
      <c r="J19" s="133"/>
      <c r="K19" s="133"/>
      <c r="L19" s="133"/>
      <c r="M19" s="133"/>
      <c r="N19" s="133"/>
      <c r="O19" s="133"/>
      <c r="P19" s="133"/>
      <c r="Q19" s="133"/>
      <c r="R19" s="309"/>
      <c r="S19" s="133"/>
      <c r="T19" s="135">
        <f t="shared" si="0"/>
        <v>0</v>
      </c>
    </row>
    <row r="20" spans="1:20" x14ac:dyDescent="0.2">
      <c r="A20" s="131" t="s">
        <v>170</v>
      </c>
      <c r="B20" s="534" t="s">
        <v>420</v>
      </c>
      <c r="C20" s="535"/>
      <c r="D20" s="535"/>
      <c r="E20" s="535"/>
      <c r="F20" s="535"/>
      <c r="G20" s="535"/>
      <c r="H20" s="132" t="s">
        <v>421</v>
      </c>
      <c r="I20" s="133"/>
      <c r="J20" s="133"/>
      <c r="K20" s="133"/>
      <c r="L20" s="133"/>
      <c r="M20" s="133"/>
      <c r="N20" s="133"/>
      <c r="O20" s="133"/>
      <c r="P20" s="133"/>
      <c r="Q20" s="133"/>
      <c r="R20" s="309"/>
      <c r="S20" s="133"/>
      <c r="T20" s="135">
        <f t="shared" si="0"/>
        <v>0</v>
      </c>
    </row>
    <row r="21" spans="1:20" x14ac:dyDescent="0.2">
      <c r="A21" s="136" t="s">
        <v>172</v>
      </c>
      <c r="B21" s="553" t="s">
        <v>422</v>
      </c>
      <c r="C21" s="554"/>
      <c r="D21" s="554"/>
      <c r="E21" s="554"/>
      <c r="F21" s="554"/>
      <c r="G21" s="554"/>
      <c r="H21" s="137" t="s">
        <v>423</v>
      </c>
      <c r="I21" s="133">
        <f>SUM(I9+I14+I15+I16+I17+I18+I19+I20)</f>
        <v>0</v>
      </c>
      <c r="J21" s="133">
        <f t="shared" ref="J21:T21" si="3">SUM(J9+J14+J15+J16+J17+J18+J19+J20)</f>
        <v>0</v>
      </c>
      <c r="K21" s="133">
        <f t="shared" si="3"/>
        <v>0</v>
      </c>
      <c r="L21" s="133">
        <f t="shared" si="3"/>
        <v>0</v>
      </c>
      <c r="M21" s="133">
        <f t="shared" si="3"/>
        <v>0</v>
      </c>
      <c r="N21" s="133">
        <f t="shared" si="3"/>
        <v>0</v>
      </c>
      <c r="O21" s="133">
        <f t="shared" si="3"/>
        <v>0</v>
      </c>
      <c r="P21" s="133">
        <f t="shared" si="3"/>
        <v>0</v>
      </c>
      <c r="Q21" s="133">
        <f t="shared" si="3"/>
        <v>0</v>
      </c>
      <c r="R21" s="133">
        <f t="shared" si="3"/>
        <v>0</v>
      </c>
      <c r="S21" s="133">
        <f t="shared" si="3"/>
        <v>187773913</v>
      </c>
      <c r="T21" s="133">
        <f t="shared" si="3"/>
        <v>187773913</v>
      </c>
    </row>
    <row r="22" spans="1:20" x14ac:dyDescent="0.2">
      <c r="A22" s="131" t="s">
        <v>174</v>
      </c>
      <c r="B22" s="534" t="s">
        <v>424</v>
      </c>
      <c r="C22" s="535"/>
      <c r="D22" s="535"/>
      <c r="E22" s="535"/>
      <c r="F22" s="535"/>
      <c r="G22" s="535"/>
      <c r="H22" s="132" t="s">
        <v>425</v>
      </c>
      <c r="I22" s="133"/>
      <c r="J22" s="133"/>
      <c r="K22" s="133"/>
      <c r="L22" s="133"/>
      <c r="M22" s="133"/>
      <c r="N22" s="133"/>
      <c r="O22" s="133"/>
      <c r="P22" s="133"/>
      <c r="Q22" s="133"/>
      <c r="R22" s="309"/>
      <c r="S22" s="133"/>
      <c r="T22" s="135">
        <f t="shared" si="0"/>
        <v>0</v>
      </c>
    </row>
    <row r="23" spans="1:20" x14ac:dyDescent="0.2">
      <c r="A23" s="131" t="s">
        <v>176</v>
      </c>
      <c r="B23" s="530" t="s">
        <v>426</v>
      </c>
      <c r="C23" s="531"/>
      <c r="D23" s="531"/>
      <c r="E23" s="531"/>
      <c r="F23" s="531"/>
      <c r="G23" s="531"/>
      <c r="H23" s="132" t="s">
        <v>427</v>
      </c>
      <c r="I23" s="133"/>
      <c r="J23" s="133"/>
      <c r="K23" s="133"/>
      <c r="L23" s="133"/>
      <c r="M23" s="133"/>
      <c r="N23" s="133"/>
      <c r="O23" s="133"/>
      <c r="P23" s="133"/>
      <c r="Q23" s="133"/>
      <c r="R23" s="309"/>
      <c r="S23" s="133"/>
      <c r="T23" s="135">
        <f t="shared" si="0"/>
        <v>0</v>
      </c>
    </row>
    <row r="24" spans="1:20" x14ac:dyDescent="0.2">
      <c r="A24" s="131" t="s">
        <v>178</v>
      </c>
      <c r="B24" s="534" t="s">
        <v>428</v>
      </c>
      <c r="C24" s="535"/>
      <c r="D24" s="535"/>
      <c r="E24" s="535"/>
      <c r="F24" s="535"/>
      <c r="G24" s="535"/>
      <c r="H24" s="132" t="s">
        <v>429</v>
      </c>
      <c r="I24" s="133"/>
      <c r="J24" s="133"/>
      <c r="K24" s="133"/>
      <c r="L24" s="133"/>
      <c r="M24" s="133"/>
      <c r="N24" s="133"/>
      <c r="O24" s="133"/>
      <c r="P24" s="133"/>
      <c r="Q24" s="133"/>
      <c r="R24" s="309"/>
      <c r="S24" s="133"/>
      <c r="T24" s="135">
        <f t="shared" si="0"/>
        <v>0</v>
      </c>
    </row>
    <row r="25" spans="1:20" x14ac:dyDescent="0.2">
      <c r="A25" s="131" t="s">
        <v>180</v>
      </c>
      <c r="B25" s="534" t="s">
        <v>430</v>
      </c>
      <c r="C25" s="535"/>
      <c r="D25" s="535"/>
      <c r="E25" s="535"/>
      <c r="F25" s="535"/>
      <c r="G25" s="535"/>
      <c r="H25" s="132" t="s">
        <v>431</v>
      </c>
      <c r="I25" s="133"/>
      <c r="J25" s="133"/>
      <c r="K25" s="133"/>
      <c r="L25" s="133"/>
      <c r="M25" s="133"/>
      <c r="N25" s="133"/>
      <c r="O25" s="133"/>
      <c r="P25" s="133"/>
      <c r="Q25" s="133"/>
      <c r="R25" s="309"/>
      <c r="S25" s="133"/>
      <c r="T25" s="135">
        <f t="shared" si="0"/>
        <v>0</v>
      </c>
    </row>
    <row r="26" spans="1:20" x14ac:dyDescent="0.2">
      <c r="A26" s="136" t="s">
        <v>183</v>
      </c>
      <c r="B26" s="553" t="s">
        <v>432</v>
      </c>
      <c r="C26" s="554"/>
      <c r="D26" s="554"/>
      <c r="E26" s="554"/>
      <c r="F26" s="554"/>
      <c r="G26" s="554"/>
      <c r="H26" s="137" t="s">
        <v>433</v>
      </c>
      <c r="I26" s="133">
        <f>SUM(I22:I25)</f>
        <v>0</v>
      </c>
      <c r="J26" s="133">
        <f>SUM(J22:J25)</f>
        <v>0</v>
      </c>
      <c r="K26" s="133">
        <f t="shared" ref="K26:S26" si="4">SUM(K22:K25)</f>
        <v>0</v>
      </c>
      <c r="L26" s="133">
        <f t="shared" si="4"/>
        <v>0</v>
      </c>
      <c r="M26" s="133">
        <f t="shared" si="4"/>
        <v>0</v>
      </c>
      <c r="N26" s="133">
        <f t="shared" si="4"/>
        <v>0</v>
      </c>
      <c r="O26" s="133">
        <f t="shared" si="4"/>
        <v>0</v>
      </c>
      <c r="P26" s="133">
        <f t="shared" si="4"/>
        <v>0</v>
      </c>
      <c r="Q26" s="133">
        <f t="shared" si="4"/>
        <v>0</v>
      </c>
      <c r="R26" s="309">
        <f t="shared" si="4"/>
        <v>0</v>
      </c>
      <c r="S26" s="309">
        <f t="shared" si="4"/>
        <v>0</v>
      </c>
      <c r="T26" s="138">
        <f t="shared" si="0"/>
        <v>0</v>
      </c>
    </row>
    <row r="27" spans="1:20" x14ac:dyDescent="0.2">
      <c r="A27" s="131" t="s">
        <v>186</v>
      </c>
      <c r="B27" s="530" t="s">
        <v>434</v>
      </c>
      <c r="C27" s="531"/>
      <c r="D27" s="531"/>
      <c r="E27" s="531"/>
      <c r="F27" s="531"/>
      <c r="G27" s="531"/>
      <c r="H27" s="132" t="s">
        <v>435</v>
      </c>
      <c r="I27" s="134"/>
      <c r="J27" s="134"/>
      <c r="K27" s="134"/>
      <c r="L27" s="134"/>
      <c r="M27" s="134"/>
      <c r="N27" s="134"/>
      <c r="O27" s="134"/>
      <c r="P27" s="134"/>
      <c r="Q27" s="134"/>
      <c r="R27" s="310"/>
      <c r="S27" s="133">
        <f>SUM(S20+S25+S26)</f>
        <v>0</v>
      </c>
      <c r="T27" s="135">
        <f t="shared" si="0"/>
        <v>0</v>
      </c>
    </row>
    <row r="28" spans="1:20" x14ac:dyDescent="0.2">
      <c r="A28" s="136" t="s">
        <v>189</v>
      </c>
      <c r="B28" s="553" t="s">
        <v>436</v>
      </c>
      <c r="C28" s="554"/>
      <c r="D28" s="554"/>
      <c r="E28" s="554"/>
      <c r="F28" s="554"/>
      <c r="G28" s="554"/>
      <c r="H28" s="137" t="s">
        <v>437</v>
      </c>
      <c r="I28" s="133">
        <f>SUM(I21+I26+I27)</f>
        <v>0</v>
      </c>
      <c r="J28" s="133">
        <f>SUM(J21+J26+J27)</f>
        <v>0</v>
      </c>
      <c r="K28" s="133">
        <f t="shared" ref="K28:R28" si="5">SUM(K21+K26+K27)</f>
        <v>0</v>
      </c>
      <c r="L28" s="133">
        <f t="shared" si="5"/>
        <v>0</v>
      </c>
      <c r="M28" s="133">
        <f t="shared" si="5"/>
        <v>0</v>
      </c>
      <c r="N28" s="133">
        <f t="shared" si="5"/>
        <v>0</v>
      </c>
      <c r="O28" s="133">
        <f t="shared" si="5"/>
        <v>0</v>
      </c>
      <c r="P28" s="133">
        <f t="shared" si="5"/>
        <v>0</v>
      </c>
      <c r="Q28" s="133">
        <f t="shared" si="5"/>
        <v>0</v>
      </c>
      <c r="R28" s="309">
        <f t="shared" si="5"/>
        <v>0</v>
      </c>
      <c r="S28" s="133">
        <f>SUM(S21+S26+S27)</f>
        <v>187773913</v>
      </c>
      <c r="T28" s="138">
        <f t="shared" si="0"/>
        <v>187773913</v>
      </c>
    </row>
    <row r="29" spans="1:20" x14ac:dyDescent="0.2">
      <c r="B29" s="555" t="s">
        <v>739</v>
      </c>
      <c r="C29" s="555"/>
      <c r="D29" s="555"/>
      <c r="E29" s="555"/>
      <c r="F29" s="555"/>
      <c r="G29" s="555"/>
      <c r="H29" s="139"/>
      <c r="I29" s="140">
        <f>SUM('3.2.1 költségvetési kiadások'!W95+'3.2.1 finanszírozási kiadás'!I28)</f>
        <v>405814011</v>
      </c>
      <c r="J29" s="140">
        <f>SUM('3.2.1 költségvetési kiadások'!X95+'3.2.1 finanszírozási kiadás'!J28)</f>
        <v>321547645</v>
      </c>
      <c r="K29" s="140">
        <f>SUM('3.2.1 költségvetési kiadások'!Y95+'3.2.1 finanszírozási kiadás'!K28)</f>
        <v>335679074</v>
      </c>
      <c r="L29" s="140">
        <f>SUM('3.2.1 költségvetési kiadások'!Z95+'3.2.1 finanszírozási kiadás'!L28)</f>
        <v>55733633</v>
      </c>
      <c r="M29" s="140">
        <f>SUM('3.2.1 költségvetési kiadások'!AA95+'3.2.1 finanszírozási kiadás'!M28)</f>
        <v>77112928</v>
      </c>
      <c r="N29" s="140">
        <f>SUM('3.2.1 költségvetési kiadások'!AB95+'3.2.1 finanszírozási kiadás'!N28)</f>
        <v>688443816</v>
      </c>
      <c r="O29" s="140">
        <f>SUM('3.2.1 költségvetési kiadások'!AC95+'3.2.1 finanszírozási kiadás'!O28)</f>
        <v>172476553</v>
      </c>
      <c r="P29" s="140">
        <f>SUM('3.2.1 költségvetési kiadások'!AD95+'3.2.1 finanszírozási kiadás'!P28)</f>
        <v>18371000</v>
      </c>
      <c r="Q29" s="140">
        <f>SUM('3.2.1 költségvetési kiadások'!AE95+'3.2.1 finanszírozási kiadás'!Q28)</f>
        <v>314996119</v>
      </c>
      <c r="R29" s="140">
        <f>SUM('3.2.1 költségvetési kiadások'!AF95+'3.2.1 finanszírozási kiadás'!R28)</f>
        <v>65850230</v>
      </c>
      <c r="S29" s="140">
        <f>SUM('3.2.1 költségvetési kiadások'!AG95+'3.2.1 finanszírozási kiadás'!S28)</f>
        <v>1386345841</v>
      </c>
      <c r="T29" s="311">
        <f t="shared" si="0"/>
        <v>3842370850</v>
      </c>
    </row>
  </sheetData>
  <mergeCells count="42">
    <mergeCell ref="B12:G12"/>
    <mergeCell ref="B13:G13"/>
    <mergeCell ref="B14:G14"/>
    <mergeCell ref="B15:G15"/>
    <mergeCell ref="A1:T1"/>
    <mergeCell ref="I2:S2"/>
    <mergeCell ref="I3:I4"/>
    <mergeCell ref="J3:J4"/>
    <mergeCell ref="K3:K4"/>
    <mergeCell ref="L3:L4"/>
    <mergeCell ref="M3:M4"/>
    <mergeCell ref="A2:A4"/>
    <mergeCell ref="B11:G11"/>
    <mergeCell ref="B5:G5"/>
    <mergeCell ref="R3:R4"/>
    <mergeCell ref="S3:S4"/>
    <mergeCell ref="B16:G16"/>
    <mergeCell ref="B17:G17"/>
    <mergeCell ref="B28:G28"/>
    <mergeCell ref="B29:G29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T3:T4"/>
    <mergeCell ref="B2:G4"/>
    <mergeCell ref="H2:H4"/>
    <mergeCell ref="N3:N4"/>
    <mergeCell ref="O3:O4"/>
    <mergeCell ref="P3:P4"/>
    <mergeCell ref="Q3:Q4"/>
    <mergeCell ref="B6:G6"/>
    <mergeCell ref="B7:G7"/>
    <mergeCell ref="B8:G8"/>
    <mergeCell ref="B9:G9"/>
    <mergeCell ref="B10:G10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>
    <oddHeader>&amp;C&amp;"Arial CE,Félkövér"&amp;11 3.2.1 Költségvetési kiadások - rovatonkénti lebontásban - finanszírozási kiadások &amp;RAdatok eFt-ban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view="pageLayout" topLeftCell="C31" zoomScaleSheetLayoutView="96" workbookViewId="0">
      <selection activeCell="A36" sqref="A36"/>
    </sheetView>
  </sheetViews>
  <sheetFormatPr defaultColWidth="36.42578125" defaultRowHeight="14.25" customHeight="1" x14ac:dyDescent="0.2"/>
  <cols>
    <col min="1" max="1" width="45" style="42" customWidth="1"/>
    <col min="2" max="2" width="13.5703125" style="42" customWidth="1"/>
    <col min="3" max="3" width="13.28515625" style="42" customWidth="1"/>
    <col min="4" max="4" width="12.85546875" style="42" customWidth="1"/>
    <col min="5" max="6" width="14.140625" style="42" customWidth="1"/>
    <col min="7" max="7" width="12.42578125" style="42" customWidth="1"/>
    <col min="8" max="8" width="13.140625" style="42" customWidth="1"/>
    <col min="9" max="9" width="11.5703125" style="42" customWidth="1"/>
    <col min="10" max="10" width="12.85546875" style="42" customWidth="1"/>
    <col min="11" max="11" width="12" style="42" customWidth="1"/>
    <col min="12" max="16384" width="36.42578125" style="42"/>
  </cols>
  <sheetData>
    <row r="1" spans="1:11" s="39" customFormat="1" ht="14.25" customHeight="1" x14ac:dyDescent="0.2">
      <c r="A1" s="566" t="s">
        <v>518</v>
      </c>
      <c r="B1" s="569" t="s">
        <v>5</v>
      </c>
      <c r="C1" s="569"/>
      <c r="D1" s="569" t="s">
        <v>85</v>
      </c>
      <c r="E1" s="569"/>
      <c r="F1" s="569" t="s">
        <v>3</v>
      </c>
      <c r="G1" s="569"/>
      <c r="H1" s="569" t="s">
        <v>86</v>
      </c>
      <c r="I1" s="569"/>
      <c r="J1" s="565" t="s">
        <v>2</v>
      </c>
      <c r="K1" s="565"/>
    </row>
    <row r="2" spans="1:11" s="39" customFormat="1" ht="14.25" customHeight="1" x14ac:dyDescent="0.2">
      <c r="A2" s="567"/>
      <c r="B2" s="67" t="s">
        <v>754</v>
      </c>
      <c r="C2" s="67" t="s">
        <v>755</v>
      </c>
      <c r="D2" s="67" t="s">
        <v>709</v>
      </c>
      <c r="E2" s="67" t="s">
        <v>756</v>
      </c>
      <c r="F2" s="67" t="s">
        <v>709</v>
      </c>
      <c r="G2" s="67" t="s">
        <v>756</v>
      </c>
      <c r="H2" s="67" t="s">
        <v>709</v>
      </c>
      <c r="I2" s="67" t="s">
        <v>756</v>
      </c>
      <c r="J2" s="67" t="s">
        <v>754</v>
      </c>
      <c r="K2" s="67" t="s">
        <v>756</v>
      </c>
    </row>
    <row r="3" spans="1:11" s="39" customFormat="1" ht="14.25" customHeight="1" x14ac:dyDescent="0.2">
      <c r="A3" s="568"/>
      <c r="B3" s="76" t="s">
        <v>636</v>
      </c>
      <c r="C3" s="76" t="s">
        <v>22</v>
      </c>
      <c r="D3" s="76" t="s">
        <v>636</v>
      </c>
      <c r="E3" s="76" t="s">
        <v>22</v>
      </c>
      <c r="F3" s="76" t="s">
        <v>636</v>
      </c>
      <c r="G3" s="76" t="s">
        <v>22</v>
      </c>
      <c r="H3" s="76" t="s">
        <v>636</v>
      </c>
      <c r="I3" s="76" t="s">
        <v>22</v>
      </c>
      <c r="J3" s="76" t="s">
        <v>636</v>
      </c>
      <c r="K3" s="76" t="s">
        <v>22</v>
      </c>
    </row>
    <row r="4" spans="1:11" ht="14.25" customHeight="1" x14ac:dyDescent="0.2">
      <c r="A4" s="68" t="s">
        <v>645</v>
      </c>
      <c r="B4" s="40"/>
      <c r="C4" s="40"/>
      <c r="D4" s="40"/>
      <c r="E4" s="40"/>
      <c r="F4" s="40"/>
      <c r="G4" s="40"/>
      <c r="H4" s="41">
        <v>21589505</v>
      </c>
      <c r="I4" s="41">
        <v>21500000</v>
      </c>
      <c r="J4" s="152">
        <v>21589505</v>
      </c>
      <c r="K4" s="152">
        <v>21500000</v>
      </c>
    </row>
    <row r="5" spans="1:11" ht="14.25" customHeight="1" x14ac:dyDescent="0.2">
      <c r="A5" s="69" t="s">
        <v>477</v>
      </c>
      <c r="B5" s="40"/>
      <c r="C5" s="40"/>
      <c r="D5" s="40"/>
      <c r="E5" s="40"/>
      <c r="F5" s="40"/>
      <c r="G5" s="40"/>
      <c r="H5" s="40">
        <v>21589505</v>
      </c>
      <c r="I5" s="40">
        <v>21500000</v>
      </c>
      <c r="J5" s="153">
        <v>21589505</v>
      </c>
      <c r="K5" s="153">
        <v>21500000</v>
      </c>
    </row>
    <row r="6" spans="1:11" ht="14.25" customHeight="1" x14ac:dyDescent="0.2">
      <c r="A6" s="69"/>
      <c r="B6" s="40"/>
      <c r="C6" s="40"/>
      <c r="D6" s="40"/>
      <c r="E6" s="40"/>
      <c r="F6" s="40"/>
      <c r="G6" s="40"/>
      <c r="H6" s="40"/>
      <c r="I6" s="40"/>
      <c r="J6" s="153"/>
      <c r="K6" s="153"/>
    </row>
    <row r="7" spans="1:11" ht="14.25" customHeight="1" x14ac:dyDescent="0.2">
      <c r="A7" s="69" t="s">
        <v>763</v>
      </c>
      <c r="B7" s="40"/>
      <c r="C7" s="40"/>
      <c r="D7" s="40"/>
      <c r="E7" s="40"/>
      <c r="F7" s="40"/>
      <c r="G7" s="40"/>
      <c r="H7" s="40"/>
      <c r="I7" s="40">
        <v>1000000</v>
      </c>
      <c r="J7" s="153"/>
      <c r="K7" s="152">
        <v>1000000</v>
      </c>
    </row>
    <row r="8" spans="1:11" ht="14.25" customHeight="1" x14ac:dyDescent="0.2">
      <c r="A8" s="70"/>
      <c r="B8" s="40"/>
      <c r="C8" s="40"/>
      <c r="D8" s="40"/>
      <c r="E8" s="40"/>
      <c r="F8" s="40"/>
      <c r="G8" s="40"/>
      <c r="H8" s="40"/>
      <c r="I8" s="40"/>
      <c r="J8" s="151"/>
      <c r="K8" s="151"/>
    </row>
    <row r="9" spans="1:11" ht="27" customHeight="1" x14ac:dyDescent="0.2">
      <c r="A9" s="71" t="s">
        <v>478</v>
      </c>
      <c r="B9" s="40"/>
      <c r="C9" s="40"/>
      <c r="D9" s="40"/>
      <c r="E9" s="40"/>
      <c r="F9" s="41">
        <v>1080000</v>
      </c>
      <c r="G9" s="41">
        <v>1080000</v>
      </c>
      <c r="H9" s="41"/>
      <c r="I9" s="41"/>
      <c r="J9" s="152">
        <v>1080000</v>
      </c>
      <c r="K9" s="152">
        <v>1080000</v>
      </c>
    </row>
    <row r="10" spans="1:11" ht="14.25" customHeight="1" x14ac:dyDescent="0.2">
      <c r="A10" s="69" t="s">
        <v>511</v>
      </c>
      <c r="B10" s="40"/>
      <c r="C10" s="40"/>
      <c r="D10" s="40"/>
      <c r="E10" s="40"/>
      <c r="F10" s="40">
        <v>1080000</v>
      </c>
      <c r="G10" s="40">
        <v>1080000</v>
      </c>
      <c r="H10" s="40"/>
      <c r="I10" s="40"/>
      <c r="J10" s="153">
        <v>1080000</v>
      </c>
      <c r="K10" s="153">
        <v>1080000</v>
      </c>
    </row>
    <row r="11" spans="1:11" ht="14.25" customHeight="1" x14ac:dyDescent="0.2">
      <c r="A11" s="69"/>
      <c r="B11" s="40"/>
      <c r="C11" s="40"/>
      <c r="D11" s="40"/>
      <c r="E11" s="40"/>
      <c r="F11" s="40"/>
      <c r="G11" s="40"/>
      <c r="H11" s="40"/>
      <c r="I11" s="40"/>
      <c r="J11" s="149"/>
      <c r="K11" s="153"/>
    </row>
    <row r="12" spans="1:11" ht="14.25" customHeight="1" x14ac:dyDescent="0.2">
      <c r="A12" s="68" t="s">
        <v>593</v>
      </c>
      <c r="B12" s="40"/>
      <c r="C12" s="40"/>
      <c r="D12" s="40"/>
      <c r="E12" s="40"/>
      <c r="F12" s="41">
        <v>1067000</v>
      </c>
      <c r="G12" s="41">
        <v>1067000</v>
      </c>
      <c r="H12" s="41"/>
      <c r="I12" s="41"/>
      <c r="J12" s="152">
        <v>1067000</v>
      </c>
      <c r="K12" s="152">
        <v>1067000</v>
      </c>
    </row>
    <row r="13" spans="1:11" ht="14.25" customHeight="1" x14ac:dyDescent="0.2">
      <c r="A13" s="69" t="s">
        <v>594</v>
      </c>
      <c r="B13" s="40"/>
      <c r="C13" s="40"/>
      <c r="D13" s="40"/>
      <c r="E13" s="40"/>
      <c r="F13" s="40">
        <v>1067000</v>
      </c>
      <c r="G13" s="40">
        <v>1067000</v>
      </c>
      <c r="H13" s="40"/>
      <c r="I13" s="40"/>
      <c r="J13" s="153">
        <v>1067000</v>
      </c>
      <c r="K13" s="153">
        <v>1067000</v>
      </c>
    </row>
    <row r="14" spans="1:11" ht="14.25" customHeight="1" x14ac:dyDescent="0.2">
      <c r="A14" s="69"/>
      <c r="B14" s="40"/>
      <c r="C14" s="40"/>
      <c r="D14" s="40"/>
      <c r="E14" s="40"/>
      <c r="F14" s="40"/>
      <c r="G14" s="40"/>
      <c r="H14" s="40"/>
      <c r="I14" s="40"/>
      <c r="J14" s="149"/>
      <c r="K14" s="149"/>
    </row>
    <row r="15" spans="1:11" ht="14.25" customHeight="1" x14ac:dyDescent="0.2">
      <c r="A15" s="68" t="s">
        <v>479</v>
      </c>
      <c r="B15" s="40"/>
      <c r="C15" s="40"/>
      <c r="D15" s="40"/>
      <c r="E15" s="40"/>
      <c r="F15" s="40"/>
      <c r="G15" s="40"/>
      <c r="H15" s="41">
        <v>12200000</v>
      </c>
      <c r="I15" s="41">
        <v>8000000</v>
      </c>
      <c r="J15" s="152">
        <v>12200000</v>
      </c>
      <c r="K15" s="152">
        <v>8000000</v>
      </c>
    </row>
    <row r="16" spans="1:11" ht="14.25" customHeight="1" x14ac:dyDescent="0.2">
      <c r="A16" s="69" t="s">
        <v>575</v>
      </c>
      <c r="B16" s="40"/>
      <c r="C16" s="40"/>
      <c r="D16" s="40"/>
      <c r="E16" s="40"/>
      <c r="F16" s="40"/>
      <c r="G16" s="40"/>
      <c r="H16" s="40">
        <v>12200000</v>
      </c>
      <c r="I16" s="40">
        <v>8000000</v>
      </c>
      <c r="J16" s="153">
        <v>12200000</v>
      </c>
      <c r="K16" s="153">
        <v>8000000</v>
      </c>
    </row>
    <row r="17" spans="1:11" ht="14.25" customHeight="1" x14ac:dyDescent="0.2">
      <c r="A17" s="69"/>
      <c r="B17" s="40"/>
      <c r="C17" s="40"/>
      <c r="D17" s="40"/>
      <c r="E17" s="40"/>
      <c r="F17" s="40"/>
      <c r="G17" s="40"/>
      <c r="H17" s="40"/>
      <c r="I17" s="40"/>
      <c r="J17" s="149"/>
      <c r="K17" s="149"/>
    </row>
    <row r="18" spans="1:11" ht="23.25" customHeight="1" x14ac:dyDescent="0.2">
      <c r="A18" s="71" t="s">
        <v>480</v>
      </c>
      <c r="B18" s="41">
        <f>B26+B28+B29</f>
        <v>1296184</v>
      </c>
      <c r="C18" s="41">
        <v>1296184</v>
      </c>
      <c r="D18" s="41">
        <f>D26+D28+D29</f>
        <v>229059</v>
      </c>
      <c r="E18" s="41">
        <v>229059</v>
      </c>
      <c r="F18" s="41">
        <v>11384600</v>
      </c>
      <c r="G18" s="41">
        <v>12595600</v>
      </c>
      <c r="H18" s="41"/>
      <c r="I18" s="41"/>
      <c r="J18" s="152">
        <v>12909843</v>
      </c>
      <c r="K18" s="152">
        <v>14120843</v>
      </c>
    </row>
    <row r="19" spans="1:11" ht="14.25" customHeight="1" x14ac:dyDescent="0.2">
      <c r="A19" s="69" t="s">
        <v>87</v>
      </c>
      <c r="B19" s="40"/>
      <c r="C19" s="40"/>
      <c r="D19" s="40"/>
      <c r="E19" s="40"/>
      <c r="F19" s="41">
        <v>200000</v>
      </c>
      <c r="G19" s="41">
        <v>200000</v>
      </c>
      <c r="H19" s="40"/>
      <c r="I19" s="40"/>
      <c r="J19" s="149">
        <v>200000</v>
      </c>
      <c r="K19" s="152">
        <v>200000</v>
      </c>
    </row>
    <row r="20" spans="1:11" ht="14.25" customHeight="1" x14ac:dyDescent="0.2">
      <c r="A20" s="69" t="s">
        <v>481</v>
      </c>
      <c r="B20" s="40"/>
      <c r="C20" s="40"/>
      <c r="D20" s="40"/>
      <c r="E20" s="40"/>
      <c r="F20" s="41">
        <v>750000</v>
      </c>
      <c r="G20" s="41">
        <v>750000</v>
      </c>
      <c r="H20" s="40"/>
      <c r="I20" s="40"/>
      <c r="J20" s="149">
        <v>750000</v>
      </c>
      <c r="K20" s="152">
        <v>750000</v>
      </c>
    </row>
    <row r="21" spans="1:11" ht="14.25" customHeight="1" x14ac:dyDescent="0.2">
      <c r="A21" s="69" t="s">
        <v>764</v>
      </c>
      <c r="B21" s="40"/>
      <c r="C21" s="40"/>
      <c r="D21" s="40"/>
      <c r="E21" s="40"/>
      <c r="F21" s="41">
        <v>300000</v>
      </c>
      <c r="G21" s="41">
        <v>300000</v>
      </c>
      <c r="H21" s="40"/>
      <c r="I21" s="40"/>
      <c r="J21" s="149">
        <v>300000</v>
      </c>
      <c r="K21" s="152">
        <v>300000</v>
      </c>
    </row>
    <row r="22" spans="1:11" ht="14.25" customHeight="1" x14ac:dyDescent="0.2">
      <c r="A22" s="69" t="s">
        <v>482</v>
      </c>
      <c r="B22" s="40"/>
      <c r="C22" s="40"/>
      <c r="D22" s="40"/>
      <c r="E22" s="40"/>
      <c r="F22" s="41">
        <v>2000000</v>
      </c>
      <c r="G22" s="41">
        <v>2000000</v>
      </c>
      <c r="H22" s="40"/>
      <c r="I22" s="40"/>
      <c r="J22" s="149">
        <v>2000000</v>
      </c>
      <c r="K22" s="152">
        <v>2000000</v>
      </c>
    </row>
    <row r="23" spans="1:11" ht="14.25" customHeight="1" x14ac:dyDescent="0.2">
      <c r="A23" s="69" t="s">
        <v>483</v>
      </c>
      <c r="B23" s="40"/>
      <c r="C23" s="40"/>
      <c r="D23" s="40"/>
      <c r="E23" s="40"/>
      <c r="F23" s="41">
        <v>189000</v>
      </c>
      <c r="G23" s="41">
        <v>250000</v>
      </c>
      <c r="H23" s="40"/>
      <c r="I23" s="40"/>
      <c r="J23" s="149">
        <v>189000</v>
      </c>
      <c r="K23" s="152">
        <v>250000</v>
      </c>
    </row>
    <row r="24" spans="1:11" ht="14.25" customHeight="1" x14ac:dyDescent="0.2">
      <c r="A24" s="69" t="s">
        <v>484</v>
      </c>
      <c r="B24" s="40"/>
      <c r="C24" s="40"/>
      <c r="D24" s="40"/>
      <c r="E24" s="40"/>
      <c r="F24" s="41">
        <v>180000</v>
      </c>
      <c r="G24" s="41">
        <v>240000</v>
      </c>
      <c r="H24" s="40"/>
      <c r="I24" s="40"/>
      <c r="J24" s="149">
        <v>180000</v>
      </c>
      <c r="K24" s="152">
        <v>240000</v>
      </c>
    </row>
    <row r="25" spans="1:11" ht="14.25" customHeight="1" x14ac:dyDescent="0.2">
      <c r="A25" s="69" t="s">
        <v>520</v>
      </c>
      <c r="B25" s="40"/>
      <c r="C25" s="40"/>
      <c r="D25" s="40"/>
      <c r="E25" s="40"/>
      <c r="F25" s="41">
        <v>100000</v>
      </c>
      <c r="G25" s="41">
        <v>100000</v>
      </c>
      <c r="H25" s="40"/>
      <c r="I25" s="40"/>
      <c r="J25" s="149">
        <v>100000</v>
      </c>
      <c r="K25" s="152">
        <v>100000</v>
      </c>
    </row>
    <row r="26" spans="1:11" ht="14.25" customHeight="1" x14ac:dyDescent="0.2">
      <c r="A26" s="72" t="s">
        <v>637</v>
      </c>
      <c r="B26" s="41">
        <v>840000</v>
      </c>
      <c r="C26" s="41">
        <v>840000</v>
      </c>
      <c r="D26" s="41">
        <v>148995</v>
      </c>
      <c r="E26" s="41">
        <v>148995</v>
      </c>
      <c r="F26" s="40"/>
      <c r="G26" s="40"/>
      <c r="H26" s="40"/>
      <c r="I26" s="40"/>
      <c r="J26" s="149">
        <v>988995</v>
      </c>
      <c r="K26" s="149">
        <v>988995</v>
      </c>
    </row>
    <row r="27" spans="1:11" ht="14.25" customHeight="1" x14ac:dyDescent="0.2">
      <c r="A27" s="72" t="s">
        <v>837</v>
      </c>
      <c r="B27" s="40"/>
      <c r="C27" s="40"/>
      <c r="D27" s="40"/>
      <c r="E27" s="40"/>
      <c r="F27" s="41">
        <v>2000000</v>
      </c>
      <c r="G27" s="41">
        <v>2500000</v>
      </c>
      <c r="H27" s="40"/>
      <c r="I27" s="40"/>
      <c r="J27" s="149">
        <v>2000000</v>
      </c>
      <c r="K27" s="149">
        <v>2500000</v>
      </c>
    </row>
    <row r="28" spans="1:11" ht="14.25" customHeight="1" x14ac:dyDescent="0.2">
      <c r="A28" s="72" t="s">
        <v>717</v>
      </c>
      <c r="B28" s="41">
        <v>416184</v>
      </c>
      <c r="C28" s="41">
        <v>416184</v>
      </c>
      <c r="D28" s="41">
        <v>73044</v>
      </c>
      <c r="E28" s="41">
        <v>73044</v>
      </c>
      <c r="F28" s="41"/>
      <c r="G28" s="41"/>
      <c r="H28" s="40"/>
      <c r="I28" s="40"/>
      <c r="J28" s="149">
        <f>B28+D28</f>
        <v>489228</v>
      </c>
      <c r="K28" s="149">
        <v>489228</v>
      </c>
    </row>
    <row r="29" spans="1:11" ht="14.25" customHeight="1" x14ac:dyDescent="0.2">
      <c r="A29" s="72" t="s">
        <v>595</v>
      </c>
      <c r="B29" s="41">
        <v>40000</v>
      </c>
      <c r="C29" s="41">
        <v>40000</v>
      </c>
      <c r="D29" s="41">
        <v>7020</v>
      </c>
      <c r="E29" s="41">
        <v>7020</v>
      </c>
      <c r="F29" s="40"/>
      <c r="G29" s="40"/>
      <c r="H29" s="40"/>
      <c r="I29" s="40"/>
      <c r="J29" s="149">
        <v>47020</v>
      </c>
      <c r="K29" s="149">
        <v>47020</v>
      </c>
    </row>
    <row r="30" spans="1:11" ht="14.25" customHeight="1" x14ac:dyDescent="0.2">
      <c r="A30" s="72" t="s">
        <v>718</v>
      </c>
      <c r="B30" s="41"/>
      <c r="C30" s="41"/>
      <c r="D30" s="41"/>
      <c r="E30" s="41"/>
      <c r="F30" s="41">
        <v>1113600</v>
      </c>
      <c r="G30" s="41">
        <v>1113600</v>
      </c>
      <c r="H30" s="40"/>
      <c r="I30" s="40"/>
      <c r="J30" s="149">
        <v>1113600</v>
      </c>
      <c r="K30" s="152">
        <v>1113600</v>
      </c>
    </row>
    <row r="31" spans="1:11" ht="14.25" customHeight="1" x14ac:dyDescent="0.2">
      <c r="A31" s="72" t="s">
        <v>765</v>
      </c>
      <c r="B31" s="40"/>
      <c r="C31" s="40"/>
      <c r="D31" s="40"/>
      <c r="E31" s="40"/>
      <c r="F31" s="192">
        <v>1440000</v>
      </c>
      <c r="G31" s="192">
        <v>1440000</v>
      </c>
      <c r="H31" s="40"/>
      <c r="I31" s="40"/>
      <c r="J31" s="297">
        <v>1440000</v>
      </c>
      <c r="K31" s="393">
        <v>1440000</v>
      </c>
    </row>
    <row r="32" spans="1:11" ht="14.25" customHeight="1" x14ac:dyDescent="0.2">
      <c r="A32" s="72" t="s">
        <v>596</v>
      </c>
      <c r="B32" s="40"/>
      <c r="C32" s="40"/>
      <c r="D32" s="40"/>
      <c r="E32" s="40"/>
      <c r="F32" s="41">
        <v>0</v>
      </c>
      <c r="G32" s="41">
        <v>0</v>
      </c>
      <c r="H32" s="40"/>
      <c r="I32" s="40"/>
      <c r="J32" s="218">
        <v>0</v>
      </c>
      <c r="K32" s="152">
        <v>0</v>
      </c>
    </row>
    <row r="33" spans="1:11" ht="14.25" customHeight="1" x14ac:dyDescent="0.2">
      <c r="A33" s="72" t="s">
        <v>646</v>
      </c>
      <c r="B33" s="40"/>
      <c r="C33" s="40"/>
      <c r="D33" s="40"/>
      <c r="E33" s="40"/>
      <c r="F33" s="41">
        <v>1212000</v>
      </c>
      <c r="G33" s="41">
        <v>1652000</v>
      </c>
      <c r="H33" s="40"/>
      <c r="I33" s="40"/>
      <c r="J33" s="149">
        <v>1212000</v>
      </c>
      <c r="K33" s="152">
        <v>1652000</v>
      </c>
    </row>
    <row r="34" spans="1:11" ht="14.25" customHeight="1" x14ac:dyDescent="0.2">
      <c r="A34" s="72" t="s">
        <v>597</v>
      </c>
      <c r="B34" s="40"/>
      <c r="C34" s="40"/>
      <c r="D34" s="40"/>
      <c r="E34" s="40"/>
      <c r="F34" s="41">
        <v>1500000</v>
      </c>
      <c r="G34" s="41">
        <v>1650000</v>
      </c>
      <c r="H34" s="40"/>
      <c r="I34" s="40"/>
      <c r="J34" s="149">
        <v>1500000</v>
      </c>
      <c r="K34" s="152">
        <v>1650000</v>
      </c>
    </row>
    <row r="35" spans="1:11" ht="14.25" customHeight="1" x14ac:dyDescent="0.2">
      <c r="A35" s="72" t="s">
        <v>647</v>
      </c>
      <c r="B35" s="40"/>
      <c r="C35" s="40"/>
      <c r="D35" s="40"/>
      <c r="E35" s="40"/>
      <c r="F35" s="41">
        <v>400000</v>
      </c>
      <c r="G35" s="41">
        <v>400000</v>
      </c>
      <c r="H35" s="40"/>
      <c r="I35" s="40"/>
      <c r="J35" s="149">
        <v>400000</v>
      </c>
      <c r="K35" s="152">
        <v>400000</v>
      </c>
    </row>
    <row r="36" spans="1:11" ht="14.25" customHeight="1" x14ac:dyDescent="0.2">
      <c r="A36" s="72"/>
      <c r="B36" s="40"/>
      <c r="C36" s="40"/>
      <c r="D36" s="40"/>
      <c r="E36" s="40"/>
      <c r="F36" s="41"/>
      <c r="G36" s="41"/>
      <c r="H36" s="40"/>
      <c r="I36" s="40"/>
      <c r="J36" s="149"/>
      <c r="K36" s="152"/>
    </row>
    <row r="37" spans="1:11" ht="14.25" customHeight="1" x14ac:dyDescent="0.2">
      <c r="A37" s="73" t="s">
        <v>638</v>
      </c>
      <c r="B37" s="40"/>
      <c r="C37" s="40"/>
      <c r="D37" s="40"/>
      <c r="E37" s="40"/>
      <c r="F37" s="41">
        <v>5692500</v>
      </c>
      <c r="G37" s="41">
        <v>5582500</v>
      </c>
      <c r="H37" s="40"/>
      <c r="I37" s="40"/>
      <c r="J37" s="152">
        <v>5692500</v>
      </c>
      <c r="K37" s="152">
        <v>5582500</v>
      </c>
    </row>
    <row r="38" spans="1:11" ht="14.25" customHeight="1" x14ac:dyDescent="0.2">
      <c r="A38" s="72" t="s">
        <v>757</v>
      </c>
      <c r="B38" s="40"/>
      <c r="C38" s="40"/>
      <c r="D38" s="40"/>
      <c r="E38" s="40"/>
      <c r="F38" s="40">
        <v>5175000</v>
      </c>
      <c r="G38" s="40">
        <v>5200000</v>
      </c>
      <c r="H38" s="40"/>
      <c r="I38" s="40"/>
      <c r="J38" s="153">
        <v>5175000</v>
      </c>
      <c r="K38" s="153">
        <v>5200000</v>
      </c>
    </row>
    <row r="39" spans="1:11" ht="14.25" customHeight="1" x14ac:dyDescent="0.2">
      <c r="A39" s="72" t="s">
        <v>758</v>
      </c>
      <c r="B39" s="40"/>
      <c r="C39" s="40"/>
      <c r="D39" s="40"/>
      <c r="E39" s="40"/>
      <c r="F39" s="40">
        <v>517500</v>
      </c>
      <c r="G39" s="40">
        <v>382500</v>
      </c>
      <c r="H39" s="40"/>
      <c r="I39" s="40"/>
      <c r="J39" s="153">
        <v>517500</v>
      </c>
      <c r="K39" s="153">
        <v>382500</v>
      </c>
    </row>
    <row r="40" spans="1:11" ht="14.25" customHeight="1" x14ac:dyDescent="0.2">
      <c r="A40" s="72"/>
      <c r="B40" s="40"/>
      <c r="C40" s="40"/>
      <c r="D40" s="40"/>
      <c r="E40" s="40"/>
      <c r="F40" s="41"/>
      <c r="G40" s="41"/>
      <c r="H40" s="40"/>
      <c r="I40" s="40"/>
      <c r="J40" s="149"/>
      <c r="K40" s="149"/>
    </row>
    <row r="41" spans="1:11" ht="14.25" customHeight="1" x14ac:dyDescent="0.2">
      <c r="A41" s="68" t="s">
        <v>485</v>
      </c>
      <c r="B41" s="40"/>
      <c r="C41" s="40"/>
      <c r="D41" s="40"/>
      <c r="E41" s="40"/>
      <c r="F41" s="41"/>
      <c r="G41" s="41"/>
      <c r="H41" s="41">
        <v>15000000</v>
      </c>
      <c r="I41" s="41">
        <v>15000000</v>
      </c>
      <c r="J41" s="152">
        <v>15000000</v>
      </c>
      <c r="K41" s="152">
        <v>15000000</v>
      </c>
    </row>
    <row r="42" spans="1:11" ht="14.25" customHeight="1" x14ac:dyDescent="0.2">
      <c r="A42" s="69" t="s">
        <v>486</v>
      </c>
      <c r="B42" s="40"/>
      <c r="C42" s="40"/>
      <c r="D42" s="40"/>
      <c r="E42" s="40"/>
      <c r="F42" s="40"/>
      <c r="G42" s="40"/>
      <c r="H42" s="40">
        <v>9000000</v>
      </c>
      <c r="I42" s="40">
        <v>8000000</v>
      </c>
      <c r="J42" s="153">
        <v>9000000</v>
      </c>
      <c r="K42" s="153">
        <v>8000000</v>
      </c>
    </row>
    <row r="43" spans="1:11" ht="14.25" customHeight="1" x14ac:dyDescent="0.2">
      <c r="A43" s="69" t="s">
        <v>487</v>
      </c>
      <c r="B43" s="40"/>
      <c r="C43" s="40"/>
      <c r="D43" s="40"/>
      <c r="E43" s="40"/>
      <c r="F43" s="40"/>
      <c r="G43" s="40"/>
      <c r="H43" s="40">
        <v>6000000</v>
      </c>
      <c r="I43" s="40">
        <v>7000000</v>
      </c>
      <c r="J43" s="153">
        <v>6000000</v>
      </c>
      <c r="K43" s="153">
        <v>7000000</v>
      </c>
    </row>
    <row r="44" spans="1:11" ht="14.25" customHeight="1" x14ac:dyDescent="0.2">
      <c r="A44" s="69"/>
      <c r="B44" s="40"/>
      <c r="C44" s="40"/>
      <c r="D44" s="40"/>
      <c r="E44" s="40"/>
      <c r="F44" s="40"/>
      <c r="G44" s="40"/>
      <c r="H44" s="40"/>
      <c r="I44" s="40"/>
      <c r="J44" s="148"/>
      <c r="K44" s="148"/>
    </row>
    <row r="45" spans="1:11" ht="21" customHeight="1" x14ac:dyDescent="0.2">
      <c r="A45" s="71" t="s">
        <v>622</v>
      </c>
      <c r="B45" s="40"/>
      <c r="C45" s="40"/>
      <c r="D45" s="40"/>
      <c r="E45" s="40"/>
      <c r="F45" s="41">
        <v>120000</v>
      </c>
      <c r="G45" s="41">
        <v>120000</v>
      </c>
      <c r="H45" s="40"/>
      <c r="I45" s="40"/>
      <c r="J45" s="152">
        <v>120000</v>
      </c>
      <c r="K45" s="152">
        <v>120000</v>
      </c>
    </row>
    <row r="46" spans="1:11" ht="27" customHeight="1" x14ac:dyDescent="0.2">
      <c r="A46" s="70" t="s">
        <v>488</v>
      </c>
      <c r="B46" s="40"/>
      <c r="C46" s="40"/>
      <c r="D46" s="40"/>
      <c r="E46" s="40"/>
      <c r="F46" s="40">
        <v>120000</v>
      </c>
      <c r="G46" s="40">
        <v>120000</v>
      </c>
      <c r="H46" s="40"/>
      <c r="I46" s="40"/>
      <c r="J46" s="153">
        <v>120000</v>
      </c>
      <c r="K46" s="153">
        <v>120000</v>
      </c>
    </row>
    <row r="47" spans="1:11" s="45" customFormat="1" ht="14.25" customHeight="1" x14ac:dyDescent="0.2">
      <c r="A47" s="70"/>
      <c r="B47" s="44"/>
      <c r="C47" s="44"/>
      <c r="D47" s="44"/>
      <c r="E47" s="44"/>
      <c r="F47" s="44"/>
      <c r="G47" s="44"/>
      <c r="H47" s="44"/>
      <c r="I47" s="44"/>
      <c r="J47" s="152"/>
      <c r="K47" s="152"/>
    </row>
    <row r="48" spans="1:11" ht="14.25" customHeight="1" x14ac:dyDescent="0.2">
      <c r="A48" s="71" t="s">
        <v>639</v>
      </c>
      <c r="B48" s="43"/>
      <c r="C48" s="43"/>
      <c r="D48" s="40"/>
      <c r="E48" s="40"/>
      <c r="F48" s="41">
        <v>1100000</v>
      </c>
      <c r="G48" s="41">
        <v>1100000</v>
      </c>
      <c r="H48" s="41">
        <v>3000000</v>
      </c>
      <c r="I48" s="41">
        <v>1800000</v>
      </c>
      <c r="J48" s="151">
        <v>4100000</v>
      </c>
      <c r="K48" s="152">
        <v>2900000</v>
      </c>
    </row>
    <row r="49" spans="1:11" ht="14.25" customHeight="1" x14ac:dyDescent="0.2">
      <c r="A49" s="70" t="s">
        <v>719</v>
      </c>
      <c r="B49" s="43"/>
      <c r="C49" s="43"/>
      <c r="D49" s="40"/>
      <c r="E49" s="40"/>
      <c r="F49" s="41"/>
      <c r="G49" s="41"/>
      <c r="H49" s="40">
        <v>3000000</v>
      </c>
      <c r="I49" s="40">
        <v>1800000</v>
      </c>
      <c r="J49" s="150">
        <v>3000000</v>
      </c>
      <c r="K49" s="150">
        <v>1800000</v>
      </c>
    </row>
    <row r="50" spans="1:11" ht="24" customHeight="1" x14ac:dyDescent="0.2">
      <c r="A50" s="70" t="s">
        <v>598</v>
      </c>
      <c r="B50" s="43"/>
      <c r="C50" s="43"/>
      <c r="D50" s="40"/>
      <c r="E50" s="40"/>
      <c r="F50" s="154">
        <v>1100000</v>
      </c>
      <c r="G50" s="40">
        <v>1100000</v>
      </c>
      <c r="H50" s="40"/>
      <c r="I50" s="40"/>
      <c r="J50" s="150">
        <v>1100000</v>
      </c>
      <c r="K50" s="153">
        <v>1100000</v>
      </c>
    </row>
    <row r="51" spans="1:11" ht="14.25" customHeight="1" x14ac:dyDescent="0.2">
      <c r="A51" s="70"/>
      <c r="B51" s="43"/>
      <c r="C51" s="43"/>
      <c r="D51" s="40"/>
      <c r="E51" s="40"/>
      <c r="F51" s="154"/>
      <c r="G51" s="154"/>
      <c r="H51" s="40"/>
      <c r="I51" s="40"/>
      <c r="J51" s="218"/>
      <c r="K51" s="218"/>
    </row>
    <row r="52" spans="1:11" ht="14.25" customHeight="1" x14ac:dyDescent="0.2">
      <c r="A52" s="73" t="s">
        <v>80</v>
      </c>
      <c r="B52" s="40"/>
      <c r="C52" s="40"/>
      <c r="D52" s="40"/>
      <c r="E52" s="40"/>
      <c r="F52" s="41"/>
      <c r="G52" s="41"/>
      <c r="H52" s="152">
        <v>7400000</v>
      </c>
      <c r="I52" s="152">
        <v>15550000</v>
      </c>
      <c r="J52" s="152">
        <v>7400000</v>
      </c>
      <c r="K52" s="152">
        <v>15550000</v>
      </c>
    </row>
    <row r="53" spans="1:11" s="45" customFormat="1" ht="14.25" customHeight="1" x14ac:dyDescent="0.2">
      <c r="A53" s="72" t="s">
        <v>88</v>
      </c>
      <c r="B53" s="44"/>
      <c r="C53" s="44"/>
      <c r="D53" s="44"/>
      <c r="E53" s="44"/>
      <c r="F53" s="44"/>
      <c r="G53" s="44"/>
      <c r="H53" s="298">
        <v>2500000</v>
      </c>
      <c r="I53" s="298">
        <v>2500000</v>
      </c>
      <c r="J53" s="153">
        <v>2500000</v>
      </c>
      <c r="K53" s="153">
        <v>2500000</v>
      </c>
    </row>
    <row r="54" spans="1:11" ht="14.25" customHeight="1" x14ac:dyDescent="0.2">
      <c r="A54" s="72" t="s">
        <v>489</v>
      </c>
      <c r="B54" s="75"/>
      <c r="C54" s="75"/>
      <c r="D54" s="75"/>
      <c r="E54" s="75"/>
      <c r="F54" s="75"/>
      <c r="G54" s="75"/>
      <c r="H54" s="299">
        <v>1000000</v>
      </c>
      <c r="I54" s="299">
        <v>1000000</v>
      </c>
      <c r="J54" s="155">
        <v>1000000</v>
      </c>
      <c r="K54" s="155">
        <v>1000000</v>
      </c>
    </row>
    <row r="55" spans="1:11" ht="14.25" customHeight="1" x14ac:dyDescent="0.2">
      <c r="A55" s="72" t="s">
        <v>599</v>
      </c>
      <c r="B55" s="75"/>
      <c r="C55" s="75"/>
      <c r="D55" s="75"/>
      <c r="E55" s="75"/>
      <c r="F55" s="75"/>
      <c r="G55" s="75"/>
      <c r="H55" s="299">
        <v>2000000</v>
      </c>
      <c r="I55" s="299">
        <v>1500000</v>
      </c>
      <c r="J55" s="155">
        <v>2000000</v>
      </c>
      <c r="K55" s="155">
        <v>1500000</v>
      </c>
    </row>
    <row r="56" spans="1:11" ht="14.25" customHeight="1" x14ac:dyDescent="0.2">
      <c r="A56" s="72" t="s">
        <v>640</v>
      </c>
      <c r="B56" s="75"/>
      <c r="C56" s="75"/>
      <c r="D56" s="75"/>
      <c r="E56" s="75"/>
      <c r="F56" s="75"/>
      <c r="G56" s="75"/>
      <c r="H56" s="299">
        <v>400000</v>
      </c>
      <c r="I56" s="299">
        <v>400000</v>
      </c>
      <c r="J56" s="155">
        <v>400000</v>
      </c>
      <c r="K56" s="155">
        <v>400000</v>
      </c>
    </row>
    <row r="57" spans="1:11" ht="14.25" customHeight="1" x14ac:dyDescent="0.2">
      <c r="A57" s="72" t="s">
        <v>519</v>
      </c>
      <c r="B57" s="75"/>
      <c r="C57" s="75"/>
      <c r="D57" s="75"/>
      <c r="E57" s="75"/>
      <c r="F57" s="156"/>
      <c r="G57" s="156"/>
      <c r="H57" s="299">
        <v>600000</v>
      </c>
      <c r="I57" s="299">
        <v>600000</v>
      </c>
      <c r="J57" s="155">
        <v>600000</v>
      </c>
      <c r="K57" s="155">
        <v>600000</v>
      </c>
    </row>
    <row r="58" spans="1:11" ht="14.25" customHeight="1" x14ac:dyDescent="0.2">
      <c r="A58" s="69" t="s">
        <v>521</v>
      </c>
      <c r="B58" s="75"/>
      <c r="C58" s="75"/>
      <c r="D58" s="75"/>
      <c r="E58" s="75"/>
      <c r="F58" s="75"/>
      <c r="G58" s="75"/>
      <c r="H58" s="299">
        <v>900000</v>
      </c>
      <c r="I58" s="299">
        <v>900000</v>
      </c>
      <c r="J58" s="155">
        <v>900000</v>
      </c>
      <c r="K58" s="155">
        <v>900000</v>
      </c>
    </row>
    <row r="59" spans="1:11" ht="14.25" customHeight="1" x14ac:dyDescent="0.2">
      <c r="A59" s="72" t="s">
        <v>759</v>
      </c>
      <c r="B59" s="75"/>
      <c r="C59" s="75"/>
      <c r="D59" s="75"/>
      <c r="E59" s="75"/>
      <c r="F59" s="75"/>
      <c r="G59" s="75"/>
      <c r="H59" s="74"/>
      <c r="I59" s="155">
        <v>200000</v>
      </c>
      <c r="J59" s="155"/>
      <c r="K59" s="155">
        <v>200000</v>
      </c>
    </row>
    <row r="60" spans="1:11" ht="14.25" customHeight="1" x14ac:dyDescent="0.2">
      <c r="A60" s="388" t="s">
        <v>761</v>
      </c>
      <c r="B60" s="389"/>
      <c r="C60" s="389"/>
      <c r="D60" s="389"/>
      <c r="E60" s="389"/>
      <c r="F60" s="389"/>
      <c r="G60" s="389"/>
      <c r="H60" s="390"/>
      <c r="I60" s="391">
        <v>150000</v>
      </c>
      <c r="J60" s="391"/>
      <c r="K60" s="391">
        <v>150000</v>
      </c>
    </row>
    <row r="61" spans="1:11" ht="14.25" customHeight="1" x14ac:dyDescent="0.2">
      <c r="A61" s="388" t="s">
        <v>760</v>
      </c>
      <c r="B61" s="389"/>
      <c r="C61" s="389"/>
      <c r="D61" s="389"/>
      <c r="E61" s="389"/>
      <c r="F61" s="389"/>
      <c r="G61" s="389"/>
      <c r="H61" s="390"/>
      <c r="I61" s="391">
        <v>300000</v>
      </c>
      <c r="J61" s="391"/>
      <c r="K61" s="391">
        <v>300000</v>
      </c>
    </row>
    <row r="62" spans="1:11" ht="14.25" customHeight="1" x14ac:dyDescent="0.2">
      <c r="A62" s="388" t="s">
        <v>766</v>
      </c>
      <c r="B62" s="389"/>
      <c r="C62" s="389"/>
      <c r="D62" s="389"/>
      <c r="E62" s="389"/>
      <c r="F62" s="389"/>
      <c r="G62" s="389"/>
      <c r="H62" s="390"/>
      <c r="I62" s="390">
        <v>1500000</v>
      </c>
      <c r="J62" s="391"/>
      <c r="K62" s="391">
        <v>1500000</v>
      </c>
    </row>
    <row r="63" spans="1:11" ht="14.25" customHeight="1" x14ac:dyDescent="0.2">
      <c r="A63" s="388" t="s">
        <v>767</v>
      </c>
      <c r="B63" s="389"/>
      <c r="C63" s="389"/>
      <c r="D63" s="389"/>
      <c r="E63" s="389"/>
      <c r="F63" s="389"/>
      <c r="G63" s="389"/>
      <c r="H63" s="390"/>
      <c r="I63" s="390">
        <v>5000000</v>
      </c>
      <c r="J63" s="391"/>
      <c r="K63" s="391">
        <v>5000000</v>
      </c>
    </row>
    <row r="64" spans="1:11" ht="14.25" customHeight="1" x14ac:dyDescent="0.2">
      <c r="A64" s="388" t="s">
        <v>768</v>
      </c>
      <c r="B64" s="389"/>
      <c r="C64" s="389"/>
      <c r="D64" s="389"/>
      <c r="E64" s="389"/>
      <c r="F64" s="389"/>
      <c r="G64" s="389"/>
      <c r="H64" s="390"/>
      <c r="I64" s="390">
        <v>1500000</v>
      </c>
      <c r="J64" s="391"/>
      <c r="K64" s="391">
        <v>1500000</v>
      </c>
    </row>
    <row r="65" spans="1:11" ht="16.5" customHeight="1" x14ac:dyDescent="0.2">
      <c r="A65" s="392" t="s">
        <v>762</v>
      </c>
      <c r="B65" s="156">
        <f t="shared" ref="B65:K65" si="0">SUM(B4,B7,B9,B12,B15,B18,B37,B41,B45,B48,B52)</f>
        <v>1296184</v>
      </c>
      <c r="C65" s="156">
        <f t="shared" si="0"/>
        <v>1296184</v>
      </c>
      <c r="D65" s="156">
        <f t="shared" si="0"/>
        <v>229059</v>
      </c>
      <c r="E65" s="156">
        <f t="shared" si="0"/>
        <v>229059</v>
      </c>
      <c r="F65" s="156">
        <f t="shared" si="0"/>
        <v>20444100</v>
      </c>
      <c r="G65" s="156">
        <f t="shared" si="0"/>
        <v>21545100</v>
      </c>
      <c r="H65" s="156">
        <f t="shared" si="0"/>
        <v>59189505</v>
      </c>
      <c r="I65" s="156">
        <f t="shared" si="0"/>
        <v>62850000</v>
      </c>
      <c r="J65" s="156">
        <f t="shared" si="0"/>
        <v>81158848</v>
      </c>
      <c r="K65" s="394">
        <f t="shared" si="0"/>
        <v>85920343</v>
      </c>
    </row>
  </sheetData>
  <mergeCells count="6">
    <mergeCell ref="J1:K1"/>
    <mergeCell ref="A1:A3"/>
    <mergeCell ref="B1:C1"/>
    <mergeCell ref="D1:E1"/>
    <mergeCell ref="F1:G1"/>
    <mergeCell ref="H1:I1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&amp;L&amp;"Arial CE,Félkövér" &amp;C&amp;"Arial CE,Félkövér"3.3 Egyéb támogatások &amp;R
Adatok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view="pageLayout" topLeftCell="F1" zoomScaleSheetLayoutView="100" workbookViewId="0">
      <selection activeCell="E3" sqref="E3"/>
    </sheetView>
  </sheetViews>
  <sheetFormatPr defaultColWidth="12.28515625" defaultRowHeight="66.75" customHeight="1" x14ac:dyDescent="0.2"/>
  <cols>
    <col min="1" max="1" width="18.5703125" style="12" customWidth="1"/>
    <col min="2" max="2" width="7.42578125" style="13" customWidth="1"/>
    <col min="3" max="4" width="12.28515625" style="13"/>
    <col min="5" max="5" width="7.28515625" style="13" customWidth="1"/>
    <col min="6" max="7" width="12.28515625" style="13"/>
    <col min="8" max="8" width="7.5703125" style="13" customWidth="1"/>
    <col min="9" max="10" width="12.28515625" style="13"/>
    <col min="11" max="11" width="9.42578125" style="13" customWidth="1"/>
    <col min="12" max="13" width="12.28515625" style="13"/>
    <col min="14" max="14" width="8" style="13" customWidth="1"/>
    <col min="15" max="16384" width="12.28515625" style="13"/>
  </cols>
  <sheetData>
    <row r="1" spans="1:26" ht="51" customHeight="1" x14ac:dyDescent="0.2">
      <c r="W1" s="14"/>
      <c r="X1" s="14"/>
      <c r="Y1" s="14"/>
    </row>
    <row r="2" spans="1:26" s="15" customFormat="1" ht="57.75" customHeight="1" x14ac:dyDescent="0.2">
      <c r="A2" s="570" t="s">
        <v>445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2"/>
      <c r="N2" s="572"/>
      <c r="O2" s="572"/>
      <c r="P2" s="572"/>
      <c r="Q2" s="572"/>
      <c r="R2" s="572"/>
      <c r="S2" s="572"/>
      <c r="T2" s="406"/>
      <c r="U2" s="406"/>
      <c r="V2" s="406"/>
      <c r="W2" s="13"/>
      <c r="X2" s="13"/>
      <c r="Y2" s="13"/>
    </row>
    <row r="3" spans="1:26" s="15" customFormat="1" ht="33.75" customHeight="1" thickBot="1" x14ac:dyDescent="0.25">
      <c r="A3" s="405"/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13"/>
      <c r="X3" s="13"/>
      <c r="Y3" s="13"/>
    </row>
    <row r="4" spans="1:26" customFormat="1" ht="30.75" customHeight="1" x14ac:dyDescent="0.2">
      <c r="A4" s="577" t="s">
        <v>0</v>
      </c>
      <c r="B4" s="579" t="s">
        <v>654</v>
      </c>
      <c r="C4" s="574"/>
      <c r="D4" s="444"/>
      <c r="E4" s="576">
        <v>2018</v>
      </c>
      <c r="F4" s="574"/>
      <c r="G4" s="444"/>
      <c r="H4" s="576">
        <v>2019</v>
      </c>
      <c r="I4" s="574"/>
      <c r="J4" s="575"/>
      <c r="K4" s="573">
        <v>2020</v>
      </c>
      <c r="L4" s="574"/>
      <c r="M4" s="575"/>
      <c r="N4" s="573">
        <v>2021</v>
      </c>
      <c r="O4" s="574"/>
      <c r="P4" s="444"/>
      <c r="Q4" s="576" t="s">
        <v>4</v>
      </c>
      <c r="R4" s="574"/>
      <c r="S4" s="444"/>
      <c r="T4" s="159"/>
      <c r="U4" s="159"/>
      <c r="V4" s="159"/>
      <c r="W4" s="159"/>
      <c r="X4" s="159"/>
      <c r="Y4" s="159"/>
      <c r="Z4" s="159"/>
    </row>
    <row r="5" spans="1:26" s="162" customFormat="1" ht="15" customHeight="1" x14ac:dyDescent="0.2">
      <c r="A5" s="578"/>
      <c r="B5" s="418" t="s">
        <v>476</v>
      </c>
      <c r="C5" s="160" t="s">
        <v>7</v>
      </c>
      <c r="D5" s="160" t="s">
        <v>4</v>
      </c>
      <c r="E5" s="160" t="s">
        <v>476</v>
      </c>
      <c r="F5" s="160" t="s">
        <v>7</v>
      </c>
      <c r="G5" s="160" t="s">
        <v>4</v>
      </c>
      <c r="H5" s="160" t="s">
        <v>476</v>
      </c>
      <c r="I5" s="160" t="s">
        <v>7</v>
      </c>
      <c r="J5" s="160" t="s">
        <v>4</v>
      </c>
      <c r="K5" s="160" t="s">
        <v>476</v>
      </c>
      <c r="L5" s="160" t="s">
        <v>7</v>
      </c>
      <c r="M5" s="160" t="s">
        <v>4</v>
      </c>
      <c r="N5" s="160" t="s">
        <v>476</v>
      </c>
      <c r="O5" s="160" t="s">
        <v>7</v>
      </c>
      <c r="P5" s="160" t="s">
        <v>4</v>
      </c>
      <c r="Q5" s="160" t="s">
        <v>476</v>
      </c>
      <c r="R5" s="160" t="s">
        <v>7</v>
      </c>
      <c r="S5" s="160" t="s">
        <v>4</v>
      </c>
      <c r="T5" s="161"/>
      <c r="U5" s="161"/>
      <c r="V5" s="161"/>
      <c r="W5" s="161"/>
      <c r="X5" s="161"/>
      <c r="Y5" s="161"/>
      <c r="Z5" s="161"/>
    </row>
    <row r="6" spans="1:26" customFormat="1" ht="63.75" customHeight="1" x14ac:dyDescent="0.2">
      <c r="A6" s="417" t="s">
        <v>655</v>
      </c>
      <c r="B6" s="416">
        <v>0</v>
      </c>
      <c r="C6" s="247">
        <v>0</v>
      </c>
      <c r="D6" s="243">
        <v>0</v>
      </c>
      <c r="E6" s="247">
        <v>0</v>
      </c>
      <c r="F6" s="245">
        <v>6616750</v>
      </c>
      <c r="G6" s="244">
        <v>6616750</v>
      </c>
      <c r="H6" s="244">
        <v>0</v>
      </c>
      <c r="I6" s="244">
        <v>6616750</v>
      </c>
      <c r="J6" s="243">
        <v>6616750</v>
      </c>
      <c r="K6" s="244">
        <v>0</v>
      </c>
      <c r="L6" s="244">
        <v>6616750</v>
      </c>
      <c r="M6" s="244">
        <v>6616750</v>
      </c>
      <c r="N6" s="244">
        <v>0</v>
      </c>
      <c r="O6" s="244">
        <v>6616750</v>
      </c>
      <c r="P6" s="244">
        <v>6616750</v>
      </c>
      <c r="Q6" s="242">
        <v>0</v>
      </c>
      <c r="R6" s="242">
        <v>26467000</v>
      </c>
      <c r="S6" s="246">
        <v>26467000</v>
      </c>
      <c r="T6" s="159"/>
      <c r="U6" s="159"/>
      <c r="V6" s="159"/>
      <c r="W6" s="159"/>
      <c r="X6" s="159"/>
      <c r="Y6" s="159"/>
      <c r="Z6" s="159"/>
    </row>
    <row r="7" spans="1:26" customFormat="1" ht="54" customHeight="1" x14ac:dyDescent="0.2">
      <c r="A7" s="417" t="s">
        <v>656</v>
      </c>
      <c r="B7" s="416">
        <v>0</v>
      </c>
      <c r="C7" s="247">
        <v>0</v>
      </c>
      <c r="D7" s="243">
        <v>0</v>
      </c>
      <c r="E7" s="247">
        <v>0</v>
      </c>
      <c r="F7" s="245">
        <v>117658170</v>
      </c>
      <c r="G7" s="244">
        <v>117658170</v>
      </c>
      <c r="H7" s="244">
        <v>0</v>
      </c>
      <c r="I7" s="244">
        <v>98829086</v>
      </c>
      <c r="J7" s="243">
        <v>98829086</v>
      </c>
      <c r="K7" s="244">
        <v>0</v>
      </c>
      <c r="L7" s="244">
        <v>80000000</v>
      </c>
      <c r="M7" s="244">
        <v>80000000</v>
      </c>
      <c r="N7" s="244">
        <v>0</v>
      </c>
      <c r="O7" s="244">
        <v>0</v>
      </c>
      <c r="P7" s="244">
        <v>0</v>
      </c>
      <c r="Q7" s="242">
        <v>0</v>
      </c>
      <c r="R7" s="242">
        <v>296487256</v>
      </c>
      <c r="S7" s="246">
        <v>296487256</v>
      </c>
      <c r="T7" s="159"/>
      <c r="U7" s="159"/>
      <c r="V7" s="159"/>
      <c r="W7" s="159"/>
      <c r="X7" s="159"/>
      <c r="Y7" s="159"/>
      <c r="Z7" s="159"/>
    </row>
    <row r="8" spans="1:26" s="251" customFormat="1" ht="51.75" customHeight="1" x14ac:dyDescent="0.2">
      <c r="A8" s="248" t="s">
        <v>726</v>
      </c>
      <c r="B8" s="242">
        <v>0</v>
      </c>
      <c r="C8" s="244">
        <v>0</v>
      </c>
      <c r="D8" s="243">
        <v>0</v>
      </c>
      <c r="E8" s="244">
        <v>0</v>
      </c>
      <c r="F8" s="249">
        <v>71008944</v>
      </c>
      <c r="G8" s="244">
        <v>71008944</v>
      </c>
      <c r="H8" s="243">
        <v>0</v>
      </c>
      <c r="I8" s="249">
        <v>71008943</v>
      </c>
      <c r="J8" s="243">
        <v>71008943</v>
      </c>
      <c r="K8" s="243">
        <v>0</v>
      </c>
      <c r="L8" s="243">
        <v>71008943</v>
      </c>
      <c r="M8" s="243">
        <v>71008943</v>
      </c>
      <c r="N8" s="244">
        <v>0</v>
      </c>
      <c r="O8" s="244">
        <v>0</v>
      </c>
      <c r="P8" s="244">
        <v>0</v>
      </c>
      <c r="Q8" s="242">
        <v>0</v>
      </c>
      <c r="R8" s="242">
        <v>213026830</v>
      </c>
      <c r="S8" s="246">
        <v>213026830</v>
      </c>
      <c r="T8" s="250"/>
      <c r="U8" s="250"/>
      <c r="V8" s="250"/>
      <c r="W8" s="250"/>
      <c r="X8" s="250"/>
      <c r="Y8" s="250"/>
      <c r="Z8" s="250"/>
    </row>
    <row r="9" spans="1:26" s="251" customFormat="1" ht="144.75" customHeight="1" x14ac:dyDescent="0.2">
      <c r="A9" s="314" t="s">
        <v>836</v>
      </c>
      <c r="B9" s="315">
        <v>0</v>
      </c>
      <c r="C9" s="316">
        <v>16409530</v>
      </c>
      <c r="D9" s="317">
        <v>16409530</v>
      </c>
      <c r="E9" s="316">
        <v>0</v>
      </c>
      <c r="F9" s="316">
        <v>13709663</v>
      </c>
      <c r="G9" s="316">
        <v>13709663</v>
      </c>
      <c r="H9" s="317">
        <v>0</v>
      </c>
      <c r="I9" s="317">
        <v>33269690</v>
      </c>
      <c r="J9" s="317">
        <v>33269690</v>
      </c>
      <c r="K9" s="317">
        <v>0</v>
      </c>
      <c r="L9" s="317">
        <v>11474103</v>
      </c>
      <c r="M9" s="317">
        <v>11474103</v>
      </c>
      <c r="N9" s="316">
        <v>0</v>
      </c>
      <c r="O9" s="316">
        <v>802363</v>
      </c>
      <c r="P9" s="316">
        <v>802363</v>
      </c>
      <c r="Q9" s="315">
        <v>0</v>
      </c>
      <c r="R9" s="315">
        <v>75665349</v>
      </c>
      <c r="S9" s="318">
        <v>75665349</v>
      </c>
      <c r="T9" s="250"/>
      <c r="U9" s="250"/>
      <c r="V9" s="250"/>
      <c r="W9" s="250"/>
      <c r="X9" s="250"/>
      <c r="Y9" s="250"/>
      <c r="Z9" s="250"/>
    </row>
    <row r="10" spans="1:26" s="251" customFormat="1" ht="63.75" customHeight="1" x14ac:dyDescent="0.2">
      <c r="A10" s="319" t="s">
        <v>835</v>
      </c>
      <c r="B10" s="315">
        <v>0</v>
      </c>
      <c r="C10" s="316">
        <v>0</v>
      </c>
      <c r="D10" s="317">
        <v>0</v>
      </c>
      <c r="E10" s="316">
        <v>0</v>
      </c>
      <c r="F10" s="316">
        <v>24250834</v>
      </c>
      <c r="G10" s="316">
        <v>24250834</v>
      </c>
      <c r="H10" s="317">
        <v>0</v>
      </c>
      <c r="I10" s="317">
        <v>54063817</v>
      </c>
      <c r="J10" s="317">
        <v>54063817</v>
      </c>
      <c r="K10" s="317">
        <v>40000000</v>
      </c>
      <c r="L10" s="317">
        <v>166685349</v>
      </c>
      <c r="M10" s="317">
        <v>206685349</v>
      </c>
      <c r="N10" s="316">
        <v>0</v>
      </c>
      <c r="O10" s="316">
        <v>0</v>
      </c>
      <c r="P10" s="316">
        <v>0</v>
      </c>
      <c r="Q10" s="315">
        <v>40000000</v>
      </c>
      <c r="R10" s="315">
        <v>245000000</v>
      </c>
      <c r="S10" s="318">
        <v>285000000</v>
      </c>
      <c r="T10" s="250"/>
      <c r="U10" s="250"/>
      <c r="V10" s="250"/>
      <c r="W10" s="250"/>
      <c r="X10" s="250"/>
      <c r="Y10" s="250"/>
      <c r="Z10" s="250"/>
    </row>
    <row r="11" spans="1:26" s="251" customFormat="1" ht="66.75" customHeight="1" thickBot="1" x14ac:dyDescent="0.25">
      <c r="A11" s="407" t="s">
        <v>740</v>
      </c>
      <c r="B11" s="408">
        <v>0</v>
      </c>
      <c r="C11" s="409">
        <v>0</v>
      </c>
      <c r="D11" s="410">
        <v>0</v>
      </c>
      <c r="E11" s="409">
        <v>0</v>
      </c>
      <c r="F11" s="409">
        <v>65885460</v>
      </c>
      <c r="G11" s="409">
        <v>65885460</v>
      </c>
      <c r="H11" s="410">
        <v>0</v>
      </c>
      <c r="I11" s="410">
        <v>49997055</v>
      </c>
      <c r="J11" s="410">
        <v>49997055</v>
      </c>
      <c r="K11" s="410">
        <v>0</v>
      </c>
      <c r="L11" s="410">
        <v>34110043</v>
      </c>
      <c r="M11" s="410">
        <v>0</v>
      </c>
      <c r="N11" s="409">
        <v>0</v>
      </c>
      <c r="O11" s="409">
        <v>0</v>
      </c>
      <c r="P11" s="409">
        <v>0</v>
      </c>
      <c r="Q11" s="408">
        <v>0</v>
      </c>
      <c r="R11" s="408">
        <v>149992558</v>
      </c>
      <c r="S11" s="411">
        <v>149992558</v>
      </c>
      <c r="T11" s="250"/>
      <c r="U11" s="250"/>
      <c r="V11" s="250"/>
      <c r="W11" s="250"/>
      <c r="X11" s="250"/>
      <c r="Y11" s="250"/>
      <c r="Z11" s="250"/>
    </row>
    <row r="12" spans="1:26" s="251" customFormat="1" ht="57.75" customHeight="1" thickTop="1" thickBot="1" x14ac:dyDescent="0.25">
      <c r="A12" s="438" t="s">
        <v>99</v>
      </c>
      <c r="B12" s="412">
        <v>0</v>
      </c>
      <c r="C12" s="413">
        <v>16409530</v>
      </c>
      <c r="D12" s="414">
        <v>16409530</v>
      </c>
      <c r="E12" s="413">
        <v>0</v>
      </c>
      <c r="F12" s="413">
        <v>299129821</v>
      </c>
      <c r="G12" s="413">
        <v>299129821</v>
      </c>
      <c r="H12" s="414">
        <v>0</v>
      </c>
      <c r="I12" s="414">
        <v>313785341</v>
      </c>
      <c r="J12" s="414">
        <v>313785341</v>
      </c>
      <c r="K12" s="414">
        <v>0</v>
      </c>
      <c r="L12" s="414">
        <v>369895188</v>
      </c>
      <c r="M12" s="414">
        <v>375785145</v>
      </c>
      <c r="N12" s="413">
        <v>0</v>
      </c>
      <c r="O12" s="413">
        <v>7419113</v>
      </c>
      <c r="P12" s="413">
        <v>7419113</v>
      </c>
      <c r="Q12" s="412">
        <v>0</v>
      </c>
      <c r="R12" s="412">
        <v>1006638993</v>
      </c>
      <c r="S12" s="415">
        <v>1046638993</v>
      </c>
      <c r="T12" s="250"/>
      <c r="U12" s="250"/>
      <c r="V12" s="250"/>
      <c r="W12" s="250"/>
      <c r="X12" s="250"/>
      <c r="Y12" s="250"/>
      <c r="Z12" s="250"/>
    </row>
    <row r="13" spans="1:26" customFormat="1" ht="66.75" customHeight="1" thickTop="1" x14ac:dyDescent="0.2">
      <c r="A13" s="159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59"/>
      <c r="U13" s="159"/>
      <c r="V13" s="159"/>
      <c r="W13" s="159"/>
      <c r="X13" s="159"/>
      <c r="Y13" s="159"/>
      <c r="Z13" s="159"/>
    </row>
    <row r="14" spans="1:26" s="15" customFormat="1" ht="66.75" customHeight="1" x14ac:dyDescent="0.2">
      <c r="A14" s="405"/>
      <c r="B14" s="406"/>
      <c r="C14" s="406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13"/>
      <c r="X14" s="13"/>
      <c r="Y14" s="13"/>
    </row>
    <row r="15" spans="1:26" s="15" customFormat="1" ht="66.75" customHeight="1" x14ac:dyDescent="0.2">
      <c r="A15" s="405"/>
      <c r="B15" s="406"/>
      <c r="C15" s="406"/>
      <c r="D15" s="406"/>
      <c r="E15" s="406"/>
      <c r="F15" s="406"/>
      <c r="G15" s="252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13"/>
      <c r="X15" s="13"/>
      <c r="Y15" s="13"/>
    </row>
    <row r="16" spans="1:26" s="15" customFormat="1" ht="66.75" customHeight="1" x14ac:dyDescent="0.2">
      <c r="A16" s="157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3"/>
      <c r="X16" s="13"/>
      <c r="Y16" s="13"/>
    </row>
    <row r="17" spans="1:25" s="15" customFormat="1" ht="66.75" customHeight="1" x14ac:dyDescent="0.2">
      <c r="A17" s="157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3"/>
      <c r="X17" s="13"/>
      <c r="Y17" s="13"/>
    </row>
    <row r="18" spans="1:25" s="15" customFormat="1" ht="66.75" customHeight="1" x14ac:dyDescent="0.2">
      <c r="A18" s="157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3"/>
      <c r="X18" s="13"/>
      <c r="Y18" s="13"/>
    </row>
    <row r="19" spans="1:25" s="15" customFormat="1" ht="66.75" customHeight="1" x14ac:dyDescent="0.2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3"/>
      <c r="X19" s="13"/>
      <c r="Y19" s="13"/>
    </row>
    <row r="21" spans="1:25" ht="6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</sheetData>
  <mergeCells count="8">
    <mergeCell ref="A2:S2"/>
    <mergeCell ref="K4:M4"/>
    <mergeCell ref="N4:P4"/>
    <mergeCell ref="Q4:S4"/>
    <mergeCell ref="A4:A5"/>
    <mergeCell ref="B4:D4"/>
    <mergeCell ref="E4:G4"/>
    <mergeCell ref="H4:J4"/>
  </mergeCells>
  <phoneticPr fontId="13" type="noConversion"/>
  <pageMargins left="0.35433070866141736" right="0.35433070866141736" top="0.98425196850393704" bottom="0.98425196850393704" header="0.51181102362204722" footer="0.51181102362204722"/>
  <pageSetup paperSize="9" scale="65" orientation="landscape" r:id="rId1"/>
  <headerFooter alignWithMargins="0">
    <oddHeader>&amp;Radatok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topLeftCell="E1" zoomScaleSheetLayoutView="100" workbookViewId="0">
      <selection activeCell="N1" sqref="N1:N2"/>
    </sheetView>
  </sheetViews>
  <sheetFormatPr defaultColWidth="12.42578125" defaultRowHeight="15" x14ac:dyDescent="0.2"/>
  <cols>
    <col min="1" max="1" width="5.7109375" style="22" customWidth="1"/>
    <col min="2" max="2" width="32.140625" style="21" customWidth="1"/>
    <col min="3" max="3" width="12" style="22" customWidth="1"/>
    <col min="4" max="4" width="9.85546875" style="21" customWidth="1"/>
    <col min="5" max="5" width="10.140625" style="21" customWidth="1"/>
    <col min="6" max="6" width="15.85546875" style="22" customWidth="1"/>
    <col min="7" max="7" width="9.28515625" style="22" customWidth="1"/>
    <col min="8" max="8" width="7.85546875" style="23" customWidth="1"/>
    <col min="9" max="9" width="13.85546875" style="240" customWidth="1"/>
    <col min="10" max="10" width="12.28515625" style="241" customWidth="1"/>
    <col min="11" max="11" width="7.28515625" style="21" customWidth="1"/>
    <col min="12" max="12" width="7.85546875" style="21" customWidth="1"/>
    <col min="13" max="13" width="13.7109375" style="21" customWidth="1"/>
    <col min="14" max="14" width="20.28515625" style="241" customWidth="1"/>
    <col min="15" max="16384" width="12.42578125" style="21"/>
  </cols>
  <sheetData>
    <row r="1" spans="1:14" s="18" customFormat="1" ht="12.75" x14ac:dyDescent="0.2">
      <c r="A1" s="580" t="s">
        <v>649</v>
      </c>
      <c r="B1" s="580" t="s">
        <v>30</v>
      </c>
      <c r="C1" s="580" t="s">
        <v>31</v>
      </c>
      <c r="D1" s="580" t="s">
        <v>32</v>
      </c>
      <c r="E1" s="580" t="s">
        <v>33</v>
      </c>
      <c r="F1" s="580" t="s">
        <v>34</v>
      </c>
      <c r="G1" s="580"/>
      <c r="H1" s="580" t="s">
        <v>35</v>
      </c>
      <c r="I1" s="580"/>
      <c r="J1" s="580" t="s">
        <v>36</v>
      </c>
      <c r="K1" s="580" t="s">
        <v>650</v>
      </c>
      <c r="L1" s="580"/>
      <c r="M1" s="580"/>
      <c r="N1" s="580" t="s">
        <v>37</v>
      </c>
    </row>
    <row r="2" spans="1:14" s="18" customFormat="1" ht="76.5" x14ac:dyDescent="0.2">
      <c r="A2" s="580"/>
      <c r="B2" s="580"/>
      <c r="C2" s="580"/>
      <c r="D2" s="580"/>
      <c r="E2" s="580"/>
      <c r="F2" s="17" t="s">
        <v>727</v>
      </c>
      <c r="G2" s="17" t="s">
        <v>38</v>
      </c>
      <c r="H2" s="17" t="s">
        <v>39</v>
      </c>
      <c r="I2" s="19" t="s">
        <v>40</v>
      </c>
      <c r="J2" s="580"/>
      <c r="K2" s="17" t="s">
        <v>651</v>
      </c>
      <c r="L2" s="17" t="s">
        <v>652</v>
      </c>
      <c r="M2" s="17" t="s">
        <v>653</v>
      </c>
      <c r="N2" s="580"/>
    </row>
    <row r="3" spans="1:14" s="231" customFormat="1" ht="45" x14ac:dyDescent="0.2">
      <c r="A3" s="222" t="s">
        <v>8</v>
      </c>
      <c r="B3" s="223" t="s">
        <v>775</v>
      </c>
      <c r="C3" s="222" t="s">
        <v>730</v>
      </c>
      <c r="D3" s="222" t="s">
        <v>729</v>
      </c>
      <c r="E3" s="224">
        <v>1</v>
      </c>
      <c r="F3" s="225" t="s">
        <v>776</v>
      </c>
      <c r="G3" s="222" t="s">
        <v>777</v>
      </c>
      <c r="H3" s="226"/>
      <c r="I3" s="227">
        <v>7000000</v>
      </c>
      <c r="J3" s="228" t="s">
        <v>778</v>
      </c>
      <c r="K3" s="229">
        <v>1</v>
      </c>
      <c r="L3" s="229"/>
      <c r="M3" s="229"/>
      <c r="N3" s="230"/>
    </row>
    <row r="4" spans="1:14" s="237" customFormat="1" x14ac:dyDescent="0.2">
      <c r="A4" s="20"/>
      <c r="B4" s="232"/>
      <c r="C4" s="20"/>
      <c r="D4" s="20"/>
      <c r="E4" s="233"/>
      <c r="F4" s="20"/>
      <c r="G4" s="20"/>
      <c r="H4" s="235"/>
      <c r="I4" s="227"/>
      <c r="J4" s="239"/>
      <c r="K4" s="236"/>
      <c r="L4" s="236"/>
      <c r="M4" s="236"/>
      <c r="N4" s="230"/>
    </row>
    <row r="5" spans="1:14" s="237" customFormat="1" x14ac:dyDescent="0.2">
      <c r="A5" s="20"/>
      <c r="B5" s="232"/>
      <c r="C5" s="20"/>
      <c r="D5" s="20"/>
      <c r="E5" s="20"/>
      <c r="F5" s="20"/>
      <c r="G5" s="20"/>
      <c r="H5" s="115"/>
      <c r="I5" s="227"/>
      <c r="J5" s="239"/>
      <c r="K5" s="238"/>
      <c r="L5" s="232"/>
      <c r="M5" s="238"/>
      <c r="N5" s="230"/>
    </row>
    <row r="6" spans="1:14" s="237" customFormat="1" x14ac:dyDescent="0.2">
      <c r="A6" s="20"/>
      <c r="B6" s="232"/>
      <c r="C6" s="20"/>
      <c r="D6" s="20"/>
      <c r="E6" s="20"/>
      <c r="F6" s="234"/>
      <c r="G6" s="20"/>
      <c r="H6" s="115"/>
      <c r="I6" s="227"/>
      <c r="J6" s="239"/>
      <c r="K6" s="238"/>
      <c r="L6" s="232"/>
      <c r="M6" s="238"/>
      <c r="N6" s="230"/>
    </row>
    <row r="7" spans="1:14" s="237" customFormat="1" x14ac:dyDescent="0.2">
      <c r="A7" s="20"/>
      <c r="B7" s="232"/>
      <c r="C7" s="20"/>
      <c r="D7" s="20"/>
      <c r="E7" s="20"/>
      <c r="F7" s="234"/>
      <c r="G7" s="20"/>
      <c r="H7" s="115"/>
      <c r="I7" s="227"/>
      <c r="J7" s="239"/>
      <c r="K7" s="238"/>
      <c r="L7" s="232"/>
      <c r="M7" s="238"/>
      <c r="N7" s="230"/>
    </row>
    <row r="8" spans="1:14" x14ac:dyDescent="0.2">
      <c r="A8" s="20"/>
      <c r="B8" s="278"/>
      <c r="C8" s="20"/>
      <c r="D8" s="278"/>
      <c r="E8" s="278"/>
      <c r="F8" s="20"/>
      <c r="G8" s="20"/>
      <c r="H8" s="279"/>
      <c r="I8" s="280"/>
      <c r="J8" s="281"/>
      <c r="K8" s="278"/>
      <c r="L8" s="278"/>
      <c r="M8" s="278"/>
      <c r="N8" s="281"/>
    </row>
    <row r="9" spans="1:14" x14ac:dyDescent="0.2">
      <c r="A9" s="20"/>
      <c r="B9" s="278"/>
      <c r="C9" s="20"/>
      <c r="D9" s="278"/>
      <c r="E9" s="278"/>
      <c r="F9" s="20"/>
      <c r="G9" s="20"/>
      <c r="H9" s="279"/>
      <c r="I9" s="280"/>
      <c r="J9" s="281"/>
      <c r="K9" s="278"/>
      <c r="L9" s="278"/>
      <c r="M9" s="278"/>
      <c r="N9" s="281"/>
    </row>
    <row r="10" spans="1:14" x14ac:dyDescent="0.2">
      <c r="A10" s="20"/>
      <c r="B10" s="278"/>
      <c r="C10" s="20"/>
      <c r="D10" s="278"/>
      <c r="E10" s="278"/>
      <c r="F10" s="20"/>
      <c r="G10" s="20"/>
      <c r="H10" s="279"/>
      <c r="I10" s="280"/>
      <c r="J10" s="281"/>
      <c r="K10" s="278"/>
      <c r="L10" s="278"/>
      <c r="M10" s="278"/>
      <c r="N10" s="281"/>
    </row>
    <row r="11" spans="1:14" x14ac:dyDescent="0.2">
      <c r="A11" s="20"/>
      <c r="B11" s="278"/>
      <c r="C11" s="20"/>
      <c r="D11" s="278"/>
      <c r="E11" s="278"/>
      <c r="F11" s="20"/>
      <c r="G11" s="20"/>
      <c r="H11" s="279"/>
      <c r="I11" s="280"/>
      <c r="J11" s="281"/>
      <c r="K11" s="278"/>
      <c r="L11" s="278"/>
      <c r="M11" s="278"/>
      <c r="N11" s="281"/>
    </row>
    <row r="12" spans="1:14" x14ac:dyDescent="0.2">
      <c r="A12" s="20"/>
      <c r="B12" s="278"/>
      <c r="C12" s="20"/>
      <c r="D12" s="278"/>
      <c r="E12" s="278"/>
      <c r="F12" s="20"/>
      <c r="G12" s="20"/>
      <c r="H12" s="279"/>
      <c r="I12" s="280"/>
      <c r="J12" s="281"/>
      <c r="K12" s="278"/>
      <c r="L12" s="278"/>
      <c r="M12" s="278"/>
      <c r="N12" s="281"/>
    </row>
    <row r="13" spans="1:14" x14ac:dyDescent="0.2">
      <c r="A13" s="20"/>
      <c r="B13" s="278"/>
      <c r="C13" s="20"/>
      <c r="D13" s="278"/>
      <c r="E13" s="278"/>
      <c r="F13" s="20"/>
      <c r="G13" s="20"/>
      <c r="H13" s="279"/>
      <c r="I13" s="280"/>
      <c r="J13" s="281"/>
      <c r="K13" s="278"/>
      <c r="L13" s="278"/>
      <c r="M13" s="278"/>
      <c r="N13" s="281"/>
    </row>
    <row r="14" spans="1:14" x14ac:dyDescent="0.2">
      <c r="A14" s="20"/>
      <c r="B14" s="278"/>
      <c r="C14" s="20"/>
      <c r="D14" s="278"/>
      <c r="E14" s="278"/>
      <c r="F14" s="20"/>
      <c r="G14" s="20"/>
      <c r="H14" s="279"/>
      <c r="I14" s="280"/>
      <c r="J14" s="281"/>
      <c r="K14" s="278"/>
      <c r="L14" s="278"/>
      <c r="M14" s="278"/>
      <c r="N14" s="281"/>
    </row>
    <row r="15" spans="1:14" x14ac:dyDescent="0.2">
      <c r="A15" s="20"/>
      <c r="B15" s="278"/>
      <c r="C15" s="20"/>
      <c r="D15" s="278"/>
      <c r="E15" s="278"/>
      <c r="F15" s="20"/>
      <c r="G15" s="20"/>
      <c r="H15" s="279"/>
      <c r="I15" s="280"/>
      <c r="J15" s="281"/>
      <c r="K15" s="278"/>
      <c r="L15" s="278"/>
      <c r="M15" s="278"/>
      <c r="N15" s="281"/>
    </row>
    <row r="16" spans="1:14" x14ac:dyDescent="0.2">
      <c r="A16" s="20"/>
      <c r="B16" s="278"/>
      <c r="C16" s="20"/>
      <c r="D16" s="278"/>
      <c r="E16" s="278"/>
      <c r="F16" s="20"/>
      <c r="G16" s="20"/>
      <c r="H16" s="279"/>
      <c r="I16" s="280"/>
      <c r="J16" s="281"/>
      <c r="K16" s="278"/>
      <c r="L16" s="278"/>
      <c r="M16" s="278"/>
      <c r="N16" s="281"/>
    </row>
    <row r="17" spans="1:14" x14ac:dyDescent="0.2">
      <c r="A17" s="20"/>
      <c r="B17" s="278"/>
      <c r="C17" s="20"/>
      <c r="D17" s="278"/>
      <c r="E17" s="278"/>
      <c r="F17" s="20"/>
      <c r="G17" s="20"/>
      <c r="H17" s="279"/>
      <c r="I17" s="280"/>
      <c r="J17" s="281"/>
      <c r="K17" s="278"/>
      <c r="L17" s="278"/>
      <c r="M17" s="278"/>
      <c r="N17" s="281"/>
    </row>
    <row r="18" spans="1:14" x14ac:dyDescent="0.2">
      <c r="A18" s="20"/>
      <c r="B18" s="278"/>
      <c r="C18" s="20"/>
      <c r="D18" s="278"/>
      <c r="E18" s="278"/>
      <c r="F18" s="20"/>
      <c r="G18" s="20"/>
      <c r="H18" s="279"/>
      <c r="I18" s="280"/>
      <c r="J18" s="281"/>
      <c r="K18" s="278"/>
      <c r="L18" s="278"/>
      <c r="M18" s="278"/>
      <c r="N18" s="281"/>
    </row>
    <row r="19" spans="1:14" x14ac:dyDescent="0.2">
      <c r="A19" s="20"/>
      <c r="B19" s="278"/>
      <c r="C19" s="20"/>
      <c r="D19" s="278"/>
      <c r="E19" s="278"/>
      <c r="F19" s="20"/>
      <c r="G19" s="20"/>
      <c r="H19" s="279"/>
      <c r="I19" s="280"/>
      <c r="J19" s="281"/>
      <c r="K19" s="278"/>
      <c r="L19" s="278"/>
      <c r="M19" s="278"/>
      <c r="N19" s="281"/>
    </row>
    <row r="20" spans="1:14" x14ac:dyDescent="0.2">
      <c r="A20" s="20"/>
      <c r="B20" s="278"/>
      <c r="C20" s="20"/>
      <c r="D20" s="278"/>
      <c r="E20" s="278"/>
      <c r="F20" s="20"/>
      <c r="G20" s="20"/>
      <c r="H20" s="279"/>
      <c r="I20" s="280"/>
      <c r="J20" s="281"/>
      <c r="K20" s="278"/>
      <c r="L20" s="278"/>
      <c r="M20" s="278"/>
      <c r="N20" s="281"/>
    </row>
    <row r="21" spans="1:14" x14ac:dyDescent="0.2">
      <c r="A21" s="20"/>
      <c r="B21" s="278"/>
      <c r="C21" s="20"/>
      <c r="D21" s="278"/>
      <c r="E21" s="278"/>
      <c r="F21" s="20"/>
      <c r="G21" s="20"/>
      <c r="H21" s="279"/>
      <c r="I21" s="280"/>
      <c r="J21" s="281"/>
      <c r="K21" s="278"/>
      <c r="L21" s="278"/>
      <c r="M21" s="278"/>
      <c r="N21" s="281"/>
    </row>
  </sheetData>
  <mergeCells count="10">
    <mergeCell ref="N1:N2"/>
    <mergeCell ref="A1:A2"/>
    <mergeCell ref="B1:B2"/>
    <mergeCell ref="C1:C2"/>
    <mergeCell ref="D1:D2"/>
    <mergeCell ref="E1:E2"/>
    <mergeCell ref="F1:G1"/>
    <mergeCell ref="H1:I1"/>
    <mergeCell ref="J1:J2"/>
    <mergeCell ref="K1:M1"/>
  </mergeCells>
  <phoneticPr fontId="13" type="noConversion"/>
  <pageMargins left="0.74803149606299213" right="0.9055118110236221" top="1.1417322834645669" bottom="0.98425196850393704" header="0.51181102362204722" footer="0.51181102362204722"/>
  <pageSetup paperSize="9" scale="73" orientation="landscape" r:id="rId1"/>
  <headerFooter alignWithMargins="0">
    <oddHeader xml:space="preserve">&amp;C&amp;"Arial CE,Félkövér"&amp;11
3.4.3 Közbeszerzési terv 2020&amp;"Arial CE,Normál"&amp;10.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14</vt:i4>
      </vt:variant>
    </vt:vector>
  </HeadingPairs>
  <TitlesOfParts>
    <vt:vector size="26" baseType="lpstr">
      <vt:lpstr>3. mell.</vt:lpstr>
      <vt:lpstr>3.1 Kiadások</vt:lpstr>
      <vt:lpstr>3.1.1 kötelező nem kötelező</vt:lpstr>
      <vt:lpstr>3.2</vt:lpstr>
      <vt:lpstr>3.2.1 költségvetési kiadások</vt:lpstr>
      <vt:lpstr>3.2.1 finanszírozási kiadás</vt:lpstr>
      <vt:lpstr>3.3 Egyéb támogatások </vt:lpstr>
      <vt:lpstr>3.4.2 EU-s támogatás </vt:lpstr>
      <vt:lpstr>3.4.3 közbeszerzési terv</vt:lpstr>
      <vt:lpstr>3.4.4 jelzáloggal terhelhető </vt:lpstr>
      <vt:lpstr>3.5.kiadás tervezése bázisból </vt:lpstr>
      <vt:lpstr>3.6 Szállítók - vevők</vt:lpstr>
      <vt:lpstr>'3.1.1 kötelező nem kötelező'!Nyomtatási_cím</vt:lpstr>
      <vt:lpstr>'3.2'!Nyomtatási_cím</vt:lpstr>
      <vt:lpstr>'3.2.1 költségvetési kiadások'!Nyomtatási_cím</vt:lpstr>
      <vt:lpstr>'3.3 Egyéb támogatások '!Nyomtatási_cím</vt:lpstr>
      <vt:lpstr>'3.4.2 EU-s támogatás '!Nyomtatási_cím</vt:lpstr>
      <vt:lpstr>'3. mell.'!Nyomtatási_terület</vt:lpstr>
      <vt:lpstr>'3.1 Kiadások'!Nyomtatási_terület</vt:lpstr>
      <vt:lpstr>'3.1.1 kötelező nem kötelező'!Nyomtatási_terület</vt:lpstr>
      <vt:lpstr>'3.2'!Nyomtatási_terület</vt:lpstr>
      <vt:lpstr>'3.2.1 finanszírozási kiadás'!Nyomtatási_terület</vt:lpstr>
      <vt:lpstr>'3.2.1 költségvetési kiadások'!Nyomtatási_terület</vt:lpstr>
      <vt:lpstr>'3.3 Egyéb támogatások '!Nyomtatási_terület</vt:lpstr>
      <vt:lpstr>'3.4.2 EU-s támogatás '!Nyomtatási_terület</vt:lpstr>
      <vt:lpstr>'3.6 Szállítók - vevők'!Nyomtatási_terület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februári testületi ülésre</dc:title>
  <dc:creator>Polgármesteri Hivatal Csongrád</dc:creator>
  <cp:lastModifiedBy>Szvoboda Lászlóné</cp:lastModifiedBy>
  <cp:lastPrinted>2020-02-12T07:36:48Z</cp:lastPrinted>
  <dcterms:created xsi:type="dcterms:W3CDTF">1999-12-07T09:08:36Z</dcterms:created>
  <dcterms:modified xsi:type="dcterms:W3CDTF">2020-02-24T09:06:29Z</dcterms:modified>
</cp:coreProperties>
</file>