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Évike\GYÖNGYI KÖZÖS\KÖVETKEZŐ TESTÜLETI ÜLÉS\KENÉZLŐ\2020.07.08. ülés előterjesztései\2020.07.08 rendeletek\2019. évi költségvetés módosítás\"/>
    </mc:Choice>
  </mc:AlternateContent>
  <bookViews>
    <workbookView xWindow="0" yWindow="0" windowWidth="23040" windowHeight="9192" activeTab="8"/>
  </bookViews>
  <sheets>
    <sheet name="1.mell." sheetId="2" r:id="rId1"/>
    <sheet name="2.mell." sheetId="3" r:id="rId2"/>
    <sheet name="3.mell." sheetId="4" r:id="rId3"/>
    <sheet name="4.mell." sheetId="5" r:id="rId4"/>
    <sheet name="5.mell." sheetId="6" r:id="rId5"/>
    <sheet name="6.mell." sheetId="7" r:id="rId6"/>
    <sheet name="7.mell." sheetId="8" r:id="rId7"/>
    <sheet name="8.mell." sheetId="10" r:id="rId8"/>
    <sheet name="9.mell." sheetId="11" r:id="rId9"/>
    <sheet name="Munka1" sheetId="1" r:id="rId10"/>
  </sheets>
  <externalReferences>
    <externalReference r:id="rId11"/>
    <externalReference r:id="rId12"/>
    <externalReference r:id="rId13"/>
  </externalReferences>
  <definedNames>
    <definedName name="_xlnm.Print_Titles" localSheetId="5">'6.mell.'!$1:$6</definedName>
    <definedName name="_xlnm.Print_Titles" localSheetId="6">'7.mell.'!$1:$6</definedName>
    <definedName name="_xlnm.Print_Titles" localSheetId="7">'8.mell.'!$1:$7</definedName>
    <definedName name="_xlnm.Print_Titles" localSheetId="8">'9.mell.'!$1:$7</definedName>
    <definedName name="_xlnm.Print_Area" localSheetId="0">'1.mell.'!$A$1:$K$166</definedName>
    <definedName name="_xlnm.Print_Area" localSheetId="1">'2.mell.'!$A$1:$K$166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1" l="1"/>
  <c r="K60" i="11" s="1"/>
  <c r="K59" i="11"/>
  <c r="J59" i="11"/>
  <c r="I57" i="11"/>
  <c r="E57" i="11"/>
  <c r="D57" i="11"/>
  <c r="J56" i="11"/>
  <c r="K56" i="11" s="1"/>
  <c r="J55" i="11"/>
  <c r="K55" i="11" s="1"/>
  <c r="J54" i="11"/>
  <c r="K54" i="11" s="1"/>
  <c r="J53" i="11"/>
  <c r="K53" i="11" s="1"/>
  <c r="J52" i="11"/>
  <c r="I51" i="11"/>
  <c r="H51" i="11"/>
  <c r="H57" i="11" s="1"/>
  <c r="G51" i="11"/>
  <c r="F51" i="11"/>
  <c r="E51" i="11"/>
  <c r="D51" i="11"/>
  <c r="C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I45" i="11"/>
  <c r="H45" i="11"/>
  <c r="G45" i="11"/>
  <c r="G57" i="11" s="1"/>
  <c r="F45" i="11"/>
  <c r="E45" i="11"/>
  <c r="D45" i="11"/>
  <c r="C45" i="11"/>
  <c r="C57" i="11" s="1"/>
  <c r="K42" i="11"/>
  <c r="J42" i="11"/>
  <c r="J41" i="11"/>
  <c r="K41" i="11" s="1"/>
  <c r="K40" i="11"/>
  <c r="J40" i="11"/>
  <c r="J39" i="11"/>
  <c r="I39" i="11"/>
  <c r="H39" i="11"/>
  <c r="G39" i="11"/>
  <c r="F39" i="11"/>
  <c r="E39" i="11"/>
  <c r="D39" i="11"/>
  <c r="C39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I32" i="11"/>
  <c r="H32" i="11"/>
  <c r="G32" i="11"/>
  <c r="F32" i="11"/>
  <c r="E32" i="11"/>
  <c r="D32" i="11"/>
  <c r="C32" i="11"/>
  <c r="J31" i="11"/>
  <c r="K31" i="11" s="1"/>
  <c r="J30" i="11"/>
  <c r="K29" i="11"/>
  <c r="J29" i="11"/>
  <c r="I28" i="11"/>
  <c r="H28" i="11"/>
  <c r="G28" i="11"/>
  <c r="F28" i="11"/>
  <c r="E28" i="11"/>
  <c r="D28" i="11"/>
  <c r="D38" i="11" s="1"/>
  <c r="D43" i="11" s="1"/>
  <c r="C28" i="11"/>
  <c r="J26" i="11"/>
  <c r="K26" i="11" s="1"/>
  <c r="K25" i="11"/>
  <c r="J25" i="11"/>
  <c r="J24" i="11"/>
  <c r="K24" i="11" s="1"/>
  <c r="K23" i="11"/>
  <c r="J23" i="11"/>
  <c r="J22" i="11"/>
  <c r="I22" i="11"/>
  <c r="H22" i="11"/>
  <c r="G22" i="11"/>
  <c r="G38" i="11" s="1"/>
  <c r="G43" i="11" s="1"/>
  <c r="F22" i="11"/>
  <c r="E22" i="11"/>
  <c r="D22" i="11"/>
  <c r="C22" i="11"/>
  <c r="C38" i="11" s="1"/>
  <c r="C43" i="11" s="1"/>
  <c r="C58" i="11" s="1"/>
  <c r="K21" i="11"/>
  <c r="J21" i="11"/>
  <c r="J20" i="11"/>
  <c r="K20" i="11" s="1"/>
  <c r="J19" i="11"/>
  <c r="K19" i="11" s="1"/>
  <c r="J18" i="11"/>
  <c r="K18" i="11" s="1"/>
  <c r="J17" i="11"/>
  <c r="K17" i="11" s="1"/>
  <c r="J16" i="11"/>
  <c r="K16" i="11" s="1"/>
  <c r="K15" i="11"/>
  <c r="J15" i="11"/>
  <c r="J14" i="11"/>
  <c r="K14" i="11" s="1"/>
  <c r="J13" i="11"/>
  <c r="J12" i="11"/>
  <c r="K12" i="11" s="1"/>
  <c r="J11" i="11"/>
  <c r="K11" i="11" s="1"/>
  <c r="I10" i="11"/>
  <c r="H10" i="11"/>
  <c r="G10" i="11"/>
  <c r="F10" i="11"/>
  <c r="F38" i="11" s="1"/>
  <c r="F43" i="11" s="1"/>
  <c r="E10" i="11"/>
  <c r="D10" i="11"/>
  <c r="C10" i="11"/>
  <c r="I5" i="11"/>
  <c r="H5" i="11"/>
  <c r="G5" i="11"/>
  <c r="F5" i="11"/>
  <c r="E5" i="11"/>
  <c r="D5" i="11"/>
  <c r="K61" i="10"/>
  <c r="J61" i="10"/>
  <c r="K60" i="10"/>
  <c r="J60" i="10"/>
  <c r="F58" i="10"/>
  <c r="J57" i="10"/>
  <c r="K57" i="10" s="1"/>
  <c r="J56" i="10"/>
  <c r="K56" i="10" s="1"/>
  <c r="K55" i="10"/>
  <c r="J55" i="10"/>
  <c r="J54" i="10"/>
  <c r="K54" i="10" s="1"/>
  <c r="K53" i="10"/>
  <c r="J53" i="10"/>
  <c r="I52" i="10"/>
  <c r="H52" i="10"/>
  <c r="G52" i="10"/>
  <c r="F52" i="10"/>
  <c r="E52" i="10"/>
  <c r="E58" i="10" s="1"/>
  <c r="D52" i="10"/>
  <c r="C52" i="10"/>
  <c r="J51" i="10"/>
  <c r="K51" i="10" s="1"/>
  <c r="K50" i="10"/>
  <c r="J50" i="10"/>
  <c r="J49" i="10"/>
  <c r="K49" i="10" s="1"/>
  <c r="K48" i="10"/>
  <c r="J48" i="10"/>
  <c r="J47" i="10"/>
  <c r="I46" i="10"/>
  <c r="H46" i="10"/>
  <c r="G46" i="10"/>
  <c r="G58" i="10" s="1"/>
  <c r="F46" i="10"/>
  <c r="E46" i="10"/>
  <c r="D46" i="10"/>
  <c r="C46" i="10"/>
  <c r="C58" i="10" s="1"/>
  <c r="E44" i="10"/>
  <c r="J43" i="10"/>
  <c r="K43" i="10" s="1"/>
  <c r="K42" i="10"/>
  <c r="J42" i="10"/>
  <c r="J41" i="10"/>
  <c r="I40" i="10"/>
  <c r="H40" i="10"/>
  <c r="G40" i="10"/>
  <c r="F40" i="10"/>
  <c r="E40" i="10"/>
  <c r="D40" i="10"/>
  <c r="C40" i="10"/>
  <c r="J38" i="10"/>
  <c r="K38" i="10" s="1"/>
  <c r="K37" i="10"/>
  <c r="J37" i="10"/>
  <c r="J36" i="10"/>
  <c r="K36" i="10" s="1"/>
  <c r="K35" i="10"/>
  <c r="J35" i="10"/>
  <c r="J34" i="10"/>
  <c r="I33" i="10"/>
  <c r="H33" i="10"/>
  <c r="G33" i="10"/>
  <c r="F33" i="10"/>
  <c r="E33" i="10"/>
  <c r="D33" i="10"/>
  <c r="C33" i="10"/>
  <c r="J32" i="10"/>
  <c r="K32" i="10" s="1"/>
  <c r="K31" i="10"/>
  <c r="J31" i="10"/>
  <c r="J30" i="10"/>
  <c r="K30" i="10" s="1"/>
  <c r="K29" i="10"/>
  <c r="K28" i="10" s="1"/>
  <c r="J29" i="10"/>
  <c r="J28" i="10" s="1"/>
  <c r="I28" i="10"/>
  <c r="H28" i="10"/>
  <c r="G28" i="10"/>
  <c r="F28" i="10"/>
  <c r="E28" i="10"/>
  <c r="D28" i="10"/>
  <c r="D39" i="10" s="1"/>
  <c r="D44" i="10" s="1"/>
  <c r="C28" i="10"/>
  <c r="J26" i="10"/>
  <c r="K26" i="10" s="1"/>
  <c r="K25" i="10"/>
  <c r="J25" i="10"/>
  <c r="J24" i="10"/>
  <c r="K24" i="10" s="1"/>
  <c r="K23" i="10"/>
  <c r="J23" i="10"/>
  <c r="I22" i="10"/>
  <c r="H22" i="10"/>
  <c r="G22" i="10"/>
  <c r="F22" i="10"/>
  <c r="E22" i="10"/>
  <c r="E39" i="10" s="1"/>
  <c r="D22" i="10"/>
  <c r="C22" i="10"/>
  <c r="J21" i="10"/>
  <c r="K21" i="10" s="1"/>
  <c r="J20" i="10"/>
  <c r="K20" i="10" s="1"/>
  <c r="J19" i="10"/>
  <c r="K19" i="10" s="1"/>
  <c r="J18" i="10"/>
  <c r="K18" i="10" s="1"/>
  <c r="K17" i="10"/>
  <c r="J17" i="10"/>
  <c r="J16" i="10"/>
  <c r="K16" i="10" s="1"/>
  <c r="K15" i="10"/>
  <c r="J15" i="10"/>
  <c r="J14" i="10"/>
  <c r="K14" i="10" s="1"/>
  <c r="K13" i="10"/>
  <c r="J13" i="10"/>
  <c r="J12" i="10"/>
  <c r="K12" i="10" s="1"/>
  <c r="J11" i="10"/>
  <c r="K11" i="10" s="1"/>
  <c r="J10" i="10"/>
  <c r="I10" i="10"/>
  <c r="H10" i="10"/>
  <c r="H39" i="10" s="1"/>
  <c r="H44" i="10" s="1"/>
  <c r="G10" i="10"/>
  <c r="G39" i="10" s="1"/>
  <c r="G44" i="10" s="1"/>
  <c r="F10" i="10"/>
  <c r="F39" i="10" s="1"/>
  <c r="F44" i="10" s="1"/>
  <c r="E10" i="10"/>
  <c r="D10" i="10"/>
  <c r="C10" i="10"/>
  <c r="C39" i="10" s="1"/>
  <c r="I5" i="10"/>
  <c r="H5" i="10"/>
  <c r="G5" i="10"/>
  <c r="F5" i="10"/>
  <c r="E5" i="10"/>
  <c r="D5" i="10"/>
  <c r="J158" i="8"/>
  <c r="K158" i="8" s="1"/>
  <c r="K157" i="8"/>
  <c r="J157" i="8"/>
  <c r="D154" i="8"/>
  <c r="K153" i="8"/>
  <c r="J153" i="8"/>
  <c r="K152" i="8"/>
  <c r="J152" i="8"/>
  <c r="K151" i="8"/>
  <c r="J151" i="8"/>
  <c r="K150" i="8"/>
  <c r="J150" i="8"/>
  <c r="K149" i="8"/>
  <c r="J149" i="8"/>
  <c r="K148" i="8"/>
  <c r="J148" i="8"/>
  <c r="K147" i="8"/>
  <c r="J147" i="8"/>
  <c r="J146" i="8" s="1"/>
  <c r="K146" i="8"/>
  <c r="I146" i="8"/>
  <c r="H146" i="8"/>
  <c r="G146" i="8"/>
  <c r="F146" i="8"/>
  <c r="E146" i="8"/>
  <c r="D146" i="8"/>
  <c r="C146" i="8"/>
  <c r="J145" i="8"/>
  <c r="K145" i="8" s="1"/>
  <c r="K144" i="8"/>
  <c r="J144" i="8"/>
  <c r="J143" i="8"/>
  <c r="K143" i="8" s="1"/>
  <c r="J142" i="8"/>
  <c r="J141" i="8"/>
  <c r="K141" i="8" s="1"/>
  <c r="I140" i="8"/>
  <c r="H140" i="8"/>
  <c r="G140" i="8"/>
  <c r="F140" i="8"/>
  <c r="E140" i="8"/>
  <c r="D140" i="8"/>
  <c r="C140" i="8"/>
  <c r="K139" i="8"/>
  <c r="J139" i="8"/>
  <c r="K138" i="8"/>
  <c r="J138" i="8"/>
  <c r="K137" i="8"/>
  <c r="J137" i="8"/>
  <c r="K136" i="8"/>
  <c r="J136" i="8"/>
  <c r="K135" i="8"/>
  <c r="J135" i="8"/>
  <c r="K134" i="8"/>
  <c r="J134" i="8"/>
  <c r="J133" i="8" s="1"/>
  <c r="K133" i="8"/>
  <c r="I133" i="8"/>
  <c r="I154" i="8" s="1"/>
  <c r="H133" i="8"/>
  <c r="H154" i="8" s="1"/>
  <c r="G133" i="8"/>
  <c r="F133" i="8"/>
  <c r="E133" i="8"/>
  <c r="E154" i="8" s="1"/>
  <c r="D133" i="8"/>
  <c r="C133" i="8"/>
  <c r="J132" i="8"/>
  <c r="K132" i="8" s="1"/>
  <c r="K131" i="8"/>
  <c r="K129" i="8" s="1"/>
  <c r="J131" i="8"/>
  <c r="J130" i="8"/>
  <c r="K130" i="8" s="1"/>
  <c r="J129" i="8"/>
  <c r="I129" i="8"/>
  <c r="H129" i="8"/>
  <c r="G129" i="8"/>
  <c r="G154" i="8" s="1"/>
  <c r="F129" i="8"/>
  <c r="F154" i="8" s="1"/>
  <c r="E129" i="8"/>
  <c r="D129" i="8"/>
  <c r="C129" i="8"/>
  <c r="C154" i="8" s="1"/>
  <c r="G128" i="8"/>
  <c r="G155" i="8" s="1"/>
  <c r="J127" i="8"/>
  <c r="K127" i="8" s="1"/>
  <c r="K126" i="8"/>
  <c r="J126" i="8"/>
  <c r="J125" i="8"/>
  <c r="K125" i="8" s="1"/>
  <c r="J124" i="8"/>
  <c r="K124" i="8" s="1"/>
  <c r="J123" i="8"/>
  <c r="K123" i="8" s="1"/>
  <c r="J122" i="8"/>
  <c r="K122" i="8" s="1"/>
  <c r="J121" i="8"/>
  <c r="K121" i="8" s="1"/>
  <c r="K120" i="8"/>
  <c r="J120" i="8"/>
  <c r="J119" i="8"/>
  <c r="K119" i="8" s="1"/>
  <c r="K118" i="8"/>
  <c r="J118" i="8"/>
  <c r="J117" i="8"/>
  <c r="K117" i="8" s="1"/>
  <c r="K116" i="8"/>
  <c r="J116" i="8"/>
  <c r="J115" i="8"/>
  <c r="K115" i="8" s="1"/>
  <c r="J114" i="8"/>
  <c r="I114" i="8"/>
  <c r="H114" i="8"/>
  <c r="G114" i="8"/>
  <c r="F114" i="8"/>
  <c r="E114" i="8"/>
  <c r="D114" i="8"/>
  <c r="C114" i="8"/>
  <c r="K113" i="8"/>
  <c r="J113" i="8"/>
  <c r="K112" i="8"/>
  <c r="J112" i="8"/>
  <c r="K111" i="8"/>
  <c r="J111" i="8"/>
  <c r="K110" i="8"/>
  <c r="J110" i="8"/>
  <c r="K109" i="8"/>
  <c r="J109" i="8"/>
  <c r="K108" i="8"/>
  <c r="J108" i="8"/>
  <c r="K107" i="8"/>
  <c r="J107" i="8"/>
  <c r="K106" i="8"/>
  <c r="J106" i="8"/>
  <c r="K105" i="8"/>
  <c r="J105" i="8"/>
  <c r="K104" i="8"/>
  <c r="J104" i="8"/>
  <c r="K103" i="8"/>
  <c r="J103" i="8"/>
  <c r="K102" i="8"/>
  <c r="J102" i="8"/>
  <c r="K101" i="8"/>
  <c r="J101" i="8"/>
  <c r="K100" i="8"/>
  <c r="J100" i="8"/>
  <c r="K99" i="8"/>
  <c r="J99" i="8"/>
  <c r="K98" i="8"/>
  <c r="J98" i="8"/>
  <c r="K97" i="8"/>
  <c r="J97" i="8"/>
  <c r="K96" i="8"/>
  <c r="J96" i="8"/>
  <c r="K95" i="8"/>
  <c r="K93" i="8" s="1"/>
  <c r="J95" i="8"/>
  <c r="K94" i="8"/>
  <c r="J94" i="8"/>
  <c r="J93" i="8" s="1"/>
  <c r="I93" i="8"/>
  <c r="I128" i="8" s="1"/>
  <c r="I155" i="8" s="1"/>
  <c r="H93" i="8"/>
  <c r="H128" i="8" s="1"/>
  <c r="G93" i="8"/>
  <c r="F93" i="8"/>
  <c r="F128" i="8" s="1"/>
  <c r="F155" i="8" s="1"/>
  <c r="E93" i="8"/>
  <c r="E128" i="8" s="1"/>
  <c r="E155" i="8" s="1"/>
  <c r="D93" i="8"/>
  <c r="D128" i="8" s="1"/>
  <c r="C93" i="8"/>
  <c r="C128" i="8" s="1"/>
  <c r="C155" i="8" s="1"/>
  <c r="I89" i="8"/>
  <c r="K88" i="8"/>
  <c r="J88" i="8"/>
  <c r="J87" i="8"/>
  <c r="K87" i="8" s="1"/>
  <c r="J86" i="8"/>
  <c r="K86" i="8" s="1"/>
  <c r="J85" i="8"/>
  <c r="K85" i="8" s="1"/>
  <c r="J84" i="8"/>
  <c r="K84" i="8" s="1"/>
  <c r="J83" i="8"/>
  <c r="I82" i="8"/>
  <c r="H82" i="8"/>
  <c r="G82" i="8"/>
  <c r="F82" i="8"/>
  <c r="E82" i="8"/>
  <c r="D82" i="8"/>
  <c r="C82" i="8"/>
  <c r="K81" i="8"/>
  <c r="J81" i="8"/>
  <c r="K80" i="8"/>
  <c r="J80" i="8"/>
  <c r="K79" i="8"/>
  <c r="J79" i="8"/>
  <c r="K78" i="8"/>
  <c r="J78" i="8"/>
  <c r="I78" i="8"/>
  <c r="H78" i="8"/>
  <c r="G78" i="8"/>
  <c r="G89" i="8" s="1"/>
  <c r="F78" i="8"/>
  <c r="E78" i="8"/>
  <c r="D78" i="8"/>
  <c r="C78" i="8"/>
  <c r="K77" i="8"/>
  <c r="J77" i="8"/>
  <c r="J76" i="8"/>
  <c r="I75" i="8"/>
  <c r="H75" i="8"/>
  <c r="G75" i="8"/>
  <c r="F75" i="8"/>
  <c r="E75" i="8"/>
  <c r="D75" i="8"/>
  <c r="C75" i="8"/>
  <c r="K74" i="8"/>
  <c r="J74" i="8"/>
  <c r="J73" i="8"/>
  <c r="K73" i="8" s="1"/>
  <c r="K72" i="8"/>
  <c r="J72" i="8"/>
  <c r="J71" i="8"/>
  <c r="J70" i="8" s="1"/>
  <c r="I70" i="8"/>
  <c r="H70" i="8"/>
  <c r="G70" i="8"/>
  <c r="F70" i="8"/>
  <c r="E70" i="8"/>
  <c r="E89" i="8" s="1"/>
  <c r="D70" i="8"/>
  <c r="C70" i="8"/>
  <c r="C89" i="8" s="1"/>
  <c r="J69" i="8"/>
  <c r="K69" i="8" s="1"/>
  <c r="J68" i="8"/>
  <c r="K68" i="8" s="1"/>
  <c r="J67" i="8"/>
  <c r="I66" i="8"/>
  <c r="H66" i="8"/>
  <c r="G66" i="8"/>
  <c r="F66" i="8"/>
  <c r="F89" i="8" s="1"/>
  <c r="E66" i="8"/>
  <c r="D66" i="8"/>
  <c r="C66" i="8"/>
  <c r="I65" i="8"/>
  <c r="I90" i="8" s="1"/>
  <c r="C65" i="8"/>
  <c r="C90" i="8" s="1"/>
  <c r="C156" i="8" s="1"/>
  <c r="J64" i="8"/>
  <c r="K64" i="8" s="1"/>
  <c r="J63" i="8"/>
  <c r="K63" i="8" s="1"/>
  <c r="J62" i="8"/>
  <c r="K62" i="8" s="1"/>
  <c r="K61" i="8"/>
  <c r="J61" i="8"/>
  <c r="I60" i="8"/>
  <c r="H60" i="8"/>
  <c r="G60" i="8"/>
  <c r="F60" i="8"/>
  <c r="E60" i="8"/>
  <c r="D60" i="8"/>
  <c r="C60" i="8"/>
  <c r="J59" i="8"/>
  <c r="K59" i="8" s="1"/>
  <c r="K58" i="8"/>
  <c r="J58" i="8"/>
  <c r="J57" i="8"/>
  <c r="K57" i="8" s="1"/>
  <c r="K55" i="8" s="1"/>
  <c r="K56" i="8"/>
  <c r="J56" i="8"/>
  <c r="J55" i="8"/>
  <c r="I55" i="8"/>
  <c r="H55" i="8"/>
  <c r="G55" i="8"/>
  <c r="F55" i="8"/>
  <c r="E55" i="8"/>
  <c r="D55" i="8"/>
  <c r="C55" i="8"/>
  <c r="K54" i="8"/>
  <c r="J54" i="8"/>
  <c r="J53" i="8"/>
  <c r="K53" i="8" s="1"/>
  <c r="J52" i="8"/>
  <c r="K52" i="8" s="1"/>
  <c r="J51" i="8"/>
  <c r="K51" i="8" s="1"/>
  <c r="J50" i="8"/>
  <c r="I49" i="8"/>
  <c r="H49" i="8"/>
  <c r="G49" i="8"/>
  <c r="F49" i="8"/>
  <c r="E49" i="8"/>
  <c r="D49" i="8"/>
  <c r="C49" i="8"/>
  <c r="K48" i="8"/>
  <c r="J48" i="8"/>
  <c r="J47" i="8"/>
  <c r="K47" i="8" s="1"/>
  <c r="K46" i="8"/>
  <c r="J46" i="8"/>
  <c r="J45" i="8"/>
  <c r="K45" i="8" s="1"/>
  <c r="K44" i="8"/>
  <c r="J44" i="8"/>
  <c r="J43" i="8"/>
  <c r="K43" i="8" s="1"/>
  <c r="K42" i="8"/>
  <c r="J42" i="8"/>
  <c r="J41" i="8"/>
  <c r="K41" i="8" s="1"/>
  <c r="K40" i="8"/>
  <c r="J40" i="8"/>
  <c r="J39" i="8"/>
  <c r="K38" i="8"/>
  <c r="J38" i="8"/>
  <c r="I37" i="8"/>
  <c r="H37" i="8"/>
  <c r="G37" i="8"/>
  <c r="F37" i="8"/>
  <c r="E37" i="8"/>
  <c r="D37" i="8"/>
  <c r="C37" i="8"/>
  <c r="J36" i="8"/>
  <c r="K36" i="8" s="1"/>
  <c r="K35" i="8"/>
  <c r="J35" i="8"/>
  <c r="J34" i="8"/>
  <c r="K34" i="8" s="1"/>
  <c r="K33" i="8"/>
  <c r="J33" i="8"/>
  <c r="J32" i="8"/>
  <c r="K32" i="8" s="1"/>
  <c r="K31" i="8"/>
  <c r="J31" i="8"/>
  <c r="J30" i="8"/>
  <c r="I29" i="8"/>
  <c r="H29" i="8"/>
  <c r="G29" i="8"/>
  <c r="F29" i="8"/>
  <c r="E29" i="8"/>
  <c r="D29" i="8"/>
  <c r="C29" i="8"/>
  <c r="J28" i="8"/>
  <c r="K28" i="8" s="1"/>
  <c r="K27" i="8"/>
  <c r="J27" i="8"/>
  <c r="J26" i="8"/>
  <c r="K26" i="8" s="1"/>
  <c r="K25" i="8"/>
  <c r="J25" i="8"/>
  <c r="J24" i="8"/>
  <c r="K24" i="8" s="1"/>
  <c r="K23" i="8"/>
  <c r="J23" i="8"/>
  <c r="J22" i="8"/>
  <c r="I22" i="8"/>
  <c r="H22" i="8"/>
  <c r="G22" i="8"/>
  <c r="F22" i="8"/>
  <c r="E22" i="8"/>
  <c r="D22" i="8"/>
  <c r="C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I15" i="8"/>
  <c r="H15" i="8"/>
  <c r="G15" i="8"/>
  <c r="F15" i="8"/>
  <c r="E15" i="8"/>
  <c r="D15" i="8"/>
  <c r="C15" i="8"/>
  <c r="K14" i="8"/>
  <c r="J14" i="8"/>
  <c r="J13" i="8"/>
  <c r="K13" i="8" s="1"/>
  <c r="K12" i="8"/>
  <c r="J12" i="8"/>
  <c r="J11" i="8"/>
  <c r="K11" i="8" s="1"/>
  <c r="K10" i="8"/>
  <c r="J10" i="8"/>
  <c r="J9" i="8"/>
  <c r="I8" i="8"/>
  <c r="H8" i="8"/>
  <c r="H65" i="8" s="1"/>
  <c r="G8" i="8"/>
  <c r="F8" i="8"/>
  <c r="E8" i="8"/>
  <c r="E65" i="8" s="1"/>
  <c r="E90" i="8" s="1"/>
  <c r="D8" i="8"/>
  <c r="D65" i="8" s="1"/>
  <c r="C8" i="8"/>
  <c r="I5" i="8"/>
  <c r="H5" i="8"/>
  <c r="G5" i="8"/>
  <c r="F5" i="8"/>
  <c r="E5" i="8"/>
  <c r="D5" i="8"/>
  <c r="C5" i="8"/>
  <c r="K4" i="8"/>
  <c r="K158" i="7"/>
  <c r="J158" i="7"/>
  <c r="K157" i="7"/>
  <c r="J157" i="7"/>
  <c r="H154" i="7"/>
  <c r="D154" i="7"/>
  <c r="C154" i="7"/>
  <c r="K153" i="7"/>
  <c r="J153" i="7"/>
  <c r="J152" i="7"/>
  <c r="K152" i="7" s="1"/>
  <c r="K151" i="7"/>
  <c r="J151" i="7"/>
  <c r="J150" i="7"/>
  <c r="K150" i="7" s="1"/>
  <c r="K149" i="7"/>
  <c r="J149" i="7"/>
  <c r="J148" i="7"/>
  <c r="K148" i="7" s="1"/>
  <c r="K146" i="7" s="1"/>
  <c r="K147" i="7"/>
  <c r="J147" i="7"/>
  <c r="J146" i="7"/>
  <c r="I146" i="7"/>
  <c r="H146" i="7"/>
  <c r="G146" i="7"/>
  <c r="F146" i="7"/>
  <c r="E146" i="7"/>
  <c r="D146" i="7"/>
  <c r="C146" i="7"/>
  <c r="K145" i="7"/>
  <c r="J145" i="7"/>
  <c r="J144" i="7"/>
  <c r="K144" i="7" s="1"/>
  <c r="K143" i="7"/>
  <c r="J143" i="7"/>
  <c r="J142" i="7"/>
  <c r="K142" i="7" s="1"/>
  <c r="K141" i="7"/>
  <c r="J141" i="7"/>
  <c r="J140" i="7"/>
  <c r="I140" i="7"/>
  <c r="H140" i="7"/>
  <c r="G140" i="7"/>
  <c r="F140" i="7"/>
  <c r="E140" i="7"/>
  <c r="D140" i="7"/>
  <c r="C140" i="7"/>
  <c r="K139" i="7"/>
  <c r="J139" i="7"/>
  <c r="J138" i="7"/>
  <c r="K138" i="7" s="1"/>
  <c r="J137" i="7"/>
  <c r="J136" i="7"/>
  <c r="K136" i="7" s="1"/>
  <c r="K135" i="7"/>
  <c r="J135" i="7"/>
  <c r="J134" i="7"/>
  <c r="K134" i="7" s="1"/>
  <c r="I133" i="7"/>
  <c r="H133" i="7"/>
  <c r="G133" i="7"/>
  <c r="G154" i="7" s="1"/>
  <c r="F133" i="7"/>
  <c r="E133" i="7"/>
  <c r="D133" i="7"/>
  <c r="C133" i="7"/>
  <c r="K132" i="7"/>
  <c r="J132" i="7"/>
  <c r="J131" i="7"/>
  <c r="K130" i="7"/>
  <c r="J130" i="7"/>
  <c r="I129" i="7"/>
  <c r="I154" i="7" s="1"/>
  <c r="H129" i="7"/>
  <c r="G129" i="7"/>
  <c r="F129" i="7"/>
  <c r="E129" i="7"/>
  <c r="E154" i="7" s="1"/>
  <c r="D129" i="7"/>
  <c r="C129" i="7"/>
  <c r="K127" i="7"/>
  <c r="J127" i="7"/>
  <c r="J126" i="7"/>
  <c r="K126" i="7" s="1"/>
  <c r="K125" i="7"/>
  <c r="J125" i="7"/>
  <c r="J124" i="7"/>
  <c r="K124" i="7" s="1"/>
  <c r="K123" i="7"/>
  <c r="J123" i="7"/>
  <c r="J122" i="7"/>
  <c r="K122" i="7" s="1"/>
  <c r="K121" i="7"/>
  <c r="J121" i="7"/>
  <c r="J120" i="7"/>
  <c r="K120" i="7" s="1"/>
  <c r="K119" i="7"/>
  <c r="J119" i="7"/>
  <c r="J118" i="7"/>
  <c r="K118" i="7" s="1"/>
  <c r="K117" i="7"/>
  <c r="J117" i="7"/>
  <c r="J116" i="7"/>
  <c r="K116" i="7" s="1"/>
  <c r="K115" i="7"/>
  <c r="J115" i="7"/>
  <c r="J114" i="7"/>
  <c r="I114" i="7"/>
  <c r="H114" i="7"/>
  <c r="G114" i="7"/>
  <c r="F114" i="7"/>
  <c r="E114" i="7"/>
  <c r="D114" i="7"/>
  <c r="C114" i="7"/>
  <c r="J113" i="7"/>
  <c r="K113" i="7" s="1"/>
  <c r="K112" i="7"/>
  <c r="J112" i="7"/>
  <c r="J111" i="7"/>
  <c r="K111" i="7" s="1"/>
  <c r="K110" i="7"/>
  <c r="J110" i="7"/>
  <c r="J109" i="7"/>
  <c r="K109" i="7" s="1"/>
  <c r="K108" i="7"/>
  <c r="J108" i="7"/>
  <c r="J107" i="7"/>
  <c r="K107" i="7" s="1"/>
  <c r="K106" i="7"/>
  <c r="J106" i="7"/>
  <c r="J105" i="7"/>
  <c r="K105" i="7" s="1"/>
  <c r="K104" i="7"/>
  <c r="J104" i="7"/>
  <c r="J103" i="7"/>
  <c r="K103" i="7" s="1"/>
  <c r="K102" i="7"/>
  <c r="J102" i="7"/>
  <c r="J101" i="7"/>
  <c r="K101" i="7" s="1"/>
  <c r="K100" i="7"/>
  <c r="J100" i="7"/>
  <c r="J99" i="7"/>
  <c r="K99" i="7" s="1"/>
  <c r="K98" i="7"/>
  <c r="J98" i="7"/>
  <c r="J97" i="7"/>
  <c r="K97" i="7" s="1"/>
  <c r="K96" i="7"/>
  <c r="J96" i="7"/>
  <c r="J95" i="7"/>
  <c r="K95" i="7" s="1"/>
  <c r="K93" i="7" s="1"/>
  <c r="K94" i="7"/>
  <c r="J94" i="7"/>
  <c r="I93" i="7"/>
  <c r="H93" i="7"/>
  <c r="H128" i="7" s="1"/>
  <c r="G93" i="7"/>
  <c r="G128" i="7" s="1"/>
  <c r="G155" i="7" s="1"/>
  <c r="F93" i="7"/>
  <c r="F128" i="7" s="1"/>
  <c r="E93" i="7"/>
  <c r="D93" i="7"/>
  <c r="D128" i="7" s="1"/>
  <c r="D155" i="7" s="1"/>
  <c r="C93" i="7"/>
  <c r="C128" i="7" s="1"/>
  <c r="D89" i="7"/>
  <c r="J88" i="7"/>
  <c r="K88" i="7" s="1"/>
  <c r="K87" i="7"/>
  <c r="J87" i="7"/>
  <c r="J86" i="7"/>
  <c r="K86" i="7" s="1"/>
  <c r="K85" i="7"/>
  <c r="J85" i="7"/>
  <c r="J84" i="7"/>
  <c r="K83" i="7"/>
  <c r="J83" i="7"/>
  <c r="I82" i="7"/>
  <c r="H82" i="7"/>
  <c r="G82" i="7"/>
  <c r="F82" i="7"/>
  <c r="E82" i="7"/>
  <c r="D82" i="7"/>
  <c r="C82" i="7"/>
  <c r="J81" i="7"/>
  <c r="K81" i="7" s="1"/>
  <c r="K80" i="7"/>
  <c r="J80" i="7"/>
  <c r="J79" i="7"/>
  <c r="I78" i="7"/>
  <c r="H78" i="7"/>
  <c r="H89" i="7" s="1"/>
  <c r="G78" i="7"/>
  <c r="F78" i="7"/>
  <c r="E78" i="7"/>
  <c r="D78" i="7"/>
  <c r="C78" i="7"/>
  <c r="J77" i="7"/>
  <c r="K76" i="7"/>
  <c r="J76" i="7"/>
  <c r="I75" i="7"/>
  <c r="H75" i="7"/>
  <c r="G75" i="7"/>
  <c r="F75" i="7"/>
  <c r="E75" i="7"/>
  <c r="E89" i="7" s="1"/>
  <c r="D75" i="7"/>
  <c r="C75" i="7"/>
  <c r="J74" i="7"/>
  <c r="K74" i="7" s="1"/>
  <c r="K73" i="7"/>
  <c r="J73" i="7"/>
  <c r="J72" i="7"/>
  <c r="K72" i="7" s="1"/>
  <c r="K71" i="7"/>
  <c r="J71" i="7"/>
  <c r="I70" i="7"/>
  <c r="H70" i="7"/>
  <c r="G70" i="7"/>
  <c r="F70" i="7"/>
  <c r="E70" i="7"/>
  <c r="D70" i="7"/>
  <c r="C70" i="7"/>
  <c r="K69" i="7"/>
  <c r="J69" i="7"/>
  <c r="J68" i="7"/>
  <c r="K68" i="7" s="1"/>
  <c r="K67" i="7"/>
  <c r="J67" i="7"/>
  <c r="J66" i="7"/>
  <c r="I66" i="7"/>
  <c r="I89" i="7" s="1"/>
  <c r="H66" i="7"/>
  <c r="G66" i="7"/>
  <c r="G89" i="7" s="1"/>
  <c r="F66" i="7"/>
  <c r="F89" i="7" s="1"/>
  <c r="E66" i="7"/>
  <c r="D66" i="7"/>
  <c r="C66" i="7"/>
  <c r="C89" i="7" s="1"/>
  <c r="K64" i="7"/>
  <c r="J64" i="7"/>
  <c r="J63" i="7"/>
  <c r="K63" i="7" s="1"/>
  <c r="K62" i="7"/>
  <c r="J62" i="7"/>
  <c r="J61" i="7"/>
  <c r="I60" i="7"/>
  <c r="H60" i="7"/>
  <c r="G60" i="7"/>
  <c r="F60" i="7"/>
  <c r="E60" i="7"/>
  <c r="D60" i="7"/>
  <c r="C60" i="7"/>
  <c r="K59" i="7"/>
  <c r="J59" i="7"/>
  <c r="K58" i="7"/>
  <c r="J58" i="7"/>
  <c r="K57" i="7"/>
  <c r="J57" i="7"/>
  <c r="K56" i="7"/>
  <c r="K55" i="7" s="1"/>
  <c r="J56" i="7"/>
  <c r="J55" i="7" s="1"/>
  <c r="I55" i="7"/>
  <c r="H55" i="7"/>
  <c r="G55" i="7"/>
  <c r="F55" i="7"/>
  <c r="E55" i="7"/>
  <c r="D55" i="7"/>
  <c r="C55" i="7"/>
  <c r="J54" i="7"/>
  <c r="K54" i="7" s="1"/>
  <c r="K53" i="7"/>
  <c r="J53" i="7"/>
  <c r="J52" i="7"/>
  <c r="K52" i="7" s="1"/>
  <c r="K51" i="7"/>
  <c r="J51" i="7"/>
  <c r="J50" i="7"/>
  <c r="I49" i="7"/>
  <c r="H49" i="7"/>
  <c r="G49" i="7"/>
  <c r="F49" i="7"/>
  <c r="E49" i="7"/>
  <c r="D49" i="7"/>
  <c r="C49" i="7"/>
  <c r="K48" i="7"/>
  <c r="J48" i="7"/>
  <c r="J47" i="7"/>
  <c r="K47" i="7" s="1"/>
  <c r="K46" i="7"/>
  <c r="J46" i="7"/>
  <c r="J45" i="7"/>
  <c r="K45" i="7" s="1"/>
  <c r="K44" i="7"/>
  <c r="J44" i="7"/>
  <c r="J43" i="7"/>
  <c r="K43" i="7" s="1"/>
  <c r="K42" i="7"/>
  <c r="J42" i="7"/>
  <c r="J41" i="7"/>
  <c r="K41" i="7" s="1"/>
  <c r="J40" i="7"/>
  <c r="K40" i="7" s="1"/>
  <c r="J39" i="7"/>
  <c r="J38" i="7"/>
  <c r="K38" i="7" s="1"/>
  <c r="I37" i="7"/>
  <c r="H37" i="7"/>
  <c r="G37" i="7"/>
  <c r="F37" i="7"/>
  <c r="E37" i="7"/>
  <c r="D37" i="7"/>
  <c r="C37" i="7"/>
  <c r="K36" i="7"/>
  <c r="J36" i="7"/>
  <c r="J35" i="7"/>
  <c r="K35" i="7" s="1"/>
  <c r="K34" i="7"/>
  <c r="J34" i="7"/>
  <c r="J33" i="7"/>
  <c r="K32" i="7"/>
  <c r="J32" i="7"/>
  <c r="J31" i="7"/>
  <c r="K31" i="7" s="1"/>
  <c r="K30" i="7"/>
  <c r="J30" i="7"/>
  <c r="I29" i="7"/>
  <c r="H29" i="7"/>
  <c r="G29" i="7"/>
  <c r="F29" i="7"/>
  <c r="E29" i="7"/>
  <c r="D29" i="7"/>
  <c r="C29" i="7"/>
  <c r="K28" i="7"/>
  <c r="J28" i="7"/>
  <c r="K27" i="7"/>
  <c r="J27" i="7"/>
  <c r="K26" i="7"/>
  <c r="J26" i="7"/>
  <c r="J25" i="7"/>
  <c r="K25" i="7" s="1"/>
  <c r="K24" i="7"/>
  <c r="K22" i="7" s="1"/>
  <c r="J24" i="7"/>
  <c r="J23" i="7"/>
  <c r="K23" i="7" s="1"/>
  <c r="J22" i="7"/>
  <c r="I22" i="7"/>
  <c r="H22" i="7"/>
  <c r="G22" i="7"/>
  <c r="F22" i="7"/>
  <c r="F65" i="7" s="1"/>
  <c r="F90" i="7" s="1"/>
  <c r="E22" i="7"/>
  <c r="D22" i="7"/>
  <c r="C22" i="7"/>
  <c r="K21" i="7"/>
  <c r="J21" i="7"/>
  <c r="J20" i="7"/>
  <c r="K20" i="7" s="1"/>
  <c r="K19" i="7"/>
  <c r="J19" i="7"/>
  <c r="J18" i="7"/>
  <c r="K18" i="7" s="1"/>
  <c r="K17" i="7"/>
  <c r="J17" i="7"/>
  <c r="J16" i="7"/>
  <c r="I15" i="7"/>
  <c r="H15" i="7"/>
  <c r="G15" i="7"/>
  <c r="F15" i="7"/>
  <c r="E15" i="7"/>
  <c r="D15" i="7"/>
  <c r="C15" i="7"/>
  <c r="C65" i="7" s="1"/>
  <c r="C90" i="7" s="1"/>
  <c r="J14" i="7"/>
  <c r="K14" i="7" s="1"/>
  <c r="J13" i="7"/>
  <c r="K13" i="7" s="1"/>
  <c r="J12" i="7"/>
  <c r="K12" i="7" s="1"/>
  <c r="K11" i="7"/>
  <c r="J11" i="7"/>
  <c r="J10" i="7"/>
  <c r="K10" i="7" s="1"/>
  <c r="K9" i="7"/>
  <c r="K8" i="7" s="1"/>
  <c r="J9" i="7"/>
  <c r="I8" i="7"/>
  <c r="H8" i="7"/>
  <c r="G8" i="7"/>
  <c r="F8" i="7"/>
  <c r="E8" i="7"/>
  <c r="D8" i="7"/>
  <c r="C8" i="7"/>
  <c r="I5" i="7"/>
  <c r="H5" i="7"/>
  <c r="G5" i="7"/>
  <c r="F5" i="7"/>
  <c r="E5" i="7"/>
  <c r="D5" i="7"/>
  <c r="C5" i="7"/>
  <c r="K4" i="7"/>
  <c r="G25" i="6"/>
  <c r="F25" i="6"/>
  <c r="E25" i="6"/>
  <c r="D25" i="6"/>
  <c r="B25" i="6"/>
  <c r="H24" i="6"/>
  <c r="I24" i="6" s="1"/>
  <c r="I23" i="6"/>
  <c r="H23" i="6"/>
  <c r="H22" i="6"/>
  <c r="I22" i="6" s="1"/>
  <c r="I21" i="6"/>
  <c r="H21" i="6"/>
  <c r="H20" i="6"/>
  <c r="I20" i="6" s="1"/>
  <c r="H19" i="6"/>
  <c r="I19" i="6" s="1"/>
  <c r="H18" i="6"/>
  <c r="I18" i="6" s="1"/>
  <c r="I17" i="6"/>
  <c r="H17" i="6"/>
  <c r="H16" i="6"/>
  <c r="I16" i="6" s="1"/>
  <c r="I15" i="6"/>
  <c r="H15" i="6"/>
  <c r="H14" i="6"/>
  <c r="I14" i="6" s="1"/>
  <c r="H13" i="6"/>
  <c r="I13" i="6" s="1"/>
  <c r="H12" i="6"/>
  <c r="I12" i="6" s="1"/>
  <c r="H11" i="6"/>
  <c r="I11" i="6" s="1"/>
  <c r="H10" i="6"/>
  <c r="I10" i="6" s="1"/>
  <c r="I9" i="6"/>
  <c r="H9" i="6"/>
  <c r="H8" i="6"/>
  <c r="I8" i="6" s="1"/>
  <c r="I7" i="6"/>
  <c r="H7" i="6"/>
  <c r="H25" i="6" s="1"/>
  <c r="E5" i="6"/>
  <c r="D5" i="6"/>
  <c r="I4" i="6"/>
  <c r="G32" i="5"/>
  <c r="C32" i="5"/>
  <c r="H30" i="5"/>
  <c r="G30" i="5"/>
  <c r="C30" i="5"/>
  <c r="I29" i="5"/>
  <c r="E29" i="5"/>
  <c r="I28" i="5"/>
  <c r="E28" i="5"/>
  <c r="I27" i="5"/>
  <c r="E27" i="5"/>
  <c r="I26" i="5"/>
  <c r="E26" i="5"/>
  <c r="E24" i="5" s="1"/>
  <c r="I25" i="5"/>
  <c r="E25" i="5"/>
  <c r="I24" i="5"/>
  <c r="D24" i="5"/>
  <c r="C24" i="5"/>
  <c r="I23" i="5"/>
  <c r="E23" i="5"/>
  <c r="I22" i="5"/>
  <c r="E22" i="5"/>
  <c r="I21" i="5"/>
  <c r="E21" i="5"/>
  <c r="I20" i="5"/>
  <c r="E20" i="5"/>
  <c r="I19" i="5"/>
  <c r="E19" i="5"/>
  <c r="E18" i="5" s="1"/>
  <c r="I18" i="5"/>
  <c r="I30" i="5" s="1"/>
  <c r="D18" i="5"/>
  <c r="C18" i="5"/>
  <c r="H17" i="5"/>
  <c r="H31" i="5" s="1"/>
  <c r="G17" i="5"/>
  <c r="D17" i="5"/>
  <c r="C17" i="5"/>
  <c r="I16" i="5"/>
  <c r="E16" i="5"/>
  <c r="I15" i="5"/>
  <c r="E15" i="5"/>
  <c r="I14" i="5"/>
  <c r="E14" i="5"/>
  <c r="I13" i="5"/>
  <c r="E13" i="5"/>
  <c r="I12" i="5"/>
  <c r="E12" i="5"/>
  <c r="I11" i="5"/>
  <c r="I17" i="5" s="1"/>
  <c r="I31" i="5" s="1"/>
  <c r="E11" i="5"/>
  <c r="I10" i="5"/>
  <c r="E10" i="5"/>
  <c r="I9" i="5"/>
  <c r="E9" i="5"/>
  <c r="I8" i="5"/>
  <c r="E8" i="5"/>
  <c r="I7" i="5"/>
  <c r="E7" i="5"/>
  <c r="I6" i="5"/>
  <c r="E6" i="5"/>
  <c r="E17" i="5" s="1"/>
  <c r="I4" i="5"/>
  <c r="G4" i="5"/>
  <c r="E4" i="5"/>
  <c r="D4" i="5"/>
  <c r="H4" i="5" s="1"/>
  <c r="C4" i="5"/>
  <c r="I2" i="5"/>
  <c r="H31" i="4"/>
  <c r="G31" i="4"/>
  <c r="H30" i="4"/>
  <c r="C30" i="4"/>
  <c r="H29" i="4"/>
  <c r="G29" i="4"/>
  <c r="C29" i="4"/>
  <c r="I28" i="4"/>
  <c r="E28" i="4"/>
  <c r="I27" i="4"/>
  <c r="E27" i="4"/>
  <c r="I26" i="4"/>
  <c r="E26" i="4"/>
  <c r="I25" i="4"/>
  <c r="E25" i="4"/>
  <c r="E24" i="4" s="1"/>
  <c r="I24" i="4"/>
  <c r="D24" i="4"/>
  <c r="C24" i="4"/>
  <c r="I23" i="4"/>
  <c r="E23" i="4"/>
  <c r="I22" i="4"/>
  <c r="E22" i="4"/>
  <c r="I21" i="4"/>
  <c r="E21" i="4"/>
  <c r="I20" i="4"/>
  <c r="E20" i="4"/>
  <c r="E19" i="4" s="1"/>
  <c r="I19" i="4"/>
  <c r="D19" i="4"/>
  <c r="D29" i="4" s="1"/>
  <c r="C19" i="4"/>
  <c r="I18" i="4"/>
  <c r="H18" i="4"/>
  <c r="G18" i="4"/>
  <c r="D18" i="4"/>
  <c r="C18" i="4"/>
  <c r="C31" i="4" s="1"/>
  <c r="I17" i="4"/>
  <c r="I16" i="4"/>
  <c r="E16" i="4"/>
  <c r="I15" i="4"/>
  <c r="E15" i="4"/>
  <c r="I14" i="4"/>
  <c r="E14" i="4"/>
  <c r="I13" i="4"/>
  <c r="E13" i="4"/>
  <c r="I12" i="4"/>
  <c r="E12" i="4"/>
  <c r="I11" i="4"/>
  <c r="E11" i="4"/>
  <c r="I10" i="4"/>
  <c r="E10" i="4"/>
  <c r="I9" i="4"/>
  <c r="E9" i="4"/>
  <c r="I8" i="4"/>
  <c r="E8" i="4"/>
  <c r="I7" i="4"/>
  <c r="E7" i="4"/>
  <c r="I6" i="4"/>
  <c r="E6" i="4"/>
  <c r="E18" i="4" s="1"/>
  <c r="H4" i="4"/>
  <c r="C4" i="4"/>
  <c r="G4" i="4" s="1"/>
  <c r="I2" i="4"/>
  <c r="E160" i="3"/>
  <c r="J159" i="3"/>
  <c r="K159" i="3" s="1"/>
  <c r="K158" i="3"/>
  <c r="J158" i="3"/>
  <c r="J157" i="3"/>
  <c r="K157" i="3" s="1"/>
  <c r="K156" i="3"/>
  <c r="J156" i="3"/>
  <c r="J155" i="3"/>
  <c r="K155" i="3" s="1"/>
  <c r="K154" i="3"/>
  <c r="J154" i="3"/>
  <c r="J153" i="3"/>
  <c r="J152" i="3" s="1"/>
  <c r="I152" i="3"/>
  <c r="H152" i="3"/>
  <c r="G152" i="3"/>
  <c r="F152" i="3"/>
  <c r="E152" i="3"/>
  <c r="D152" i="3"/>
  <c r="C152" i="3"/>
  <c r="J151" i="3"/>
  <c r="K151" i="3" s="1"/>
  <c r="K150" i="3"/>
  <c r="J150" i="3"/>
  <c r="J149" i="3"/>
  <c r="K149" i="3" s="1"/>
  <c r="K148" i="3"/>
  <c r="J148" i="3"/>
  <c r="J147" i="3"/>
  <c r="I147" i="3"/>
  <c r="H147" i="3"/>
  <c r="G147" i="3"/>
  <c r="F147" i="3"/>
  <c r="F160" i="3" s="1"/>
  <c r="E147" i="3"/>
  <c r="D147" i="3"/>
  <c r="C147" i="3"/>
  <c r="K146" i="3"/>
  <c r="J146" i="3"/>
  <c r="K145" i="3"/>
  <c r="J145" i="3"/>
  <c r="K144" i="3"/>
  <c r="J144" i="3"/>
  <c r="K143" i="3"/>
  <c r="J143" i="3"/>
  <c r="K142" i="3"/>
  <c r="K140" i="3" s="1"/>
  <c r="J142" i="3"/>
  <c r="K141" i="3"/>
  <c r="J141" i="3"/>
  <c r="J140" i="3"/>
  <c r="I140" i="3"/>
  <c r="H140" i="3"/>
  <c r="G140" i="3"/>
  <c r="F140" i="3"/>
  <c r="E140" i="3"/>
  <c r="D140" i="3"/>
  <c r="C140" i="3"/>
  <c r="K139" i="3"/>
  <c r="J139" i="3"/>
  <c r="J138" i="3"/>
  <c r="K138" i="3" s="1"/>
  <c r="K137" i="3"/>
  <c r="K136" i="3" s="1"/>
  <c r="J137" i="3"/>
  <c r="I136" i="3"/>
  <c r="I160" i="3" s="1"/>
  <c r="H136" i="3"/>
  <c r="H160" i="3" s="1"/>
  <c r="G136" i="3"/>
  <c r="F136" i="3"/>
  <c r="E136" i="3"/>
  <c r="D136" i="3"/>
  <c r="D160" i="3" s="1"/>
  <c r="D161" i="3" s="1"/>
  <c r="C136" i="3"/>
  <c r="G135" i="3"/>
  <c r="K134" i="3"/>
  <c r="J134" i="3"/>
  <c r="J133" i="3"/>
  <c r="K133" i="3" s="1"/>
  <c r="K132" i="3"/>
  <c r="J132" i="3"/>
  <c r="J131" i="3"/>
  <c r="K131" i="3" s="1"/>
  <c r="K130" i="3"/>
  <c r="J130" i="3"/>
  <c r="J129" i="3"/>
  <c r="K129" i="3" s="1"/>
  <c r="K128" i="3"/>
  <c r="J128" i="3"/>
  <c r="J127" i="3"/>
  <c r="K127" i="3" s="1"/>
  <c r="K126" i="3"/>
  <c r="J126" i="3"/>
  <c r="J125" i="3"/>
  <c r="K125" i="3" s="1"/>
  <c r="K124" i="3"/>
  <c r="J124" i="3"/>
  <c r="J123" i="3"/>
  <c r="K123" i="3" s="1"/>
  <c r="K122" i="3"/>
  <c r="J122" i="3"/>
  <c r="J121" i="3"/>
  <c r="I121" i="3"/>
  <c r="H121" i="3"/>
  <c r="G121" i="3"/>
  <c r="F121" i="3"/>
  <c r="E121" i="3"/>
  <c r="D121" i="3"/>
  <c r="C121" i="3"/>
  <c r="J120" i="3"/>
  <c r="K120" i="3" s="1"/>
  <c r="K119" i="3"/>
  <c r="J119" i="3"/>
  <c r="J118" i="3"/>
  <c r="K118" i="3" s="1"/>
  <c r="K117" i="3"/>
  <c r="J117" i="3"/>
  <c r="J116" i="3"/>
  <c r="K116" i="3" s="1"/>
  <c r="K115" i="3"/>
  <c r="J115" i="3"/>
  <c r="J114" i="3"/>
  <c r="K114" i="3" s="1"/>
  <c r="K113" i="3"/>
  <c r="J113" i="3"/>
  <c r="J112" i="3"/>
  <c r="K112" i="3" s="1"/>
  <c r="K111" i="3"/>
  <c r="J111" i="3"/>
  <c r="J110" i="3"/>
  <c r="K110" i="3" s="1"/>
  <c r="K109" i="3"/>
  <c r="J109" i="3"/>
  <c r="J108" i="3"/>
  <c r="K108" i="3" s="1"/>
  <c r="K107" i="3"/>
  <c r="J107" i="3"/>
  <c r="J106" i="3"/>
  <c r="K106" i="3" s="1"/>
  <c r="K105" i="3"/>
  <c r="J105" i="3"/>
  <c r="J104" i="3"/>
  <c r="K104" i="3" s="1"/>
  <c r="K103" i="3"/>
  <c r="J103" i="3"/>
  <c r="J102" i="3"/>
  <c r="K102" i="3" s="1"/>
  <c r="K101" i="3"/>
  <c r="J101" i="3"/>
  <c r="I100" i="3"/>
  <c r="H100" i="3"/>
  <c r="H135" i="3" s="1"/>
  <c r="H161" i="3" s="1"/>
  <c r="G100" i="3"/>
  <c r="F100" i="3"/>
  <c r="F135" i="3" s="1"/>
  <c r="F161" i="3" s="1"/>
  <c r="E100" i="3"/>
  <c r="D100" i="3"/>
  <c r="D135" i="3" s="1"/>
  <c r="C100" i="3"/>
  <c r="C135" i="3" s="1"/>
  <c r="K98" i="3"/>
  <c r="I98" i="3"/>
  <c r="H98" i="3"/>
  <c r="G98" i="3"/>
  <c r="F98" i="3"/>
  <c r="E98" i="3"/>
  <c r="D98" i="3"/>
  <c r="C97" i="3"/>
  <c r="K96" i="3"/>
  <c r="K164" i="3" s="1"/>
  <c r="J91" i="3"/>
  <c r="K91" i="3" s="1"/>
  <c r="K90" i="3"/>
  <c r="J90" i="3"/>
  <c r="J89" i="3"/>
  <c r="K89" i="3" s="1"/>
  <c r="K88" i="3"/>
  <c r="J88" i="3"/>
  <c r="J87" i="3"/>
  <c r="K87" i="3" s="1"/>
  <c r="K86" i="3"/>
  <c r="J86" i="3"/>
  <c r="J85" i="3"/>
  <c r="I85" i="3"/>
  <c r="H85" i="3"/>
  <c r="G85" i="3"/>
  <c r="F85" i="3"/>
  <c r="E85" i="3"/>
  <c r="D85" i="3"/>
  <c r="C85" i="3"/>
  <c r="K84" i="3"/>
  <c r="J84" i="3"/>
  <c r="J83" i="3"/>
  <c r="K83" i="3" s="1"/>
  <c r="K82" i="3"/>
  <c r="J82" i="3"/>
  <c r="I81" i="3"/>
  <c r="I92" i="3" s="1"/>
  <c r="I166" i="3" s="1"/>
  <c r="H81" i="3"/>
  <c r="G81" i="3"/>
  <c r="F81" i="3"/>
  <c r="E81" i="3"/>
  <c r="E92" i="3" s="1"/>
  <c r="E166" i="3" s="1"/>
  <c r="D81" i="3"/>
  <c r="C81" i="3"/>
  <c r="J80" i="3"/>
  <c r="K80" i="3" s="1"/>
  <c r="K78" i="3" s="1"/>
  <c r="K79" i="3"/>
  <c r="J79" i="3"/>
  <c r="J78" i="3"/>
  <c r="I78" i="3"/>
  <c r="H78" i="3"/>
  <c r="G78" i="3"/>
  <c r="F78" i="3"/>
  <c r="F92" i="3" s="1"/>
  <c r="F166" i="3" s="1"/>
  <c r="E78" i="3"/>
  <c r="D78" i="3"/>
  <c r="C78" i="3"/>
  <c r="K77" i="3"/>
  <c r="J77" i="3"/>
  <c r="J76" i="3"/>
  <c r="K76" i="3" s="1"/>
  <c r="K75" i="3"/>
  <c r="J75" i="3"/>
  <c r="J74" i="3"/>
  <c r="I73" i="3"/>
  <c r="H73" i="3"/>
  <c r="H92" i="3" s="1"/>
  <c r="H166" i="3" s="1"/>
  <c r="G73" i="3"/>
  <c r="F73" i="3"/>
  <c r="E73" i="3"/>
  <c r="D73" i="3"/>
  <c r="D92" i="3" s="1"/>
  <c r="D166" i="3" s="1"/>
  <c r="C73" i="3"/>
  <c r="K72" i="3"/>
  <c r="J72" i="3"/>
  <c r="K71" i="3"/>
  <c r="J71" i="3"/>
  <c r="K70" i="3"/>
  <c r="J70" i="3"/>
  <c r="K69" i="3"/>
  <c r="J69" i="3"/>
  <c r="I69" i="3"/>
  <c r="H69" i="3"/>
  <c r="G69" i="3"/>
  <c r="G92" i="3" s="1"/>
  <c r="F69" i="3"/>
  <c r="E69" i="3"/>
  <c r="D69" i="3"/>
  <c r="C69" i="3"/>
  <c r="C92" i="3" s="1"/>
  <c r="D68" i="3"/>
  <c r="D165" i="3" s="1"/>
  <c r="K67" i="3"/>
  <c r="J67" i="3"/>
  <c r="K66" i="3"/>
  <c r="J66" i="3"/>
  <c r="K65" i="3"/>
  <c r="J65" i="3"/>
  <c r="K64" i="3"/>
  <c r="K63" i="3" s="1"/>
  <c r="J64" i="3"/>
  <c r="J63" i="3" s="1"/>
  <c r="I63" i="3"/>
  <c r="H63" i="3"/>
  <c r="G63" i="3"/>
  <c r="F63" i="3"/>
  <c r="E63" i="3"/>
  <c r="D63" i="3"/>
  <c r="C63" i="3"/>
  <c r="J62" i="3"/>
  <c r="K62" i="3" s="1"/>
  <c r="K61" i="3"/>
  <c r="J61" i="3"/>
  <c r="J60" i="3"/>
  <c r="K60" i="3" s="1"/>
  <c r="K59" i="3"/>
  <c r="J59" i="3"/>
  <c r="I58" i="3"/>
  <c r="H58" i="3"/>
  <c r="G58" i="3"/>
  <c r="F58" i="3"/>
  <c r="E58" i="3"/>
  <c r="D58" i="3"/>
  <c r="C58" i="3"/>
  <c r="J57" i="3"/>
  <c r="K57" i="3" s="1"/>
  <c r="K56" i="3"/>
  <c r="J56" i="3"/>
  <c r="J55" i="3"/>
  <c r="K55" i="3" s="1"/>
  <c r="K54" i="3"/>
  <c r="J54" i="3"/>
  <c r="J53" i="3"/>
  <c r="J52" i="3" s="1"/>
  <c r="I52" i="3"/>
  <c r="H52" i="3"/>
  <c r="G52" i="3"/>
  <c r="F52" i="3"/>
  <c r="E52" i="3"/>
  <c r="D52" i="3"/>
  <c r="C52" i="3"/>
  <c r="J51" i="3"/>
  <c r="K51" i="3" s="1"/>
  <c r="K50" i="3"/>
  <c r="J50" i="3"/>
  <c r="J49" i="3"/>
  <c r="K49" i="3" s="1"/>
  <c r="K48" i="3"/>
  <c r="J48" i="3"/>
  <c r="J47" i="3"/>
  <c r="K47" i="3" s="1"/>
  <c r="K46" i="3"/>
  <c r="J46" i="3"/>
  <c r="J45" i="3"/>
  <c r="K45" i="3" s="1"/>
  <c r="K44" i="3"/>
  <c r="J44" i="3"/>
  <c r="J43" i="3"/>
  <c r="K43" i="3" s="1"/>
  <c r="K42" i="3"/>
  <c r="J42" i="3"/>
  <c r="J41" i="3"/>
  <c r="I40" i="3"/>
  <c r="H40" i="3"/>
  <c r="G40" i="3"/>
  <c r="F40" i="3"/>
  <c r="E40" i="3"/>
  <c r="D40" i="3"/>
  <c r="C40" i="3"/>
  <c r="K39" i="3"/>
  <c r="J39" i="3"/>
  <c r="J38" i="3"/>
  <c r="K38" i="3" s="1"/>
  <c r="K37" i="3"/>
  <c r="J37" i="3"/>
  <c r="J36" i="3"/>
  <c r="K36" i="3" s="1"/>
  <c r="K35" i="3"/>
  <c r="J35" i="3"/>
  <c r="J34" i="3"/>
  <c r="K34" i="3" s="1"/>
  <c r="K33" i="3"/>
  <c r="J33" i="3"/>
  <c r="I32" i="3"/>
  <c r="H32" i="3"/>
  <c r="G32" i="3"/>
  <c r="F32" i="3"/>
  <c r="E32" i="3"/>
  <c r="D32" i="3"/>
  <c r="C32" i="3"/>
  <c r="K31" i="3"/>
  <c r="J31" i="3"/>
  <c r="J30" i="3"/>
  <c r="K30" i="3" s="1"/>
  <c r="K29" i="3"/>
  <c r="J29" i="3"/>
  <c r="J28" i="3"/>
  <c r="K28" i="3" s="1"/>
  <c r="K27" i="3"/>
  <c r="J27" i="3"/>
  <c r="J26" i="3"/>
  <c r="I25" i="3"/>
  <c r="H25" i="3"/>
  <c r="G25" i="3"/>
  <c r="G68" i="3" s="1"/>
  <c r="F25" i="3"/>
  <c r="E25" i="3"/>
  <c r="D25" i="3"/>
  <c r="C25" i="3"/>
  <c r="C68" i="3" s="1"/>
  <c r="K24" i="3"/>
  <c r="J24" i="3"/>
  <c r="J23" i="3"/>
  <c r="K23" i="3" s="1"/>
  <c r="K22" i="3"/>
  <c r="J22" i="3"/>
  <c r="J21" i="3"/>
  <c r="K21" i="3" s="1"/>
  <c r="K20" i="3"/>
  <c r="J20" i="3"/>
  <c r="J19" i="3"/>
  <c r="J18" i="3" s="1"/>
  <c r="I18" i="3"/>
  <c r="H18" i="3"/>
  <c r="H68" i="3" s="1"/>
  <c r="G18" i="3"/>
  <c r="F18" i="3"/>
  <c r="E18" i="3"/>
  <c r="D18" i="3"/>
  <c r="C18" i="3"/>
  <c r="J17" i="3"/>
  <c r="K17" i="3" s="1"/>
  <c r="K16" i="3"/>
  <c r="J16" i="3"/>
  <c r="J15" i="3"/>
  <c r="K15" i="3" s="1"/>
  <c r="K14" i="3"/>
  <c r="J14" i="3"/>
  <c r="J13" i="3"/>
  <c r="K13" i="3" s="1"/>
  <c r="K12" i="3"/>
  <c r="J12" i="3"/>
  <c r="J11" i="3"/>
  <c r="I11" i="3"/>
  <c r="H11" i="3"/>
  <c r="G11" i="3"/>
  <c r="F11" i="3"/>
  <c r="F68" i="3" s="1"/>
  <c r="E11" i="3"/>
  <c r="D11" i="3"/>
  <c r="C11" i="3"/>
  <c r="C8" i="3"/>
  <c r="F165" i="2"/>
  <c r="K164" i="2"/>
  <c r="K159" i="2"/>
  <c r="J159" i="2"/>
  <c r="J158" i="2"/>
  <c r="K158" i="2" s="1"/>
  <c r="K157" i="2"/>
  <c r="J157" i="2"/>
  <c r="J156" i="2"/>
  <c r="K156" i="2" s="1"/>
  <c r="K155" i="2"/>
  <c r="J155" i="2"/>
  <c r="J154" i="2"/>
  <c r="K154" i="2" s="1"/>
  <c r="K153" i="2"/>
  <c r="J153" i="2"/>
  <c r="J152" i="2"/>
  <c r="I152" i="2"/>
  <c r="H152" i="2"/>
  <c r="G152" i="2"/>
  <c r="F152" i="2"/>
  <c r="F160" i="2" s="1"/>
  <c r="E152" i="2"/>
  <c r="D152" i="2"/>
  <c r="C152" i="2"/>
  <c r="K151" i="2"/>
  <c r="J151" i="2"/>
  <c r="K150" i="2"/>
  <c r="J150" i="2"/>
  <c r="K149" i="2"/>
  <c r="J149" i="2"/>
  <c r="K148" i="2"/>
  <c r="J148" i="2"/>
  <c r="K147" i="2"/>
  <c r="J147" i="2"/>
  <c r="I147" i="2"/>
  <c r="H147" i="2"/>
  <c r="G147" i="2"/>
  <c r="F147" i="2"/>
  <c r="E147" i="2"/>
  <c r="D147" i="2"/>
  <c r="C147" i="2"/>
  <c r="K146" i="2"/>
  <c r="J146" i="2"/>
  <c r="J145" i="2"/>
  <c r="K145" i="2" s="1"/>
  <c r="K144" i="2"/>
  <c r="J144" i="2"/>
  <c r="J143" i="2"/>
  <c r="K143" i="2" s="1"/>
  <c r="K142" i="2"/>
  <c r="J142" i="2"/>
  <c r="J141" i="2"/>
  <c r="I140" i="2"/>
  <c r="H140" i="2"/>
  <c r="G140" i="2"/>
  <c r="F140" i="2"/>
  <c r="E140" i="2"/>
  <c r="D140" i="2"/>
  <c r="C140" i="2"/>
  <c r="K139" i="2"/>
  <c r="J139" i="2"/>
  <c r="K138" i="2"/>
  <c r="J138" i="2"/>
  <c r="K137" i="2"/>
  <c r="J137" i="2"/>
  <c r="K136" i="2"/>
  <c r="J136" i="2"/>
  <c r="I136" i="2"/>
  <c r="I160" i="2" s="1"/>
  <c r="H136" i="2"/>
  <c r="G136" i="2"/>
  <c r="G160" i="2" s="1"/>
  <c r="F136" i="2"/>
  <c r="E136" i="2"/>
  <c r="E160" i="2" s="1"/>
  <c r="D136" i="2"/>
  <c r="C136" i="2"/>
  <c r="C160" i="2" s="1"/>
  <c r="D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I121" i="2"/>
  <c r="H121" i="2"/>
  <c r="G121" i="2"/>
  <c r="G135" i="2" s="1"/>
  <c r="G161" i="2" s="1"/>
  <c r="F121" i="2"/>
  <c r="E121" i="2"/>
  <c r="D121" i="2"/>
  <c r="C121" i="2"/>
  <c r="K120" i="2"/>
  <c r="J120" i="2"/>
  <c r="J119" i="2"/>
  <c r="K119" i="2" s="1"/>
  <c r="K118" i="2"/>
  <c r="J118" i="2"/>
  <c r="J117" i="2"/>
  <c r="K117" i="2" s="1"/>
  <c r="K116" i="2"/>
  <c r="J116" i="2"/>
  <c r="J115" i="2"/>
  <c r="K115" i="2" s="1"/>
  <c r="K114" i="2"/>
  <c r="J114" i="2"/>
  <c r="J113" i="2"/>
  <c r="K113" i="2" s="1"/>
  <c r="K112" i="2"/>
  <c r="J112" i="2"/>
  <c r="J111" i="2"/>
  <c r="K111" i="2" s="1"/>
  <c r="K110" i="2"/>
  <c r="J110" i="2"/>
  <c r="J109" i="2"/>
  <c r="K109" i="2" s="1"/>
  <c r="K108" i="2"/>
  <c r="J108" i="2"/>
  <c r="J107" i="2"/>
  <c r="K107" i="2" s="1"/>
  <c r="K106" i="2"/>
  <c r="J106" i="2"/>
  <c r="J105" i="2"/>
  <c r="K105" i="2" s="1"/>
  <c r="K104" i="2"/>
  <c r="J104" i="2"/>
  <c r="J103" i="2"/>
  <c r="K103" i="2" s="1"/>
  <c r="K102" i="2"/>
  <c r="J102" i="2"/>
  <c r="J101" i="2"/>
  <c r="I100" i="2"/>
  <c r="I135" i="2" s="1"/>
  <c r="I161" i="2" s="1"/>
  <c r="H100" i="2"/>
  <c r="H135" i="2" s="1"/>
  <c r="G100" i="2"/>
  <c r="F100" i="2"/>
  <c r="F135" i="2" s="1"/>
  <c r="E100" i="2"/>
  <c r="E135" i="2" s="1"/>
  <c r="E161" i="2" s="1"/>
  <c r="D100" i="2"/>
  <c r="C100" i="2"/>
  <c r="C135" i="2" s="1"/>
  <c r="C161" i="2" s="1"/>
  <c r="K98" i="2"/>
  <c r="I98" i="2"/>
  <c r="H98" i="2"/>
  <c r="G98" i="2"/>
  <c r="F98" i="2"/>
  <c r="E98" i="2"/>
  <c r="D98" i="2"/>
  <c r="C97" i="2"/>
  <c r="K96" i="2"/>
  <c r="F92" i="2"/>
  <c r="K91" i="2"/>
  <c r="J91" i="2"/>
  <c r="J90" i="2"/>
  <c r="K90" i="2" s="1"/>
  <c r="K89" i="2"/>
  <c r="J89" i="2"/>
  <c r="J88" i="2"/>
  <c r="K88" i="2" s="1"/>
  <c r="K87" i="2"/>
  <c r="J87" i="2"/>
  <c r="J86" i="2"/>
  <c r="I85" i="2"/>
  <c r="H85" i="2"/>
  <c r="G85" i="2"/>
  <c r="F85" i="2"/>
  <c r="E85" i="2"/>
  <c r="D85" i="2"/>
  <c r="C85" i="2"/>
  <c r="K84" i="2"/>
  <c r="J84" i="2"/>
  <c r="K83" i="2"/>
  <c r="J83" i="2"/>
  <c r="K82" i="2"/>
  <c r="J82" i="2"/>
  <c r="K81" i="2"/>
  <c r="J81" i="2"/>
  <c r="I81" i="2"/>
  <c r="H81" i="2"/>
  <c r="G81" i="2"/>
  <c r="F81" i="2"/>
  <c r="E81" i="2"/>
  <c r="D81" i="2"/>
  <c r="C81" i="2"/>
  <c r="C92" i="2" s="1"/>
  <c r="K80" i="2"/>
  <c r="J80" i="2"/>
  <c r="J79" i="2"/>
  <c r="I78" i="2"/>
  <c r="H78" i="2"/>
  <c r="G78" i="2"/>
  <c r="F78" i="2"/>
  <c r="E78" i="2"/>
  <c r="D78" i="2"/>
  <c r="C78" i="2"/>
  <c r="K77" i="2"/>
  <c r="J77" i="2"/>
  <c r="J76" i="2"/>
  <c r="K76" i="2" s="1"/>
  <c r="K75" i="2"/>
  <c r="J75" i="2"/>
  <c r="J74" i="2"/>
  <c r="J73" i="2" s="1"/>
  <c r="I73" i="2"/>
  <c r="I92" i="2" s="1"/>
  <c r="I166" i="2" s="1"/>
  <c r="H73" i="2"/>
  <c r="G73" i="2"/>
  <c r="F73" i="2"/>
  <c r="E73" i="2"/>
  <c r="E92" i="2" s="1"/>
  <c r="E166" i="2" s="1"/>
  <c r="D73" i="2"/>
  <c r="C73" i="2"/>
  <c r="J72" i="2"/>
  <c r="K72" i="2" s="1"/>
  <c r="K71" i="2"/>
  <c r="J71" i="2"/>
  <c r="J70" i="2"/>
  <c r="I69" i="2"/>
  <c r="H69" i="2"/>
  <c r="G69" i="2"/>
  <c r="G92" i="2" s="1"/>
  <c r="G166" i="2" s="1"/>
  <c r="F69" i="2"/>
  <c r="E69" i="2"/>
  <c r="D69" i="2"/>
  <c r="C69" i="2"/>
  <c r="H68" i="2"/>
  <c r="J67" i="2"/>
  <c r="K67" i="2" s="1"/>
  <c r="K66" i="2"/>
  <c r="J66" i="2"/>
  <c r="J65" i="2"/>
  <c r="K65" i="2" s="1"/>
  <c r="K64" i="2"/>
  <c r="J64" i="2"/>
  <c r="J63" i="2"/>
  <c r="I63" i="2"/>
  <c r="H63" i="2"/>
  <c r="G63" i="2"/>
  <c r="F63" i="2"/>
  <c r="E63" i="2"/>
  <c r="D63" i="2"/>
  <c r="C63" i="2"/>
  <c r="K62" i="2"/>
  <c r="J62" i="2"/>
  <c r="K61" i="2"/>
  <c r="J61" i="2"/>
  <c r="K60" i="2"/>
  <c r="J60" i="2"/>
  <c r="K59" i="2"/>
  <c r="J59" i="2"/>
  <c r="K58" i="2"/>
  <c r="J58" i="2"/>
  <c r="I58" i="2"/>
  <c r="H58" i="2"/>
  <c r="G58" i="2"/>
  <c r="F58" i="2"/>
  <c r="E58" i="2"/>
  <c r="D58" i="2"/>
  <c r="C58" i="2"/>
  <c r="K57" i="2"/>
  <c r="J57" i="2"/>
  <c r="J56" i="2"/>
  <c r="K56" i="2" s="1"/>
  <c r="K55" i="2"/>
  <c r="J55" i="2"/>
  <c r="J54" i="2"/>
  <c r="K54" i="2" s="1"/>
  <c r="K53" i="2"/>
  <c r="J53" i="2"/>
  <c r="I52" i="2"/>
  <c r="H52" i="2"/>
  <c r="G52" i="2"/>
  <c r="F52" i="2"/>
  <c r="E52" i="2"/>
  <c r="D52" i="2"/>
  <c r="C52" i="2"/>
  <c r="J51" i="2"/>
  <c r="K51" i="2" s="1"/>
  <c r="K50" i="2"/>
  <c r="J50" i="2"/>
  <c r="J49" i="2"/>
  <c r="K49" i="2" s="1"/>
  <c r="K48" i="2"/>
  <c r="J48" i="2"/>
  <c r="J47" i="2"/>
  <c r="K47" i="2" s="1"/>
  <c r="K46" i="2"/>
  <c r="J46" i="2"/>
  <c r="J45" i="2"/>
  <c r="K45" i="2" s="1"/>
  <c r="K44" i="2"/>
  <c r="J44" i="2"/>
  <c r="J43" i="2"/>
  <c r="K43" i="2" s="1"/>
  <c r="K42" i="2"/>
  <c r="J42" i="2"/>
  <c r="J41" i="2"/>
  <c r="J40" i="2" s="1"/>
  <c r="I40" i="2"/>
  <c r="I68" i="2" s="1"/>
  <c r="H40" i="2"/>
  <c r="G40" i="2"/>
  <c r="F40" i="2"/>
  <c r="E40" i="2"/>
  <c r="D40" i="2"/>
  <c r="C40" i="2"/>
  <c r="J39" i="2"/>
  <c r="K39" i="2" s="1"/>
  <c r="K38" i="2"/>
  <c r="J38" i="2"/>
  <c r="J37" i="2"/>
  <c r="K37" i="2" s="1"/>
  <c r="K36" i="2"/>
  <c r="J36" i="2"/>
  <c r="J35" i="2"/>
  <c r="K35" i="2" s="1"/>
  <c r="K34" i="2"/>
  <c r="J34" i="2"/>
  <c r="J33" i="2"/>
  <c r="I32" i="2"/>
  <c r="H32" i="2"/>
  <c r="G32" i="2"/>
  <c r="F32" i="2"/>
  <c r="E32" i="2"/>
  <c r="D32" i="2"/>
  <c r="C32" i="2"/>
  <c r="K31" i="2"/>
  <c r="J31" i="2"/>
  <c r="J30" i="2"/>
  <c r="K30" i="2" s="1"/>
  <c r="K29" i="2"/>
  <c r="J29" i="2"/>
  <c r="J28" i="2"/>
  <c r="K28" i="2" s="1"/>
  <c r="K27" i="2"/>
  <c r="J27" i="2"/>
  <c r="J26" i="2"/>
  <c r="J25" i="2" s="1"/>
  <c r="I25" i="2"/>
  <c r="H25" i="2"/>
  <c r="G25" i="2"/>
  <c r="F25" i="2"/>
  <c r="E25" i="2"/>
  <c r="D25" i="2"/>
  <c r="D68" i="2" s="1"/>
  <c r="C25" i="2"/>
  <c r="J24" i="2"/>
  <c r="K24" i="2" s="1"/>
  <c r="K23" i="2"/>
  <c r="J23" i="2"/>
  <c r="J22" i="2"/>
  <c r="K22" i="2" s="1"/>
  <c r="K21" i="2"/>
  <c r="J21" i="2"/>
  <c r="J20" i="2"/>
  <c r="K20" i="2" s="1"/>
  <c r="K19" i="2"/>
  <c r="J19" i="2"/>
  <c r="I18" i="2"/>
  <c r="H18" i="2"/>
  <c r="G18" i="2"/>
  <c r="F18" i="2"/>
  <c r="E18" i="2"/>
  <c r="E68" i="2" s="1"/>
  <c r="D18" i="2"/>
  <c r="C18" i="2"/>
  <c r="J17" i="2"/>
  <c r="K17" i="2" s="1"/>
  <c r="K16" i="2"/>
  <c r="J16" i="2"/>
  <c r="J15" i="2"/>
  <c r="K15" i="2" s="1"/>
  <c r="K14" i="2"/>
  <c r="J14" i="2"/>
  <c r="J13" i="2"/>
  <c r="K13" i="2" s="1"/>
  <c r="K12" i="2"/>
  <c r="J12" i="2"/>
  <c r="J11" i="2"/>
  <c r="I11" i="2"/>
  <c r="H11" i="2"/>
  <c r="G11" i="2"/>
  <c r="F11" i="2"/>
  <c r="F68" i="2" s="1"/>
  <c r="F93" i="2" s="1"/>
  <c r="E11" i="2"/>
  <c r="D11" i="2"/>
  <c r="C11" i="2"/>
  <c r="C8" i="2"/>
  <c r="E165" i="2" l="1"/>
  <c r="E93" i="2"/>
  <c r="H161" i="2"/>
  <c r="K160" i="2"/>
  <c r="C165" i="3"/>
  <c r="C93" i="3"/>
  <c r="H165" i="3"/>
  <c r="H93" i="3"/>
  <c r="K32" i="3"/>
  <c r="K85" i="3"/>
  <c r="C161" i="3"/>
  <c r="E32" i="5"/>
  <c r="I32" i="5"/>
  <c r="I93" i="2"/>
  <c r="I165" i="2"/>
  <c r="G165" i="3"/>
  <c r="G93" i="3"/>
  <c r="K11" i="2"/>
  <c r="D165" i="2"/>
  <c r="C166" i="2"/>
  <c r="F161" i="2"/>
  <c r="K100" i="3"/>
  <c r="K135" i="3" s="1"/>
  <c r="I31" i="4"/>
  <c r="E31" i="4"/>
  <c r="J32" i="2"/>
  <c r="K33" i="2"/>
  <c r="K32" i="2" s="1"/>
  <c r="F165" i="3"/>
  <c r="F93" i="3"/>
  <c r="D93" i="3"/>
  <c r="J100" i="3"/>
  <c r="J135" i="3" s="1"/>
  <c r="C32" i="4"/>
  <c r="E30" i="5"/>
  <c r="E31" i="5" s="1"/>
  <c r="J15" i="7"/>
  <c r="K16" i="7"/>
  <c r="K15" i="7" s="1"/>
  <c r="K29" i="7"/>
  <c r="K63" i="2"/>
  <c r="D160" i="2"/>
  <c r="D161" i="2" s="1"/>
  <c r="H160" i="2"/>
  <c r="J32" i="3"/>
  <c r="J40" i="3"/>
  <c r="J68" i="3" s="1"/>
  <c r="K41" i="3"/>
  <c r="K40" i="3" s="1"/>
  <c r="K53" i="3"/>
  <c r="K52" i="3" s="1"/>
  <c r="J58" i="3"/>
  <c r="J81" i="3"/>
  <c r="J92" i="3" s="1"/>
  <c r="J166" i="3" s="1"/>
  <c r="F155" i="7"/>
  <c r="K41" i="2"/>
  <c r="K40" i="2" s="1"/>
  <c r="J52" i="2"/>
  <c r="J69" i="2"/>
  <c r="J92" i="2" s="1"/>
  <c r="K70" i="2"/>
  <c r="K69" i="2" s="1"/>
  <c r="K74" i="2"/>
  <c r="K73" i="2" s="1"/>
  <c r="J100" i="2"/>
  <c r="J135" i="2" s="1"/>
  <c r="K101" i="2"/>
  <c r="K100" i="2" s="1"/>
  <c r="K135" i="2" s="1"/>
  <c r="K161" i="2" s="1"/>
  <c r="K152" i="2"/>
  <c r="K11" i="3"/>
  <c r="K19" i="3"/>
  <c r="K18" i="3" s="1"/>
  <c r="J136" i="3"/>
  <c r="J160" i="3" s="1"/>
  <c r="K147" i="3"/>
  <c r="D31" i="4"/>
  <c r="D30" i="4"/>
  <c r="E29" i="4"/>
  <c r="E30" i="4" s="1"/>
  <c r="K39" i="7"/>
  <c r="K37" i="7" s="1"/>
  <c r="J37" i="7"/>
  <c r="J70" i="7"/>
  <c r="J89" i="7" s="1"/>
  <c r="K77" i="7"/>
  <c r="K75" i="7" s="1"/>
  <c r="J75" i="7"/>
  <c r="J78" i="7"/>
  <c r="K79" i="7"/>
  <c r="K78" i="7" s="1"/>
  <c r="K82" i="7"/>
  <c r="C155" i="7"/>
  <c r="C156" i="7" s="1"/>
  <c r="K50" i="8"/>
  <c r="K49" i="8" s="1"/>
  <c r="J49" i="8"/>
  <c r="J40" i="10"/>
  <c r="K41" i="10"/>
  <c r="K40" i="10" s="1"/>
  <c r="J46" i="10"/>
  <c r="K47" i="10"/>
  <c r="K46" i="10" s="1"/>
  <c r="K52" i="2"/>
  <c r="H165" i="2"/>
  <c r="K92" i="3"/>
  <c r="D32" i="5"/>
  <c r="D31" i="5"/>
  <c r="K33" i="7"/>
  <c r="J29" i="7"/>
  <c r="K128" i="7"/>
  <c r="J39" i="10"/>
  <c r="J44" i="10" s="1"/>
  <c r="K18" i="2"/>
  <c r="K26" i="2"/>
  <c r="K25" i="2" s="1"/>
  <c r="J78" i="2"/>
  <c r="K79" i="2"/>
  <c r="K78" i="2" s="1"/>
  <c r="F166" i="2"/>
  <c r="J25" i="3"/>
  <c r="K26" i="3"/>
  <c r="K25" i="3" s="1"/>
  <c r="I29" i="4"/>
  <c r="I30" i="4" s="1"/>
  <c r="I25" i="6"/>
  <c r="G65" i="7"/>
  <c r="G90" i="7" s="1"/>
  <c r="K70" i="7"/>
  <c r="J93" i="7"/>
  <c r="J128" i="7" s="1"/>
  <c r="C68" i="2"/>
  <c r="G68" i="2"/>
  <c r="J18" i="2"/>
  <c r="J68" i="2" s="1"/>
  <c r="D92" i="2"/>
  <c r="D166" i="2" s="1"/>
  <c r="H92" i="2"/>
  <c r="H166" i="2" s="1"/>
  <c r="J85" i="2"/>
  <c r="K86" i="2"/>
  <c r="K85" i="2" s="1"/>
  <c r="J140" i="2"/>
  <c r="J160" i="2" s="1"/>
  <c r="K141" i="2"/>
  <c r="K140" i="2" s="1"/>
  <c r="E68" i="3"/>
  <c r="I68" i="3"/>
  <c r="K58" i="3"/>
  <c r="J73" i="3"/>
  <c r="K74" i="3"/>
  <c r="K73" i="3" s="1"/>
  <c r="K81" i="3"/>
  <c r="E135" i="3"/>
  <c r="E161" i="3" s="1"/>
  <c r="I135" i="3"/>
  <c r="I161" i="3" s="1"/>
  <c r="K121" i="3"/>
  <c r="C160" i="3"/>
  <c r="C166" i="3" s="1"/>
  <c r="G160" i="3"/>
  <c r="G161" i="3" s="1"/>
  <c r="K153" i="3"/>
  <c r="K152" i="3" s="1"/>
  <c r="K160" i="3" s="1"/>
  <c r="H32" i="5"/>
  <c r="D65" i="7"/>
  <c r="D90" i="7" s="1"/>
  <c r="H65" i="7"/>
  <c r="H90" i="7" s="1"/>
  <c r="J49" i="7"/>
  <c r="K50" i="7"/>
  <c r="K49" i="7" s="1"/>
  <c r="K84" i="7"/>
  <c r="J82" i="7"/>
  <c r="J140" i="8"/>
  <c r="J154" i="8" s="1"/>
  <c r="K142" i="8"/>
  <c r="K129" i="7"/>
  <c r="K154" i="7" s="1"/>
  <c r="J133" i="7"/>
  <c r="K137" i="7"/>
  <c r="K133" i="7" s="1"/>
  <c r="K67" i="8"/>
  <c r="K66" i="8" s="1"/>
  <c r="J66" i="8"/>
  <c r="J89" i="8" s="1"/>
  <c r="C44" i="10"/>
  <c r="C59" i="10" s="1"/>
  <c r="K10" i="10"/>
  <c r="K30" i="11"/>
  <c r="K28" i="11" s="1"/>
  <c r="J28" i="11"/>
  <c r="G30" i="4"/>
  <c r="G32" i="4" s="1"/>
  <c r="G31" i="5"/>
  <c r="D30" i="5"/>
  <c r="E65" i="7"/>
  <c r="E90" i="7" s="1"/>
  <c r="I65" i="7"/>
  <c r="I90" i="7" s="1"/>
  <c r="J60" i="7"/>
  <c r="K61" i="7"/>
  <c r="K60" i="7" s="1"/>
  <c r="K66" i="7"/>
  <c r="K131" i="7"/>
  <c r="J129" i="7"/>
  <c r="K39" i="8"/>
  <c r="K37" i="8" s="1"/>
  <c r="J37" i="8"/>
  <c r="C31" i="5"/>
  <c r="J8" i="7"/>
  <c r="J65" i="7" s="1"/>
  <c r="K114" i="7"/>
  <c r="J29" i="8"/>
  <c r="K30" i="8"/>
  <c r="K29" i="8" s="1"/>
  <c r="K140" i="8"/>
  <c r="K154" i="8" s="1"/>
  <c r="K22" i="10"/>
  <c r="H38" i="11"/>
  <c r="H43" i="11" s="1"/>
  <c r="K13" i="11"/>
  <c r="J10" i="11"/>
  <c r="H155" i="7"/>
  <c r="F154" i="7"/>
  <c r="K22" i="8"/>
  <c r="D89" i="8"/>
  <c r="D90" i="8" s="1"/>
  <c r="H89" i="8"/>
  <c r="H90" i="8" s="1"/>
  <c r="K76" i="8"/>
  <c r="K75" i="8" s="1"/>
  <c r="J75" i="8"/>
  <c r="K114" i="8"/>
  <c r="K128" i="8" s="1"/>
  <c r="I58" i="10"/>
  <c r="J52" i="10"/>
  <c r="K22" i="11"/>
  <c r="K39" i="11"/>
  <c r="E128" i="7"/>
  <c r="E155" i="7" s="1"/>
  <c r="I128" i="7"/>
  <c r="I155" i="7" s="1"/>
  <c r="K140" i="7"/>
  <c r="G65" i="8"/>
  <c r="G90" i="8" s="1"/>
  <c r="J8" i="8"/>
  <c r="J65" i="8" s="1"/>
  <c r="J90" i="8" s="1"/>
  <c r="K9" i="8"/>
  <c r="K8" i="8" s="1"/>
  <c r="J60" i="8"/>
  <c r="K71" i="8"/>
  <c r="K70" i="8" s="1"/>
  <c r="K83" i="8"/>
  <c r="K82" i="8" s="1"/>
  <c r="J82" i="8"/>
  <c r="D155" i="8"/>
  <c r="H155" i="8"/>
  <c r="I39" i="10"/>
  <c r="I44" i="10" s="1"/>
  <c r="J22" i="10"/>
  <c r="J33" i="10"/>
  <c r="K34" i="10"/>
  <c r="K33" i="10" s="1"/>
  <c r="K52" i="10"/>
  <c r="K10" i="11"/>
  <c r="K52" i="11"/>
  <c r="K51" i="11" s="1"/>
  <c r="K57" i="11" s="1"/>
  <c r="J51" i="11"/>
  <c r="J57" i="11" s="1"/>
  <c r="J128" i="8"/>
  <c r="J155" i="8" s="1"/>
  <c r="D58" i="10"/>
  <c r="H58" i="10"/>
  <c r="F65" i="8"/>
  <c r="F90" i="8" s="1"/>
  <c r="K60" i="8"/>
  <c r="E38" i="11"/>
  <c r="E43" i="11" s="1"/>
  <c r="I38" i="11"/>
  <c r="I43" i="11" s="1"/>
  <c r="F57" i="11"/>
  <c r="I32" i="4" l="1"/>
  <c r="E32" i="4"/>
  <c r="I33" i="5"/>
  <c r="E33" i="5"/>
  <c r="J165" i="2"/>
  <c r="J93" i="2"/>
  <c r="K155" i="8"/>
  <c r="J165" i="3"/>
  <c r="J93" i="3"/>
  <c r="J90" i="7"/>
  <c r="K89" i="7"/>
  <c r="K166" i="3"/>
  <c r="J166" i="2"/>
  <c r="G166" i="3"/>
  <c r="J38" i="11"/>
  <c r="J43" i="11" s="1"/>
  <c r="C33" i="5"/>
  <c r="G33" i="5"/>
  <c r="J161" i="2"/>
  <c r="K161" i="3"/>
  <c r="J154" i="7"/>
  <c r="K39" i="10"/>
  <c r="K44" i="10" s="1"/>
  <c r="E165" i="3"/>
  <c r="E93" i="3"/>
  <c r="G165" i="2"/>
  <c r="G93" i="2"/>
  <c r="H93" i="2"/>
  <c r="J58" i="10"/>
  <c r="K68" i="3"/>
  <c r="K65" i="7"/>
  <c r="K68" i="2"/>
  <c r="C162" i="3"/>
  <c r="J155" i="7"/>
  <c r="H33" i="5"/>
  <c r="D33" i="5"/>
  <c r="D93" i="2"/>
  <c r="K89" i="8"/>
  <c r="I93" i="3"/>
  <c r="I165" i="3"/>
  <c r="K155" i="7"/>
  <c r="K58" i="10"/>
  <c r="D32" i="4"/>
  <c r="H32" i="4"/>
  <c r="K38" i="11"/>
  <c r="K43" i="11" s="1"/>
  <c r="K58" i="11" s="1"/>
  <c r="K65" i="8"/>
  <c r="K90" i="8" s="1"/>
  <c r="K156" i="8" s="1"/>
  <c r="C165" i="2"/>
  <c r="C93" i="2"/>
  <c r="C162" i="2" s="1"/>
  <c r="K92" i="2"/>
  <c r="K166" i="2" s="1"/>
  <c r="J161" i="3"/>
  <c r="K165" i="2" l="1"/>
  <c r="K93" i="2"/>
  <c r="K162" i="2" s="1"/>
  <c r="K90" i="7"/>
  <c r="K156" i="7" s="1"/>
  <c r="K59" i="10"/>
  <c r="K165" i="3"/>
  <c r="K93" i="3"/>
  <c r="K162" i="3" s="1"/>
</calcChain>
</file>

<file path=xl/sharedStrings.xml><?xml version="1.0" encoding="utf-8"?>
<sst xmlns="http://schemas.openxmlformats.org/spreadsheetml/2006/main" count="1768" uniqueCount="473">
  <si>
    <t>2019. ÉVI KÖLTSÉGVETÉSI RENDELET ÖSSZEVONT BEVÉTELEINEK KIADÁSAINAK MÓDOSÍTÁSA</t>
  </si>
  <si>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</si>
  <si>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</si>
  <si>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</si>
  <si>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</si>
  <si>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</si>
  <si>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</si>
  <si>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1. sz. módosítás </t>
  </si>
  <si>
    <t xml:space="preserve">2. sz. módosítás </t>
  </si>
  <si>
    <t xml:space="preserve">3. sz. módosítás </t>
  </si>
  <si>
    <t xml:space="preserve">4. sz. módosítás </t>
  </si>
  <si>
    <t xml:space="preserve">5. sz. módosítás </t>
  </si>
  <si>
    <t xml:space="preserve">6. sz. módosítás </t>
  </si>
  <si>
    <t>Módosítások összesen</t>
  </si>
  <si>
    <t>3.számú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</si>
  <si>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</si>
  <si>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</si>
  <si>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</si>
  <si>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</si>
  <si>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</si>
  <si>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</si>
  <si>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</si>
  <si>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</si>
  <si>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</si>
  <si>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</si>
  <si>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</si>
  <si>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</si>
  <si>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</si>
  <si>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</si>
  <si>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</si>
  <si>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</si>
  <si>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</si>
  <si>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</si>
  <si>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</si>
  <si>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</si>
  <si>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</si>
  <si>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</si>
  <si>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</si>
  <si>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</si>
  <si>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</si>
  <si>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</si>
  <si>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</si>
  <si>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</si>
  <si>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</si>
  <si>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</si>
  <si>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</si>
  <si>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</si>
  <si>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</si>
  <si>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</si>
  <si>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</si>
  <si>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</si>
  <si>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</si>
  <si>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</si>
  <si>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</si>
  <si>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</si>
  <si>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</si>
  <si>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</si>
  <si>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</si>
  <si>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</si>
  <si>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</si>
  <si>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</si>
  <si>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</si>
  <si>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</si>
  <si>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</si>
  <si>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</si>
  <si>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</si>
  <si>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</si>
  <si>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</si>
  <si>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</si>
  <si>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</si>
  <si>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</si>
  <si>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</si>
  <si>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</si>
  <si>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</si>
  <si>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</si>
  <si>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</si>
  <si>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</si>
  <si>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</si>
  <si>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</si>
  <si>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</si>
  <si>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</si>
  <si>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</si>
  <si>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</si>
  <si>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</si>
  <si>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</si>
  <si>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</si>
  <si>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</si>
  <si>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</si>
  <si>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</si>
  <si>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</si>
  <si>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</si>
  <si>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</si>
  <si>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</si>
  <si>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</si>
  <si>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</si>
  <si>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</si>
  <si>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</si>
  <si>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</si>
  <si>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</si>
  <si>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</si>
  <si>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</si>
  <si>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</si>
  <si>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</si>
  <si>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</si>
  <si>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</si>
  <si>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</si>
  <si>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</si>
  <si>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</si>
  <si>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</si>
  <si>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</si>
  <si>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</si>
  <si>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</si>
  <si>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</si>
  <si>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</si>
  <si>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</si>
  <si>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</si>
  <si>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</si>
  <si>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</si>
  <si>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</si>
  <si>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</si>
  <si>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</si>
  <si>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</si>
  <si>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</si>
  <si>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</si>
  <si>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</si>
  <si>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</si>
  <si>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</si>
  <si>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</si>
  <si>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</si>
  <si>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</si>
  <si>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</si>
  <si>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</si>
  <si>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</si>
  <si>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</si>
  <si>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</si>
  <si>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</si>
  <si>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</si>
  <si>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</si>
  <si>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</si>
  <si>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</si>
  <si>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</si>
  <si>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</si>
  <si>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</si>
  <si>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</si>
  <si>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</si>
  <si>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</si>
  <si>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</si>
  <si>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</si>
  <si>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</si>
  <si>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</si>
  <si>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</si>
  <si>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</si>
  <si>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</si>
  <si>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</si>
  <si>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</si>
  <si>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</si>
  <si>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</si>
  <si>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</si>
  <si>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</si>
  <si>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</si>
  <si>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</si>
  <si>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</si>
  <si>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</si>
  <si>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</si>
  <si>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</si>
  <si>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</si>
  <si>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</si>
  <si>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</si>
  <si>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</si>
  <si>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</si>
  <si>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</si>
  <si>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</si>
  <si>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</si>
  <si>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</si>
  <si>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</si>
  <si>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</si>
  <si>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</si>
  <si>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</si>
  <si>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</si>
  <si>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</si>
  <si>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</si>
  <si>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</si>
  <si>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</si>
  <si>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</si>
  <si>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</si>
  <si>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</si>
  <si>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</si>
  <si>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</si>
  <si>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</si>
  <si>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</si>
  <si>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</si>
  <si>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</si>
  <si>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</si>
  <si>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</si>
  <si>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</si>
  <si>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</si>
  <si>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</si>
  <si>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</si>
  <si>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</si>
  <si>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</si>
  <si>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</si>
  <si>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</si>
  <si>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</si>
  <si>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</si>
  <si>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</si>
  <si>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</si>
  <si>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</si>
  <si>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</si>
  <si>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</si>
  <si>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</si>
  <si>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</si>
  <si>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</si>
  <si>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</si>
  <si>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</si>
  <si>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</si>
  <si>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</si>
  <si>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</si>
  <si>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</si>
  <si>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</si>
  <si>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</si>
  <si>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</si>
  <si>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</si>
  <si>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</si>
  <si>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</si>
  <si>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</si>
  <si>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</si>
  <si>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</si>
  <si>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</si>
  <si>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</si>
  <si>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</si>
  <si>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</si>
  <si>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</si>
  <si>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</si>
  <si>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</si>
  <si>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</si>
  <si>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</si>
  <si>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</si>
  <si>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</si>
  <si>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</si>
  <si>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</si>
  <si>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</si>
  <si>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</si>
  <si>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</si>
  <si>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</si>
  <si>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</si>
  <si>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</si>
  <si>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</si>
  <si>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</si>
  <si>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</si>
  <si>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</si>
  <si>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</si>
  <si>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</si>
  <si>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</si>
  <si>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</si>
  <si>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</si>
  <si>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</si>
  <si>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</si>
  <si>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</si>
  <si>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</si>
  <si>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</si>
  <si>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</si>
  <si>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</si>
  <si>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</si>
  <si>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</si>
  <si>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</si>
  <si>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</si>
  <si>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</si>
  <si>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</si>
  <si>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</si>
  <si>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</si>
  <si>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</si>
  <si>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</si>
  <si>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</si>
  <si>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</si>
  <si>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</si>
  <si>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</si>
  <si>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</si>
  <si>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</si>
  <si>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</si>
  <si>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</si>
  <si>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</si>
  <si>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</si>
  <si>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</si>
  <si>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</si>
  <si>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</si>
  <si>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</si>
  <si>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</si>
  <si>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2019. ÉVI KÖLTSÉGVETÉSI RENDELET KÖTELEZŐ FELADATOK BEVÉTELEINEK KIADÁSAINAK MÓDOSÍTÁSA</t>
  </si>
  <si>
    <t xml:space="preserve">.5. sz. módosítás </t>
  </si>
  <si>
    <t>I. Működési célú bevételek és kiadások mérlegének módosítása
(Önkormányzati szinten)</t>
  </si>
  <si>
    <t>Bevételek</t>
  </si>
  <si>
    <t>Kiadások</t>
  </si>
  <si>
    <t>Megnevezés</t>
  </si>
  <si>
    <t>Halmozott módosítás 2019. …….-ig</t>
  </si>
  <si>
    <t>2019.3.sz. módosítás után</t>
  </si>
  <si>
    <t>2019. 3.sz. módosítás után</t>
  </si>
  <si>
    <t>E=C±D</t>
  </si>
  <si>
    <t xml:space="preserve">F 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</si>
  <si>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</si>
  <si>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</si>
  <si>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</si>
  <si>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</si>
  <si>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</si>
  <si>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</si>
  <si>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</si>
  <si>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</si>
  <si>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</si>
  <si>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</si>
  <si>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</si>
  <si>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</si>
  <si>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</si>
  <si>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</si>
  <si>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</si>
  <si>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</si>
  <si>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</si>
  <si>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</si>
  <si>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</si>
  <si>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</si>
  <si>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</si>
  <si>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</si>
  <si>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</si>
  <si>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</si>
  <si>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</si>
  <si>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</si>
  <si>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</si>
  <si>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</si>
  <si>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</si>
  <si>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</si>
  <si>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</si>
  <si>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</si>
  <si>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</si>
  <si>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</si>
  <si>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</si>
  <si>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Egyéb</t>
  </si>
  <si>
    <t>22.</t>
  </si>
  <si>
    <t xml:space="preserve">   Váltóbevételek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</si>
  <si>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</si>
  <si>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</si>
  <si>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</si>
  <si>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</si>
  <si>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</si>
  <si>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</si>
  <si>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</si>
  <si>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</si>
  <si>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</si>
  <si>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</si>
  <si>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</si>
  <si>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</si>
  <si>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</si>
  <si>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mérlegének módosítása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</si>
  <si>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</si>
  <si>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</si>
  <si>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</si>
  <si>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</si>
  <si>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</si>
  <si>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</si>
  <si>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</si>
  <si>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</si>
  <si>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</si>
  <si>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</si>
  <si>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</si>
  <si>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</si>
  <si>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</si>
  <si>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</si>
  <si>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</si>
  <si>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</si>
  <si>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</si>
  <si>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</si>
  <si>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</si>
  <si>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</si>
  <si>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</si>
  <si>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</si>
  <si>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</si>
  <si>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</si>
  <si>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</si>
  <si>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</si>
  <si>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</si>
  <si>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</si>
  <si>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</si>
  <si>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</si>
  <si>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</si>
  <si>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</si>
  <si>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</si>
  <si>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Eddigi módosítások összege 2019-ben</t>
  </si>
  <si>
    <t>3.sz. módosítás</t>
  </si>
  <si>
    <t>Módosítások összesen 2019. …..-ig</t>
  </si>
  <si>
    <t>3. számú módosítás utáni előirányzat</t>
  </si>
  <si>
    <t>H=(F+G)</t>
  </si>
  <si>
    <t>I=(E+H)</t>
  </si>
  <si>
    <t>Ingatlan vásárlás (volt Takarékszövetkezet)</t>
  </si>
  <si>
    <t>2019</t>
  </si>
  <si>
    <t>Felszerelések, berendezések vásárlás</t>
  </si>
  <si>
    <t>Fűnyíró vásárlás</t>
  </si>
  <si>
    <t>Kisértékű tárgyi eszköz beszerzés (óvoda)</t>
  </si>
  <si>
    <t>Közös Hivatal klimarendszer kiépítése</t>
  </si>
  <si>
    <t>Játszótér kialakítása</t>
  </si>
  <si>
    <t>Orvosi eszközök beszerzése</t>
  </si>
  <si>
    <t>2019-2020</t>
  </si>
  <si>
    <t>ÖSSZESEN:</t>
  </si>
  <si>
    <t>KENÉZLŐ KÖZSÉG ÖNKORMÁNYZATA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</si>
  <si>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</si>
  <si>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</si>
  <si>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</si>
  <si>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</si>
  <si>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</si>
  <si>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</si>
  <si>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Működési célú kvi támogatások és kiegészítő támogatások</t>
  </si>
  <si>
    <t>Kamatbevételek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</si>
  <si>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</si>
  <si>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</si>
  <si>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</si>
  <si>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</si>
  <si>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</si>
  <si>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</si>
  <si>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</si>
  <si>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</si>
  <si>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</si>
  <si>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</si>
  <si>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</si>
  <si>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</si>
  <si>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</si>
  <si>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</si>
  <si>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</si>
  <si>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</si>
  <si>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</si>
  <si>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</si>
  <si>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</si>
  <si>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Kötelező feladatok bevételeinek és kiadásainak módosítása</t>
  </si>
  <si>
    <t>03</t>
  </si>
  <si>
    <t>Költségvetési szerv megnevezése</t>
  </si>
  <si>
    <t>Kenézlői Közös Önkormányzati Hivatal</t>
  </si>
  <si>
    <t>02</t>
  </si>
  <si>
    <t>Kötelező feladatoknak bevételeinek és kiadásainak módosítása</t>
  </si>
  <si>
    <t>Eredeti
 előirányzat</t>
  </si>
  <si>
    <t>Módosítások
 összesen</t>
  </si>
  <si>
    <t>2.számú módosítás utáni előirányzat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</si>
  <si>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</si>
  <si>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</si>
  <si>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</si>
  <si>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</si>
  <si>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</si>
  <si>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</si>
  <si>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</si>
  <si>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</si>
  <si>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</si>
  <si>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</si>
  <si>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</si>
  <si>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</si>
  <si>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</si>
  <si>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</si>
  <si>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</si>
  <si>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</si>
  <si>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</si>
  <si>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</si>
  <si>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</si>
  <si>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</si>
  <si>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</si>
  <si>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</si>
  <si>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</si>
  <si>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</si>
  <si>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</si>
  <si>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</si>
  <si>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 xml:space="preserve">Kenézlői Óvoda és Konyha </t>
  </si>
  <si>
    <t>Eeredeti
 előirányzat</t>
  </si>
  <si>
    <t>1. melléklet a 6/2020. (VII. 9.) önkormányzati rendelethez</t>
  </si>
  <si>
    <t>2. melléklet a 6/2020. (VII. 9.) önkormányzati rendelethez</t>
  </si>
  <si>
    <t>3. melléklet a 6/2020. (VII. 9.) önkormányzati rendelethez</t>
  </si>
  <si>
    <t>4. melléklet a 6/2020. (VII. 9.) önkormányzati rendelethez</t>
  </si>
  <si>
    <t>5. melléklet a 6/2020. (VII. 9.) önkormányzati rendelethez</t>
  </si>
  <si>
    <t>6. melléklet a 6/2020. (VII. 9.) önkormányzati rendelethez</t>
  </si>
  <si>
    <t>7. melléklet a 6/2020 (VII. 9.) önkormányzati rendelethez</t>
  </si>
  <si>
    <t>8. melléklet a 6/2020. (VII. 9.) önkormányzati rendelethez</t>
  </si>
  <si>
    <t>9. melléklet a 6/2020. (VII. 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</si>
</sst>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9"/>
      <name val="Times New Roman CE"/>
      <charset val="238"/>
    </font>
    <font>
      <sz val="12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6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0" fontId="7" fillId="0" borderId="0" xfId="2" applyFont="1" applyFill="1" applyBorder="1" applyAlignment="1" applyProtection="1">
      <alignment horizontal="right" vertical="center"/>
      <protection locked="0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1" xfId="1" applyFont="1" applyFill="1" applyBorder="1" applyAlignment="1" applyProtection="1">
      <alignment horizontal="center" vertical="center" wrapText="1"/>
      <protection locked="0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164" fontId="12" fillId="0" borderId="14" xfId="2" applyNumberFormat="1" applyFont="1" applyBorder="1" applyAlignment="1" applyProtection="1">
      <alignment horizontal="center" vertical="center" wrapText="1"/>
    </xf>
    <xf numFmtId="0" fontId="13" fillId="0" borderId="0" xfId="1" applyFont="1" applyFill="1" applyProtection="1"/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49" fontId="13" fillId="0" borderId="18" xfId="1" applyNumberFormat="1" applyFont="1" applyFill="1" applyBorder="1" applyAlignment="1" applyProtection="1">
      <alignment horizontal="left" vertical="center" wrapText="1" indent="1"/>
    </xf>
    <xf numFmtId="0" fontId="15" fillId="0" borderId="19" xfId="2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</xf>
    <xf numFmtId="49" fontId="13" fillId="0" borderId="21" xfId="1" applyNumberFormat="1" applyFont="1" applyFill="1" applyBorder="1" applyAlignment="1" applyProtection="1">
      <alignment horizontal="left" vertical="center" wrapText="1" indent="1"/>
    </xf>
    <xf numFmtId="0" fontId="15" fillId="0" borderId="22" xfId="2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2" xfId="2" applyFont="1" applyBorder="1" applyAlignment="1" applyProtection="1">
      <alignment horizontal="left" vertical="center" wrapText="1" indent="1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0" fontId="15" fillId="0" borderId="24" xfId="2" applyFont="1" applyBorder="1" applyAlignment="1" applyProtection="1">
      <alignment horizontal="left" vertical="center" wrapText="1" indent="1"/>
    </xf>
    <xf numFmtId="0" fontId="16" fillId="0" borderId="16" xfId="2" applyFont="1" applyBorder="1" applyAlignment="1" applyProtection="1">
      <alignment horizontal="lef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4" xfId="2" applyFont="1" applyBorder="1" applyAlignment="1" applyProtection="1">
      <alignment horizontal="left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7" xfId="1" applyNumberFormat="1" applyFont="1" applyFill="1" applyBorder="1" applyAlignment="1" applyProtection="1">
      <alignment horizontal="right" vertical="center" wrapText="1" indent="1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Fill="1" applyBorder="1" applyAlignment="1" applyProtection="1">
      <alignment horizontal="right" vertical="center" wrapText="1" indent="1"/>
    </xf>
    <xf numFmtId="164" fontId="1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Fill="1" applyBorder="1" applyAlignment="1" applyProtection="1">
      <alignment horizontal="right" vertical="center" wrapText="1" indent="1"/>
    </xf>
    <xf numFmtId="49" fontId="13" fillId="0" borderId="26" xfId="1" applyNumberFormat="1" applyFont="1" applyFill="1" applyBorder="1" applyAlignment="1" applyProtection="1">
      <alignment horizontal="left" vertical="center" wrapText="1" indent="1"/>
    </xf>
    <xf numFmtId="0" fontId="15" fillId="0" borderId="11" xfId="2" applyFont="1" applyBorder="1" applyAlignment="1" applyProtection="1">
      <alignment horizontal="left" vertical="center" wrapText="1" indent="1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</xf>
    <xf numFmtId="164" fontId="18" fillId="0" borderId="20" xfId="1" applyNumberFormat="1" applyFont="1" applyFill="1" applyBorder="1" applyAlignment="1" applyProtection="1">
      <alignment horizontal="right" vertical="center" wrapText="1" indent="1"/>
    </xf>
    <xf numFmtId="164" fontId="18" fillId="0" borderId="22" xfId="1" applyNumberFormat="1" applyFont="1" applyFill="1" applyBorder="1" applyAlignment="1" applyProtection="1">
      <alignment horizontal="right" vertical="center" wrapText="1" indent="1"/>
    </xf>
    <xf numFmtId="164" fontId="18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5" xfId="1" applyFont="1" applyFill="1" applyBorder="1" applyAlignment="1" applyProtection="1">
      <alignment horizontal="left" vertical="center" wrapText="1"/>
    </xf>
    <xf numFmtId="0" fontId="16" fillId="0" borderId="15" xfId="2" applyFont="1" applyBorder="1" applyAlignment="1" applyProtection="1">
      <alignment vertical="center" wrapText="1"/>
    </xf>
    <xf numFmtId="0" fontId="15" fillId="0" borderId="11" xfId="2" applyFont="1" applyBorder="1" applyAlignment="1" applyProtection="1">
      <alignment vertical="center" wrapText="1"/>
    </xf>
    <xf numFmtId="164" fontId="18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19" xfId="2" applyFont="1" applyBorder="1" applyAlignment="1">
      <alignment horizontal="left" wrapText="1" indent="1"/>
    </xf>
    <xf numFmtId="0" fontId="15" fillId="0" borderId="25" xfId="2" applyFont="1" applyBorder="1" applyAlignment="1">
      <alignment horizontal="left" vertical="center" wrapText="1" indent="1"/>
    </xf>
    <xf numFmtId="0" fontId="15" fillId="0" borderId="18" xfId="2" applyFont="1" applyBorder="1" applyAlignment="1" applyProtection="1">
      <alignment wrapText="1"/>
    </xf>
    <xf numFmtId="0" fontId="15" fillId="0" borderId="21" xfId="2" applyFont="1" applyBorder="1" applyAlignment="1" applyProtection="1">
      <alignment wrapText="1"/>
    </xf>
    <xf numFmtId="0" fontId="15" fillId="0" borderId="23" xfId="2" applyFont="1" applyBorder="1" applyAlignment="1" applyProtection="1">
      <alignment wrapTex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" xfId="2" applyFont="1" applyBorder="1" applyAlignment="1" applyProtection="1">
      <alignment vertical="center" wrapText="1"/>
    </xf>
    <xf numFmtId="0" fontId="16" fillId="0" borderId="9" xfId="2" applyFont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0" fontId="7" fillId="0" borderId="1" xfId="2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1" xfId="2" applyFont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vertical="center" wrapTex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29" xfId="1" applyNumberFormat="1" applyFont="1" applyFill="1" applyBorder="1" applyAlignment="1" applyProtection="1">
      <alignment horizontal="right" vertical="center" wrapText="1" indent="1"/>
    </xf>
    <xf numFmtId="49" fontId="13" fillId="0" borderId="30" xfId="1" applyNumberFormat="1" applyFont="1" applyFill="1" applyBorder="1" applyAlignment="1" applyProtection="1">
      <alignment horizontal="left" vertical="center" wrapText="1" indent="1"/>
    </xf>
    <xf numFmtId="0" fontId="13" fillId="0" borderId="5" xfId="1" applyFont="1" applyFill="1" applyBorder="1" applyAlignment="1" applyProtection="1">
      <alignment horizontal="left" vertical="center" wrapText="1" indent="1"/>
    </xf>
    <xf numFmtId="164" fontId="1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31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28" xfId="1" applyNumberFormat="1" applyFont="1" applyFill="1" applyBorder="1" applyAlignment="1" applyProtection="1">
      <alignment horizontal="righ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</xf>
    <xf numFmtId="164" fontId="13" fillId="0" borderId="32" xfId="1" applyNumberFormat="1" applyFont="1" applyFill="1" applyBorder="1" applyAlignment="1" applyProtection="1">
      <alignment horizontal="right" vertical="center" wrapText="1" indent="1"/>
    </xf>
    <xf numFmtId="0" fontId="13" fillId="0" borderId="33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24" xfId="1" applyFont="1" applyFill="1" applyBorder="1" applyAlignment="1" applyProtection="1">
      <alignment horizontal="left" vertical="center" wrapText="1" indent="6"/>
    </xf>
    <xf numFmtId="0" fontId="13" fillId="0" borderId="22" xfId="1" applyFont="1" applyFill="1" applyBorder="1" applyAlignment="1" applyProtection="1">
      <alignment horizontal="left" indent="6"/>
    </xf>
    <xf numFmtId="0" fontId="13" fillId="0" borderId="22" xfId="1" applyFont="1" applyFill="1" applyBorder="1" applyAlignment="1" applyProtection="1">
      <alignment horizontal="left" vertical="center" wrapText="1" indent="6"/>
    </xf>
    <xf numFmtId="49" fontId="13" fillId="0" borderId="34" xfId="1" applyNumberFormat="1" applyFont="1" applyFill="1" applyBorder="1" applyAlignment="1" applyProtection="1">
      <alignment horizontal="left" vertical="center" wrapText="1" indent="1"/>
    </xf>
    <xf numFmtId="0" fontId="13" fillId="0" borderId="11" xfId="1" applyFont="1" applyFill="1" applyBorder="1" applyAlignment="1" applyProtection="1">
      <alignment horizontal="left" vertical="center" wrapText="1" indent="7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9" xfId="1" applyFont="1" applyFill="1" applyBorder="1" applyAlignment="1" applyProtection="1">
      <alignment horizontal="left" vertical="center" wrapText="1" indent="6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1" applyFont="1" applyFill="1" applyBorder="1" applyAlignment="1" applyProtection="1">
      <alignment horizontal="left" vertical="center" wrapText="1" indent="1"/>
    </xf>
    <xf numFmtId="164" fontId="11" fillId="0" borderId="38" xfId="1" applyNumberFormat="1" applyFont="1" applyFill="1" applyBorder="1" applyAlignment="1" applyProtection="1">
      <alignment horizontal="right" vertical="center" wrapText="1" indent="1"/>
    </xf>
    <xf numFmtId="0" fontId="13" fillId="0" borderId="19" xfId="1" applyFont="1" applyFill="1" applyBorder="1" applyAlignment="1" applyProtection="1">
      <alignment horizontal="left" vertical="center" wrapText="1" indent="1"/>
    </xf>
    <xf numFmtId="164" fontId="17" fillId="0" borderId="38" xfId="1" applyNumberFormat="1" applyFont="1" applyFill="1" applyBorder="1" applyAlignment="1" applyProtection="1">
      <alignment horizontal="right" vertical="center" wrapText="1" inden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6" fillId="0" borderId="16" xfId="2" applyNumberFormat="1" applyFont="1" applyBorder="1" applyAlignment="1" applyProtection="1">
      <alignment horizontal="right" vertical="center" wrapText="1" indent="1"/>
    </xf>
    <xf numFmtId="164" fontId="16" fillId="0" borderId="38" xfId="2" applyNumberFormat="1" applyFont="1" applyBorder="1" applyAlignment="1" applyProtection="1">
      <alignment horizontal="right" vertical="center" wrapText="1" indent="1"/>
    </xf>
    <xf numFmtId="164" fontId="16" fillId="0" borderId="17" xfId="2" applyNumberFormat="1" applyFont="1" applyBorder="1" applyAlignment="1" applyProtection="1">
      <alignment horizontal="right" vertical="center" wrapText="1" indent="1"/>
    </xf>
    <xf numFmtId="164" fontId="16" fillId="0" borderId="16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2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39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2" applyNumberFormat="1" applyFont="1" applyBorder="1" applyAlignment="1" applyProtection="1">
      <alignment horizontal="right" vertical="center" wrapText="1" indent="1"/>
    </xf>
    <xf numFmtId="164" fontId="19" fillId="0" borderId="16" xfId="2" quotePrefix="1" applyNumberFormat="1" applyFont="1" applyBorder="1" applyAlignment="1" applyProtection="1">
      <alignment horizontal="right" vertical="center" wrapText="1" indent="1"/>
    </xf>
    <xf numFmtId="164" fontId="19" fillId="0" borderId="38" xfId="2" quotePrefix="1" applyNumberFormat="1" applyFont="1" applyBorder="1" applyAlignment="1" applyProtection="1">
      <alignment horizontal="right" vertical="center" wrapText="1" indent="1"/>
    </xf>
    <xf numFmtId="164" fontId="19" fillId="0" borderId="17" xfId="2" quotePrefix="1" applyNumberFormat="1" applyFont="1" applyBorder="1" applyAlignment="1" applyProtection="1">
      <alignment horizontal="right" vertical="center" wrapText="1" indent="1"/>
    </xf>
    <xf numFmtId="0" fontId="20" fillId="0" borderId="0" xfId="1" applyFont="1" applyFill="1" applyProtection="1"/>
    <xf numFmtId="0" fontId="4" fillId="0" borderId="0" xfId="1" applyFont="1" applyFill="1" applyProtection="1"/>
    <xf numFmtId="0" fontId="16" fillId="0" borderId="8" xfId="2" applyFont="1" applyBorder="1" applyAlignment="1" applyProtection="1">
      <alignment horizontal="left" vertical="center" wrapText="1" indent="1"/>
    </xf>
    <xf numFmtId="0" fontId="19" fillId="0" borderId="9" xfId="2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21" fillId="0" borderId="0" xfId="1" applyNumberFormat="1" applyFont="1" applyFill="1" applyAlignment="1" applyProtection="1">
      <alignment horizontal="right" vertical="center" indent="1"/>
    </xf>
    <xf numFmtId="0" fontId="21" fillId="0" borderId="0" xfId="1" applyFont="1" applyFill="1" applyProtection="1"/>
    <xf numFmtId="164" fontId="21" fillId="0" borderId="0" xfId="1" applyNumberFormat="1" applyFont="1" applyFill="1" applyProtection="1"/>
    <xf numFmtId="0" fontId="7" fillId="0" borderId="1" xfId="2" applyFont="1" applyFill="1" applyBorder="1" applyAlignment="1" applyProtection="1">
      <alignment horizontal="right" vertical="center"/>
    </xf>
    <xf numFmtId="0" fontId="11" fillId="0" borderId="16" xfId="1" applyFont="1" applyFill="1" applyBorder="1" applyAlignment="1" applyProtection="1">
      <alignment vertical="center" wrapText="1"/>
    </xf>
    <xf numFmtId="164" fontId="11" fillId="0" borderId="40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164" fontId="3" fillId="0" borderId="0" xfId="2" applyNumberFormat="1" applyFill="1" applyAlignment="1" applyProtection="1">
      <alignment vertical="center" wrapText="1"/>
    </xf>
    <xf numFmtId="164" fontId="5" fillId="0" borderId="0" xfId="2" applyNumberFormat="1" applyFont="1" applyFill="1" applyAlignment="1" applyProtection="1">
      <alignment horizontal="centerContinuous" vertical="center" wrapText="1"/>
      <protection locked="0"/>
    </xf>
    <xf numFmtId="164" fontId="3" fillId="0" borderId="0" xfId="2" applyNumberFormat="1" applyFill="1" applyAlignment="1" applyProtection="1">
      <alignment horizontal="centerContinuous" vertical="center"/>
    </xf>
    <xf numFmtId="164" fontId="3" fillId="0" borderId="0" xfId="2" applyNumberFormat="1" applyFill="1" applyAlignment="1" applyProtection="1">
      <alignment horizontal="center" vertical="center" wrapText="1"/>
    </xf>
    <xf numFmtId="164" fontId="7" fillId="0" borderId="0" xfId="2" applyNumberFormat="1" applyFont="1" applyFill="1" applyAlignment="1" applyProtection="1">
      <alignment horizontal="right" vertical="center"/>
    </xf>
    <xf numFmtId="164" fontId="8" fillId="0" borderId="15" xfId="2" applyNumberFormat="1" applyFont="1" applyFill="1" applyBorder="1" applyAlignment="1" applyProtection="1">
      <alignment horizontal="centerContinuous" vertical="center" wrapText="1"/>
    </xf>
    <xf numFmtId="164" fontId="8" fillId="0" borderId="16" xfId="2" applyNumberFormat="1" applyFont="1" applyFill="1" applyBorder="1" applyAlignment="1" applyProtection="1">
      <alignment horizontal="centerContinuous" vertical="center" wrapText="1"/>
    </xf>
    <xf numFmtId="164" fontId="8" fillId="0" borderId="38" xfId="2" applyNumberFormat="1" applyFont="1" applyFill="1" applyBorder="1" applyAlignment="1" applyProtection="1">
      <alignment horizontal="centerContinuous" vertical="center" wrapText="1"/>
    </xf>
    <xf numFmtId="164" fontId="8" fillId="0" borderId="14" xfId="2" applyNumberFormat="1" applyFont="1" applyFill="1" applyBorder="1" applyAlignment="1" applyProtection="1">
      <alignment horizontal="centerContinuous" vertical="center" wrapText="1"/>
    </xf>
    <xf numFmtId="164" fontId="8" fillId="0" borderId="42" xfId="2" applyNumberFormat="1" applyFont="1" applyFill="1" applyBorder="1" applyAlignment="1" applyProtection="1">
      <alignment horizontal="centerContinuous" vertical="center" wrapText="1"/>
    </xf>
    <xf numFmtId="164" fontId="8" fillId="0" borderId="29" xfId="2" applyNumberFormat="1" applyFont="1" applyFill="1" applyBorder="1" applyAlignment="1" applyProtection="1">
      <alignment horizontal="centerContinuous" vertical="center" wrapText="1"/>
    </xf>
    <xf numFmtId="164" fontId="8" fillId="0" borderId="15" xfId="2" applyNumberFormat="1" applyFont="1" applyFill="1" applyBorder="1" applyAlignment="1" applyProtection="1">
      <alignment horizontal="center" vertical="center" wrapText="1"/>
    </xf>
    <xf numFmtId="164" fontId="9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9" fillId="0" borderId="38" xfId="2" applyNumberFormat="1" applyFont="1" applyFill="1" applyBorder="1" applyAlignment="1" applyProtection="1">
      <alignment horizontal="center" vertical="center" wrapText="1"/>
      <protection locked="0"/>
    </xf>
    <xf numFmtId="164" fontId="9" fillId="0" borderId="38" xfId="2" applyNumberFormat="1" applyFont="1" applyFill="1" applyBorder="1" applyAlignment="1" applyProtection="1">
      <alignment horizontal="center" vertical="center" wrapText="1"/>
    </xf>
    <xf numFmtId="164" fontId="9" fillId="0" borderId="15" xfId="2" applyNumberFormat="1" applyFont="1" applyFill="1" applyBorder="1" applyAlignment="1" applyProtection="1">
      <alignment horizontal="center" vertical="center" wrapText="1"/>
    </xf>
    <xf numFmtId="164" fontId="9" fillId="0" borderId="16" xfId="2" applyNumberFormat="1" applyFont="1" applyFill="1" applyBorder="1" applyAlignment="1" applyProtection="1">
      <alignment horizontal="center" vertical="center" wrapText="1"/>
    </xf>
    <xf numFmtId="164" fontId="23" fillId="0" borderId="0" xfId="2" applyNumberFormat="1" applyFont="1" applyFill="1" applyAlignment="1" applyProtection="1">
      <alignment horizontal="center" vertical="center" wrapText="1"/>
    </xf>
    <xf numFmtId="164" fontId="17" fillId="0" borderId="44" xfId="2" applyNumberFormat="1" applyFont="1" applyFill="1" applyBorder="1" applyAlignment="1" applyProtection="1">
      <alignment horizontal="center" vertical="center" wrapText="1"/>
    </xf>
    <xf numFmtId="164" fontId="17" fillId="0" borderId="15" xfId="2" applyNumberFormat="1" applyFont="1" applyFill="1" applyBorder="1" applyAlignment="1" applyProtection="1">
      <alignment horizontal="center" vertical="center" wrapText="1"/>
    </xf>
    <xf numFmtId="164" fontId="17" fillId="0" borderId="16" xfId="2" applyNumberFormat="1" applyFont="1" applyFill="1" applyBorder="1" applyAlignment="1" applyProtection="1">
      <alignment horizontal="center" vertical="center" wrapText="1"/>
    </xf>
    <xf numFmtId="164" fontId="17" fillId="0" borderId="38" xfId="2" applyNumberFormat="1" applyFont="1" applyFill="1" applyBorder="1" applyAlignment="1" applyProtection="1">
      <alignment horizontal="center" vertical="center" wrapText="1"/>
    </xf>
    <xf numFmtId="164" fontId="17" fillId="0" borderId="14" xfId="2" applyNumberFormat="1" applyFont="1" applyFill="1" applyBorder="1" applyAlignment="1" applyProtection="1">
      <alignment horizontal="center" vertical="center" wrapText="1"/>
    </xf>
    <xf numFmtId="164" fontId="17" fillId="0" borderId="0" xfId="2" applyNumberFormat="1" applyFont="1" applyFill="1" applyAlignment="1" applyProtection="1">
      <alignment horizontal="center" vertical="center" wrapText="1"/>
    </xf>
    <xf numFmtId="164" fontId="3" fillId="0" borderId="45" xfId="2" applyNumberFormat="1" applyFill="1" applyBorder="1" applyAlignment="1" applyProtection="1">
      <alignment horizontal="left" vertical="center" wrapText="1" indent="1"/>
    </xf>
    <xf numFmtId="164" fontId="13" fillId="0" borderId="18" xfId="2" applyNumberFormat="1" applyFont="1" applyFill="1" applyBorder="1" applyAlignment="1" applyProtection="1">
      <alignment horizontal="left" vertical="center" wrapText="1" indent="1"/>
    </xf>
    <xf numFmtId="164" fontId="13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</xf>
    <xf numFmtId="164" fontId="13" fillId="0" borderId="20" xfId="2" applyNumberFormat="1" applyFont="1" applyFill="1" applyBorder="1" applyAlignment="1" applyProtection="1">
      <alignment horizontal="right" vertical="center" wrapText="1" indent="1"/>
    </xf>
    <xf numFmtId="164" fontId="3" fillId="0" borderId="46" xfId="2" applyNumberFormat="1" applyFill="1" applyBorder="1" applyAlignment="1" applyProtection="1">
      <alignment horizontal="left" vertical="center" wrapText="1" indent="1"/>
    </xf>
    <xf numFmtId="164" fontId="13" fillId="0" borderId="21" xfId="2" applyNumberFormat="1" applyFont="1" applyFill="1" applyBorder="1" applyAlignment="1" applyProtection="1">
      <alignment horizontal="left" vertical="center" wrapText="1" indent="1"/>
    </xf>
    <xf numFmtId="164" fontId="13" fillId="0" borderId="47" xfId="2" applyNumberFormat="1" applyFont="1" applyFill="1" applyBorder="1" applyAlignment="1" applyProtection="1">
      <alignment horizontal="left" vertical="center" wrapText="1" indent="1"/>
    </xf>
    <xf numFmtId="164" fontId="13" fillId="0" borderId="4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2" applyNumberFormat="1" applyFont="1" applyFill="1" applyBorder="1" applyAlignment="1" applyProtection="1">
      <alignment horizontal="right" vertical="center" wrapText="1" indent="1"/>
    </xf>
    <xf numFmtId="164" fontId="24" fillId="0" borderId="44" xfId="2" applyNumberFormat="1" applyFont="1" applyFill="1" applyBorder="1" applyAlignment="1" applyProtection="1">
      <alignment horizontal="left" vertical="center" wrapText="1" indent="1"/>
    </xf>
    <xf numFmtId="164" fontId="17" fillId="0" borderId="15" xfId="2" applyNumberFormat="1" applyFont="1" applyFill="1" applyBorder="1" applyAlignment="1" applyProtection="1">
      <alignment horizontal="left" vertical="center" wrapText="1" indent="1"/>
    </xf>
    <xf numFmtId="164" fontId="17" fillId="0" borderId="16" xfId="2" applyNumberFormat="1" applyFont="1" applyFill="1" applyBorder="1" applyAlignment="1" applyProtection="1">
      <alignment horizontal="right" vertical="center" wrapText="1" indent="1"/>
    </xf>
    <xf numFmtId="164" fontId="17" fillId="0" borderId="17" xfId="2" applyNumberFormat="1" applyFont="1" applyFill="1" applyBorder="1" applyAlignment="1" applyProtection="1">
      <alignment horizontal="right" vertical="center" wrapText="1" indent="1"/>
    </xf>
    <xf numFmtId="164" fontId="3" fillId="0" borderId="49" xfId="2" applyNumberFormat="1" applyFont="1" applyFill="1" applyBorder="1" applyAlignment="1" applyProtection="1">
      <alignment horizontal="left" vertical="center" wrapText="1" indent="1"/>
    </xf>
    <xf numFmtId="164" fontId="18" fillId="0" borderId="34" xfId="2" applyNumberFormat="1" applyFont="1" applyFill="1" applyBorder="1" applyAlignment="1" applyProtection="1">
      <alignment horizontal="left" vertical="center" wrapText="1" indent="1"/>
    </xf>
    <xf numFmtId="164" fontId="25" fillId="0" borderId="25" xfId="2" applyNumberFormat="1" applyFont="1" applyFill="1" applyBorder="1" applyAlignment="1" applyProtection="1">
      <alignment horizontal="right" vertical="center" wrapText="1" indent="1"/>
    </xf>
    <xf numFmtId="164" fontId="18" fillId="0" borderId="21" xfId="2" applyNumberFormat="1" applyFont="1" applyFill="1" applyBorder="1" applyAlignment="1" applyProtection="1">
      <alignment horizontal="left" vertical="center" wrapText="1" indent="1"/>
    </xf>
    <xf numFmtId="164" fontId="18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2" applyNumberFormat="1" applyFont="1" applyFill="1" applyBorder="1" applyAlignment="1" applyProtection="1">
      <alignment horizontal="right" vertical="center" wrapText="1" indent="1"/>
    </xf>
    <xf numFmtId="164" fontId="3" fillId="0" borderId="46" xfId="2" applyNumberFormat="1" applyFont="1" applyFill="1" applyBorder="1" applyAlignment="1" applyProtection="1">
      <alignment horizontal="left" vertical="center" wrapText="1" indent="1"/>
    </xf>
    <xf numFmtId="164" fontId="18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2" applyNumberFormat="1" applyFont="1" applyFill="1" applyBorder="1" applyAlignment="1" applyProtection="1">
      <alignment horizontal="right" vertical="center" wrapText="1" indent="1"/>
    </xf>
    <xf numFmtId="164" fontId="18" fillId="0" borderId="28" xfId="2" applyNumberFormat="1" applyFont="1" applyFill="1" applyBorder="1" applyAlignment="1" applyProtection="1">
      <alignment horizontal="right" vertical="center" wrapText="1" indent="1"/>
    </xf>
    <xf numFmtId="164" fontId="18" fillId="0" borderId="21" xfId="2" applyNumberFormat="1" applyFont="1" applyFill="1" applyBorder="1" applyAlignment="1" applyProtection="1">
      <alignment horizontal="left" vertical="center" wrapText="1" indent="2"/>
    </xf>
    <xf numFmtId="164" fontId="25" fillId="0" borderId="22" xfId="2" applyNumberFormat="1" applyFont="1" applyFill="1" applyBorder="1" applyAlignment="1" applyProtection="1">
      <alignment horizontal="right" vertical="center" wrapText="1" indent="1"/>
    </xf>
    <xf numFmtId="164" fontId="18" fillId="0" borderId="25" xfId="2" applyNumberFormat="1" applyFont="1" applyFill="1" applyBorder="1" applyAlignment="1" applyProtection="1">
      <alignment horizontal="right" vertical="center" wrapText="1" indent="1"/>
    </xf>
    <xf numFmtId="164" fontId="3" fillId="0" borderId="49" xfId="2" applyNumberFormat="1" applyFill="1" applyBorder="1" applyAlignment="1" applyProtection="1">
      <alignment horizontal="left" vertical="center" wrapText="1" indent="1"/>
    </xf>
    <xf numFmtId="164" fontId="13" fillId="0" borderId="34" xfId="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8" xfId="2" applyNumberFormat="1" applyFont="1" applyFill="1" applyBorder="1" applyAlignment="1" applyProtection="1">
      <alignment horizontal="right" vertical="center" wrapText="1" indent="1"/>
    </xf>
    <xf numFmtId="164" fontId="24" fillId="0" borderId="15" xfId="2" applyNumberFormat="1" applyFont="1" applyFill="1" applyBorder="1" applyAlignment="1" applyProtection="1">
      <alignment horizontal="left" vertical="center" wrapText="1" indent="1"/>
    </xf>
    <xf numFmtId="164" fontId="22" fillId="0" borderId="16" xfId="2" applyNumberFormat="1" applyFont="1" applyFill="1" applyBorder="1" applyAlignment="1" applyProtection="1">
      <alignment horizontal="right" vertical="center" wrapText="1" indent="1"/>
    </xf>
    <xf numFmtId="164" fontId="22" fillId="0" borderId="17" xfId="2" applyNumberFormat="1" applyFont="1" applyFill="1" applyBorder="1" applyAlignment="1" applyProtection="1">
      <alignment horizontal="right" vertical="center" wrapText="1" indent="1"/>
    </xf>
    <xf numFmtId="164" fontId="22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7" xfId="2" applyNumberFormat="1" applyFont="1" applyFill="1" applyBorder="1" applyAlignment="1" applyProtection="1">
      <alignment horizontal="center" vertical="center" wrapText="1"/>
    </xf>
    <xf numFmtId="164" fontId="13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2" applyNumberFormat="1" applyFont="1" applyFill="1" applyBorder="1" applyAlignment="1" applyProtection="1">
      <alignment horizontal="right" vertical="center" wrapText="1" indent="1"/>
    </xf>
    <xf numFmtId="164" fontId="13" fillId="0" borderId="28" xfId="2" applyNumberFormat="1" applyFont="1" applyFill="1" applyBorder="1" applyAlignment="1" applyProtection="1">
      <alignment horizontal="right" vertical="center" wrapText="1" indent="1"/>
    </xf>
    <xf numFmtId="164" fontId="13" fillId="0" borderId="21" xfId="2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21" xfId="2" quotePrefix="1" applyNumberFormat="1" applyFont="1" applyFill="1" applyBorder="1" applyAlignment="1" applyProtection="1">
      <alignment horizontal="left" vertical="center" wrapText="1" indent="6"/>
      <protection locked="0"/>
    </xf>
    <xf numFmtId="164" fontId="13" fillId="0" borderId="21" xfId="2" quotePrefix="1" applyNumberFormat="1" applyFont="1" applyFill="1" applyBorder="1" applyAlignment="1" applyProtection="1">
      <alignment horizontal="left" vertical="center" wrapText="1" indent="3"/>
      <protection locked="0"/>
    </xf>
    <xf numFmtId="164" fontId="13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2" applyNumberFormat="1" applyFont="1" applyFill="1" applyBorder="1" applyAlignment="1" applyProtection="1">
      <alignment horizontal="left" vertical="center" wrapText="1" indent="1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0" xfId="2" applyNumberFormat="1" applyFont="1" applyFill="1" applyBorder="1" applyAlignment="1" applyProtection="1">
      <alignment horizontal="right" vertical="center" wrapText="1" indent="1"/>
    </xf>
    <xf numFmtId="164" fontId="25" fillId="0" borderId="34" xfId="2" applyNumberFormat="1" applyFont="1" applyFill="1" applyBorder="1" applyAlignment="1" applyProtection="1">
      <alignment horizontal="left" vertical="center" wrapText="1" indent="1"/>
    </xf>
    <xf numFmtId="164" fontId="25" fillId="0" borderId="19" xfId="2" applyNumberFormat="1" applyFont="1" applyFill="1" applyBorder="1" applyAlignment="1" applyProtection="1">
      <alignment horizontal="right" vertical="center" wrapText="1" indent="1"/>
    </xf>
    <xf numFmtId="164" fontId="18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2" applyNumberFormat="1" applyFont="1" applyFill="1" applyBorder="1" applyAlignment="1" applyProtection="1">
      <alignment horizontal="right" vertical="center" wrapText="1" indent="1"/>
    </xf>
    <xf numFmtId="164" fontId="18" fillId="0" borderId="22" xfId="2" applyNumberFormat="1" applyFont="1" applyFill="1" applyBorder="1" applyAlignment="1" applyProtection="1">
      <alignment horizontal="left" vertical="center" wrapText="1" indent="2"/>
    </xf>
    <xf numFmtId="164" fontId="25" fillId="0" borderId="22" xfId="2" applyNumberFormat="1" applyFont="1" applyFill="1" applyBorder="1" applyAlignment="1" applyProtection="1">
      <alignment horizontal="left" vertical="center" wrapText="1" indent="1"/>
    </xf>
    <xf numFmtId="164" fontId="18" fillId="0" borderId="18" xfId="2" applyNumberFormat="1" applyFont="1" applyFill="1" applyBorder="1" applyAlignment="1" applyProtection="1">
      <alignment horizontal="left" vertical="center" wrapText="1" indent="1"/>
    </xf>
    <xf numFmtId="164" fontId="18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left" vertical="center" wrapText="1" indent="2"/>
    </xf>
    <xf numFmtId="164" fontId="13" fillId="0" borderId="23" xfId="2" applyNumberFormat="1" applyFont="1" applyFill="1" applyBorder="1" applyAlignment="1" applyProtection="1">
      <alignment horizontal="left" vertical="center" wrapText="1" indent="2"/>
    </xf>
    <xf numFmtId="164" fontId="3" fillId="0" borderId="0" xfId="2" applyNumberFormat="1" applyFill="1" applyAlignment="1">
      <alignment horizontal="center" vertical="center" wrapText="1"/>
    </xf>
    <xf numFmtId="164" fontId="3" fillId="0" borderId="0" xfId="2" applyNumberFormat="1" applyFill="1" applyAlignment="1">
      <alignment vertical="center" wrapText="1"/>
    </xf>
    <xf numFmtId="164" fontId="7" fillId="0" borderId="0" xfId="2" applyNumberFormat="1" applyFont="1" applyFill="1" applyAlignment="1" applyProtection="1">
      <alignment horizontal="right" wrapText="1"/>
    </xf>
    <xf numFmtId="164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2" applyNumberFormat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Fill="1" applyAlignment="1">
      <alignment horizontal="center" vertical="center" wrapText="1"/>
    </xf>
    <xf numFmtId="164" fontId="11" fillId="0" borderId="8" xfId="2" applyNumberFormat="1" applyFont="1" applyFill="1" applyBorder="1" applyAlignment="1" applyProtection="1">
      <alignment horizontal="center" vertical="center" wrapText="1"/>
    </xf>
    <xf numFmtId="164" fontId="11" fillId="0" borderId="9" xfId="2" applyNumberFormat="1" applyFont="1" applyFill="1" applyBorder="1" applyAlignment="1" applyProtection="1">
      <alignment horizontal="center" vertical="center" wrapText="1"/>
    </xf>
    <xf numFmtId="164" fontId="12" fillId="0" borderId="9" xfId="2" applyNumberFormat="1" applyFont="1" applyFill="1" applyBorder="1" applyAlignment="1" applyProtection="1">
      <alignment horizontal="center" vertical="center" wrapText="1"/>
    </xf>
    <xf numFmtId="164" fontId="12" fillId="0" borderId="52" xfId="2" applyNumberFormat="1" applyFont="1" applyFill="1" applyBorder="1" applyAlignment="1" applyProtection="1">
      <alignment horizontal="center" vertical="center" wrapText="1"/>
    </xf>
    <xf numFmtId="164" fontId="13" fillId="0" borderId="21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22" xfId="2" applyNumberFormat="1" applyFont="1" applyFill="1" applyBorder="1" applyAlignment="1" applyProtection="1">
      <alignment vertical="center" wrapText="1"/>
      <protection locked="0"/>
    </xf>
    <xf numFmtId="49" fontId="13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53" xfId="2" applyNumberFormat="1" applyFont="1" applyFill="1" applyBorder="1" applyAlignment="1" applyProtection="1">
      <alignment vertical="center" wrapText="1"/>
    </xf>
    <xf numFmtId="164" fontId="27" fillId="0" borderId="34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34" xfId="2" applyNumberFormat="1" applyFill="1" applyBorder="1" applyAlignment="1" applyProtection="1">
      <alignment horizontal="left" vertical="center" wrapText="1"/>
      <protection locked="0"/>
    </xf>
    <xf numFmtId="164" fontId="13" fillId="0" borderId="24" xfId="2" applyNumberFormat="1" applyFont="1" applyFill="1" applyBorder="1" applyAlignment="1" applyProtection="1">
      <alignment vertical="center" wrapText="1"/>
      <protection locked="0"/>
    </xf>
    <xf numFmtId="49" fontId="13" fillId="0" borderId="24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54" xfId="2" applyNumberFormat="1" applyFont="1" applyFill="1" applyBorder="1" applyAlignment="1" applyProtection="1">
      <alignment vertical="center" wrapText="1"/>
    </xf>
    <xf numFmtId="164" fontId="8" fillId="0" borderId="15" xfId="2" applyNumberFormat="1" applyFont="1" applyFill="1" applyBorder="1" applyAlignment="1" applyProtection="1">
      <alignment horizontal="left" vertical="center" wrapText="1"/>
    </xf>
    <xf numFmtId="164" fontId="11" fillId="0" borderId="16" xfId="2" applyNumberFormat="1" applyFont="1" applyFill="1" applyBorder="1" applyAlignment="1" applyProtection="1">
      <alignment vertical="center" wrapText="1"/>
    </xf>
    <xf numFmtId="164" fontId="11" fillId="2" borderId="16" xfId="2" applyNumberFormat="1" applyFont="1" applyFill="1" applyBorder="1" applyAlignment="1" applyProtection="1">
      <alignment vertical="center" wrapText="1"/>
    </xf>
    <xf numFmtId="164" fontId="11" fillId="0" borderId="14" xfId="2" applyNumberFormat="1" applyFont="1" applyFill="1" applyBorder="1" applyAlignment="1" applyProtection="1">
      <alignment vertical="center" wrapText="1"/>
    </xf>
    <xf numFmtId="164" fontId="23" fillId="0" borderId="0" xfId="2" applyNumberFormat="1" applyFont="1" applyFill="1" applyAlignment="1">
      <alignment vertical="center" wrapText="1"/>
    </xf>
    <xf numFmtId="164" fontId="28" fillId="0" borderId="0" xfId="2" applyNumberFormat="1" applyFont="1" applyFill="1" applyAlignment="1" applyProtection="1">
      <alignment horizontal="left" vertical="center" wrapText="1" readingOrder="2"/>
      <protection locked="0"/>
    </xf>
    <xf numFmtId="164" fontId="28" fillId="0" borderId="0" xfId="2" applyNumberFormat="1" applyFont="1" applyFill="1" applyAlignment="1">
      <alignment vertical="center" wrapText="1" readingOrder="2"/>
    </xf>
    <xf numFmtId="0" fontId="8" fillId="0" borderId="44" xfId="2" applyFont="1" applyFill="1" applyBorder="1" applyAlignment="1" applyProtection="1">
      <alignment horizontal="center" vertical="center" wrapText="1" readingOrder="2"/>
      <protection locked="0"/>
    </xf>
    <xf numFmtId="0" fontId="8" fillId="0" borderId="44" xfId="2" applyFont="1" applyFill="1" applyBorder="1" applyAlignment="1" applyProtection="1">
      <alignment horizontal="right" vertical="center" readingOrder="2"/>
      <protection locked="0"/>
    </xf>
    <xf numFmtId="0" fontId="5" fillId="0" borderId="0" xfId="2" applyFont="1" applyFill="1" applyAlignment="1">
      <alignment vertical="center" readingOrder="2"/>
    </xf>
    <xf numFmtId="49" fontId="8" fillId="0" borderId="44" xfId="2" applyNumberFormat="1" applyFont="1" applyFill="1" applyBorder="1" applyAlignment="1" applyProtection="1">
      <alignment horizontal="right" vertical="center" readingOrder="2"/>
      <protection locked="0"/>
    </xf>
    <xf numFmtId="0" fontId="8" fillId="0" borderId="0" xfId="2" applyFont="1" applyFill="1" applyAlignment="1" applyProtection="1">
      <alignment vertical="center" readingOrder="2"/>
      <protection locked="0"/>
    </xf>
    <xf numFmtId="0" fontId="7" fillId="0" borderId="0" xfId="2" applyFont="1" applyFill="1" applyAlignment="1" applyProtection="1">
      <alignment horizontal="right" readingOrder="2"/>
      <protection locked="0"/>
    </xf>
    <xf numFmtId="0" fontId="23" fillId="0" borderId="0" xfId="2" applyFont="1" applyFill="1" applyAlignment="1" applyProtection="1">
      <alignment vertical="center" readingOrder="2"/>
      <protection locked="0"/>
    </xf>
    <xf numFmtId="0" fontId="7" fillId="0" borderId="56" xfId="2" applyFont="1" applyFill="1" applyBorder="1" applyAlignment="1" applyProtection="1">
      <alignment horizontal="right"/>
      <protection locked="0"/>
    </xf>
    <xf numFmtId="0" fontId="23" fillId="0" borderId="0" xfId="2" applyFont="1" applyFill="1" applyAlignment="1">
      <alignment vertical="center" readingOrder="2"/>
    </xf>
    <xf numFmtId="0" fontId="8" fillId="0" borderId="55" xfId="2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Fill="1" applyBorder="1" applyAlignment="1" applyProtection="1">
      <alignment horizontal="center" vertical="center" wrapText="1"/>
      <protection locked="0"/>
    </xf>
    <xf numFmtId="0" fontId="29" fillId="0" borderId="16" xfId="2" applyFont="1" applyBorder="1" applyAlignment="1" applyProtection="1">
      <alignment horizontal="center" vertical="center" wrapText="1"/>
      <protection locked="0"/>
    </xf>
    <xf numFmtId="0" fontId="29" fillId="0" borderId="38" xfId="2" applyFont="1" applyBorder="1" applyAlignment="1" applyProtection="1">
      <alignment horizontal="center" vertical="center" wrapText="1"/>
      <protection locked="0"/>
    </xf>
    <xf numFmtId="0" fontId="29" fillId="0" borderId="17" xfId="2" applyFont="1" applyBorder="1" applyAlignment="1" applyProtection="1">
      <alignment horizontal="center" vertical="center" wrapText="1"/>
      <protection locked="0"/>
    </xf>
    <xf numFmtId="0" fontId="3" fillId="0" borderId="0" xfId="2" applyFill="1" applyAlignment="1">
      <alignment vertical="center" wrapText="1"/>
    </xf>
    <xf numFmtId="0" fontId="11" fillId="0" borderId="15" xfId="2" applyFont="1" applyFill="1" applyBorder="1" applyAlignment="1" applyProtection="1">
      <alignment horizontal="center" vertical="center" wrapText="1"/>
      <protection locked="0"/>
    </xf>
    <xf numFmtId="0" fontId="11" fillId="0" borderId="16" xfId="2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 wrapText="1"/>
      <protection locked="0"/>
    </xf>
    <xf numFmtId="0" fontId="12" fillId="0" borderId="13" xfId="1" applyFont="1" applyFill="1" applyBorder="1" applyAlignment="1" applyProtection="1">
      <alignment horizontal="center" vertical="center" wrapText="1"/>
      <protection locked="0"/>
    </xf>
    <xf numFmtId="164" fontId="12" fillId="0" borderId="14" xfId="2" applyNumberFormat="1" applyFont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>
      <alignment horizontal="center" vertical="center" wrapText="1"/>
    </xf>
    <xf numFmtId="164" fontId="11" fillId="0" borderId="14" xfId="1" applyNumberFormat="1" applyFont="1" applyFill="1" applyBorder="1" applyAlignment="1" applyProtection="1">
      <alignment horizontal="right" vertical="center" wrapText="1" indent="1"/>
    </xf>
    <xf numFmtId="49" fontId="13" fillId="0" borderId="18" xfId="1" applyNumberFormat="1" applyFont="1" applyFill="1" applyBorder="1" applyAlignment="1" applyProtection="1">
      <alignment horizontal="center" vertical="center" wrapText="1"/>
    </xf>
    <xf numFmtId="164" fontId="13" fillId="0" borderId="57" xfId="1" applyNumberFormat="1" applyFont="1" applyFill="1" applyBorder="1" applyAlignment="1" applyProtection="1">
      <alignment horizontal="right" vertical="center" wrapText="1" indent="1"/>
    </xf>
    <xf numFmtId="0" fontId="30" fillId="0" borderId="0" xfId="2" applyFont="1" applyFill="1" applyAlignment="1">
      <alignment vertical="center" wrapText="1"/>
    </xf>
    <xf numFmtId="49" fontId="13" fillId="0" borderId="21" xfId="1" applyNumberFormat="1" applyFont="1" applyFill="1" applyBorder="1" applyAlignment="1" applyProtection="1">
      <alignment horizontal="center" vertical="center" wrapText="1"/>
    </xf>
    <xf numFmtId="0" fontId="31" fillId="0" borderId="0" xfId="2" applyFont="1" applyFill="1" applyAlignment="1">
      <alignment vertical="center" wrapText="1"/>
    </xf>
    <xf numFmtId="49" fontId="13" fillId="0" borderId="23" xfId="1" applyNumberFormat="1" applyFont="1" applyFill="1" applyBorder="1" applyAlignment="1" applyProtection="1">
      <alignment horizontal="center" vertical="center" wrapText="1"/>
    </xf>
    <xf numFmtId="164" fontId="13" fillId="0" borderId="53" xfId="1" applyNumberFormat="1" applyFont="1" applyFill="1" applyBorder="1" applyAlignment="1" applyProtection="1">
      <alignment horizontal="right" vertical="center" wrapText="1" indent="1"/>
    </xf>
    <xf numFmtId="164" fontId="13" fillId="0" borderId="54" xfId="1" applyNumberFormat="1" applyFont="1" applyFill="1" applyBorder="1" applyAlignment="1" applyProtection="1">
      <alignment horizontal="right" vertical="center" wrapText="1" indent="1"/>
    </xf>
    <xf numFmtId="164" fontId="17" fillId="0" borderId="14" xfId="1" applyNumberFormat="1" applyFont="1" applyFill="1" applyBorder="1" applyAlignment="1" applyProtection="1">
      <alignment horizontal="right" vertical="center" wrapText="1" indent="1"/>
    </xf>
    <xf numFmtId="164" fontId="1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1" applyNumberFormat="1" applyFont="1" applyFill="1" applyBorder="1" applyAlignment="1" applyProtection="1">
      <alignment horizontal="right" vertical="center" wrapText="1" indent="1"/>
    </xf>
    <xf numFmtId="164" fontId="1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1" applyNumberFormat="1" applyFont="1" applyFill="1" applyBorder="1" applyAlignment="1" applyProtection="1">
      <alignment horizontal="right" vertical="center" wrapText="1" indent="1"/>
    </xf>
    <xf numFmtId="164" fontId="18" fillId="0" borderId="54" xfId="1" applyNumberFormat="1" applyFont="1" applyFill="1" applyBorder="1" applyAlignment="1" applyProtection="1">
      <alignment horizontal="right" vertical="center" wrapText="1" indent="1"/>
    </xf>
    <xf numFmtId="164" fontId="1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1" applyNumberFormat="1" applyFont="1" applyFill="1" applyBorder="1" applyAlignment="1" applyProtection="1">
      <alignment horizontal="right" vertical="center" wrapText="1" inden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5" fillId="0" borderId="11" xfId="2" applyFont="1" applyBorder="1" applyAlignment="1" applyProtection="1">
      <alignment horizontal="left" wrapText="1" indent="1"/>
    </xf>
    <xf numFmtId="164" fontId="1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0" fontId="16" fillId="0" borderId="15" xfId="2" applyFont="1" applyBorder="1" applyAlignment="1" applyProtection="1">
      <alignment horizontal="center" wrapText="1"/>
    </xf>
    <xf numFmtId="0" fontId="15" fillId="0" borderId="11" xfId="2" applyFont="1" applyBorder="1" applyAlignment="1" applyProtection="1">
      <alignment wrapText="1"/>
    </xf>
    <xf numFmtId="0" fontId="15" fillId="0" borderId="24" xfId="2" applyFont="1" applyBorder="1" applyAlignment="1">
      <alignment horizontal="left" vertical="center" wrapText="1" indent="1"/>
    </xf>
    <xf numFmtId="0" fontId="15" fillId="0" borderId="18" xfId="2" applyFont="1" applyBorder="1" applyAlignment="1" applyProtection="1">
      <alignment horizontal="center" wrapText="1"/>
    </xf>
    <xf numFmtId="0" fontId="15" fillId="0" borderId="21" xfId="2" applyFont="1" applyBorder="1" applyAlignment="1" applyProtection="1">
      <alignment horizontal="center" wrapText="1"/>
    </xf>
    <xf numFmtId="0" fontId="15" fillId="0" borderId="23" xfId="2" applyFont="1" applyBorder="1" applyAlignment="1" applyProtection="1">
      <alignment horizontal="center" wrapText="1"/>
    </xf>
    <xf numFmtId="0" fontId="16" fillId="0" borderId="8" xfId="2" applyFont="1" applyBorder="1" applyAlignment="1" applyProtection="1">
      <alignment horizontal="center" wrapText="1"/>
    </xf>
    <xf numFmtId="0" fontId="13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left" vertical="center" wrapText="1" indent="1"/>
    </xf>
    <xf numFmtId="164" fontId="11" fillId="0" borderId="0" xfId="2" applyNumberFormat="1" applyFont="1" applyFill="1" applyBorder="1" applyAlignment="1" applyProtection="1">
      <alignment horizontal="right" vertical="center" wrapText="1" indent="1"/>
    </xf>
    <xf numFmtId="164" fontId="11" fillId="0" borderId="58" xfId="1" applyNumberFormat="1" applyFont="1" applyFill="1" applyBorder="1" applyAlignment="1" applyProtection="1">
      <alignment horizontal="right" vertical="center" wrapText="1" indent="1"/>
    </xf>
    <xf numFmtId="164" fontId="11" fillId="0" borderId="59" xfId="1" applyNumberFormat="1" applyFont="1" applyFill="1" applyBorder="1" applyAlignment="1" applyProtection="1">
      <alignment horizontal="right" vertical="center" wrapText="1" indent="1"/>
    </xf>
    <xf numFmtId="0" fontId="32" fillId="0" borderId="0" xfId="2" applyFont="1" applyFill="1" applyAlignment="1">
      <alignment vertical="center" wrapText="1"/>
    </xf>
    <xf numFmtId="49" fontId="13" fillId="0" borderId="30" xfId="1" applyNumberFormat="1" applyFont="1" applyFill="1" applyBorder="1" applyAlignment="1" applyProtection="1">
      <alignment horizontal="center" vertical="center" wrapText="1"/>
    </xf>
    <xf numFmtId="164" fontId="13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49" fontId="13" fillId="0" borderId="34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6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" fontId="3" fillId="0" borderId="0" xfId="2" applyNumberFormat="1" applyFill="1" applyAlignment="1">
      <alignment vertical="center" wrapText="1"/>
    </xf>
    <xf numFmtId="164" fontId="16" fillId="0" borderId="14" xfId="2" applyNumberFormat="1" applyFont="1" applyBorder="1" applyAlignment="1" applyProtection="1">
      <alignment horizontal="right" vertical="center" wrapText="1" indent="1"/>
    </xf>
    <xf numFmtId="49" fontId="17" fillId="0" borderId="15" xfId="1" applyNumberFormat="1" applyFont="1" applyFill="1" applyBorder="1" applyAlignment="1" applyProtection="1">
      <alignment horizontal="center" vertical="center" wrapText="1"/>
    </xf>
    <xf numFmtId="164" fontId="19" fillId="0" borderId="14" xfId="2" quotePrefix="1" applyNumberFormat="1" applyFont="1" applyBorder="1" applyAlignment="1" applyProtection="1">
      <alignment horizontal="right" vertical="center" wrapText="1" indent="1"/>
    </xf>
    <xf numFmtId="0" fontId="16" fillId="0" borderId="8" xfId="2" applyFont="1" applyBorder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3" fillId="0" borderId="0" xfId="2" applyFont="1" applyFill="1" applyAlignment="1" applyProtection="1">
      <alignment vertical="center" wrapText="1"/>
    </xf>
    <xf numFmtId="164" fontId="33" fillId="0" borderId="0" xfId="2" applyNumberFormat="1" applyFont="1" applyFill="1" applyAlignment="1" applyProtection="1">
      <alignment horizontal="right" vertical="center" wrapText="1" indent="1"/>
    </xf>
    <xf numFmtId="0" fontId="33" fillId="0" borderId="0" xfId="2" applyFont="1" applyFill="1" applyAlignment="1" applyProtection="1">
      <alignment horizontal="right" vertical="center" wrapText="1" indent="1"/>
    </xf>
    <xf numFmtId="0" fontId="33" fillId="0" borderId="56" xfId="2" applyFont="1" applyFill="1" applyBorder="1" applyAlignment="1" applyProtection="1">
      <alignment horizontal="right" vertical="center" wrapText="1" indent="1"/>
    </xf>
    <xf numFmtId="164" fontId="33" fillId="0" borderId="56" xfId="2" applyNumberFormat="1" applyFont="1" applyFill="1" applyBorder="1" applyAlignment="1" applyProtection="1">
      <alignment horizontal="right" vertical="center" wrapText="1" indent="1"/>
    </xf>
    <xf numFmtId="0" fontId="23" fillId="0" borderId="15" xfId="2" applyFont="1" applyFill="1" applyBorder="1" applyAlignment="1" applyProtection="1">
      <alignment horizontal="left" vertical="center"/>
    </xf>
    <xf numFmtId="0" fontId="23" fillId="0" borderId="38" xfId="2" applyFont="1" applyFill="1" applyBorder="1" applyAlignment="1" applyProtection="1">
      <alignment vertical="center" wrapText="1"/>
    </xf>
    <xf numFmtId="3" fontId="23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0" xfId="2" applyNumberFormat="1" applyFont="1" applyBorder="1" applyAlignment="1" applyProtection="1">
      <alignment horizontal="right" vertical="center" wrapText="1" indent="1"/>
    </xf>
    <xf numFmtId="0" fontId="3" fillId="0" borderId="0" xfId="2" applyFont="1" applyFill="1" applyAlignment="1" applyProtection="1">
      <alignment horizontal="right" vertical="center" wrapText="1" indent="1"/>
    </xf>
    <xf numFmtId="164" fontId="28" fillId="0" borderId="0" xfId="2" applyNumberFormat="1" applyFont="1" applyFill="1" applyAlignment="1" applyProtection="1">
      <alignment horizontal="left" vertical="center" wrapText="1"/>
      <protection locked="0"/>
    </xf>
    <xf numFmtId="164" fontId="34" fillId="0" borderId="0" xfId="2" applyNumberFormat="1" applyFont="1" applyFill="1" applyAlignment="1" applyProtection="1">
      <alignment vertical="center" wrapText="1"/>
      <protection locked="0"/>
    </xf>
    <xf numFmtId="0" fontId="35" fillId="0" borderId="0" xfId="2" applyFont="1" applyAlignment="1" applyProtection="1">
      <alignment horizontal="right" vertical="top"/>
      <protection locked="0"/>
    </xf>
    <xf numFmtId="0" fontId="8" fillId="0" borderId="60" xfId="2" applyFont="1" applyFill="1" applyBorder="1" applyAlignment="1" applyProtection="1">
      <alignment horizontal="center" vertical="center" wrapText="1"/>
      <protection locked="0"/>
    </xf>
    <xf numFmtId="164" fontId="28" fillId="0" borderId="0" xfId="2" applyNumberFormat="1" applyFont="1" applyAlignment="1" applyProtection="1">
      <alignment horizontal="left" vertical="center" wrapText="1"/>
      <protection locked="0"/>
    </xf>
    <xf numFmtId="164" fontId="34" fillId="0" borderId="0" xfId="2" applyNumberFormat="1" applyFont="1" applyAlignment="1" applyProtection="1">
      <alignment vertical="center" wrapText="1"/>
      <protection locked="0"/>
    </xf>
    <xf numFmtId="164" fontId="2" fillId="0" borderId="0" xfId="2" applyNumberFormat="1" applyFont="1" applyFill="1" applyBorder="1" applyAlignment="1" applyProtection="1">
      <alignment vertical="center" wrapText="1"/>
      <protection locked="0"/>
    </xf>
    <xf numFmtId="164" fontId="28" fillId="0" borderId="0" xfId="2" applyNumberFormat="1" applyFont="1" applyAlignment="1">
      <alignment vertical="center" wrapText="1"/>
    </xf>
    <xf numFmtId="0" fontId="8" fillId="0" borderId="60" xfId="2" applyFont="1" applyBorder="1" applyAlignment="1" applyProtection="1">
      <alignment horizontal="center" vertical="center" wrapText="1"/>
      <protection locked="0"/>
    </xf>
    <xf numFmtId="49" fontId="8" fillId="0" borderId="7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Alignment="1">
      <alignment vertical="center"/>
    </xf>
    <xf numFmtId="0" fontId="8" fillId="0" borderId="61" xfId="2" applyFont="1" applyBorder="1" applyAlignment="1" applyProtection="1">
      <alignment horizontal="center" vertical="center" wrapText="1"/>
      <protection locked="0"/>
    </xf>
    <xf numFmtId="49" fontId="8" fillId="0" borderId="52" xfId="2" applyNumberFormat="1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36" fillId="0" borderId="0" xfId="2" applyFont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49" fontId="37" fillId="0" borderId="0" xfId="2" applyNumberFormat="1" applyFont="1" applyAlignment="1" applyProtection="1">
      <alignment horizontal="right" vertical="center"/>
      <protection locked="0"/>
    </xf>
    <xf numFmtId="0" fontId="23" fillId="0" borderId="0" xfId="2" applyFont="1" applyAlignment="1">
      <alignment vertical="center"/>
    </xf>
    <xf numFmtId="0" fontId="3" fillId="0" borderId="0" xfId="2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11" fillId="0" borderId="15" xfId="2" applyFont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7" fillId="0" borderId="16" xfId="2" applyFont="1" applyBorder="1" applyAlignment="1">
      <alignment horizontal="left" vertical="center" wrapText="1" indent="1"/>
    </xf>
    <xf numFmtId="164" fontId="17" fillId="0" borderId="16" xfId="2" applyNumberFormat="1" applyFont="1" applyBorder="1" applyAlignment="1">
      <alignment horizontal="right" vertical="center" wrapText="1" indent="1"/>
    </xf>
    <xf numFmtId="0" fontId="30" fillId="0" borderId="0" xfId="2" applyFont="1" applyAlignment="1">
      <alignment vertical="center" wrapText="1"/>
    </xf>
    <xf numFmtId="49" fontId="18" fillId="0" borderId="30" xfId="2" applyNumberFormat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3" fontId="13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2" applyNumberFormat="1" applyFont="1" applyBorder="1" applyAlignment="1">
      <alignment horizontal="right" vertical="center" wrapText="1" indent="1"/>
    </xf>
    <xf numFmtId="164" fontId="17" fillId="0" borderId="57" xfId="2" applyNumberFormat="1" applyFont="1" applyBorder="1" applyAlignment="1">
      <alignment horizontal="right" vertical="center" wrapText="1" indent="1"/>
    </xf>
    <xf numFmtId="49" fontId="18" fillId="0" borderId="21" xfId="2" applyNumberFormat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left" vertical="center" wrapText="1" indent="1"/>
    </xf>
    <xf numFmtId="3" fontId="13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2" xfId="2" applyNumberFormat="1" applyFont="1" applyBorder="1" applyAlignment="1">
      <alignment horizontal="right" vertical="center" wrapText="1" indent="1"/>
    </xf>
    <xf numFmtId="0" fontId="13" fillId="0" borderId="25" xfId="1" applyFont="1" applyBorder="1" applyAlignment="1">
      <alignment horizontal="left" vertical="center" wrapText="1" indent="1"/>
    </xf>
    <xf numFmtId="0" fontId="31" fillId="0" borderId="0" xfId="2" applyFont="1" applyAlignment="1">
      <alignment vertical="center" wrapText="1"/>
    </xf>
    <xf numFmtId="49" fontId="18" fillId="0" borderId="23" xfId="2" applyNumberFormat="1" applyFont="1" applyBorder="1" applyAlignment="1">
      <alignment horizontal="center" vertical="center" wrapText="1"/>
    </xf>
    <xf numFmtId="3" fontId="1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1" xfId="2" applyNumberFormat="1" applyFont="1" applyBorder="1" applyAlignment="1">
      <alignment horizontal="right" vertical="center" wrapText="1" indent="1"/>
    </xf>
    <xf numFmtId="164" fontId="17" fillId="0" borderId="17" xfId="2" applyNumberFormat="1" applyFont="1" applyBorder="1" applyAlignment="1">
      <alignment horizontal="right" vertical="center" wrapText="1" indent="1"/>
    </xf>
    <xf numFmtId="49" fontId="18" fillId="0" borderId="18" xfId="2" applyNumberFormat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left" vertical="center" wrapText="1" indent="1"/>
    </xf>
    <xf numFmtId="3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4" xfId="2" applyNumberFormat="1" applyFont="1" applyBorder="1" applyAlignment="1">
      <alignment horizontal="right" vertical="center" wrapText="1" indent="1"/>
    </xf>
    <xf numFmtId="164" fontId="17" fillId="0" borderId="53" xfId="2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3" fillId="0" borderId="24" xfId="1" applyFont="1" applyBorder="1" applyAlignment="1">
      <alignment horizontal="left" vertical="center" wrapText="1" indent="1"/>
    </xf>
    <xf numFmtId="164" fontId="17" fillId="0" borderId="9" xfId="2" applyNumberFormat="1" applyFont="1" applyBorder="1" applyAlignment="1">
      <alignment horizontal="right" vertical="center" wrapText="1" indent="1"/>
    </xf>
    <xf numFmtId="164" fontId="17" fillId="0" borderId="54" xfId="2" applyNumberFormat="1" applyFont="1" applyBorder="1" applyAlignment="1">
      <alignment horizontal="right" vertical="center" wrapText="1" indent="1"/>
    </xf>
    <xf numFmtId="0" fontId="17" fillId="0" borderId="15" xfId="2" applyFont="1" applyBorder="1" applyAlignment="1">
      <alignment horizontal="center" vertical="center" wrapText="1"/>
    </xf>
    <xf numFmtId="0" fontId="17" fillId="0" borderId="16" xfId="1" applyFont="1" applyBorder="1" applyAlignment="1">
      <alignment horizontal="left" vertical="center" wrapText="1" indent="1"/>
    </xf>
    <xf numFmtId="3" fontId="17" fillId="0" borderId="16" xfId="1" applyNumberFormat="1" applyFont="1" applyBorder="1" applyAlignment="1" applyProtection="1">
      <alignment horizontal="right" vertical="center" wrapText="1" indent="1"/>
      <protection locked="0"/>
    </xf>
    <xf numFmtId="3" fontId="17" fillId="0" borderId="16" xfId="1" applyNumberFormat="1" applyFont="1" applyBorder="1" applyAlignment="1">
      <alignment horizontal="right" vertical="center" wrapText="1" indent="1"/>
    </xf>
    <xf numFmtId="164" fontId="17" fillId="0" borderId="14" xfId="2" applyNumberFormat="1" applyFont="1" applyBorder="1" applyAlignment="1">
      <alignment horizontal="right" vertical="center" wrapText="1" indent="1"/>
    </xf>
    <xf numFmtId="164" fontId="17" fillId="0" borderId="40" xfId="2" applyNumberFormat="1" applyFont="1" applyBorder="1" applyAlignment="1">
      <alignment horizontal="right" vertical="center" wrapText="1" indent="1"/>
    </xf>
    <xf numFmtId="0" fontId="18" fillId="0" borderId="19" xfId="1" applyFont="1" applyBorder="1" applyAlignment="1">
      <alignment horizontal="left" vertical="center" wrapText="1" indent="1"/>
    </xf>
    <xf numFmtId="3" fontId="18" fillId="0" borderId="19" xfId="1" applyNumberFormat="1" applyFont="1" applyBorder="1" applyAlignment="1" applyProtection="1">
      <alignment horizontal="right" vertical="center" wrapText="1" indent="1"/>
      <protection locked="0"/>
    </xf>
    <xf numFmtId="3" fontId="18" fillId="0" borderId="22" xfId="1" applyNumberFormat="1" applyFont="1" applyBorder="1" applyAlignment="1" applyProtection="1">
      <alignment horizontal="right" vertical="center" wrapText="1" indent="1"/>
      <protection locked="0"/>
    </xf>
    <xf numFmtId="0" fontId="18" fillId="0" borderId="22" xfId="1" applyFont="1" applyBorder="1" applyAlignment="1">
      <alignment horizontal="left" vertical="center" wrapText="1" indent="1"/>
    </xf>
    <xf numFmtId="0" fontId="18" fillId="0" borderId="25" xfId="1" applyFont="1" applyBorder="1" applyAlignment="1">
      <alignment horizontal="left" vertical="center" wrapText="1" indent="1"/>
    </xf>
    <xf numFmtId="3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65" xfId="2" applyNumberFormat="1" applyFont="1" applyBorder="1" applyAlignment="1">
      <alignment horizontal="right" vertical="center" wrapText="1" indent="1"/>
    </xf>
    <xf numFmtId="164" fontId="17" fillId="0" borderId="25" xfId="2" applyNumberFormat="1" applyFont="1" applyBorder="1" applyAlignment="1">
      <alignment horizontal="right" vertical="center" wrapText="1" indent="1"/>
    </xf>
    <xf numFmtId="0" fontId="16" fillId="0" borderId="15" xfId="2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1"/>
    </xf>
    <xf numFmtId="3" fontId="18" fillId="0" borderId="11" xfId="1" applyNumberFormat="1" applyFont="1" applyBorder="1" applyAlignment="1" applyProtection="1">
      <alignment horizontal="right" vertical="center" wrapText="1" indent="1"/>
      <protection locked="0"/>
    </xf>
    <xf numFmtId="0" fontId="38" fillId="0" borderId="38" xfId="2" applyFont="1" applyBorder="1" applyAlignment="1">
      <alignment horizontal="left" wrapText="1" indent="1"/>
    </xf>
    <xf numFmtId="164" fontId="17" fillId="0" borderId="40" xfId="1" applyNumberFormat="1" applyFont="1" applyBorder="1" applyAlignment="1">
      <alignment horizontal="right" vertical="center" wrapText="1" indent="1"/>
    </xf>
    <xf numFmtId="0" fontId="32" fillId="0" borderId="0" xfId="2" applyFont="1" applyAlignment="1">
      <alignment vertical="center" wrapText="1"/>
    </xf>
    <xf numFmtId="0" fontId="13" fillId="0" borderId="67" xfId="1" applyFont="1" applyBorder="1" applyAlignment="1" applyProtection="1">
      <alignment horizontal="right" vertical="center" wrapText="1" indent="1"/>
      <protection locked="0"/>
    </xf>
    <xf numFmtId="164" fontId="13" fillId="0" borderId="67" xfId="1" applyNumberFormat="1" applyFont="1" applyBorder="1" applyAlignment="1">
      <alignment horizontal="right" vertical="center" wrapText="1" indent="1"/>
    </xf>
    <xf numFmtId="164" fontId="18" fillId="0" borderId="57" xfId="2" applyNumberFormat="1" applyFont="1" applyBorder="1" applyAlignment="1">
      <alignment horizontal="right" vertical="center" wrapText="1" indent="1"/>
    </xf>
    <xf numFmtId="0" fontId="13" fillId="0" borderId="48" xfId="1" applyFont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Border="1" applyAlignment="1">
      <alignment horizontal="right" vertical="center" wrapText="1" indent="1"/>
    </xf>
    <xf numFmtId="164" fontId="18" fillId="0" borderId="53" xfId="2" applyNumberFormat="1" applyFont="1" applyBorder="1" applyAlignment="1">
      <alignment horizontal="right" vertical="center" wrapText="1" indent="1"/>
    </xf>
    <xf numFmtId="0" fontId="17" fillId="0" borderId="40" xfId="1" applyFont="1" applyBorder="1" applyAlignment="1" applyProtection="1">
      <alignment horizontal="right" vertical="center" wrapText="1" indent="1"/>
      <protection locked="0"/>
    </xf>
    <xf numFmtId="0" fontId="8" fillId="0" borderId="16" xfId="2" applyFont="1" applyBorder="1" applyAlignment="1">
      <alignment horizontal="left" vertical="center" wrapText="1" indent="1"/>
    </xf>
    <xf numFmtId="164" fontId="8" fillId="0" borderId="40" xfId="2" applyNumberFormat="1" applyFont="1" applyBorder="1" applyAlignment="1">
      <alignment horizontal="right" vertical="center" wrapText="1" indent="1"/>
    </xf>
    <xf numFmtId="164" fontId="11" fillId="0" borderId="14" xfId="2" applyNumberFormat="1" applyFont="1" applyBorder="1" applyAlignment="1">
      <alignment horizontal="right" vertical="center" wrapText="1" indent="1"/>
    </xf>
    <xf numFmtId="0" fontId="3" fillId="0" borderId="0" xfId="2" applyAlignment="1">
      <alignment horizontal="left" vertical="center" wrapText="1"/>
    </xf>
    <xf numFmtId="164" fontId="33" fillId="0" borderId="0" xfId="2" applyNumberFormat="1" applyFont="1" applyAlignment="1">
      <alignment horizontal="right" vertical="center" wrapText="1"/>
    </xf>
    <xf numFmtId="0" fontId="33" fillId="0" borderId="0" xfId="2" applyFont="1" applyAlignment="1">
      <alignment horizontal="right" vertical="center" wrapText="1"/>
    </xf>
    <xf numFmtId="164" fontId="33" fillId="0" borderId="0" xfId="2" applyNumberFormat="1" applyFont="1" applyAlignment="1">
      <alignment horizontal="right" vertical="center" wrapText="1" indent="1"/>
    </xf>
    <xf numFmtId="0" fontId="23" fillId="0" borderId="15" xfId="2" applyFont="1" applyBorder="1" applyAlignment="1">
      <alignment horizontal="left" vertical="center"/>
    </xf>
    <xf numFmtId="0" fontId="23" fillId="0" borderId="38" xfId="2" applyFont="1" applyBorder="1" applyAlignment="1">
      <alignment vertical="center" wrapText="1"/>
    </xf>
    <xf numFmtId="0" fontId="23" fillId="0" borderId="16" xfId="2" applyFont="1" applyBorder="1" applyAlignment="1" applyProtection="1">
      <alignment horizontal="right" vertical="center" wrapText="1"/>
      <protection locked="0"/>
    </xf>
    <xf numFmtId="164" fontId="23" fillId="0" borderId="16" xfId="2" applyNumberFormat="1" applyFont="1" applyBorder="1" applyAlignment="1">
      <alignment horizontal="right" vertical="center" wrapText="1"/>
    </xf>
    <xf numFmtId="164" fontId="23" fillId="0" borderId="14" xfId="2" applyNumberFormat="1" applyFont="1" applyBorder="1" applyAlignment="1">
      <alignment horizontal="right" vertical="center" wrapText="1" indent="1"/>
    </xf>
    <xf numFmtId="164" fontId="28" fillId="0" borderId="0" xfId="2" applyNumberFormat="1" applyFont="1" applyFill="1" applyAlignment="1" applyProtection="1">
      <alignment vertical="center" wrapText="1"/>
    </xf>
    <xf numFmtId="49" fontId="8" fillId="0" borderId="7" xfId="2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</xf>
    <xf numFmtId="0" fontId="8" fillId="0" borderId="61" xfId="2" applyFont="1" applyFill="1" applyBorder="1" applyAlignment="1" applyProtection="1">
      <alignment horizontal="center" vertical="center" wrapText="1"/>
      <protection locked="0"/>
    </xf>
    <xf numFmtId="49" fontId="8" fillId="0" borderId="52" xfId="2" applyNumberFormat="1" applyFont="1" applyFill="1" applyBorder="1" applyAlignment="1" applyProtection="1">
      <alignment horizontal="right" vertical="center"/>
      <protection locked="0"/>
    </xf>
    <xf numFmtId="0" fontId="8" fillId="0" borderId="0" xfId="2" applyFont="1" applyFill="1" applyBorder="1" applyAlignment="1" applyProtection="1">
      <alignment horizontal="center" vertical="center" wrapText="1"/>
      <protection locked="0"/>
    </xf>
    <xf numFmtId="0" fontId="36" fillId="0" borderId="0" xfId="2" applyFont="1" applyFill="1" applyBorder="1" applyAlignment="1" applyProtection="1">
      <alignment horizontal="center" vertical="center"/>
      <protection locked="0"/>
    </xf>
    <xf numFmtId="0" fontId="3" fillId="0" borderId="0" xfId="2" applyBorder="1" applyAlignment="1" applyProtection="1">
      <alignment horizontal="center" vertical="center"/>
      <protection locked="0"/>
    </xf>
    <xf numFmtId="49" fontId="37" fillId="0" borderId="0" xfId="2" applyNumberFormat="1" applyFont="1" applyFill="1" applyBorder="1" applyAlignment="1" applyProtection="1">
      <alignment horizontal="right" vertical="center"/>
      <protection locked="0"/>
    </xf>
    <xf numFmtId="0" fontId="23" fillId="0" borderId="0" xfId="2" applyFont="1" applyFill="1" applyAlignment="1" applyProtection="1">
      <alignment vertical="center"/>
    </xf>
    <xf numFmtId="0" fontId="3" fillId="0" borderId="0" xfId="2" applyFill="1" applyAlignment="1" applyProtection="1">
      <alignment vertical="center" wrapText="1"/>
    </xf>
    <xf numFmtId="0" fontId="5" fillId="0" borderId="0" xfId="2" applyFont="1" applyFill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Fill="1" applyAlignment="1" applyProtection="1">
      <alignment horizontal="center" vertical="center" wrapText="1"/>
    </xf>
    <xf numFmtId="0" fontId="11" fillId="0" borderId="15" xfId="2" applyFont="1" applyFill="1" applyBorder="1" applyAlignment="1" applyProtection="1">
      <alignment horizontal="center" vertical="center" wrapText="1"/>
    </xf>
    <xf numFmtId="0" fontId="17" fillId="0" borderId="16" xfId="2" applyFont="1" applyFill="1" applyBorder="1" applyAlignment="1" applyProtection="1">
      <alignment horizontal="left" vertical="center" wrapText="1" indent="1"/>
    </xf>
    <xf numFmtId="0" fontId="30" fillId="0" borderId="0" xfId="2" applyFont="1" applyFill="1" applyAlignment="1" applyProtection="1">
      <alignment vertical="center" wrapText="1"/>
    </xf>
    <xf numFmtId="49" fontId="18" fillId="0" borderId="30" xfId="2" applyNumberFormat="1" applyFont="1" applyFill="1" applyBorder="1" applyAlignment="1" applyProtection="1">
      <alignment horizontal="center" vertical="center" wrapText="1"/>
    </xf>
    <xf numFmtId="3" fontId="1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2" applyNumberFormat="1" applyFont="1" applyFill="1" applyBorder="1" applyAlignment="1" applyProtection="1">
      <alignment horizontal="right" vertical="center" wrapText="1" indent="1"/>
    </xf>
    <xf numFmtId="164" fontId="17" fillId="0" borderId="57" xfId="2" applyNumberFormat="1" applyFont="1" applyFill="1" applyBorder="1" applyAlignment="1" applyProtection="1">
      <alignment horizontal="right" vertical="center" wrapText="1" indent="1"/>
    </xf>
    <xf numFmtId="49" fontId="18" fillId="0" borderId="21" xfId="2" applyNumberFormat="1" applyFont="1" applyFill="1" applyBorder="1" applyAlignment="1" applyProtection="1">
      <alignment horizontal="center" vertical="center" wrapText="1"/>
    </xf>
    <xf numFmtId="3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2" applyNumberFormat="1" applyFont="1" applyFill="1" applyBorder="1" applyAlignment="1" applyProtection="1">
      <alignment horizontal="right" vertical="center" wrapText="1" indent="1"/>
    </xf>
    <xf numFmtId="0" fontId="31" fillId="0" borderId="0" xfId="2" applyFont="1" applyFill="1" applyAlignment="1" applyProtection="1">
      <alignment vertical="center" wrapText="1"/>
    </xf>
    <xf numFmtId="49" fontId="18" fillId="0" borderId="23" xfId="2" applyNumberFormat="1" applyFont="1" applyFill="1" applyBorder="1" applyAlignment="1" applyProtection="1">
      <alignment horizontal="center" vertical="center" wrapText="1"/>
    </xf>
    <xf numFmtId="3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2" applyNumberFormat="1" applyFont="1" applyFill="1" applyBorder="1" applyAlignment="1" applyProtection="1">
      <alignment horizontal="right" vertical="center" wrapText="1" indent="1"/>
    </xf>
    <xf numFmtId="49" fontId="18" fillId="0" borderId="18" xfId="2" applyNumberFormat="1" applyFont="1" applyFill="1" applyBorder="1" applyAlignment="1" applyProtection="1">
      <alignment horizontal="center" vertical="center" wrapText="1"/>
    </xf>
    <xf numFmtId="3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2" applyNumberFormat="1" applyFont="1" applyFill="1" applyBorder="1" applyAlignment="1" applyProtection="1">
      <alignment horizontal="right" vertical="center" wrapText="1" indent="1"/>
    </xf>
    <xf numFmtId="164" fontId="17" fillId="0" borderId="53" xfId="2" applyNumberFormat="1" applyFont="1" applyFill="1" applyBorder="1" applyAlignment="1" applyProtection="1">
      <alignment horizontal="right" vertical="center" wrapText="1" indent="1"/>
    </xf>
    <xf numFmtId="164" fontId="17" fillId="0" borderId="9" xfId="2" applyNumberFormat="1" applyFont="1" applyFill="1" applyBorder="1" applyAlignment="1" applyProtection="1">
      <alignment horizontal="right" vertical="center" wrapText="1" indent="1"/>
    </xf>
    <xf numFmtId="164" fontId="17" fillId="0" borderId="54" xfId="2" applyNumberFormat="1" applyFont="1" applyFill="1" applyBorder="1" applyAlignment="1" applyProtection="1">
      <alignment horizontal="right" vertical="center" wrapText="1" indent="1"/>
    </xf>
    <xf numFmtId="0" fontId="17" fillId="0" borderId="15" xfId="2" applyFont="1" applyFill="1" applyBorder="1" applyAlignment="1" applyProtection="1">
      <alignment horizontal="center" vertical="center" wrapText="1"/>
    </xf>
    <xf numFmtId="3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4" xfId="2" applyNumberFormat="1" applyFont="1" applyFill="1" applyBorder="1" applyAlignment="1" applyProtection="1">
      <alignment horizontal="right" vertical="center" wrapText="1" indent="1"/>
    </xf>
    <xf numFmtId="164" fontId="17" fillId="0" borderId="40" xfId="2" applyNumberFormat="1" applyFont="1" applyFill="1" applyBorder="1" applyAlignment="1" applyProtection="1">
      <alignment horizontal="right" vertical="center" wrapText="1" indent="1"/>
    </xf>
    <xf numFmtId="0" fontId="18" fillId="0" borderId="19" xfId="1" applyFont="1" applyFill="1" applyBorder="1" applyAlignment="1" applyProtection="1">
      <alignment horizontal="left" vertical="center" wrapText="1" indent="1"/>
    </xf>
    <xf numFmtId="3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2" xfId="1" applyFont="1" applyFill="1" applyBorder="1" applyAlignment="1" applyProtection="1">
      <alignment horizontal="left" vertical="center" wrapText="1" indent="1"/>
    </xf>
    <xf numFmtId="0" fontId="18" fillId="0" borderId="25" xfId="1" applyFont="1" applyFill="1" applyBorder="1" applyAlignment="1" applyProtection="1">
      <alignment horizontal="left" vertical="center" wrapText="1" indent="1"/>
    </xf>
    <xf numFmtId="3" fontId="1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2" applyNumberFormat="1" applyFont="1" applyFill="1" applyBorder="1" applyAlignment="1" applyProtection="1">
      <alignment horizontal="right" vertical="center" wrapText="1" indent="1"/>
    </xf>
    <xf numFmtId="164" fontId="17" fillId="0" borderId="25" xfId="2" applyNumberFormat="1" applyFont="1" applyFill="1" applyBorder="1" applyAlignment="1" applyProtection="1">
      <alignment horizontal="right" vertical="center" wrapText="1" indent="1"/>
    </xf>
    <xf numFmtId="0" fontId="16" fillId="0" borderId="15" xfId="2" applyFont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 indent="1"/>
    </xf>
    <xf numFmtId="3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38" xfId="2" applyFont="1" applyBorder="1" applyAlignment="1" applyProtection="1">
      <alignment horizontal="left" wrapText="1" indent="1"/>
    </xf>
    <xf numFmtId="164" fontId="17" fillId="0" borderId="40" xfId="1" applyNumberFormat="1" applyFont="1" applyFill="1" applyBorder="1" applyAlignment="1" applyProtection="1">
      <alignment horizontal="right" vertical="center" wrapText="1" indent="1"/>
    </xf>
    <xf numFmtId="0" fontId="32" fillId="0" borderId="0" xfId="2" applyFont="1" applyFill="1" applyAlignment="1" applyProtection="1">
      <alignment vertical="center" wrapText="1"/>
    </xf>
    <xf numFmtId="0" fontId="13" fillId="0" borderId="67" xfId="1" applyFont="1" applyFill="1" applyBorder="1" applyAlignment="1" applyProtection="1">
      <alignment horizontal="right" vertical="center" wrapText="1" indent="1"/>
      <protection locked="0"/>
    </xf>
    <xf numFmtId="164" fontId="13" fillId="0" borderId="67" xfId="1" applyNumberFormat="1" applyFont="1" applyFill="1" applyBorder="1" applyAlignment="1" applyProtection="1">
      <alignment horizontal="right" vertical="center" wrapText="1" indent="1"/>
    </xf>
    <xf numFmtId="164" fontId="18" fillId="0" borderId="57" xfId="2" applyNumberFormat="1" applyFont="1" applyFill="1" applyBorder="1" applyAlignment="1" applyProtection="1">
      <alignment horizontal="right" vertical="center" wrapText="1" indent="1"/>
    </xf>
    <xf numFmtId="0" fontId="13" fillId="0" borderId="48" xfId="1" applyFont="1" applyFill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Fill="1" applyBorder="1" applyAlignment="1" applyProtection="1">
      <alignment horizontal="right" vertical="center" wrapText="1" indent="1"/>
    </xf>
    <xf numFmtId="164" fontId="18" fillId="0" borderId="53" xfId="2" applyNumberFormat="1" applyFont="1" applyFill="1" applyBorder="1" applyAlignment="1" applyProtection="1">
      <alignment horizontal="right" vertical="center" wrapText="1" indent="1"/>
    </xf>
    <xf numFmtId="0" fontId="17" fillId="0" borderId="40" xfId="1" applyFont="1" applyFill="1" applyBorder="1" applyAlignment="1" applyProtection="1">
      <alignment horizontal="right" vertical="center" wrapText="1" indent="1"/>
      <protection locked="0"/>
    </xf>
    <xf numFmtId="0" fontId="8" fillId="0" borderId="16" xfId="2" applyFont="1" applyFill="1" applyBorder="1" applyAlignment="1" applyProtection="1">
      <alignment horizontal="left" vertical="center" wrapText="1" indent="1"/>
    </xf>
    <xf numFmtId="164" fontId="8" fillId="0" borderId="40" xfId="2" applyNumberFormat="1" applyFont="1" applyFill="1" applyBorder="1" applyAlignment="1" applyProtection="1">
      <alignment horizontal="right" vertical="center" wrapText="1" indent="1"/>
    </xf>
    <xf numFmtId="164" fontId="11" fillId="0" borderId="14" xfId="2" applyNumberFormat="1" applyFont="1" applyFill="1" applyBorder="1" applyAlignment="1" applyProtection="1">
      <alignment horizontal="right" vertical="center" wrapText="1" indent="1"/>
    </xf>
    <xf numFmtId="0" fontId="3" fillId="0" borderId="0" xfId="2" applyFill="1" applyAlignment="1" applyProtection="1">
      <alignment horizontal="left" vertical="center" wrapText="1"/>
    </xf>
    <xf numFmtId="164" fontId="33" fillId="0" borderId="0" xfId="2" applyNumberFormat="1" applyFont="1" applyFill="1" applyAlignment="1" applyProtection="1">
      <alignment horizontal="right" vertical="center" wrapText="1"/>
    </xf>
    <xf numFmtId="0" fontId="33" fillId="0" borderId="0" xfId="2" applyFont="1" applyFill="1" applyAlignment="1" applyProtection="1">
      <alignment horizontal="right" vertical="center" wrapText="1"/>
    </xf>
    <xf numFmtId="0" fontId="23" fillId="0" borderId="16" xfId="2" applyFont="1" applyFill="1" applyBorder="1" applyAlignment="1" applyProtection="1">
      <alignment horizontal="right" vertical="center" wrapText="1"/>
      <protection locked="0"/>
    </xf>
    <xf numFmtId="164" fontId="23" fillId="0" borderId="16" xfId="2" applyNumberFormat="1" applyFont="1" applyFill="1" applyBorder="1" applyAlignment="1" applyProtection="1">
      <alignment horizontal="right" vertical="center" wrapText="1"/>
    </xf>
    <xf numFmtId="164" fontId="23" fillId="0" borderId="14" xfId="2" applyNumberFormat="1" applyFont="1" applyFill="1" applyBorder="1" applyAlignment="1" applyProtection="1">
      <alignment horizontal="right" vertical="center" wrapText="1" inden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right" vertical="center"/>
      <protection locked="0"/>
    </xf>
    <xf numFmtId="0" fontId="3" fillId="0" borderId="0" xfId="2" applyAlignment="1"/>
    <xf numFmtId="0" fontId="4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4" fillId="0" borderId="0" xfId="1" applyFont="1" applyFill="1" applyAlignment="1" applyProtection="1">
      <alignment horizontal="center"/>
    </xf>
    <xf numFmtId="164" fontId="2" fillId="0" borderId="0" xfId="2" applyNumberFormat="1" applyFont="1" applyFill="1" applyAlignment="1" applyProtection="1">
      <alignment horizontal="center" textRotation="180" wrapText="1"/>
    </xf>
    <xf numFmtId="164" fontId="22" fillId="0" borderId="41" xfId="2" applyNumberFormat="1" applyFont="1" applyFill="1" applyBorder="1" applyAlignment="1" applyProtection="1">
      <alignment horizontal="center" vertical="center" wrapText="1"/>
    </xf>
    <xf numFmtId="164" fontId="22" fillId="0" borderId="43" xfId="2" applyNumberFormat="1" applyFont="1" applyFill="1" applyBorder="1" applyAlignment="1" applyProtection="1">
      <alignment horizontal="center" vertical="center" wrapText="1"/>
    </xf>
    <xf numFmtId="164" fontId="26" fillId="0" borderId="42" xfId="2" applyNumberFormat="1" applyFont="1" applyFill="1" applyBorder="1" applyAlignment="1" applyProtection="1">
      <alignment horizontal="center" vertical="center" wrapText="1"/>
    </xf>
    <xf numFmtId="164" fontId="2" fillId="0" borderId="0" xfId="2" applyNumberFormat="1" applyFont="1" applyFill="1" applyAlignment="1">
      <alignment horizontal="right" vertical="center" wrapText="1"/>
    </xf>
    <xf numFmtId="0" fontId="2" fillId="0" borderId="0" xfId="2" applyFont="1" applyAlignment="1">
      <alignment horizontal="right" vertical="center" wrapText="1"/>
    </xf>
    <xf numFmtId="164" fontId="4" fillId="0" borderId="0" xfId="2" applyNumberFormat="1" applyFont="1" applyFill="1" applyAlignment="1" applyProtection="1">
      <alignment horizontal="center" vertical="center" wrapText="1"/>
      <protection locked="0"/>
    </xf>
    <xf numFmtId="164" fontId="2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2" applyFont="1" applyBorder="1" applyAlignment="1" applyProtection="1">
      <alignment horizontal="right"/>
      <protection locked="0"/>
    </xf>
    <xf numFmtId="0" fontId="5" fillId="0" borderId="55" xfId="2" applyFont="1" applyFill="1" applyBorder="1" applyAlignment="1" applyProtection="1">
      <alignment horizontal="center" vertical="center"/>
      <protection locked="0"/>
    </xf>
    <xf numFmtId="0" fontId="5" fillId="0" borderId="56" xfId="2" applyFont="1" applyFill="1" applyBorder="1" applyAlignment="1" applyProtection="1">
      <alignment horizontal="center" vertical="center"/>
      <protection locked="0"/>
    </xf>
    <xf numFmtId="0" fontId="28" fillId="0" borderId="56" xfId="2" applyFont="1" applyBorder="1" applyAlignment="1" applyProtection="1">
      <alignment horizontal="center" vertical="center"/>
      <protection locked="0"/>
    </xf>
    <xf numFmtId="0" fontId="28" fillId="0" borderId="17" xfId="2" applyFont="1" applyBorder="1" applyAlignment="1" applyProtection="1">
      <alignment horizontal="center" vertical="center"/>
      <protection locked="0"/>
    </xf>
    <xf numFmtId="0" fontId="5" fillId="0" borderId="55" xfId="2" applyFont="1" applyFill="1" applyBorder="1" applyAlignment="1" applyProtection="1">
      <alignment horizontal="center" vertical="center" readingOrder="2"/>
      <protection locked="0"/>
    </xf>
    <xf numFmtId="0" fontId="5" fillId="0" borderId="56" xfId="2" applyFont="1" applyFill="1" applyBorder="1" applyAlignment="1" applyProtection="1">
      <alignment horizontal="center" vertical="center" readingOrder="2"/>
      <protection locked="0"/>
    </xf>
    <xf numFmtId="0" fontId="28" fillId="0" borderId="56" xfId="2" applyFont="1" applyBorder="1" applyAlignment="1" applyProtection="1">
      <alignment horizontal="center" vertical="center" readingOrder="2"/>
      <protection locked="0"/>
    </xf>
    <xf numFmtId="0" fontId="28" fillId="0" borderId="17" xfId="2" applyFont="1" applyBorder="1" applyAlignment="1" applyProtection="1">
      <alignment horizontal="center" vertical="center" readingOrder="2"/>
      <protection locked="0"/>
    </xf>
    <xf numFmtId="0" fontId="8" fillId="0" borderId="55" xfId="2" applyFont="1" applyFill="1" applyBorder="1" applyAlignment="1" applyProtection="1">
      <alignment horizontal="center" vertical="center" wrapText="1"/>
    </xf>
    <xf numFmtId="0" fontId="8" fillId="0" borderId="56" xfId="2" applyFont="1" applyFill="1" applyBorder="1" applyAlignment="1" applyProtection="1">
      <alignment horizontal="center" vertical="center" wrapText="1"/>
    </xf>
    <xf numFmtId="0" fontId="8" fillId="0" borderId="17" xfId="2" applyFont="1" applyFill="1" applyBorder="1" applyAlignment="1" applyProtection="1">
      <alignment horizontal="center" vertical="center" wrapText="1"/>
    </xf>
    <xf numFmtId="0" fontId="8" fillId="0" borderId="55" xfId="2" applyFont="1" applyBorder="1" applyAlignment="1">
      <alignment horizontal="center" vertical="center" wrapText="1"/>
    </xf>
    <xf numFmtId="0" fontId="3" fillId="0" borderId="56" xfId="2" applyBorder="1" applyAlignment="1">
      <alignment vertical="center" wrapText="1"/>
    </xf>
    <xf numFmtId="0" fontId="3" fillId="0" borderId="17" xfId="2" applyBorder="1" applyAlignment="1">
      <alignment vertical="center" wrapText="1"/>
    </xf>
    <xf numFmtId="164" fontId="34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/>
      <protection locked="0"/>
    </xf>
    <xf numFmtId="0" fontId="28" fillId="0" borderId="62" xfId="2" applyFont="1" applyBorder="1" applyAlignment="1" applyProtection="1">
      <alignment horizontal="center" vertical="center"/>
      <protection locked="0"/>
    </xf>
    <xf numFmtId="0" fontId="5" fillId="0" borderId="63" xfId="2" applyFont="1" applyBorder="1" applyAlignment="1" applyProtection="1">
      <alignment horizontal="center" vertical="center"/>
      <protection locked="0"/>
    </xf>
    <xf numFmtId="0" fontId="28" fillId="0" borderId="64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3" fillId="0" borderId="34" xfId="2" applyBorder="1" applyAlignment="1" applyProtection="1">
      <alignment vertical="center"/>
      <protection locked="0"/>
    </xf>
    <xf numFmtId="0" fontId="3" fillId="0" borderId="8" xfId="2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horizontal="center" vertical="center" wrapText="1"/>
      <protection locked="0"/>
    </xf>
    <xf numFmtId="0" fontId="3" fillId="0" borderId="25" xfId="2" applyBorder="1" applyAlignment="1" applyProtection="1">
      <alignment vertical="center"/>
      <protection locked="0"/>
    </xf>
    <xf numFmtId="0" fontId="3" fillId="0" borderId="9" xfId="2" applyBorder="1" applyAlignment="1" applyProtection="1">
      <alignment vertical="center"/>
      <protection locked="0"/>
    </xf>
    <xf numFmtId="0" fontId="8" fillId="0" borderId="25" xfId="2" applyFont="1" applyBorder="1" applyAlignment="1" applyProtection="1">
      <alignment horizontal="center" vertical="center"/>
      <protection locked="0"/>
    </xf>
    <xf numFmtId="0" fontId="8" fillId="0" borderId="9" xfId="2" applyFont="1" applyBorder="1" applyAlignment="1" applyProtection="1">
      <alignment horizontal="center" vertical="center"/>
      <protection locked="0"/>
    </xf>
    <xf numFmtId="0" fontId="22" fillId="0" borderId="59" xfId="2" applyFont="1" applyBorder="1" applyAlignment="1" applyProtection="1">
      <alignment horizontal="center" wrapText="1"/>
      <protection locked="0"/>
    </xf>
    <xf numFmtId="0" fontId="22" fillId="0" borderId="65" xfId="2" applyFont="1" applyBorder="1" applyAlignment="1" applyProtection="1">
      <alignment horizontal="center"/>
      <protection locked="0"/>
    </xf>
    <xf numFmtId="0" fontId="22" fillId="0" borderId="52" xfId="2" applyFont="1" applyBorder="1" applyAlignment="1" applyProtection="1">
      <alignment horizontal="center"/>
      <protection locked="0"/>
    </xf>
    <xf numFmtId="0" fontId="8" fillId="0" borderId="66" xfId="2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0" fontId="34" fillId="0" borderId="35" xfId="2" applyFont="1" applyBorder="1" applyAlignment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/>
      <protection locked="0"/>
    </xf>
    <xf numFmtId="0" fontId="5" fillId="0" borderId="63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Fill="1" applyBorder="1" applyAlignment="1" applyProtection="1">
      <alignment horizontal="center" vertical="center" wrapText="1"/>
      <protection locked="0"/>
    </xf>
    <xf numFmtId="0" fontId="8" fillId="0" borderId="25" xfId="2" applyFont="1" applyFill="1" applyBorder="1" applyAlignment="1" applyProtection="1">
      <alignment horizontal="center" vertical="center"/>
      <protection locked="0"/>
    </xf>
    <xf numFmtId="0" fontId="8" fillId="0" borderId="9" xfId="2" applyFont="1" applyFill="1" applyBorder="1" applyAlignment="1" applyProtection="1">
      <alignment horizontal="center" vertical="center"/>
      <protection locked="0"/>
    </xf>
    <xf numFmtId="0" fontId="22" fillId="0" borderId="59" xfId="2" applyFont="1" applyFill="1" applyBorder="1" applyAlignment="1" applyProtection="1">
      <alignment horizontal="center" wrapText="1"/>
      <protection locked="0"/>
    </xf>
    <xf numFmtId="0" fontId="22" fillId="0" borderId="65" xfId="2" applyFont="1" applyFill="1" applyBorder="1" applyAlignment="1" applyProtection="1">
      <alignment horizontal="center"/>
      <protection locked="0"/>
    </xf>
    <xf numFmtId="0" fontId="22" fillId="0" borderId="52" xfId="2" applyFont="1" applyFill="1" applyBorder="1" applyAlignment="1" applyProtection="1">
      <alignment horizontal="center"/>
      <protection locked="0"/>
    </xf>
    <xf numFmtId="0" fontId="8" fillId="0" borderId="66" xfId="2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0970~1\AppData\Local\Temp\M&#243;dos&#237;t&#243;%20t&#225;bl&#225;k%20(11.%2029.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.3.sz.mell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0970~1\AppData\Local\Temp\M&#225;solat%20-%20M&#243;dos&#237;t&#243;%207.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1.sz.mell."/>
      <sheetName val="2.sz.mell."/>
      <sheetName val="3.sz.mell."/>
      <sheetName val="4.sz.mell."/>
      <sheetName val="RM_ELLENŐRZÉS"/>
      <sheetName val="5.sz.mell."/>
      <sheetName val="6.sz.mell."/>
      <sheetName val="7.mell."/>
      <sheetName val="8.mell."/>
      <sheetName val="9.mell."/>
      <sheetName val="Munka1"/>
    </sheetNames>
    <sheetDataSet>
      <sheetData sheetId="0" refreshError="1"/>
      <sheetData sheetId="1" refreshError="1"/>
      <sheetData sheetId="2" refreshError="1">
        <row r="6">
          <cell r="A6" t="str">
            <v>2019. évi eredeti előirányzat BEVÉTELEK</v>
          </cell>
        </row>
      </sheetData>
      <sheetData sheetId="3" refreshError="1">
        <row r="7">
          <cell r="K7" t="str">
            <v>Forintban!</v>
          </cell>
        </row>
        <row r="8">
          <cell r="C8" t="str">
            <v>2019. évi</v>
          </cell>
        </row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.5.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2.számú módosítás utáni előirányzat</v>
          </cell>
        </row>
      </sheetData>
      <sheetData sheetId="4" refreshError="1"/>
      <sheetData sheetId="5" refreshError="1">
        <row r="2">
          <cell r="I2" t="str">
            <v>Forintban!</v>
          </cell>
        </row>
        <row r="4">
          <cell r="D4" t="str">
            <v>Halmozott módosítás 2019. …….-ig</v>
          </cell>
        </row>
      </sheetData>
      <sheetData sheetId="6" refreshError="1">
        <row r="2">
          <cell r="I2" t="str">
            <v>Forintban!</v>
          </cell>
        </row>
      </sheetData>
      <sheetData sheetId="7" refreshError="1"/>
      <sheetData sheetId="8" refreshError="1"/>
      <sheetData sheetId="9" refreshError="1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.5. sz. módosítás </v>
          </cell>
          <cell r="I5" t="str">
            <v xml:space="preserve">6. sz. módosítás 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3.sz.mel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1.sz.mell."/>
      <sheetName val="2.sz.mell."/>
      <sheetName val="3.sz.mell."/>
      <sheetName val="4.sz.mell."/>
      <sheetName val="RM_ELLENŐRZÉS"/>
      <sheetName val="5.sz.mell."/>
      <sheetName val="6.sz.mell."/>
      <sheetName val="7.mell."/>
      <sheetName val="8.mell."/>
      <sheetName val="9.mell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.5. sz. módosítás </v>
          </cell>
          <cell r="I5" t="str">
            <v xml:space="preserve">6. sz. módosítás 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zoomScale="89" zoomScaleNormal="89" zoomScaleSheetLayoutView="100" workbookViewId="0">
      <selection activeCell="B1" sqref="B1:K1"/>
    </sheetView>
  </sheetViews>
  <sheetFormatPr defaultColWidth="9.33203125" defaultRowHeight="15.6" x14ac:dyDescent="0.3"/>
  <cols>
    <col min="1" max="1" width="7.44140625" style="129" customWidth="1"/>
    <col min="2" max="2" width="59.6640625" style="129" customWidth="1"/>
    <col min="3" max="3" width="14.77734375" style="136" customWidth="1"/>
    <col min="4" max="11" width="14.77734375" style="2" customWidth="1"/>
    <col min="12" max="256" width="9.33203125" style="2"/>
    <col min="257" max="257" width="7.44140625" style="2" customWidth="1"/>
    <col min="258" max="258" width="59.6640625" style="2" customWidth="1"/>
    <col min="259" max="267" width="14.77734375" style="2" customWidth="1"/>
    <col min="268" max="512" width="9.33203125" style="2"/>
    <col min="513" max="513" width="7.44140625" style="2" customWidth="1"/>
    <col min="514" max="514" width="59.6640625" style="2" customWidth="1"/>
    <col min="515" max="523" width="14.77734375" style="2" customWidth="1"/>
    <col min="524" max="768" width="9.33203125" style="2"/>
    <col min="769" max="769" width="7.44140625" style="2" customWidth="1"/>
    <col min="770" max="770" width="59.6640625" style="2" customWidth="1"/>
    <col min="771" max="779" width="14.77734375" style="2" customWidth="1"/>
    <col min="780" max="1024" width="9.33203125" style="2"/>
    <col min="1025" max="1025" width="7.44140625" style="2" customWidth="1"/>
    <col min="1026" max="1026" width="59.6640625" style="2" customWidth="1"/>
    <col min="1027" max="1035" width="14.77734375" style="2" customWidth="1"/>
    <col min="1036" max="1280" width="9.33203125" style="2"/>
    <col min="1281" max="1281" width="7.44140625" style="2" customWidth="1"/>
    <col min="1282" max="1282" width="59.6640625" style="2" customWidth="1"/>
    <col min="1283" max="1291" width="14.77734375" style="2" customWidth="1"/>
    <col min="1292" max="1536" width="9.33203125" style="2"/>
    <col min="1537" max="1537" width="7.44140625" style="2" customWidth="1"/>
    <col min="1538" max="1538" width="59.6640625" style="2" customWidth="1"/>
    <col min="1539" max="1547" width="14.77734375" style="2" customWidth="1"/>
    <col min="1548" max="1792" width="9.33203125" style="2"/>
    <col min="1793" max="1793" width="7.44140625" style="2" customWidth="1"/>
    <col min="1794" max="1794" width="59.6640625" style="2" customWidth="1"/>
    <col min="1795" max="1803" width="14.77734375" style="2" customWidth="1"/>
    <col min="1804" max="2048" width="9.33203125" style="2"/>
    <col min="2049" max="2049" width="7.44140625" style="2" customWidth="1"/>
    <col min="2050" max="2050" width="59.6640625" style="2" customWidth="1"/>
    <col min="2051" max="2059" width="14.77734375" style="2" customWidth="1"/>
    <col min="2060" max="2304" width="9.33203125" style="2"/>
    <col min="2305" max="2305" width="7.44140625" style="2" customWidth="1"/>
    <col min="2306" max="2306" width="59.6640625" style="2" customWidth="1"/>
    <col min="2307" max="2315" width="14.77734375" style="2" customWidth="1"/>
    <col min="2316" max="2560" width="9.33203125" style="2"/>
    <col min="2561" max="2561" width="7.44140625" style="2" customWidth="1"/>
    <col min="2562" max="2562" width="59.6640625" style="2" customWidth="1"/>
    <col min="2563" max="2571" width="14.77734375" style="2" customWidth="1"/>
    <col min="2572" max="2816" width="9.33203125" style="2"/>
    <col min="2817" max="2817" width="7.44140625" style="2" customWidth="1"/>
    <col min="2818" max="2818" width="59.6640625" style="2" customWidth="1"/>
    <col min="2819" max="2827" width="14.77734375" style="2" customWidth="1"/>
    <col min="2828" max="3072" width="9.33203125" style="2"/>
    <col min="3073" max="3073" width="7.44140625" style="2" customWidth="1"/>
    <col min="3074" max="3074" width="59.6640625" style="2" customWidth="1"/>
    <col min="3075" max="3083" width="14.77734375" style="2" customWidth="1"/>
    <col min="3084" max="3328" width="9.33203125" style="2"/>
    <col min="3329" max="3329" width="7.44140625" style="2" customWidth="1"/>
    <col min="3330" max="3330" width="59.6640625" style="2" customWidth="1"/>
    <col min="3331" max="3339" width="14.77734375" style="2" customWidth="1"/>
    <col min="3340" max="3584" width="9.33203125" style="2"/>
    <col min="3585" max="3585" width="7.44140625" style="2" customWidth="1"/>
    <col min="3586" max="3586" width="59.6640625" style="2" customWidth="1"/>
    <col min="3587" max="3595" width="14.77734375" style="2" customWidth="1"/>
    <col min="3596" max="3840" width="9.33203125" style="2"/>
    <col min="3841" max="3841" width="7.44140625" style="2" customWidth="1"/>
    <col min="3842" max="3842" width="59.6640625" style="2" customWidth="1"/>
    <col min="3843" max="3851" width="14.77734375" style="2" customWidth="1"/>
    <col min="3852" max="4096" width="9.33203125" style="2"/>
    <col min="4097" max="4097" width="7.44140625" style="2" customWidth="1"/>
    <col min="4098" max="4098" width="59.6640625" style="2" customWidth="1"/>
    <col min="4099" max="4107" width="14.77734375" style="2" customWidth="1"/>
    <col min="4108" max="4352" width="9.33203125" style="2"/>
    <col min="4353" max="4353" width="7.44140625" style="2" customWidth="1"/>
    <col min="4354" max="4354" width="59.6640625" style="2" customWidth="1"/>
    <col min="4355" max="4363" width="14.77734375" style="2" customWidth="1"/>
    <col min="4364" max="4608" width="9.33203125" style="2"/>
    <col min="4609" max="4609" width="7.44140625" style="2" customWidth="1"/>
    <col min="4610" max="4610" width="59.6640625" style="2" customWidth="1"/>
    <col min="4611" max="4619" width="14.77734375" style="2" customWidth="1"/>
    <col min="4620" max="4864" width="9.33203125" style="2"/>
    <col min="4865" max="4865" width="7.44140625" style="2" customWidth="1"/>
    <col min="4866" max="4866" width="59.6640625" style="2" customWidth="1"/>
    <col min="4867" max="4875" width="14.77734375" style="2" customWidth="1"/>
    <col min="4876" max="5120" width="9.33203125" style="2"/>
    <col min="5121" max="5121" width="7.44140625" style="2" customWidth="1"/>
    <col min="5122" max="5122" width="59.6640625" style="2" customWidth="1"/>
    <col min="5123" max="5131" width="14.77734375" style="2" customWidth="1"/>
    <col min="5132" max="5376" width="9.33203125" style="2"/>
    <col min="5377" max="5377" width="7.44140625" style="2" customWidth="1"/>
    <col min="5378" max="5378" width="59.6640625" style="2" customWidth="1"/>
    <col min="5379" max="5387" width="14.77734375" style="2" customWidth="1"/>
    <col min="5388" max="5632" width="9.33203125" style="2"/>
    <col min="5633" max="5633" width="7.44140625" style="2" customWidth="1"/>
    <col min="5634" max="5634" width="59.6640625" style="2" customWidth="1"/>
    <col min="5635" max="5643" width="14.77734375" style="2" customWidth="1"/>
    <col min="5644" max="5888" width="9.33203125" style="2"/>
    <col min="5889" max="5889" width="7.44140625" style="2" customWidth="1"/>
    <col min="5890" max="5890" width="59.6640625" style="2" customWidth="1"/>
    <col min="5891" max="5899" width="14.77734375" style="2" customWidth="1"/>
    <col min="5900" max="6144" width="9.33203125" style="2"/>
    <col min="6145" max="6145" width="7.44140625" style="2" customWidth="1"/>
    <col min="6146" max="6146" width="59.6640625" style="2" customWidth="1"/>
    <col min="6147" max="6155" width="14.77734375" style="2" customWidth="1"/>
    <col min="6156" max="6400" width="9.33203125" style="2"/>
    <col min="6401" max="6401" width="7.44140625" style="2" customWidth="1"/>
    <col min="6402" max="6402" width="59.6640625" style="2" customWidth="1"/>
    <col min="6403" max="6411" width="14.77734375" style="2" customWidth="1"/>
    <col min="6412" max="6656" width="9.33203125" style="2"/>
    <col min="6657" max="6657" width="7.44140625" style="2" customWidth="1"/>
    <col min="6658" max="6658" width="59.6640625" style="2" customWidth="1"/>
    <col min="6659" max="6667" width="14.77734375" style="2" customWidth="1"/>
    <col min="6668" max="6912" width="9.33203125" style="2"/>
    <col min="6913" max="6913" width="7.44140625" style="2" customWidth="1"/>
    <col min="6914" max="6914" width="59.6640625" style="2" customWidth="1"/>
    <col min="6915" max="6923" width="14.77734375" style="2" customWidth="1"/>
    <col min="6924" max="7168" width="9.33203125" style="2"/>
    <col min="7169" max="7169" width="7.44140625" style="2" customWidth="1"/>
    <col min="7170" max="7170" width="59.6640625" style="2" customWidth="1"/>
    <col min="7171" max="7179" width="14.77734375" style="2" customWidth="1"/>
    <col min="7180" max="7424" width="9.33203125" style="2"/>
    <col min="7425" max="7425" width="7.44140625" style="2" customWidth="1"/>
    <col min="7426" max="7426" width="59.6640625" style="2" customWidth="1"/>
    <col min="7427" max="7435" width="14.77734375" style="2" customWidth="1"/>
    <col min="7436" max="7680" width="9.33203125" style="2"/>
    <col min="7681" max="7681" width="7.44140625" style="2" customWidth="1"/>
    <col min="7682" max="7682" width="59.6640625" style="2" customWidth="1"/>
    <col min="7683" max="7691" width="14.77734375" style="2" customWidth="1"/>
    <col min="7692" max="7936" width="9.33203125" style="2"/>
    <col min="7937" max="7937" width="7.44140625" style="2" customWidth="1"/>
    <col min="7938" max="7938" width="59.6640625" style="2" customWidth="1"/>
    <col min="7939" max="7947" width="14.77734375" style="2" customWidth="1"/>
    <col min="7948" max="8192" width="9.33203125" style="2"/>
    <col min="8193" max="8193" width="7.44140625" style="2" customWidth="1"/>
    <col min="8194" max="8194" width="59.6640625" style="2" customWidth="1"/>
    <col min="8195" max="8203" width="14.77734375" style="2" customWidth="1"/>
    <col min="8204" max="8448" width="9.33203125" style="2"/>
    <col min="8449" max="8449" width="7.44140625" style="2" customWidth="1"/>
    <col min="8450" max="8450" width="59.6640625" style="2" customWidth="1"/>
    <col min="8451" max="8459" width="14.77734375" style="2" customWidth="1"/>
    <col min="8460" max="8704" width="9.33203125" style="2"/>
    <col min="8705" max="8705" width="7.44140625" style="2" customWidth="1"/>
    <col min="8706" max="8706" width="59.6640625" style="2" customWidth="1"/>
    <col min="8707" max="8715" width="14.77734375" style="2" customWidth="1"/>
    <col min="8716" max="8960" width="9.33203125" style="2"/>
    <col min="8961" max="8961" width="7.44140625" style="2" customWidth="1"/>
    <col min="8962" max="8962" width="59.6640625" style="2" customWidth="1"/>
    <col min="8963" max="8971" width="14.77734375" style="2" customWidth="1"/>
    <col min="8972" max="9216" width="9.33203125" style="2"/>
    <col min="9217" max="9217" width="7.44140625" style="2" customWidth="1"/>
    <col min="9218" max="9218" width="59.6640625" style="2" customWidth="1"/>
    <col min="9219" max="9227" width="14.77734375" style="2" customWidth="1"/>
    <col min="9228" max="9472" width="9.33203125" style="2"/>
    <col min="9473" max="9473" width="7.44140625" style="2" customWidth="1"/>
    <col min="9474" max="9474" width="59.6640625" style="2" customWidth="1"/>
    <col min="9475" max="9483" width="14.77734375" style="2" customWidth="1"/>
    <col min="9484" max="9728" width="9.33203125" style="2"/>
    <col min="9729" max="9729" width="7.44140625" style="2" customWidth="1"/>
    <col min="9730" max="9730" width="59.6640625" style="2" customWidth="1"/>
    <col min="9731" max="9739" width="14.77734375" style="2" customWidth="1"/>
    <col min="9740" max="9984" width="9.33203125" style="2"/>
    <col min="9985" max="9985" width="7.44140625" style="2" customWidth="1"/>
    <col min="9986" max="9986" width="59.6640625" style="2" customWidth="1"/>
    <col min="9987" max="9995" width="14.77734375" style="2" customWidth="1"/>
    <col min="9996" max="10240" width="9.33203125" style="2"/>
    <col min="10241" max="10241" width="7.44140625" style="2" customWidth="1"/>
    <col min="10242" max="10242" width="59.6640625" style="2" customWidth="1"/>
    <col min="10243" max="10251" width="14.77734375" style="2" customWidth="1"/>
    <col min="10252" max="10496" width="9.33203125" style="2"/>
    <col min="10497" max="10497" width="7.44140625" style="2" customWidth="1"/>
    <col min="10498" max="10498" width="59.6640625" style="2" customWidth="1"/>
    <col min="10499" max="10507" width="14.77734375" style="2" customWidth="1"/>
    <col min="10508" max="10752" width="9.33203125" style="2"/>
    <col min="10753" max="10753" width="7.44140625" style="2" customWidth="1"/>
    <col min="10754" max="10754" width="59.6640625" style="2" customWidth="1"/>
    <col min="10755" max="10763" width="14.77734375" style="2" customWidth="1"/>
    <col min="10764" max="11008" width="9.33203125" style="2"/>
    <col min="11009" max="11009" width="7.44140625" style="2" customWidth="1"/>
    <col min="11010" max="11010" width="59.6640625" style="2" customWidth="1"/>
    <col min="11011" max="11019" width="14.77734375" style="2" customWidth="1"/>
    <col min="11020" max="11264" width="9.33203125" style="2"/>
    <col min="11265" max="11265" width="7.44140625" style="2" customWidth="1"/>
    <col min="11266" max="11266" width="59.6640625" style="2" customWidth="1"/>
    <col min="11267" max="11275" width="14.77734375" style="2" customWidth="1"/>
    <col min="11276" max="11520" width="9.33203125" style="2"/>
    <col min="11521" max="11521" width="7.44140625" style="2" customWidth="1"/>
    <col min="11522" max="11522" width="59.6640625" style="2" customWidth="1"/>
    <col min="11523" max="11531" width="14.77734375" style="2" customWidth="1"/>
    <col min="11532" max="11776" width="9.33203125" style="2"/>
    <col min="11777" max="11777" width="7.44140625" style="2" customWidth="1"/>
    <col min="11778" max="11778" width="59.6640625" style="2" customWidth="1"/>
    <col min="11779" max="11787" width="14.77734375" style="2" customWidth="1"/>
    <col min="11788" max="12032" width="9.33203125" style="2"/>
    <col min="12033" max="12033" width="7.44140625" style="2" customWidth="1"/>
    <col min="12034" max="12034" width="59.6640625" style="2" customWidth="1"/>
    <col min="12035" max="12043" width="14.77734375" style="2" customWidth="1"/>
    <col min="12044" max="12288" width="9.33203125" style="2"/>
    <col min="12289" max="12289" width="7.44140625" style="2" customWidth="1"/>
    <col min="12290" max="12290" width="59.6640625" style="2" customWidth="1"/>
    <col min="12291" max="12299" width="14.77734375" style="2" customWidth="1"/>
    <col min="12300" max="12544" width="9.33203125" style="2"/>
    <col min="12545" max="12545" width="7.44140625" style="2" customWidth="1"/>
    <col min="12546" max="12546" width="59.6640625" style="2" customWidth="1"/>
    <col min="12547" max="12555" width="14.77734375" style="2" customWidth="1"/>
    <col min="12556" max="12800" width="9.33203125" style="2"/>
    <col min="12801" max="12801" width="7.44140625" style="2" customWidth="1"/>
    <col min="12802" max="12802" width="59.6640625" style="2" customWidth="1"/>
    <col min="12803" max="12811" width="14.77734375" style="2" customWidth="1"/>
    <col min="12812" max="13056" width="9.33203125" style="2"/>
    <col min="13057" max="13057" width="7.44140625" style="2" customWidth="1"/>
    <col min="13058" max="13058" width="59.6640625" style="2" customWidth="1"/>
    <col min="13059" max="13067" width="14.77734375" style="2" customWidth="1"/>
    <col min="13068" max="13312" width="9.33203125" style="2"/>
    <col min="13313" max="13313" width="7.44140625" style="2" customWidth="1"/>
    <col min="13314" max="13314" width="59.6640625" style="2" customWidth="1"/>
    <col min="13315" max="13323" width="14.77734375" style="2" customWidth="1"/>
    <col min="13324" max="13568" width="9.33203125" style="2"/>
    <col min="13569" max="13569" width="7.44140625" style="2" customWidth="1"/>
    <col min="13570" max="13570" width="59.6640625" style="2" customWidth="1"/>
    <col min="13571" max="13579" width="14.77734375" style="2" customWidth="1"/>
    <col min="13580" max="13824" width="9.33203125" style="2"/>
    <col min="13825" max="13825" width="7.44140625" style="2" customWidth="1"/>
    <col min="13826" max="13826" width="59.6640625" style="2" customWidth="1"/>
    <col min="13827" max="13835" width="14.77734375" style="2" customWidth="1"/>
    <col min="13836" max="14080" width="9.33203125" style="2"/>
    <col min="14081" max="14081" width="7.44140625" style="2" customWidth="1"/>
    <col min="14082" max="14082" width="59.6640625" style="2" customWidth="1"/>
    <col min="14083" max="14091" width="14.77734375" style="2" customWidth="1"/>
    <col min="14092" max="14336" width="9.33203125" style="2"/>
    <col min="14337" max="14337" width="7.44140625" style="2" customWidth="1"/>
    <col min="14338" max="14338" width="59.6640625" style="2" customWidth="1"/>
    <col min="14339" max="14347" width="14.77734375" style="2" customWidth="1"/>
    <col min="14348" max="14592" width="9.33203125" style="2"/>
    <col min="14593" max="14593" width="7.44140625" style="2" customWidth="1"/>
    <col min="14594" max="14594" width="59.6640625" style="2" customWidth="1"/>
    <col min="14595" max="14603" width="14.77734375" style="2" customWidth="1"/>
    <col min="14604" max="14848" width="9.33203125" style="2"/>
    <col min="14849" max="14849" width="7.44140625" style="2" customWidth="1"/>
    <col min="14850" max="14850" width="59.6640625" style="2" customWidth="1"/>
    <col min="14851" max="14859" width="14.77734375" style="2" customWidth="1"/>
    <col min="14860" max="15104" width="9.33203125" style="2"/>
    <col min="15105" max="15105" width="7.44140625" style="2" customWidth="1"/>
    <col min="15106" max="15106" width="59.6640625" style="2" customWidth="1"/>
    <col min="15107" max="15115" width="14.77734375" style="2" customWidth="1"/>
    <col min="15116" max="15360" width="9.33203125" style="2"/>
    <col min="15361" max="15361" width="7.44140625" style="2" customWidth="1"/>
    <col min="15362" max="15362" width="59.6640625" style="2" customWidth="1"/>
    <col min="15363" max="15371" width="14.77734375" style="2" customWidth="1"/>
    <col min="15372" max="15616" width="9.33203125" style="2"/>
    <col min="15617" max="15617" width="7.44140625" style="2" customWidth="1"/>
    <col min="15618" max="15618" width="59.6640625" style="2" customWidth="1"/>
    <col min="15619" max="15627" width="14.77734375" style="2" customWidth="1"/>
    <col min="15628" max="15872" width="9.33203125" style="2"/>
    <col min="15873" max="15873" width="7.44140625" style="2" customWidth="1"/>
    <col min="15874" max="15874" width="59.6640625" style="2" customWidth="1"/>
    <col min="15875" max="15883" width="14.77734375" style="2" customWidth="1"/>
    <col min="15884" max="16128" width="9.33203125" style="2"/>
    <col min="16129" max="16129" width="7.44140625" style="2" customWidth="1"/>
    <col min="16130" max="16130" width="59.6640625" style="2" customWidth="1"/>
    <col min="16131" max="16139" width="14.77734375" style="2" customWidth="1"/>
    <col min="16140" max="16384" width="9.33203125" style="2"/>
  </cols>
  <sheetData>
    <row r="1" spans="1:11" x14ac:dyDescent="0.3">
      <c r="A1" s="1"/>
      <c r="B1" s="494" t="s">
        <v>464</v>
      </c>
      <c r="C1" s="495"/>
      <c r="D1" s="495"/>
      <c r="E1" s="495"/>
      <c r="F1" s="495"/>
      <c r="G1" s="495"/>
      <c r="H1" s="495"/>
      <c r="I1" s="495"/>
      <c r="J1" s="495"/>
      <c r="K1" s="495"/>
    </row>
    <row r="2" spans="1:11" x14ac:dyDescent="0.3">
      <c r="A2" s="1"/>
      <c r="B2" s="1"/>
      <c r="C2" s="3"/>
      <c r="D2" s="4"/>
      <c r="E2" s="4"/>
      <c r="F2" s="4"/>
      <c r="G2" s="4"/>
      <c r="H2" s="4"/>
      <c r="I2" s="4"/>
      <c r="J2" s="4"/>
      <c r="K2" s="4"/>
    </row>
    <row r="3" spans="1:11" x14ac:dyDescent="0.3">
      <c r="A3" s="496"/>
      <c r="B3" s="496"/>
      <c r="C3" s="497"/>
      <c r="D3" s="496"/>
      <c r="E3" s="496"/>
      <c r="F3" s="496"/>
      <c r="G3" s="496"/>
      <c r="H3" s="496"/>
      <c r="I3" s="496"/>
      <c r="J3" s="496"/>
      <c r="K3" s="496"/>
    </row>
    <row r="4" spans="1:11" x14ac:dyDescent="0.3">
      <c r="A4" s="496" t="s">
        <v>0</v>
      </c>
      <c r="B4" s="496"/>
      <c r="C4" s="497"/>
      <c r="D4" s="496"/>
      <c r="E4" s="496"/>
      <c r="F4" s="496"/>
      <c r="G4" s="496"/>
      <c r="H4" s="496"/>
      <c r="I4" s="496"/>
      <c r="J4" s="496"/>
      <c r="K4" s="496"/>
    </row>
    <row r="5" spans="1:11" x14ac:dyDescent="0.3">
      <c r="A5" s="1"/>
      <c r="B5" s="1"/>
      <c r="C5" s="3"/>
      <c r="D5" s="4"/>
      <c r="E5" s="4"/>
      <c r="F5" s="4"/>
      <c r="G5" s="4"/>
      <c r="H5" s="4"/>
      <c r="I5" s="4"/>
      <c r="J5" s="4"/>
      <c r="K5" s="4"/>
    </row>
    <row r="6" spans="1:11" ht="15.9" customHeight="1" x14ac:dyDescent="0.3">
      <c r="A6" s="498" t="s">
        <v>1</v>
      </c>
      <c r="B6" s="498"/>
      <c r="C6" s="498"/>
      <c r="D6" s="498"/>
      <c r="E6" s="498"/>
      <c r="F6" s="498"/>
      <c r="G6" s="498"/>
      <c r="H6" s="498"/>
      <c r="I6" s="498"/>
      <c r="J6" s="498"/>
      <c r="K6" s="498"/>
    </row>
    <row r="7" spans="1:11" ht="15.9" customHeight="1" thickBot="1" x14ac:dyDescent="0.35">
      <c r="A7" s="499" t="s">
        <v>2</v>
      </c>
      <c r="B7" s="499"/>
      <c r="C7" s="5"/>
      <c r="D7" s="4"/>
      <c r="E7" s="4"/>
      <c r="F7" s="4"/>
      <c r="G7" s="4"/>
      <c r="H7" s="4"/>
      <c r="I7" s="4"/>
      <c r="J7" s="4"/>
      <c r="K7" s="5" t="s">
        <v>3</v>
      </c>
    </row>
    <row r="8" spans="1:11" x14ac:dyDescent="0.3">
      <c r="A8" s="486" t="s">
        <v>4</v>
      </c>
      <c r="B8" s="488" t="s">
        <v>5</v>
      </c>
      <c r="C8" s="490" t="str">
        <f>+CONCATENATE(LEFT([1]RM_ÖSSZEFÜGGÉSEK!A6,4),". évi")</f>
        <v>2019. évi</v>
      </c>
      <c r="D8" s="491"/>
      <c r="E8" s="492"/>
      <c r="F8" s="492"/>
      <c r="G8" s="492"/>
      <c r="H8" s="492"/>
      <c r="I8" s="492"/>
      <c r="J8" s="492"/>
      <c r="K8" s="493"/>
    </row>
    <row r="9" spans="1:11" ht="23.4" thickBot="1" x14ac:dyDescent="0.35">
      <c r="A9" s="487"/>
      <c r="B9" s="489"/>
      <c r="C9" s="6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8" t="s">
        <v>13</v>
      </c>
      <c r="K9" s="9" t="s">
        <v>14</v>
      </c>
    </row>
    <row r="10" spans="1:11" s="15" customFormat="1" ht="12" customHeight="1" thickBot="1" x14ac:dyDescent="0.25">
      <c r="A10" s="10" t="s">
        <v>15</v>
      </c>
      <c r="B10" s="11" t="s">
        <v>16</v>
      </c>
      <c r="C10" s="12" t="s">
        <v>17</v>
      </c>
      <c r="D10" s="12" t="s">
        <v>18</v>
      </c>
      <c r="E10" s="13" t="s">
        <v>19</v>
      </c>
      <c r="F10" s="13" t="s">
        <v>20</v>
      </c>
      <c r="G10" s="13" t="s">
        <v>21</v>
      </c>
      <c r="H10" s="13" t="s">
        <v>22</v>
      </c>
      <c r="I10" s="13" t="s">
        <v>23</v>
      </c>
      <c r="J10" s="13" t="s">
        <v>24</v>
      </c>
      <c r="K10" s="14" t="s">
        <v>25</v>
      </c>
    </row>
    <row r="11" spans="1:11" s="20" customFormat="1" ht="12" customHeight="1" thickBot="1" x14ac:dyDescent="0.3">
      <c r="A11" s="16" t="s">
        <v>26</v>
      </c>
      <c r="B11" s="17" t="s">
        <v>27</v>
      </c>
      <c r="C11" s="18">
        <f>+C12+C13+C14+C15+C16+C17</f>
        <v>153425812</v>
      </c>
      <c r="D11" s="18">
        <f t="shared" ref="D11:K11" si="0">+D12+D13+D14+D15+D16+D17</f>
        <v>6993817</v>
      </c>
      <c r="E11" s="18">
        <f t="shared" si="0"/>
        <v>9002920</v>
      </c>
      <c r="F11" s="18">
        <f t="shared" si="0"/>
        <v>648420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16645157</v>
      </c>
      <c r="K11" s="19">
        <f t="shared" si="0"/>
        <v>170070969</v>
      </c>
    </row>
    <row r="12" spans="1:11" s="20" customFormat="1" ht="12" customHeight="1" x14ac:dyDescent="0.25">
      <c r="A12" s="21" t="s">
        <v>28</v>
      </c>
      <c r="B12" s="22" t="s">
        <v>29</v>
      </c>
      <c r="C12" s="23">
        <v>76021203</v>
      </c>
      <c r="D12" s="23">
        <v>246050</v>
      </c>
      <c r="E12" s="23">
        <v>2825000</v>
      </c>
      <c r="F12" s="23">
        <v>-31512</v>
      </c>
      <c r="G12" s="23"/>
      <c r="H12" s="23"/>
      <c r="I12" s="23"/>
      <c r="J12" s="24">
        <f t="shared" ref="J12:J17" si="1">D12+E12+F12+G12+H12+I12</f>
        <v>3039538</v>
      </c>
      <c r="K12" s="25">
        <f t="shared" ref="K12:K17" si="2">C12+J12</f>
        <v>79060741</v>
      </c>
    </row>
    <row r="13" spans="1:11" s="20" customFormat="1" ht="12" customHeight="1" x14ac:dyDescent="0.25">
      <c r="A13" s="26" t="s">
        <v>30</v>
      </c>
      <c r="B13" s="27" t="s">
        <v>31</v>
      </c>
      <c r="C13" s="28">
        <v>26445784</v>
      </c>
      <c r="D13" s="28"/>
      <c r="E13" s="23">
        <v>390000</v>
      </c>
      <c r="F13" s="23">
        <v>-178184</v>
      </c>
      <c r="G13" s="23"/>
      <c r="H13" s="23"/>
      <c r="I13" s="23"/>
      <c r="J13" s="24">
        <f t="shared" si="1"/>
        <v>211816</v>
      </c>
      <c r="K13" s="25">
        <f t="shared" si="2"/>
        <v>26657600</v>
      </c>
    </row>
    <row r="14" spans="1:11" s="20" customFormat="1" ht="12" customHeight="1" x14ac:dyDescent="0.25">
      <c r="A14" s="26" t="s">
        <v>32</v>
      </c>
      <c r="B14" s="27" t="s">
        <v>33</v>
      </c>
      <c r="C14" s="28">
        <v>49158825</v>
      </c>
      <c r="D14" s="28">
        <v>67667</v>
      </c>
      <c r="E14" s="23">
        <v>1856000</v>
      </c>
      <c r="F14" s="23">
        <v>858116</v>
      </c>
      <c r="G14" s="23"/>
      <c r="H14" s="23"/>
      <c r="I14" s="23"/>
      <c r="J14" s="24">
        <f t="shared" si="1"/>
        <v>2781783</v>
      </c>
      <c r="K14" s="25">
        <f t="shared" si="2"/>
        <v>51940608</v>
      </c>
    </row>
    <row r="15" spans="1:11" s="20" customFormat="1" ht="12" customHeight="1" x14ac:dyDescent="0.25">
      <c r="A15" s="26" t="s">
        <v>34</v>
      </c>
      <c r="B15" s="27" t="s">
        <v>35</v>
      </c>
      <c r="C15" s="28">
        <v>1800000</v>
      </c>
      <c r="D15" s="28"/>
      <c r="E15" s="23"/>
      <c r="F15" s="23"/>
      <c r="G15" s="23"/>
      <c r="H15" s="23"/>
      <c r="I15" s="23"/>
      <c r="J15" s="24">
        <f t="shared" si="1"/>
        <v>0</v>
      </c>
      <c r="K15" s="25">
        <f t="shared" si="2"/>
        <v>1800000</v>
      </c>
    </row>
    <row r="16" spans="1:11" s="20" customFormat="1" ht="12" customHeight="1" x14ac:dyDescent="0.25">
      <c r="A16" s="26" t="s">
        <v>36</v>
      </c>
      <c r="B16" s="29" t="s">
        <v>37</v>
      </c>
      <c r="C16" s="28"/>
      <c r="D16" s="28">
        <v>6680100</v>
      </c>
      <c r="E16" s="23">
        <v>3931920</v>
      </c>
      <c r="F16" s="23"/>
      <c r="G16" s="23"/>
      <c r="H16" s="23"/>
      <c r="I16" s="23"/>
      <c r="J16" s="24">
        <f t="shared" si="1"/>
        <v>10612020</v>
      </c>
      <c r="K16" s="25">
        <f t="shared" si="2"/>
        <v>10612020</v>
      </c>
    </row>
    <row r="17" spans="1:11" s="20" customFormat="1" ht="12" customHeight="1" thickBot="1" x14ac:dyDescent="0.3">
      <c r="A17" s="30" t="s">
        <v>38</v>
      </c>
      <c r="B17" s="31" t="s">
        <v>39</v>
      </c>
      <c r="C17" s="28"/>
      <c r="D17" s="28"/>
      <c r="E17" s="23"/>
      <c r="F17" s="23"/>
      <c r="G17" s="23"/>
      <c r="H17" s="23"/>
      <c r="I17" s="23"/>
      <c r="J17" s="24">
        <f t="shared" si="1"/>
        <v>0</v>
      </c>
      <c r="K17" s="25">
        <f t="shared" si="2"/>
        <v>0</v>
      </c>
    </row>
    <row r="18" spans="1:11" s="20" customFormat="1" ht="12" customHeight="1" thickBot="1" x14ac:dyDescent="0.3">
      <c r="A18" s="16" t="s">
        <v>40</v>
      </c>
      <c r="B18" s="32" t="s">
        <v>41</v>
      </c>
      <c r="C18" s="18">
        <f>+C19+C20+C21+C22+C23</f>
        <v>54033380</v>
      </c>
      <c r="D18" s="18">
        <f t="shared" ref="D18:K18" si="3">+D19+D20+D21+D22+D23</f>
        <v>1350570</v>
      </c>
      <c r="E18" s="18">
        <f t="shared" si="3"/>
        <v>2223669</v>
      </c>
      <c r="F18" s="18">
        <f t="shared" si="3"/>
        <v>606715</v>
      </c>
      <c r="G18" s="18">
        <f t="shared" si="3"/>
        <v>0</v>
      </c>
      <c r="H18" s="18">
        <f t="shared" si="3"/>
        <v>0</v>
      </c>
      <c r="I18" s="18">
        <f t="shared" si="3"/>
        <v>0</v>
      </c>
      <c r="J18" s="18">
        <f t="shared" si="3"/>
        <v>4180954</v>
      </c>
      <c r="K18" s="19">
        <f t="shared" si="3"/>
        <v>58214334</v>
      </c>
    </row>
    <row r="19" spans="1:11" s="20" customFormat="1" ht="12" customHeight="1" x14ac:dyDescent="0.25">
      <c r="A19" s="21" t="s">
        <v>42</v>
      </c>
      <c r="B19" s="22" t="s">
        <v>43</v>
      </c>
      <c r="C19" s="23"/>
      <c r="D19" s="23"/>
      <c r="E19" s="23"/>
      <c r="F19" s="23"/>
      <c r="G19" s="23"/>
      <c r="H19" s="23"/>
      <c r="I19" s="23"/>
      <c r="J19" s="24">
        <f t="shared" ref="J19:J24" si="4">D19+E19+F19+G19+H19+I19</f>
        <v>0</v>
      </c>
      <c r="K19" s="25">
        <f t="shared" ref="K19:K24" si="5">C19+J19</f>
        <v>0</v>
      </c>
    </row>
    <row r="20" spans="1:11" s="20" customFormat="1" ht="12" customHeight="1" x14ac:dyDescent="0.25">
      <c r="A20" s="26" t="s">
        <v>44</v>
      </c>
      <c r="B20" s="27" t="s">
        <v>45</v>
      </c>
      <c r="C20" s="28"/>
      <c r="D20" s="28"/>
      <c r="E20" s="23"/>
      <c r="F20" s="23"/>
      <c r="G20" s="23"/>
      <c r="H20" s="23"/>
      <c r="I20" s="23"/>
      <c r="J20" s="24">
        <f t="shared" si="4"/>
        <v>0</v>
      </c>
      <c r="K20" s="25">
        <f t="shared" si="5"/>
        <v>0</v>
      </c>
    </row>
    <row r="21" spans="1:11" s="20" customFormat="1" ht="12" customHeight="1" x14ac:dyDescent="0.25">
      <c r="A21" s="26" t="s">
        <v>46</v>
      </c>
      <c r="B21" s="27" t="s">
        <v>47</v>
      </c>
      <c r="C21" s="28"/>
      <c r="D21" s="28"/>
      <c r="E21" s="23"/>
      <c r="F21" s="23"/>
      <c r="G21" s="23"/>
      <c r="H21" s="23"/>
      <c r="I21" s="23"/>
      <c r="J21" s="24">
        <f t="shared" si="4"/>
        <v>0</v>
      </c>
      <c r="K21" s="25">
        <f t="shared" si="5"/>
        <v>0</v>
      </c>
    </row>
    <row r="22" spans="1:11" s="20" customFormat="1" ht="12" customHeight="1" x14ac:dyDescent="0.25">
      <c r="A22" s="26" t="s">
        <v>48</v>
      </c>
      <c r="B22" s="27" t="s">
        <v>49</v>
      </c>
      <c r="C22" s="28"/>
      <c r="D22" s="28"/>
      <c r="E22" s="23"/>
      <c r="F22" s="23"/>
      <c r="G22" s="23"/>
      <c r="H22" s="23"/>
      <c r="I22" s="23"/>
      <c r="J22" s="24">
        <f t="shared" si="4"/>
        <v>0</v>
      </c>
      <c r="K22" s="25">
        <f t="shared" si="5"/>
        <v>0</v>
      </c>
    </row>
    <row r="23" spans="1:11" s="20" customFormat="1" ht="12" customHeight="1" x14ac:dyDescent="0.25">
      <c r="A23" s="26" t="s">
        <v>50</v>
      </c>
      <c r="B23" s="27" t="s">
        <v>51</v>
      </c>
      <c r="C23" s="28">
        <v>54033380</v>
      </c>
      <c r="D23" s="28">
        <v>1350570</v>
      </c>
      <c r="E23" s="23">
        <v>2223669</v>
      </c>
      <c r="F23" s="23">
        <v>606715</v>
      </c>
      <c r="G23" s="23"/>
      <c r="H23" s="23"/>
      <c r="I23" s="23"/>
      <c r="J23" s="24">
        <f t="shared" si="4"/>
        <v>4180954</v>
      </c>
      <c r="K23" s="25">
        <f t="shared" si="5"/>
        <v>58214334</v>
      </c>
    </row>
    <row r="24" spans="1:11" s="20" customFormat="1" ht="12" customHeight="1" thickBot="1" x14ac:dyDescent="0.3">
      <c r="A24" s="30" t="s">
        <v>52</v>
      </c>
      <c r="B24" s="31" t="s">
        <v>53</v>
      </c>
      <c r="C24" s="33"/>
      <c r="D24" s="33"/>
      <c r="E24" s="34"/>
      <c r="F24" s="34"/>
      <c r="G24" s="34"/>
      <c r="H24" s="34"/>
      <c r="I24" s="34"/>
      <c r="J24" s="24">
        <f t="shared" si="4"/>
        <v>0</v>
      </c>
      <c r="K24" s="25">
        <f t="shared" si="5"/>
        <v>0</v>
      </c>
    </row>
    <row r="25" spans="1:11" s="20" customFormat="1" ht="12" customHeight="1" thickBot="1" x14ac:dyDescent="0.3">
      <c r="A25" s="16" t="s">
        <v>54</v>
      </c>
      <c r="B25" s="17" t="s">
        <v>55</v>
      </c>
      <c r="C25" s="18">
        <f>+C26+C27+C28+C29+C30</f>
        <v>2000000</v>
      </c>
      <c r="D25" s="18">
        <f t="shared" ref="D25:K25" si="6">+D26+D27+D28+D29+D30</f>
        <v>0</v>
      </c>
      <c r="E25" s="18">
        <f t="shared" si="6"/>
        <v>14200100</v>
      </c>
      <c r="F25" s="18">
        <f t="shared" si="6"/>
        <v>-7904488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6295612</v>
      </c>
      <c r="K25" s="19">
        <f t="shared" si="6"/>
        <v>8295612</v>
      </c>
    </row>
    <row r="26" spans="1:11" s="20" customFormat="1" ht="12" customHeight="1" x14ac:dyDescent="0.25">
      <c r="A26" s="21" t="s">
        <v>56</v>
      </c>
      <c r="B26" s="22" t="s">
        <v>57</v>
      </c>
      <c r="C26" s="23"/>
      <c r="D26" s="23"/>
      <c r="E26" s="23">
        <v>1201000</v>
      </c>
      <c r="F26" s="23"/>
      <c r="G26" s="23"/>
      <c r="H26" s="23"/>
      <c r="I26" s="23"/>
      <c r="J26" s="24">
        <f t="shared" ref="J26:J31" si="7">D26+E26+F26+G26+H26+I26</f>
        <v>1201000</v>
      </c>
      <c r="K26" s="25">
        <f t="shared" ref="K26:K31" si="8">C26+J26</f>
        <v>1201000</v>
      </c>
    </row>
    <row r="27" spans="1:11" s="20" customFormat="1" ht="12" customHeight="1" x14ac:dyDescent="0.25">
      <c r="A27" s="26" t="s">
        <v>58</v>
      </c>
      <c r="B27" s="27" t="s">
        <v>59</v>
      </c>
      <c r="C27" s="28"/>
      <c r="D27" s="28"/>
      <c r="E27" s="23"/>
      <c r="F27" s="23"/>
      <c r="G27" s="23"/>
      <c r="H27" s="23"/>
      <c r="I27" s="23"/>
      <c r="J27" s="24">
        <f t="shared" si="7"/>
        <v>0</v>
      </c>
      <c r="K27" s="25">
        <f t="shared" si="8"/>
        <v>0</v>
      </c>
    </row>
    <row r="28" spans="1:11" s="20" customFormat="1" ht="12" customHeight="1" x14ac:dyDescent="0.25">
      <c r="A28" s="26" t="s">
        <v>60</v>
      </c>
      <c r="B28" s="27" t="s">
        <v>61</v>
      </c>
      <c r="C28" s="28"/>
      <c r="D28" s="28"/>
      <c r="E28" s="23"/>
      <c r="F28" s="23"/>
      <c r="G28" s="23"/>
      <c r="H28" s="23"/>
      <c r="I28" s="23"/>
      <c r="J28" s="24">
        <f t="shared" si="7"/>
        <v>0</v>
      </c>
      <c r="K28" s="25">
        <f t="shared" si="8"/>
        <v>0</v>
      </c>
    </row>
    <row r="29" spans="1:11" s="20" customFormat="1" ht="12" customHeight="1" x14ac:dyDescent="0.25">
      <c r="A29" s="26" t="s">
        <v>62</v>
      </c>
      <c r="B29" s="27" t="s">
        <v>63</v>
      </c>
      <c r="C29" s="28"/>
      <c r="D29" s="28"/>
      <c r="E29" s="23"/>
      <c r="F29" s="23"/>
      <c r="G29" s="23"/>
      <c r="H29" s="23"/>
      <c r="I29" s="23"/>
      <c r="J29" s="24">
        <f t="shared" si="7"/>
        <v>0</v>
      </c>
      <c r="K29" s="25">
        <f t="shared" si="8"/>
        <v>0</v>
      </c>
    </row>
    <row r="30" spans="1:11" s="20" customFormat="1" ht="12" customHeight="1" x14ac:dyDescent="0.25">
      <c r="A30" s="26" t="s">
        <v>64</v>
      </c>
      <c r="B30" s="27" t="s">
        <v>65</v>
      </c>
      <c r="C30" s="28">
        <v>2000000</v>
      </c>
      <c r="D30" s="28"/>
      <c r="E30" s="23">
        <v>12999100</v>
      </c>
      <c r="F30" s="23">
        <v>-7904488</v>
      </c>
      <c r="G30" s="23"/>
      <c r="H30" s="23"/>
      <c r="I30" s="23"/>
      <c r="J30" s="24">
        <f t="shared" si="7"/>
        <v>5094612</v>
      </c>
      <c r="K30" s="25">
        <f t="shared" si="8"/>
        <v>7094612</v>
      </c>
    </row>
    <row r="31" spans="1:11" s="20" customFormat="1" ht="12" customHeight="1" thickBot="1" x14ac:dyDescent="0.3">
      <c r="A31" s="30" t="s">
        <v>66</v>
      </c>
      <c r="B31" s="35" t="s">
        <v>67</v>
      </c>
      <c r="C31" s="33"/>
      <c r="D31" s="33"/>
      <c r="E31" s="34"/>
      <c r="F31" s="34"/>
      <c r="G31" s="34"/>
      <c r="H31" s="34"/>
      <c r="I31" s="34"/>
      <c r="J31" s="36">
        <f t="shared" si="7"/>
        <v>0</v>
      </c>
      <c r="K31" s="25">
        <f t="shared" si="8"/>
        <v>0</v>
      </c>
    </row>
    <row r="32" spans="1:11" s="20" customFormat="1" ht="12" customHeight="1" thickBot="1" x14ac:dyDescent="0.3">
      <c r="A32" s="16" t="s">
        <v>68</v>
      </c>
      <c r="B32" s="17" t="s">
        <v>69</v>
      </c>
      <c r="C32" s="37">
        <f>+C33+C34+C35+C36+C37+C38+C39</f>
        <v>8500000</v>
      </c>
      <c r="D32" s="37">
        <f t="shared" ref="D32:K32" si="9">+D33+D34+D35+D36+D37+D38+D39</f>
        <v>0</v>
      </c>
      <c r="E32" s="37">
        <f t="shared" si="9"/>
        <v>0</v>
      </c>
      <c r="F32" s="37">
        <f t="shared" si="9"/>
        <v>2897310</v>
      </c>
      <c r="G32" s="37">
        <f t="shared" si="9"/>
        <v>0</v>
      </c>
      <c r="H32" s="37">
        <f t="shared" si="9"/>
        <v>0</v>
      </c>
      <c r="I32" s="37">
        <f t="shared" si="9"/>
        <v>0</v>
      </c>
      <c r="J32" s="37">
        <f t="shared" si="9"/>
        <v>2897310</v>
      </c>
      <c r="K32" s="38">
        <f t="shared" si="9"/>
        <v>11397310</v>
      </c>
    </row>
    <row r="33" spans="1:11" s="20" customFormat="1" ht="12" customHeight="1" x14ac:dyDescent="0.25">
      <c r="A33" s="21" t="s">
        <v>70</v>
      </c>
      <c r="B33" s="22" t="s">
        <v>71</v>
      </c>
      <c r="C33" s="24"/>
      <c r="D33" s="24"/>
      <c r="E33" s="24"/>
      <c r="F33" s="24"/>
      <c r="G33" s="24"/>
      <c r="H33" s="24"/>
      <c r="I33" s="24"/>
      <c r="J33" s="24">
        <f t="shared" ref="J33:J39" si="10">D33+E33+F33+G33+H33+I33</f>
        <v>0</v>
      </c>
      <c r="K33" s="25">
        <f t="shared" ref="K33:K39" si="11">C33+J33</f>
        <v>0</v>
      </c>
    </row>
    <row r="34" spans="1:11" s="20" customFormat="1" ht="12" customHeight="1" x14ac:dyDescent="0.25">
      <c r="A34" s="26" t="s">
        <v>72</v>
      </c>
      <c r="B34" s="27" t="s">
        <v>73</v>
      </c>
      <c r="C34" s="28"/>
      <c r="D34" s="28"/>
      <c r="E34" s="23"/>
      <c r="F34" s="23"/>
      <c r="G34" s="23"/>
      <c r="H34" s="23"/>
      <c r="I34" s="23"/>
      <c r="J34" s="24">
        <f t="shared" si="10"/>
        <v>0</v>
      </c>
      <c r="K34" s="25">
        <f t="shared" si="11"/>
        <v>0</v>
      </c>
    </row>
    <row r="35" spans="1:11" s="20" customFormat="1" ht="12" customHeight="1" x14ac:dyDescent="0.25">
      <c r="A35" s="26" t="s">
        <v>74</v>
      </c>
      <c r="B35" s="27" t="s">
        <v>75</v>
      </c>
      <c r="C35" s="28">
        <v>7000000</v>
      </c>
      <c r="D35" s="28"/>
      <c r="E35" s="23"/>
      <c r="F35" s="23">
        <v>2550561</v>
      </c>
      <c r="G35" s="23"/>
      <c r="H35" s="23"/>
      <c r="I35" s="23"/>
      <c r="J35" s="24">
        <f t="shared" si="10"/>
        <v>2550561</v>
      </c>
      <c r="K35" s="25">
        <f t="shared" si="11"/>
        <v>9550561</v>
      </c>
    </row>
    <row r="36" spans="1:11" s="20" customFormat="1" ht="12" customHeight="1" x14ac:dyDescent="0.25">
      <c r="A36" s="26" t="s">
        <v>76</v>
      </c>
      <c r="B36" s="27" t="s">
        <v>77</v>
      </c>
      <c r="C36" s="28"/>
      <c r="D36" s="28"/>
      <c r="E36" s="23"/>
      <c r="F36" s="23"/>
      <c r="G36" s="23"/>
      <c r="H36" s="23"/>
      <c r="I36" s="23"/>
      <c r="J36" s="24">
        <f t="shared" si="10"/>
        <v>0</v>
      </c>
      <c r="K36" s="25">
        <f t="shared" si="11"/>
        <v>0</v>
      </c>
    </row>
    <row r="37" spans="1:11" s="20" customFormat="1" ht="12" customHeight="1" x14ac:dyDescent="0.25">
      <c r="A37" s="26" t="s">
        <v>78</v>
      </c>
      <c r="B37" s="27" t="s">
        <v>79</v>
      </c>
      <c r="C37" s="28">
        <v>1500000</v>
      </c>
      <c r="D37" s="28"/>
      <c r="E37" s="23"/>
      <c r="F37" s="23">
        <v>346749</v>
      </c>
      <c r="G37" s="23"/>
      <c r="H37" s="23"/>
      <c r="I37" s="23"/>
      <c r="J37" s="24">
        <f t="shared" si="10"/>
        <v>346749</v>
      </c>
      <c r="K37" s="25">
        <f t="shared" si="11"/>
        <v>1846749</v>
      </c>
    </row>
    <row r="38" spans="1:11" s="20" customFormat="1" ht="12" customHeight="1" x14ac:dyDescent="0.25">
      <c r="A38" s="26" t="s">
        <v>80</v>
      </c>
      <c r="B38" s="27" t="s">
        <v>81</v>
      </c>
      <c r="C38" s="28"/>
      <c r="D38" s="28"/>
      <c r="E38" s="23"/>
      <c r="F38" s="23"/>
      <c r="G38" s="23"/>
      <c r="H38" s="23"/>
      <c r="I38" s="23"/>
      <c r="J38" s="24">
        <f t="shared" si="10"/>
        <v>0</v>
      </c>
      <c r="K38" s="25">
        <f t="shared" si="11"/>
        <v>0</v>
      </c>
    </row>
    <row r="39" spans="1:11" s="20" customFormat="1" ht="12" customHeight="1" thickBot="1" x14ac:dyDescent="0.3">
      <c r="A39" s="30" t="s">
        <v>82</v>
      </c>
      <c r="B39" s="35" t="s">
        <v>83</v>
      </c>
      <c r="C39" s="33"/>
      <c r="D39" s="33"/>
      <c r="E39" s="34"/>
      <c r="F39" s="34"/>
      <c r="G39" s="34"/>
      <c r="H39" s="34"/>
      <c r="I39" s="34"/>
      <c r="J39" s="36">
        <f t="shared" si="10"/>
        <v>0</v>
      </c>
      <c r="K39" s="25">
        <f t="shared" si="11"/>
        <v>0</v>
      </c>
    </row>
    <row r="40" spans="1:11" s="20" customFormat="1" ht="12" customHeight="1" thickBot="1" x14ac:dyDescent="0.3">
      <c r="A40" s="16" t="s">
        <v>84</v>
      </c>
      <c r="B40" s="17" t="s">
        <v>85</v>
      </c>
      <c r="C40" s="18">
        <f>SUM(C41:C51)</f>
        <v>15629917</v>
      </c>
      <c r="D40" s="18">
        <f t="shared" ref="D40:K40" si="12">SUM(D41:D51)</f>
        <v>0</v>
      </c>
      <c r="E40" s="18">
        <f t="shared" si="12"/>
        <v>0</v>
      </c>
      <c r="F40" s="18">
        <f t="shared" si="12"/>
        <v>6582100</v>
      </c>
      <c r="G40" s="18">
        <f t="shared" si="12"/>
        <v>0</v>
      </c>
      <c r="H40" s="18">
        <f t="shared" si="12"/>
        <v>0</v>
      </c>
      <c r="I40" s="18">
        <f t="shared" si="12"/>
        <v>0</v>
      </c>
      <c r="J40" s="18">
        <f t="shared" si="12"/>
        <v>6582100</v>
      </c>
      <c r="K40" s="19">
        <f t="shared" si="12"/>
        <v>22212017</v>
      </c>
    </row>
    <row r="41" spans="1:11" s="20" customFormat="1" ht="12" customHeight="1" x14ac:dyDescent="0.25">
      <c r="A41" s="21" t="s">
        <v>86</v>
      </c>
      <c r="B41" s="22" t="s">
        <v>87</v>
      </c>
      <c r="C41" s="23"/>
      <c r="D41" s="23"/>
      <c r="E41" s="23"/>
      <c r="F41" s="23"/>
      <c r="G41" s="23"/>
      <c r="H41" s="23"/>
      <c r="I41" s="23"/>
      <c r="J41" s="24">
        <f t="shared" ref="J41:J51" si="13">D41+E41+F41+G41+H41+I41</f>
        <v>0</v>
      </c>
      <c r="K41" s="25">
        <f t="shared" ref="K41:K51" si="14">C41+J41</f>
        <v>0</v>
      </c>
    </row>
    <row r="42" spans="1:11" s="20" customFormat="1" ht="12" customHeight="1" x14ac:dyDescent="0.25">
      <c r="A42" s="26" t="s">
        <v>88</v>
      </c>
      <c r="B42" s="27" t="s">
        <v>89</v>
      </c>
      <c r="C42" s="28">
        <v>6030152</v>
      </c>
      <c r="D42" s="28"/>
      <c r="E42" s="23"/>
      <c r="F42" s="23">
        <v>6167692</v>
      </c>
      <c r="G42" s="23"/>
      <c r="H42" s="23"/>
      <c r="I42" s="23"/>
      <c r="J42" s="24">
        <f t="shared" si="13"/>
        <v>6167692</v>
      </c>
      <c r="K42" s="25">
        <f t="shared" si="14"/>
        <v>12197844</v>
      </c>
    </row>
    <row r="43" spans="1:11" s="20" customFormat="1" ht="12" customHeight="1" x14ac:dyDescent="0.25">
      <c r="A43" s="26" t="s">
        <v>90</v>
      </c>
      <c r="B43" s="27" t="s">
        <v>91</v>
      </c>
      <c r="C43" s="28">
        <v>1443228</v>
      </c>
      <c r="D43" s="28"/>
      <c r="E43" s="23"/>
      <c r="F43" s="23"/>
      <c r="G43" s="23"/>
      <c r="H43" s="23"/>
      <c r="I43" s="23"/>
      <c r="J43" s="24">
        <f t="shared" si="13"/>
        <v>0</v>
      </c>
      <c r="K43" s="25">
        <f t="shared" si="14"/>
        <v>1443228</v>
      </c>
    </row>
    <row r="44" spans="1:11" s="20" customFormat="1" ht="12" customHeight="1" x14ac:dyDescent="0.25">
      <c r="A44" s="26" t="s">
        <v>92</v>
      </c>
      <c r="B44" s="27" t="s">
        <v>93</v>
      </c>
      <c r="C44" s="28"/>
      <c r="D44" s="28"/>
      <c r="E44" s="23"/>
      <c r="F44" s="23"/>
      <c r="G44" s="23"/>
      <c r="H44" s="23"/>
      <c r="I44" s="23"/>
      <c r="J44" s="24">
        <f t="shared" si="13"/>
        <v>0</v>
      </c>
      <c r="K44" s="25">
        <f t="shared" si="14"/>
        <v>0</v>
      </c>
    </row>
    <row r="45" spans="1:11" s="20" customFormat="1" ht="12" customHeight="1" x14ac:dyDescent="0.25">
      <c r="A45" s="26" t="s">
        <v>94</v>
      </c>
      <c r="B45" s="27" t="s">
        <v>95</v>
      </c>
      <c r="C45" s="28">
        <v>4851690</v>
      </c>
      <c r="D45" s="28"/>
      <c r="E45" s="23"/>
      <c r="F45" s="23">
        <v>-607787</v>
      </c>
      <c r="G45" s="23"/>
      <c r="H45" s="23"/>
      <c r="I45" s="23"/>
      <c r="J45" s="24">
        <f t="shared" si="13"/>
        <v>-607787</v>
      </c>
      <c r="K45" s="25">
        <f t="shared" si="14"/>
        <v>4243903</v>
      </c>
    </row>
    <row r="46" spans="1:11" s="20" customFormat="1" ht="12" customHeight="1" x14ac:dyDescent="0.25">
      <c r="A46" s="26" t="s">
        <v>96</v>
      </c>
      <c r="B46" s="27" t="s">
        <v>97</v>
      </c>
      <c r="C46" s="28">
        <v>3304847</v>
      </c>
      <c r="D46" s="28"/>
      <c r="E46" s="23"/>
      <c r="F46" s="23">
        <v>1022195</v>
      </c>
      <c r="G46" s="23"/>
      <c r="H46" s="23"/>
      <c r="I46" s="23"/>
      <c r="J46" s="24">
        <f t="shared" si="13"/>
        <v>1022195</v>
      </c>
      <c r="K46" s="25">
        <f t="shared" si="14"/>
        <v>4327042</v>
      </c>
    </row>
    <row r="47" spans="1:11" s="20" customFormat="1" ht="12" customHeight="1" x14ac:dyDescent="0.25">
      <c r="A47" s="26" t="s">
        <v>98</v>
      </c>
      <c r="B47" s="27" t="s">
        <v>99</v>
      </c>
      <c r="C47" s="28"/>
      <c r="D47" s="28"/>
      <c r="E47" s="23"/>
      <c r="F47" s="23"/>
      <c r="G47" s="23"/>
      <c r="H47" s="23"/>
      <c r="I47" s="23"/>
      <c r="J47" s="24">
        <f t="shared" si="13"/>
        <v>0</v>
      </c>
      <c r="K47" s="25">
        <f t="shared" si="14"/>
        <v>0</v>
      </c>
    </row>
    <row r="48" spans="1:11" s="20" customFormat="1" ht="12" customHeight="1" x14ac:dyDescent="0.25">
      <c r="A48" s="26" t="s">
        <v>100</v>
      </c>
      <c r="B48" s="27" t="s">
        <v>101</v>
      </c>
      <c r="C48" s="28"/>
      <c r="D48" s="28"/>
      <c r="E48" s="23"/>
      <c r="F48" s="23"/>
      <c r="G48" s="23"/>
      <c r="H48" s="23"/>
      <c r="I48" s="23"/>
      <c r="J48" s="24">
        <f t="shared" si="13"/>
        <v>0</v>
      </c>
      <c r="K48" s="25">
        <f t="shared" si="14"/>
        <v>0</v>
      </c>
    </row>
    <row r="49" spans="1:11" s="20" customFormat="1" ht="12" customHeight="1" x14ac:dyDescent="0.25">
      <c r="A49" s="26" t="s">
        <v>102</v>
      </c>
      <c r="B49" s="27" t="s">
        <v>103</v>
      </c>
      <c r="C49" s="39"/>
      <c r="D49" s="39"/>
      <c r="E49" s="40"/>
      <c r="F49" s="40"/>
      <c r="G49" s="40"/>
      <c r="H49" s="40"/>
      <c r="I49" s="40"/>
      <c r="J49" s="41">
        <f t="shared" si="13"/>
        <v>0</v>
      </c>
      <c r="K49" s="25">
        <f t="shared" si="14"/>
        <v>0</v>
      </c>
    </row>
    <row r="50" spans="1:11" s="20" customFormat="1" ht="12" customHeight="1" x14ac:dyDescent="0.25">
      <c r="A50" s="30" t="s">
        <v>104</v>
      </c>
      <c r="B50" s="35" t="s">
        <v>105</v>
      </c>
      <c r="C50" s="42"/>
      <c r="D50" s="42"/>
      <c r="E50" s="43"/>
      <c r="F50" s="43"/>
      <c r="G50" s="43"/>
      <c r="H50" s="43"/>
      <c r="I50" s="43"/>
      <c r="J50" s="44">
        <f t="shared" si="13"/>
        <v>0</v>
      </c>
      <c r="K50" s="25">
        <f t="shared" si="14"/>
        <v>0</v>
      </c>
    </row>
    <row r="51" spans="1:11" s="20" customFormat="1" ht="12" customHeight="1" thickBot="1" x14ac:dyDescent="0.3">
      <c r="A51" s="45" t="s">
        <v>106</v>
      </c>
      <c r="B51" s="46" t="s">
        <v>107</v>
      </c>
      <c r="C51" s="47"/>
      <c r="D51" s="47"/>
      <c r="E51" s="47"/>
      <c r="F51" s="47"/>
      <c r="G51" s="47"/>
      <c r="H51" s="47"/>
      <c r="I51" s="47"/>
      <c r="J51" s="48">
        <f t="shared" si="13"/>
        <v>0</v>
      </c>
      <c r="K51" s="49">
        <f t="shared" si="14"/>
        <v>0</v>
      </c>
    </row>
    <row r="52" spans="1:11" s="20" customFormat="1" ht="12" customHeight="1" thickBot="1" x14ac:dyDescent="0.3">
      <c r="A52" s="16" t="s">
        <v>108</v>
      </c>
      <c r="B52" s="17" t="s">
        <v>109</v>
      </c>
      <c r="C52" s="18">
        <f>SUM(C53:C57)</f>
        <v>1950000</v>
      </c>
      <c r="D52" s="18">
        <f t="shared" ref="D52:K52" si="15">SUM(D53:D57)</f>
        <v>0</v>
      </c>
      <c r="E52" s="18">
        <f t="shared" si="15"/>
        <v>0</v>
      </c>
      <c r="F52" s="18">
        <f t="shared" si="15"/>
        <v>0</v>
      </c>
      <c r="G52" s="18">
        <f t="shared" si="15"/>
        <v>0</v>
      </c>
      <c r="H52" s="18">
        <f t="shared" si="15"/>
        <v>0</v>
      </c>
      <c r="I52" s="18">
        <f t="shared" si="15"/>
        <v>0</v>
      </c>
      <c r="J52" s="18">
        <f t="shared" si="15"/>
        <v>0</v>
      </c>
      <c r="K52" s="19">
        <f t="shared" si="15"/>
        <v>1950000</v>
      </c>
    </row>
    <row r="53" spans="1:11" s="20" customFormat="1" ht="12" customHeight="1" x14ac:dyDescent="0.25">
      <c r="A53" s="21" t="s">
        <v>110</v>
      </c>
      <c r="B53" s="22" t="s">
        <v>111</v>
      </c>
      <c r="C53" s="40"/>
      <c r="D53" s="40"/>
      <c r="E53" s="40"/>
      <c r="F53" s="40"/>
      <c r="G53" s="40"/>
      <c r="H53" s="40"/>
      <c r="I53" s="40"/>
      <c r="J53" s="41">
        <f>D53+E53+F53+G53+H53+I53</f>
        <v>0</v>
      </c>
      <c r="K53" s="50">
        <f>C53+J53</f>
        <v>0</v>
      </c>
    </row>
    <row r="54" spans="1:11" s="20" customFormat="1" ht="12" customHeight="1" x14ac:dyDescent="0.25">
      <c r="A54" s="26" t="s">
        <v>112</v>
      </c>
      <c r="B54" s="27" t="s">
        <v>113</v>
      </c>
      <c r="C54" s="39"/>
      <c r="D54" s="39"/>
      <c r="E54" s="40"/>
      <c r="F54" s="40"/>
      <c r="G54" s="40"/>
      <c r="H54" s="40"/>
      <c r="I54" s="40"/>
      <c r="J54" s="41">
        <f>D54+E54+F54+G54+H54+I54</f>
        <v>0</v>
      </c>
      <c r="K54" s="50">
        <f>C54+J54</f>
        <v>0</v>
      </c>
    </row>
    <row r="55" spans="1:11" s="20" customFormat="1" ht="12" customHeight="1" x14ac:dyDescent="0.25">
      <c r="A55" s="26" t="s">
        <v>114</v>
      </c>
      <c r="B55" s="27" t="s">
        <v>115</v>
      </c>
      <c r="C55" s="39">
        <v>1950000</v>
      </c>
      <c r="D55" s="39"/>
      <c r="E55" s="40"/>
      <c r="F55" s="40"/>
      <c r="G55" s="40"/>
      <c r="H55" s="40"/>
      <c r="I55" s="40"/>
      <c r="J55" s="41">
        <f>D55+E55+F55+G55+H55+I55</f>
        <v>0</v>
      </c>
      <c r="K55" s="50">
        <f>C55+J55</f>
        <v>1950000</v>
      </c>
    </row>
    <row r="56" spans="1:11" s="20" customFormat="1" ht="12" customHeight="1" x14ac:dyDescent="0.25">
      <c r="A56" s="26" t="s">
        <v>116</v>
      </c>
      <c r="B56" s="27" t="s">
        <v>117</v>
      </c>
      <c r="C56" s="39"/>
      <c r="D56" s="39"/>
      <c r="E56" s="40"/>
      <c r="F56" s="40"/>
      <c r="G56" s="40"/>
      <c r="H56" s="40"/>
      <c r="I56" s="40"/>
      <c r="J56" s="41">
        <f>D56+E56+F56+G56+H56+I56</f>
        <v>0</v>
      </c>
      <c r="K56" s="50">
        <f>C56+J56</f>
        <v>0</v>
      </c>
    </row>
    <row r="57" spans="1:11" s="20" customFormat="1" ht="12" customHeight="1" thickBot="1" x14ac:dyDescent="0.3">
      <c r="A57" s="30" t="s">
        <v>118</v>
      </c>
      <c r="B57" s="31" t="s">
        <v>119</v>
      </c>
      <c r="C57" s="42"/>
      <c r="D57" s="42"/>
      <c r="E57" s="43"/>
      <c r="F57" s="43"/>
      <c r="G57" s="43"/>
      <c r="H57" s="43"/>
      <c r="I57" s="43"/>
      <c r="J57" s="44">
        <f>D57+E57+F57+G57+H57+I57</f>
        <v>0</v>
      </c>
      <c r="K57" s="50">
        <f>C57+J57</f>
        <v>0</v>
      </c>
    </row>
    <row r="58" spans="1:11" s="20" customFormat="1" ht="12" customHeight="1" thickBot="1" x14ac:dyDescent="0.3">
      <c r="A58" s="16" t="s">
        <v>120</v>
      </c>
      <c r="B58" s="17" t="s">
        <v>121</v>
      </c>
      <c r="C58" s="18">
        <f>SUM(C59:C61)</f>
        <v>0</v>
      </c>
      <c r="D58" s="18">
        <f t="shared" ref="D58:K58" si="16">SUM(D59:D61)</f>
        <v>0</v>
      </c>
      <c r="E58" s="18">
        <f t="shared" si="16"/>
        <v>0</v>
      </c>
      <c r="F58" s="18">
        <f t="shared" si="16"/>
        <v>0</v>
      </c>
      <c r="G58" s="18">
        <f t="shared" si="16"/>
        <v>0</v>
      </c>
      <c r="H58" s="18">
        <f t="shared" si="16"/>
        <v>0</v>
      </c>
      <c r="I58" s="18">
        <f t="shared" si="16"/>
        <v>0</v>
      </c>
      <c r="J58" s="18">
        <f t="shared" si="16"/>
        <v>0</v>
      </c>
      <c r="K58" s="19">
        <f t="shared" si="16"/>
        <v>0</v>
      </c>
    </row>
    <row r="59" spans="1:11" s="20" customFormat="1" ht="12" customHeight="1" x14ac:dyDescent="0.25">
      <c r="A59" s="21" t="s">
        <v>122</v>
      </c>
      <c r="B59" s="22" t="s">
        <v>123</v>
      </c>
      <c r="C59" s="23"/>
      <c r="D59" s="23"/>
      <c r="E59" s="23"/>
      <c r="F59" s="23"/>
      <c r="G59" s="23"/>
      <c r="H59" s="23"/>
      <c r="I59" s="23"/>
      <c r="J59" s="24">
        <f>D59+E59+F59+G59+H59+I59</f>
        <v>0</v>
      </c>
      <c r="K59" s="25">
        <f>C59+J59</f>
        <v>0</v>
      </c>
    </row>
    <row r="60" spans="1:11" s="20" customFormat="1" ht="12" customHeight="1" x14ac:dyDescent="0.25">
      <c r="A60" s="26" t="s">
        <v>124</v>
      </c>
      <c r="B60" s="27" t="s">
        <v>125</v>
      </c>
      <c r="C60" s="28"/>
      <c r="D60" s="28"/>
      <c r="E60" s="23"/>
      <c r="F60" s="23"/>
      <c r="G60" s="23"/>
      <c r="H60" s="23"/>
      <c r="I60" s="23"/>
      <c r="J60" s="24">
        <f>D60+E60+F60+G60+H60+I60</f>
        <v>0</v>
      </c>
      <c r="K60" s="25">
        <f>C60+J60</f>
        <v>0</v>
      </c>
    </row>
    <row r="61" spans="1:11" s="20" customFormat="1" ht="12" customHeight="1" x14ac:dyDescent="0.25">
      <c r="A61" s="26" t="s">
        <v>126</v>
      </c>
      <c r="B61" s="27" t="s">
        <v>127</v>
      </c>
      <c r="C61" s="28"/>
      <c r="D61" s="28"/>
      <c r="E61" s="23"/>
      <c r="F61" s="23"/>
      <c r="G61" s="23"/>
      <c r="H61" s="23"/>
      <c r="I61" s="23"/>
      <c r="J61" s="24">
        <f>D61+E61+F61+G61+H61+I61</f>
        <v>0</v>
      </c>
      <c r="K61" s="25">
        <f>C61+J61</f>
        <v>0</v>
      </c>
    </row>
    <row r="62" spans="1:11" s="20" customFormat="1" ht="12" customHeight="1" thickBot="1" x14ac:dyDescent="0.3">
      <c r="A62" s="30" t="s">
        <v>128</v>
      </c>
      <c r="B62" s="31" t="s">
        <v>129</v>
      </c>
      <c r="C62" s="33"/>
      <c r="D62" s="33"/>
      <c r="E62" s="34"/>
      <c r="F62" s="34"/>
      <c r="G62" s="34"/>
      <c r="H62" s="34"/>
      <c r="I62" s="34"/>
      <c r="J62" s="36">
        <f>D62+E62+F62+G62+H62+I62</f>
        <v>0</v>
      </c>
      <c r="K62" s="25">
        <f>C62+J62</f>
        <v>0</v>
      </c>
    </row>
    <row r="63" spans="1:11" s="20" customFormat="1" ht="12" customHeight="1" thickBot="1" x14ac:dyDescent="0.3">
      <c r="A63" s="16" t="s">
        <v>130</v>
      </c>
      <c r="B63" s="32" t="s">
        <v>131</v>
      </c>
      <c r="C63" s="18">
        <f>SUM(C64:C66)</f>
        <v>56000</v>
      </c>
      <c r="D63" s="18">
        <f t="shared" ref="D63:K63" si="17">SUM(D64:D66)</f>
        <v>0</v>
      </c>
      <c r="E63" s="18">
        <f t="shared" si="17"/>
        <v>0</v>
      </c>
      <c r="F63" s="18">
        <f t="shared" si="17"/>
        <v>0</v>
      </c>
      <c r="G63" s="18">
        <f t="shared" si="17"/>
        <v>0</v>
      </c>
      <c r="H63" s="18">
        <f t="shared" si="17"/>
        <v>0</v>
      </c>
      <c r="I63" s="18">
        <f t="shared" si="17"/>
        <v>0</v>
      </c>
      <c r="J63" s="18">
        <f t="shared" si="17"/>
        <v>0</v>
      </c>
      <c r="K63" s="19">
        <f t="shared" si="17"/>
        <v>56000</v>
      </c>
    </row>
    <row r="64" spans="1:11" s="20" customFormat="1" ht="12" customHeight="1" x14ac:dyDescent="0.25">
      <c r="A64" s="21" t="s">
        <v>132</v>
      </c>
      <c r="B64" s="22" t="s">
        <v>133</v>
      </c>
      <c r="C64" s="39"/>
      <c r="D64" s="39"/>
      <c r="E64" s="39"/>
      <c r="F64" s="39"/>
      <c r="G64" s="39"/>
      <c r="H64" s="39"/>
      <c r="I64" s="39"/>
      <c r="J64" s="51">
        <f>D64+E64+F64+G64+H64+I64</f>
        <v>0</v>
      </c>
      <c r="K64" s="52">
        <f>C64+J64</f>
        <v>0</v>
      </c>
    </row>
    <row r="65" spans="1:11" s="20" customFormat="1" ht="12" customHeight="1" x14ac:dyDescent="0.25">
      <c r="A65" s="26" t="s">
        <v>134</v>
      </c>
      <c r="B65" s="27" t="s">
        <v>135</v>
      </c>
      <c r="C65" s="39"/>
      <c r="D65" s="39"/>
      <c r="E65" s="39"/>
      <c r="F65" s="39"/>
      <c r="G65" s="39"/>
      <c r="H65" s="39"/>
      <c r="I65" s="39"/>
      <c r="J65" s="51">
        <f>D65+E65+F65+G65+H65+I65</f>
        <v>0</v>
      </c>
      <c r="K65" s="52">
        <f>C65+J65</f>
        <v>0</v>
      </c>
    </row>
    <row r="66" spans="1:11" s="20" customFormat="1" ht="12" customHeight="1" x14ac:dyDescent="0.25">
      <c r="A66" s="26" t="s">
        <v>136</v>
      </c>
      <c r="B66" s="27" t="s">
        <v>137</v>
      </c>
      <c r="C66" s="39">
        <v>56000</v>
      </c>
      <c r="D66" s="39"/>
      <c r="E66" s="39"/>
      <c r="F66" s="39"/>
      <c r="G66" s="39"/>
      <c r="H66" s="39"/>
      <c r="I66" s="39"/>
      <c r="J66" s="51">
        <f>D66+E66+F66+G66+H66+I66</f>
        <v>0</v>
      </c>
      <c r="K66" s="52">
        <f>C66+J66</f>
        <v>56000</v>
      </c>
    </row>
    <row r="67" spans="1:11" s="20" customFormat="1" ht="12" customHeight="1" thickBot="1" x14ac:dyDescent="0.3">
      <c r="A67" s="30" t="s">
        <v>138</v>
      </c>
      <c r="B67" s="31" t="s">
        <v>139</v>
      </c>
      <c r="C67" s="39"/>
      <c r="D67" s="39"/>
      <c r="E67" s="39"/>
      <c r="F67" s="39"/>
      <c r="G67" s="39"/>
      <c r="H67" s="39"/>
      <c r="I67" s="39"/>
      <c r="J67" s="51">
        <f>D67+E67+F67+G67+H67+I67</f>
        <v>0</v>
      </c>
      <c r="K67" s="52">
        <f>C67+J67</f>
        <v>0</v>
      </c>
    </row>
    <row r="68" spans="1:11" s="20" customFormat="1" ht="12" customHeight="1" thickBot="1" x14ac:dyDescent="0.3">
      <c r="A68" s="53" t="s">
        <v>140</v>
      </c>
      <c r="B68" s="17" t="s">
        <v>141</v>
      </c>
      <c r="C68" s="37">
        <f>+C11+C18+C25+C32+C40+C52+C58+C63</f>
        <v>235595109</v>
      </c>
      <c r="D68" s="37">
        <f t="shared" ref="D68:K68" si="18">+D11+D18+D25+D32+D40+D52+D58+D63</f>
        <v>8344387</v>
      </c>
      <c r="E68" s="37">
        <f t="shared" si="18"/>
        <v>25426689</v>
      </c>
      <c r="F68" s="37">
        <f t="shared" si="18"/>
        <v>2830057</v>
      </c>
      <c r="G68" s="37">
        <f t="shared" si="18"/>
        <v>0</v>
      </c>
      <c r="H68" s="37">
        <f t="shared" si="18"/>
        <v>0</v>
      </c>
      <c r="I68" s="37">
        <f t="shared" si="18"/>
        <v>0</v>
      </c>
      <c r="J68" s="37">
        <f t="shared" si="18"/>
        <v>36601133</v>
      </c>
      <c r="K68" s="38">
        <f t="shared" si="18"/>
        <v>272196242</v>
      </c>
    </row>
    <row r="69" spans="1:11" s="20" customFormat="1" ht="12" customHeight="1" thickBot="1" x14ac:dyDescent="0.3">
      <c r="A69" s="54" t="s">
        <v>142</v>
      </c>
      <c r="B69" s="32" t="s">
        <v>143</v>
      </c>
      <c r="C69" s="18">
        <f>SUM(C70:C72)</f>
        <v>0</v>
      </c>
      <c r="D69" s="18">
        <f t="shared" ref="D69:K69" si="19">SUM(D70:D72)</f>
        <v>0</v>
      </c>
      <c r="E69" s="18">
        <f t="shared" si="19"/>
        <v>0</v>
      </c>
      <c r="F69" s="18">
        <f t="shared" si="19"/>
        <v>0</v>
      </c>
      <c r="G69" s="18">
        <f t="shared" si="19"/>
        <v>0</v>
      </c>
      <c r="H69" s="18">
        <f t="shared" si="19"/>
        <v>0</v>
      </c>
      <c r="I69" s="18">
        <f t="shared" si="19"/>
        <v>0</v>
      </c>
      <c r="J69" s="18">
        <f t="shared" si="19"/>
        <v>0</v>
      </c>
      <c r="K69" s="19">
        <f t="shared" si="19"/>
        <v>0</v>
      </c>
    </row>
    <row r="70" spans="1:11" s="20" customFormat="1" ht="12" customHeight="1" x14ac:dyDescent="0.25">
      <c r="A70" s="21" t="s">
        <v>144</v>
      </c>
      <c r="B70" s="22" t="s">
        <v>145</v>
      </c>
      <c r="C70" s="39"/>
      <c r="D70" s="39"/>
      <c r="E70" s="39"/>
      <c r="F70" s="39"/>
      <c r="G70" s="39"/>
      <c r="H70" s="39"/>
      <c r="I70" s="39"/>
      <c r="J70" s="51">
        <f>D70+E70+F70+G70+H70+I70</f>
        <v>0</v>
      </c>
      <c r="K70" s="52">
        <f>C70+J70</f>
        <v>0</v>
      </c>
    </row>
    <row r="71" spans="1:11" s="20" customFormat="1" ht="12" customHeight="1" x14ac:dyDescent="0.25">
      <c r="A71" s="26" t="s">
        <v>146</v>
      </c>
      <c r="B71" s="27" t="s">
        <v>147</v>
      </c>
      <c r="C71" s="39"/>
      <c r="D71" s="39"/>
      <c r="E71" s="39"/>
      <c r="F71" s="39"/>
      <c r="G71" s="39"/>
      <c r="H71" s="39"/>
      <c r="I71" s="39"/>
      <c r="J71" s="51">
        <f>D71+E71+F71+G71+H71+I71</f>
        <v>0</v>
      </c>
      <c r="K71" s="52">
        <f>C71+J71</f>
        <v>0</v>
      </c>
    </row>
    <row r="72" spans="1:11" s="20" customFormat="1" ht="12" customHeight="1" thickBot="1" x14ac:dyDescent="0.3">
      <c r="A72" s="45" t="s">
        <v>148</v>
      </c>
      <c r="B72" s="55" t="s">
        <v>149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56">
        <f>C72+J72</f>
        <v>0</v>
      </c>
    </row>
    <row r="73" spans="1:11" s="20" customFormat="1" ht="12" customHeight="1" thickBot="1" x14ac:dyDescent="0.3">
      <c r="A73" s="54" t="s">
        <v>150</v>
      </c>
      <c r="B73" s="32" t="s">
        <v>151</v>
      </c>
      <c r="C73" s="18">
        <f>SUM(C74:C77)</f>
        <v>0</v>
      </c>
      <c r="D73" s="18">
        <f t="shared" ref="D73:K73" si="20">SUM(D74:D77)</f>
        <v>0</v>
      </c>
      <c r="E73" s="18">
        <f t="shared" si="20"/>
        <v>0</v>
      </c>
      <c r="F73" s="18">
        <f t="shared" si="20"/>
        <v>0</v>
      </c>
      <c r="G73" s="18">
        <f t="shared" si="20"/>
        <v>0</v>
      </c>
      <c r="H73" s="18">
        <f t="shared" si="20"/>
        <v>0</v>
      </c>
      <c r="I73" s="18">
        <f t="shared" si="20"/>
        <v>0</v>
      </c>
      <c r="J73" s="18">
        <f t="shared" si="20"/>
        <v>0</v>
      </c>
      <c r="K73" s="19">
        <f t="shared" si="20"/>
        <v>0</v>
      </c>
    </row>
    <row r="74" spans="1:11" s="20" customFormat="1" ht="12" customHeight="1" x14ac:dyDescent="0.25">
      <c r="A74" s="21" t="s">
        <v>152</v>
      </c>
      <c r="B74" s="57" t="s">
        <v>153</v>
      </c>
      <c r="C74" s="39"/>
      <c r="D74" s="39"/>
      <c r="E74" s="39"/>
      <c r="F74" s="39"/>
      <c r="G74" s="39"/>
      <c r="H74" s="39"/>
      <c r="I74" s="39"/>
      <c r="J74" s="51">
        <f>D74+E74+F74+G74+H74+I74</f>
        <v>0</v>
      </c>
      <c r="K74" s="52">
        <f>C74+J74</f>
        <v>0</v>
      </c>
    </row>
    <row r="75" spans="1:11" s="20" customFormat="1" ht="12" customHeight="1" x14ac:dyDescent="0.25">
      <c r="A75" s="26" t="s">
        <v>154</v>
      </c>
      <c r="B75" s="57" t="s">
        <v>155</v>
      </c>
      <c r="C75" s="39"/>
      <c r="D75" s="39"/>
      <c r="E75" s="39"/>
      <c r="F75" s="39"/>
      <c r="G75" s="39"/>
      <c r="H75" s="39"/>
      <c r="I75" s="39"/>
      <c r="J75" s="51">
        <f>D75+E75+F75+G75+H75+I75</f>
        <v>0</v>
      </c>
      <c r="K75" s="52">
        <f>C75+J75</f>
        <v>0</v>
      </c>
    </row>
    <row r="76" spans="1:11" s="20" customFormat="1" ht="12" customHeight="1" x14ac:dyDescent="0.25">
      <c r="A76" s="26" t="s">
        <v>156</v>
      </c>
      <c r="B76" s="57" t="s">
        <v>157</v>
      </c>
      <c r="C76" s="39"/>
      <c r="D76" s="39"/>
      <c r="E76" s="39"/>
      <c r="F76" s="39"/>
      <c r="G76" s="39"/>
      <c r="H76" s="39"/>
      <c r="I76" s="39"/>
      <c r="J76" s="51">
        <f>D76+E76+F76+G76+H76+I76</f>
        <v>0</v>
      </c>
      <c r="K76" s="52">
        <f>C76+J76</f>
        <v>0</v>
      </c>
    </row>
    <row r="77" spans="1:11" s="20" customFormat="1" ht="12" customHeight="1" thickBot="1" x14ac:dyDescent="0.3">
      <c r="A77" s="30" t="s">
        <v>158</v>
      </c>
      <c r="B77" s="58" t="s">
        <v>159</v>
      </c>
      <c r="C77" s="39"/>
      <c r="D77" s="39"/>
      <c r="E77" s="39"/>
      <c r="F77" s="39"/>
      <c r="G77" s="39"/>
      <c r="H77" s="39"/>
      <c r="I77" s="39"/>
      <c r="J77" s="51">
        <f>D77+E77+F77+G77+H77+I77</f>
        <v>0</v>
      </c>
      <c r="K77" s="52">
        <f>C77+J77</f>
        <v>0</v>
      </c>
    </row>
    <row r="78" spans="1:11" s="20" customFormat="1" ht="12" customHeight="1" thickBot="1" x14ac:dyDescent="0.3">
      <c r="A78" s="54" t="s">
        <v>160</v>
      </c>
      <c r="B78" s="32" t="s">
        <v>161</v>
      </c>
      <c r="C78" s="18">
        <f>SUM(C79:C80)</f>
        <v>58255958</v>
      </c>
      <c r="D78" s="18">
        <f t="shared" ref="D78:K78" si="21">SUM(D79:D80)</f>
        <v>7756925</v>
      </c>
      <c r="E78" s="18">
        <f t="shared" si="21"/>
        <v>0</v>
      </c>
      <c r="F78" s="18">
        <f t="shared" si="21"/>
        <v>3782214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11539139</v>
      </c>
      <c r="K78" s="19">
        <f t="shared" si="21"/>
        <v>69795097</v>
      </c>
    </row>
    <row r="79" spans="1:11" s="20" customFormat="1" ht="12" customHeight="1" x14ac:dyDescent="0.25">
      <c r="A79" s="21" t="s">
        <v>162</v>
      </c>
      <c r="B79" s="22" t="s">
        <v>163</v>
      </c>
      <c r="C79" s="39">
        <v>58255958</v>
      </c>
      <c r="D79" s="39">
        <v>7756925</v>
      </c>
      <c r="E79" s="39"/>
      <c r="F79" s="39">
        <v>3782214</v>
      </c>
      <c r="G79" s="39"/>
      <c r="H79" s="39"/>
      <c r="I79" s="39"/>
      <c r="J79" s="51">
        <f>D79+E79+F79+G79+H79+I79</f>
        <v>11539139</v>
      </c>
      <c r="K79" s="52">
        <f>C79+J79</f>
        <v>69795097</v>
      </c>
    </row>
    <row r="80" spans="1:11" s="20" customFormat="1" ht="12" customHeight="1" thickBot="1" x14ac:dyDescent="0.3">
      <c r="A80" s="30" t="s">
        <v>164</v>
      </c>
      <c r="B80" s="31" t="s">
        <v>165</v>
      </c>
      <c r="C80" s="39"/>
      <c r="D80" s="39"/>
      <c r="E80" s="39"/>
      <c r="F80" s="39"/>
      <c r="G80" s="39"/>
      <c r="H80" s="39"/>
      <c r="I80" s="39"/>
      <c r="J80" s="51">
        <f>D80+E80+F80+G80+H80+I80</f>
        <v>0</v>
      </c>
      <c r="K80" s="52">
        <f>C80+J80</f>
        <v>0</v>
      </c>
    </row>
    <row r="81" spans="1:11" s="20" customFormat="1" ht="12" customHeight="1" thickBot="1" x14ac:dyDescent="0.3">
      <c r="A81" s="54" t="s">
        <v>166</v>
      </c>
      <c r="B81" s="32" t="s">
        <v>167</v>
      </c>
      <c r="C81" s="18">
        <f>SUM(C82:C84)</f>
        <v>0</v>
      </c>
      <c r="D81" s="18">
        <f t="shared" ref="D81:K81" si="22">SUM(D82:D84)</f>
        <v>0</v>
      </c>
      <c r="E81" s="18">
        <f t="shared" si="22"/>
        <v>0</v>
      </c>
      <c r="F81" s="18">
        <f t="shared" si="22"/>
        <v>0</v>
      </c>
      <c r="G81" s="18">
        <f t="shared" si="22"/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19">
        <f t="shared" si="22"/>
        <v>0</v>
      </c>
    </row>
    <row r="82" spans="1:11" s="20" customFormat="1" ht="12" customHeight="1" x14ac:dyDescent="0.25">
      <c r="A82" s="21" t="s">
        <v>168</v>
      </c>
      <c r="B82" s="22" t="s">
        <v>169</v>
      </c>
      <c r="C82" s="39"/>
      <c r="D82" s="39"/>
      <c r="E82" s="39"/>
      <c r="F82" s="39"/>
      <c r="G82" s="39"/>
      <c r="H82" s="39"/>
      <c r="I82" s="39"/>
      <c r="J82" s="51">
        <f>D82+E82+F82+G82+H82+I82</f>
        <v>0</v>
      </c>
      <c r="K82" s="52">
        <f>C82+J82</f>
        <v>0</v>
      </c>
    </row>
    <row r="83" spans="1:11" s="20" customFormat="1" ht="12" customHeight="1" x14ac:dyDescent="0.25">
      <c r="A83" s="26" t="s">
        <v>170</v>
      </c>
      <c r="B83" s="27" t="s">
        <v>171</v>
      </c>
      <c r="C83" s="39"/>
      <c r="D83" s="39"/>
      <c r="E83" s="39"/>
      <c r="F83" s="39"/>
      <c r="G83" s="39"/>
      <c r="H83" s="39"/>
      <c r="I83" s="39"/>
      <c r="J83" s="51">
        <f>D83+E83+F83+G83+H83+I83</f>
        <v>0</v>
      </c>
      <c r="K83" s="52">
        <f>C83+J83</f>
        <v>0</v>
      </c>
    </row>
    <row r="84" spans="1:11" s="20" customFormat="1" ht="12" customHeight="1" thickBot="1" x14ac:dyDescent="0.3">
      <c r="A84" s="30" t="s">
        <v>172</v>
      </c>
      <c r="B84" s="31" t="s">
        <v>173</v>
      </c>
      <c r="C84" s="39"/>
      <c r="D84" s="39"/>
      <c r="E84" s="39"/>
      <c r="F84" s="39"/>
      <c r="G84" s="39"/>
      <c r="H84" s="39"/>
      <c r="I84" s="39"/>
      <c r="J84" s="51">
        <f>D84+E84+F84+G84+H84+I84</f>
        <v>0</v>
      </c>
      <c r="K84" s="52">
        <f>C84+J84</f>
        <v>0</v>
      </c>
    </row>
    <row r="85" spans="1:11" s="20" customFormat="1" ht="12" customHeight="1" thickBot="1" x14ac:dyDescent="0.3">
      <c r="A85" s="54" t="s">
        <v>174</v>
      </c>
      <c r="B85" s="32" t="s">
        <v>175</v>
      </c>
      <c r="C85" s="18">
        <f>SUM(C86:C89)</f>
        <v>0</v>
      </c>
      <c r="D85" s="18">
        <f t="shared" ref="D85:K85" si="23">SUM(D86:D89)</f>
        <v>0</v>
      </c>
      <c r="E85" s="18">
        <f t="shared" si="23"/>
        <v>0</v>
      </c>
      <c r="F85" s="18">
        <f t="shared" si="23"/>
        <v>0</v>
      </c>
      <c r="G85" s="18">
        <f t="shared" si="23"/>
        <v>0</v>
      </c>
      <c r="H85" s="18">
        <f t="shared" si="23"/>
        <v>0</v>
      </c>
      <c r="I85" s="18">
        <f t="shared" si="23"/>
        <v>0</v>
      </c>
      <c r="J85" s="18">
        <f t="shared" si="23"/>
        <v>0</v>
      </c>
      <c r="K85" s="19">
        <f t="shared" si="23"/>
        <v>0</v>
      </c>
    </row>
    <row r="86" spans="1:11" s="20" customFormat="1" ht="12" customHeight="1" x14ac:dyDescent="0.25">
      <c r="A86" s="59" t="s">
        <v>176</v>
      </c>
      <c r="B86" s="22" t="s">
        <v>177</v>
      </c>
      <c r="C86" s="39"/>
      <c r="D86" s="39"/>
      <c r="E86" s="39"/>
      <c r="F86" s="39"/>
      <c r="G86" s="39"/>
      <c r="H86" s="39"/>
      <c r="I86" s="39"/>
      <c r="J86" s="51">
        <f t="shared" ref="J86:J91" si="24">D86+E86+F86+G86+H86+I86</f>
        <v>0</v>
      </c>
      <c r="K86" s="52">
        <f t="shared" ref="K86:K91" si="25">C86+J86</f>
        <v>0</v>
      </c>
    </row>
    <row r="87" spans="1:11" s="20" customFormat="1" ht="12" customHeight="1" x14ac:dyDescent="0.25">
      <c r="A87" s="60" t="s">
        <v>178</v>
      </c>
      <c r="B87" s="27" t="s">
        <v>179</v>
      </c>
      <c r="C87" s="39"/>
      <c r="D87" s="39"/>
      <c r="E87" s="39"/>
      <c r="F87" s="39"/>
      <c r="G87" s="39"/>
      <c r="H87" s="39"/>
      <c r="I87" s="39"/>
      <c r="J87" s="51">
        <f t="shared" si="24"/>
        <v>0</v>
      </c>
      <c r="K87" s="52">
        <f t="shared" si="25"/>
        <v>0</v>
      </c>
    </row>
    <row r="88" spans="1:11" s="20" customFormat="1" ht="12" customHeight="1" x14ac:dyDescent="0.25">
      <c r="A88" s="60" t="s">
        <v>180</v>
      </c>
      <c r="B88" s="27" t="s">
        <v>181</v>
      </c>
      <c r="C88" s="39"/>
      <c r="D88" s="39"/>
      <c r="E88" s="39"/>
      <c r="F88" s="39"/>
      <c r="G88" s="39"/>
      <c r="H88" s="39"/>
      <c r="I88" s="39"/>
      <c r="J88" s="51">
        <f t="shared" si="24"/>
        <v>0</v>
      </c>
      <c r="K88" s="52">
        <f t="shared" si="25"/>
        <v>0</v>
      </c>
    </row>
    <row r="89" spans="1:11" s="20" customFormat="1" ht="12" customHeight="1" thickBot="1" x14ac:dyDescent="0.3">
      <c r="A89" s="61" t="s">
        <v>182</v>
      </c>
      <c r="B89" s="31" t="s">
        <v>183</v>
      </c>
      <c r="C89" s="39"/>
      <c r="D89" s="39"/>
      <c r="E89" s="39"/>
      <c r="F89" s="39"/>
      <c r="G89" s="39"/>
      <c r="H89" s="39"/>
      <c r="I89" s="39"/>
      <c r="J89" s="51">
        <f t="shared" si="24"/>
        <v>0</v>
      </c>
      <c r="K89" s="52">
        <f t="shared" si="25"/>
        <v>0</v>
      </c>
    </row>
    <row r="90" spans="1:11" s="20" customFormat="1" ht="12" customHeight="1" thickBot="1" x14ac:dyDescent="0.3">
      <c r="A90" s="54" t="s">
        <v>184</v>
      </c>
      <c r="B90" s="32" t="s">
        <v>185</v>
      </c>
      <c r="C90" s="62"/>
      <c r="D90" s="62"/>
      <c r="E90" s="62"/>
      <c r="F90" s="62"/>
      <c r="G90" s="62"/>
      <c r="H90" s="62"/>
      <c r="I90" s="62"/>
      <c r="J90" s="18">
        <f t="shared" si="24"/>
        <v>0</v>
      </c>
      <c r="K90" s="19">
        <f t="shared" si="25"/>
        <v>0</v>
      </c>
    </row>
    <row r="91" spans="1:11" s="20" customFormat="1" ht="13.5" customHeight="1" thickBot="1" x14ac:dyDescent="0.3">
      <c r="A91" s="54" t="s">
        <v>186</v>
      </c>
      <c r="B91" s="32" t="s">
        <v>187</v>
      </c>
      <c r="C91" s="62"/>
      <c r="D91" s="62"/>
      <c r="E91" s="62"/>
      <c r="F91" s="62"/>
      <c r="G91" s="62"/>
      <c r="H91" s="62"/>
      <c r="I91" s="62"/>
      <c r="J91" s="18">
        <f t="shared" si="24"/>
        <v>0</v>
      </c>
      <c r="K91" s="19">
        <f t="shared" si="25"/>
        <v>0</v>
      </c>
    </row>
    <row r="92" spans="1:11" s="20" customFormat="1" ht="15.75" customHeight="1" thickBot="1" x14ac:dyDescent="0.3">
      <c r="A92" s="54" t="s">
        <v>188</v>
      </c>
      <c r="B92" s="32" t="s">
        <v>189</v>
      </c>
      <c r="C92" s="37">
        <f>+C69+C73+C78+C81+C85+C91+C90</f>
        <v>58255958</v>
      </c>
      <c r="D92" s="37">
        <f t="shared" ref="D92:K92" si="26">+D69+D73+D78+D81+D85+D91+D90</f>
        <v>7756925</v>
      </c>
      <c r="E92" s="37">
        <f t="shared" si="26"/>
        <v>0</v>
      </c>
      <c r="F92" s="37">
        <f t="shared" si="26"/>
        <v>3782214</v>
      </c>
      <c r="G92" s="37">
        <f t="shared" si="26"/>
        <v>0</v>
      </c>
      <c r="H92" s="37">
        <f t="shared" si="26"/>
        <v>0</v>
      </c>
      <c r="I92" s="37">
        <f t="shared" si="26"/>
        <v>0</v>
      </c>
      <c r="J92" s="37">
        <f t="shared" si="26"/>
        <v>11539139</v>
      </c>
      <c r="K92" s="38">
        <f t="shared" si="26"/>
        <v>69795097</v>
      </c>
    </row>
    <row r="93" spans="1:11" s="20" customFormat="1" ht="25.5" customHeight="1" thickBot="1" x14ac:dyDescent="0.3">
      <c r="A93" s="63" t="s">
        <v>190</v>
      </c>
      <c r="B93" s="64" t="s">
        <v>191</v>
      </c>
      <c r="C93" s="37">
        <f>+C68+C92</f>
        <v>293851067</v>
      </c>
      <c r="D93" s="37">
        <f t="shared" ref="D93:K93" si="27">+D68+D92</f>
        <v>16101312</v>
      </c>
      <c r="E93" s="37">
        <f t="shared" si="27"/>
        <v>25426689</v>
      </c>
      <c r="F93" s="37">
        <f t="shared" si="27"/>
        <v>6612271</v>
      </c>
      <c r="G93" s="37">
        <f t="shared" si="27"/>
        <v>0</v>
      </c>
      <c r="H93" s="37">
        <f t="shared" si="27"/>
        <v>0</v>
      </c>
      <c r="I93" s="37">
        <f t="shared" si="27"/>
        <v>0</v>
      </c>
      <c r="J93" s="37">
        <f t="shared" si="27"/>
        <v>48140272</v>
      </c>
      <c r="K93" s="38">
        <f t="shared" si="27"/>
        <v>341991339</v>
      </c>
    </row>
    <row r="94" spans="1:11" s="20" customFormat="1" ht="30.75" customHeight="1" x14ac:dyDescent="0.25">
      <c r="A94" s="65"/>
      <c r="B94" s="66"/>
      <c r="C94" s="67"/>
    </row>
    <row r="95" spans="1:11" ht="16.5" customHeight="1" x14ac:dyDescent="0.3">
      <c r="A95" s="501" t="s">
        <v>192</v>
      </c>
      <c r="B95" s="501"/>
      <c r="C95" s="501"/>
      <c r="D95" s="501"/>
      <c r="E95" s="501"/>
      <c r="F95" s="501"/>
      <c r="G95" s="501"/>
      <c r="H95" s="501"/>
      <c r="I95" s="501"/>
      <c r="J95" s="501"/>
      <c r="K95" s="501"/>
    </row>
    <row r="96" spans="1:11" s="69" customFormat="1" ht="16.5" customHeight="1" thickBot="1" x14ac:dyDescent="0.35">
      <c r="A96" s="502" t="s">
        <v>193</v>
      </c>
      <c r="B96" s="502"/>
      <c r="C96" s="68"/>
      <c r="K96" s="68" t="str">
        <f>K7</f>
        <v>Forintban!</v>
      </c>
    </row>
    <row r="97" spans="1:11" x14ac:dyDescent="0.3">
      <c r="A97" s="486" t="s">
        <v>4</v>
      </c>
      <c r="B97" s="488" t="s">
        <v>194</v>
      </c>
      <c r="C97" s="490" t="str">
        <f>+CONCATENATE(LEFT([1]RM_ÖSSZEFÜGGÉSEK!A6,4),". évi")</f>
        <v>2019. évi</v>
      </c>
      <c r="D97" s="491"/>
      <c r="E97" s="492"/>
      <c r="F97" s="492"/>
      <c r="G97" s="492"/>
      <c r="H97" s="492"/>
      <c r="I97" s="492"/>
      <c r="J97" s="492"/>
      <c r="K97" s="493"/>
    </row>
    <row r="98" spans="1:11" ht="34.799999999999997" thickBot="1" x14ac:dyDescent="0.35">
      <c r="A98" s="487"/>
      <c r="B98" s="489"/>
      <c r="C98" s="70" t="s">
        <v>6</v>
      </c>
      <c r="D98" s="71" t="str">
        <f t="shared" ref="D98:I98" si="28">D9</f>
        <v xml:space="preserve">1. sz. módosítás </v>
      </c>
      <c r="E98" s="71" t="str">
        <f t="shared" si="28"/>
        <v xml:space="preserve">2. sz. módosítás </v>
      </c>
      <c r="F98" s="71" t="str">
        <f t="shared" si="28"/>
        <v xml:space="preserve">3. sz. módosítás </v>
      </c>
      <c r="G98" s="71" t="str">
        <f t="shared" si="28"/>
        <v xml:space="preserve">4. sz. módosítás </v>
      </c>
      <c r="H98" s="71" t="str">
        <f t="shared" si="28"/>
        <v xml:space="preserve">5. sz. módosítás </v>
      </c>
      <c r="I98" s="71" t="str">
        <f t="shared" si="28"/>
        <v xml:space="preserve">6. sz. módosítás </v>
      </c>
      <c r="J98" s="72" t="s">
        <v>13</v>
      </c>
      <c r="K98" s="73" t="str">
        <f>K9</f>
        <v>3.számú módosítás utáni előirányzat</v>
      </c>
    </row>
    <row r="99" spans="1:11" s="15" customFormat="1" ht="12" customHeight="1" thickBot="1" x14ac:dyDescent="0.25">
      <c r="A99" s="74" t="s">
        <v>15</v>
      </c>
      <c r="B99" s="75" t="s">
        <v>16</v>
      </c>
      <c r="C99" s="12" t="s">
        <v>17</v>
      </c>
      <c r="D99" s="12" t="s">
        <v>18</v>
      </c>
      <c r="E99" s="13" t="s">
        <v>19</v>
      </c>
      <c r="F99" s="13" t="s">
        <v>20</v>
      </c>
      <c r="G99" s="13" t="s">
        <v>21</v>
      </c>
      <c r="H99" s="13" t="s">
        <v>22</v>
      </c>
      <c r="I99" s="13" t="s">
        <v>23</v>
      </c>
      <c r="J99" s="13" t="s">
        <v>24</v>
      </c>
      <c r="K99" s="14" t="s">
        <v>25</v>
      </c>
    </row>
    <row r="100" spans="1:11" ht="12" customHeight="1" thickBot="1" x14ac:dyDescent="0.35">
      <c r="A100" s="76" t="s">
        <v>26</v>
      </c>
      <c r="B100" s="77" t="s">
        <v>195</v>
      </c>
      <c r="C100" s="78">
        <f>C101+C102+C103+C104+C105+C118</f>
        <v>252251574</v>
      </c>
      <c r="D100" s="78">
        <f t="shared" ref="D100:K100" si="29">D101+D102+D103+D104+D105+D118</f>
        <v>8601312</v>
      </c>
      <c r="E100" s="78">
        <f t="shared" si="29"/>
        <v>11226589</v>
      </c>
      <c r="F100" s="78">
        <f t="shared" si="29"/>
        <v>15889760</v>
      </c>
      <c r="G100" s="78">
        <f t="shared" si="29"/>
        <v>0</v>
      </c>
      <c r="H100" s="78">
        <f t="shared" si="29"/>
        <v>0</v>
      </c>
      <c r="I100" s="78">
        <f t="shared" si="29"/>
        <v>0</v>
      </c>
      <c r="J100" s="78">
        <f t="shared" si="29"/>
        <v>35717661</v>
      </c>
      <c r="K100" s="79">
        <f t="shared" si="29"/>
        <v>287969235</v>
      </c>
    </row>
    <row r="101" spans="1:11" ht="12" customHeight="1" x14ac:dyDescent="0.3">
      <c r="A101" s="80" t="s">
        <v>28</v>
      </c>
      <c r="B101" s="81" t="s">
        <v>196</v>
      </c>
      <c r="C101" s="28">
        <v>114033756</v>
      </c>
      <c r="D101" s="82">
        <v>6249646</v>
      </c>
      <c r="E101" s="82">
        <v>6018470</v>
      </c>
      <c r="F101" s="82">
        <v>7412302</v>
      </c>
      <c r="G101" s="82"/>
      <c r="H101" s="82"/>
      <c r="I101" s="82"/>
      <c r="J101" s="83">
        <f t="shared" ref="J101:J120" si="30">D101+E101+F101+G101+H101+I101</f>
        <v>19680418</v>
      </c>
      <c r="K101" s="84">
        <f t="shared" ref="K101:K120" si="31">C101+J101</f>
        <v>133714174</v>
      </c>
    </row>
    <row r="102" spans="1:11" ht="12" customHeight="1" x14ac:dyDescent="0.3">
      <c r="A102" s="26" t="s">
        <v>30</v>
      </c>
      <c r="B102" s="85" t="s">
        <v>197</v>
      </c>
      <c r="C102" s="33">
        <v>18882660</v>
      </c>
      <c r="D102" s="28">
        <v>1224767</v>
      </c>
      <c r="E102" s="28">
        <v>1080371</v>
      </c>
      <c r="F102" s="28">
        <v>89013</v>
      </c>
      <c r="G102" s="28"/>
      <c r="H102" s="28"/>
      <c r="I102" s="28"/>
      <c r="J102" s="86">
        <f t="shared" si="30"/>
        <v>2394151</v>
      </c>
      <c r="K102" s="87">
        <f t="shared" si="31"/>
        <v>21276811</v>
      </c>
    </row>
    <row r="103" spans="1:11" ht="12" customHeight="1" x14ac:dyDescent="0.3">
      <c r="A103" s="26" t="s">
        <v>32</v>
      </c>
      <c r="B103" s="85" t="s">
        <v>198</v>
      </c>
      <c r="C103" s="33">
        <v>93704662</v>
      </c>
      <c r="D103" s="33">
        <v>150799</v>
      </c>
      <c r="E103" s="33">
        <v>1623828</v>
      </c>
      <c r="F103" s="33">
        <v>9012445</v>
      </c>
      <c r="G103" s="33"/>
      <c r="H103" s="33"/>
      <c r="I103" s="33"/>
      <c r="J103" s="88">
        <f t="shared" si="30"/>
        <v>10787072</v>
      </c>
      <c r="K103" s="89">
        <f t="shared" si="31"/>
        <v>104491734</v>
      </c>
    </row>
    <row r="104" spans="1:11" ht="12" customHeight="1" x14ac:dyDescent="0.3">
      <c r="A104" s="26" t="s">
        <v>34</v>
      </c>
      <c r="B104" s="90" t="s">
        <v>199</v>
      </c>
      <c r="C104" s="33">
        <v>18431000</v>
      </c>
      <c r="D104" s="33"/>
      <c r="E104" s="33">
        <v>3931920</v>
      </c>
      <c r="F104" s="33">
        <v>448000</v>
      </c>
      <c r="G104" s="33"/>
      <c r="H104" s="33"/>
      <c r="I104" s="33"/>
      <c r="J104" s="88">
        <f t="shared" si="30"/>
        <v>4379920</v>
      </c>
      <c r="K104" s="89">
        <f t="shared" si="31"/>
        <v>22810920</v>
      </c>
    </row>
    <row r="105" spans="1:11" ht="12" customHeight="1" x14ac:dyDescent="0.3">
      <c r="A105" s="26" t="s">
        <v>200</v>
      </c>
      <c r="B105" s="91" t="s">
        <v>201</v>
      </c>
      <c r="C105" s="33">
        <v>2811966</v>
      </c>
      <c r="D105" s="33">
        <v>2863630</v>
      </c>
      <c r="E105" s="33"/>
      <c r="F105" s="33"/>
      <c r="G105" s="33"/>
      <c r="H105" s="33"/>
      <c r="I105" s="33"/>
      <c r="J105" s="88">
        <f t="shared" si="30"/>
        <v>2863630</v>
      </c>
      <c r="K105" s="89">
        <f t="shared" si="31"/>
        <v>5675596</v>
      </c>
    </row>
    <row r="106" spans="1:11" ht="12" customHeight="1" x14ac:dyDescent="0.3">
      <c r="A106" s="26" t="s">
        <v>38</v>
      </c>
      <c r="B106" s="85" t="s">
        <v>202</v>
      </c>
      <c r="C106" s="33"/>
      <c r="D106" s="33">
        <v>1887530</v>
      </c>
      <c r="E106" s="33"/>
      <c r="F106" s="33"/>
      <c r="G106" s="33"/>
      <c r="H106" s="33"/>
      <c r="I106" s="33"/>
      <c r="J106" s="88">
        <f t="shared" si="30"/>
        <v>1887530</v>
      </c>
      <c r="K106" s="89">
        <f t="shared" si="31"/>
        <v>1887530</v>
      </c>
    </row>
    <row r="107" spans="1:11" ht="12" customHeight="1" x14ac:dyDescent="0.3">
      <c r="A107" s="26" t="s">
        <v>203</v>
      </c>
      <c r="B107" s="92" t="s">
        <v>204</v>
      </c>
      <c r="C107" s="33"/>
      <c r="D107" s="33"/>
      <c r="E107" s="33"/>
      <c r="F107" s="33"/>
      <c r="G107" s="33"/>
      <c r="H107" s="33"/>
      <c r="I107" s="33"/>
      <c r="J107" s="88">
        <f t="shared" si="30"/>
        <v>0</v>
      </c>
      <c r="K107" s="89">
        <f t="shared" si="31"/>
        <v>0</v>
      </c>
    </row>
    <row r="108" spans="1:11" ht="12" customHeight="1" x14ac:dyDescent="0.3">
      <c r="A108" s="26" t="s">
        <v>205</v>
      </c>
      <c r="B108" s="92" t="s">
        <v>206</v>
      </c>
      <c r="C108" s="33"/>
      <c r="D108" s="33"/>
      <c r="E108" s="33"/>
      <c r="F108" s="33"/>
      <c r="G108" s="33"/>
      <c r="H108" s="33"/>
      <c r="I108" s="33"/>
      <c r="J108" s="88">
        <f t="shared" si="30"/>
        <v>0</v>
      </c>
      <c r="K108" s="89">
        <f t="shared" si="31"/>
        <v>0</v>
      </c>
    </row>
    <row r="109" spans="1:11" ht="12" customHeight="1" x14ac:dyDescent="0.3">
      <c r="A109" s="26" t="s">
        <v>207</v>
      </c>
      <c r="B109" s="93" t="s">
        <v>208</v>
      </c>
      <c r="C109" s="33"/>
      <c r="D109" s="33"/>
      <c r="E109" s="33"/>
      <c r="F109" s="33"/>
      <c r="G109" s="33"/>
      <c r="H109" s="33"/>
      <c r="I109" s="33"/>
      <c r="J109" s="88">
        <f t="shared" si="30"/>
        <v>0</v>
      </c>
      <c r="K109" s="89">
        <f t="shared" si="31"/>
        <v>0</v>
      </c>
    </row>
    <row r="110" spans="1:11" ht="12" customHeight="1" x14ac:dyDescent="0.3">
      <c r="A110" s="26" t="s">
        <v>209</v>
      </c>
      <c r="B110" s="94" t="s">
        <v>210</v>
      </c>
      <c r="C110" s="33"/>
      <c r="D110" s="33"/>
      <c r="E110" s="33"/>
      <c r="F110" s="33"/>
      <c r="G110" s="33"/>
      <c r="H110" s="33"/>
      <c r="I110" s="33"/>
      <c r="J110" s="88">
        <f t="shared" si="30"/>
        <v>0</v>
      </c>
      <c r="K110" s="89">
        <f t="shared" si="31"/>
        <v>0</v>
      </c>
    </row>
    <row r="111" spans="1:11" ht="12" customHeight="1" x14ac:dyDescent="0.3">
      <c r="A111" s="26" t="s">
        <v>211</v>
      </c>
      <c r="B111" s="94" t="s">
        <v>212</v>
      </c>
      <c r="C111" s="33"/>
      <c r="D111" s="33"/>
      <c r="E111" s="33"/>
      <c r="F111" s="33"/>
      <c r="G111" s="33"/>
      <c r="H111" s="33"/>
      <c r="I111" s="33"/>
      <c r="J111" s="88">
        <f t="shared" si="30"/>
        <v>0</v>
      </c>
      <c r="K111" s="89">
        <f t="shared" si="31"/>
        <v>0</v>
      </c>
    </row>
    <row r="112" spans="1:11" ht="12" customHeight="1" x14ac:dyDescent="0.3">
      <c r="A112" s="26" t="s">
        <v>213</v>
      </c>
      <c r="B112" s="93" t="s">
        <v>214</v>
      </c>
      <c r="C112" s="33">
        <v>1411966</v>
      </c>
      <c r="D112" s="33"/>
      <c r="E112" s="33"/>
      <c r="F112" s="33"/>
      <c r="G112" s="33"/>
      <c r="H112" s="33"/>
      <c r="I112" s="33"/>
      <c r="J112" s="88">
        <f t="shared" si="30"/>
        <v>0</v>
      </c>
      <c r="K112" s="89">
        <f t="shared" si="31"/>
        <v>1411966</v>
      </c>
    </row>
    <row r="113" spans="1:11" ht="12" customHeight="1" x14ac:dyDescent="0.3">
      <c r="A113" s="26" t="s">
        <v>215</v>
      </c>
      <c r="B113" s="93" t="s">
        <v>216</v>
      </c>
      <c r="C113" s="33"/>
      <c r="D113" s="33"/>
      <c r="E113" s="33"/>
      <c r="F113" s="33"/>
      <c r="G113" s="33"/>
      <c r="H113" s="33"/>
      <c r="I113" s="33"/>
      <c r="J113" s="88">
        <f t="shared" si="30"/>
        <v>0</v>
      </c>
      <c r="K113" s="89">
        <f t="shared" si="31"/>
        <v>0</v>
      </c>
    </row>
    <row r="114" spans="1:11" ht="12" customHeight="1" x14ac:dyDescent="0.3">
      <c r="A114" s="26" t="s">
        <v>217</v>
      </c>
      <c r="B114" s="94" t="s">
        <v>218</v>
      </c>
      <c r="C114" s="33"/>
      <c r="D114" s="33"/>
      <c r="E114" s="33"/>
      <c r="F114" s="33"/>
      <c r="G114" s="33"/>
      <c r="H114" s="33"/>
      <c r="I114" s="33"/>
      <c r="J114" s="88">
        <f t="shared" si="30"/>
        <v>0</v>
      </c>
      <c r="K114" s="89">
        <f t="shared" si="31"/>
        <v>0</v>
      </c>
    </row>
    <row r="115" spans="1:11" ht="12" customHeight="1" x14ac:dyDescent="0.3">
      <c r="A115" s="95" t="s">
        <v>219</v>
      </c>
      <c r="B115" s="92" t="s">
        <v>220</v>
      </c>
      <c r="C115" s="33"/>
      <c r="D115" s="33"/>
      <c r="E115" s="33"/>
      <c r="F115" s="33"/>
      <c r="G115" s="33"/>
      <c r="H115" s="33"/>
      <c r="I115" s="33"/>
      <c r="J115" s="88">
        <f t="shared" si="30"/>
        <v>0</v>
      </c>
      <c r="K115" s="89">
        <f t="shared" si="31"/>
        <v>0</v>
      </c>
    </row>
    <row r="116" spans="1:11" ht="12" customHeight="1" x14ac:dyDescent="0.3">
      <c r="A116" s="26" t="s">
        <v>221</v>
      </c>
      <c r="B116" s="92" t="s">
        <v>222</v>
      </c>
      <c r="C116" s="33"/>
      <c r="D116" s="33"/>
      <c r="E116" s="33"/>
      <c r="F116" s="33"/>
      <c r="G116" s="33"/>
      <c r="H116" s="33"/>
      <c r="I116" s="33"/>
      <c r="J116" s="88">
        <f t="shared" si="30"/>
        <v>0</v>
      </c>
      <c r="K116" s="89">
        <f t="shared" si="31"/>
        <v>0</v>
      </c>
    </row>
    <row r="117" spans="1:11" ht="12" customHeight="1" x14ac:dyDescent="0.3">
      <c r="A117" s="30" t="s">
        <v>223</v>
      </c>
      <c r="B117" s="92" t="s">
        <v>224</v>
      </c>
      <c r="C117" s="33">
        <v>1400000</v>
      </c>
      <c r="D117" s="33">
        <v>976100</v>
      </c>
      <c r="E117" s="33"/>
      <c r="F117" s="33"/>
      <c r="G117" s="33"/>
      <c r="H117" s="33"/>
      <c r="I117" s="33"/>
      <c r="J117" s="88">
        <f t="shared" si="30"/>
        <v>976100</v>
      </c>
      <c r="K117" s="89">
        <f t="shared" si="31"/>
        <v>2376100</v>
      </c>
    </row>
    <row r="118" spans="1:11" ht="12" customHeight="1" x14ac:dyDescent="0.3">
      <c r="A118" s="26" t="s">
        <v>225</v>
      </c>
      <c r="B118" s="90" t="s">
        <v>226</v>
      </c>
      <c r="C118" s="28">
        <v>4387530</v>
      </c>
      <c r="D118" s="28">
        <v>-1887530</v>
      </c>
      <c r="E118" s="28">
        <v>-1428000</v>
      </c>
      <c r="F118" s="28">
        <v>-1072000</v>
      </c>
      <c r="G118" s="28"/>
      <c r="H118" s="28"/>
      <c r="I118" s="28"/>
      <c r="J118" s="86">
        <f t="shared" si="30"/>
        <v>-4387530</v>
      </c>
      <c r="K118" s="87">
        <f t="shared" si="31"/>
        <v>0</v>
      </c>
    </row>
    <row r="119" spans="1:11" ht="12" customHeight="1" x14ac:dyDescent="0.3">
      <c r="A119" s="26" t="s">
        <v>227</v>
      </c>
      <c r="B119" s="85" t="s">
        <v>228</v>
      </c>
      <c r="C119" s="28">
        <v>4387530</v>
      </c>
      <c r="D119" s="28">
        <v>-1887530</v>
      </c>
      <c r="E119" s="28">
        <v>-1428000</v>
      </c>
      <c r="F119" s="28">
        <v>-1072000</v>
      </c>
      <c r="G119" s="28"/>
      <c r="H119" s="28"/>
      <c r="I119" s="28"/>
      <c r="J119" s="86">
        <f t="shared" si="30"/>
        <v>-4387530</v>
      </c>
      <c r="K119" s="87">
        <f t="shared" si="31"/>
        <v>0</v>
      </c>
    </row>
    <row r="120" spans="1:11" ht="12" customHeight="1" thickBot="1" x14ac:dyDescent="0.35">
      <c r="A120" s="45" t="s">
        <v>229</v>
      </c>
      <c r="B120" s="96" t="s">
        <v>230</v>
      </c>
      <c r="C120" s="97"/>
      <c r="D120" s="97"/>
      <c r="E120" s="97"/>
      <c r="F120" s="97"/>
      <c r="G120" s="97"/>
      <c r="H120" s="97"/>
      <c r="I120" s="97"/>
      <c r="J120" s="98">
        <f t="shared" si="30"/>
        <v>0</v>
      </c>
      <c r="K120" s="49">
        <f t="shared" si="31"/>
        <v>0</v>
      </c>
    </row>
    <row r="121" spans="1:11" ht="12" customHeight="1" thickBot="1" x14ac:dyDescent="0.35">
      <c r="A121" s="99" t="s">
        <v>40</v>
      </c>
      <c r="B121" s="100" t="s">
        <v>231</v>
      </c>
      <c r="C121" s="101">
        <f>+C122+C124+C126</f>
        <v>35862254</v>
      </c>
      <c r="D121" s="18">
        <f t="shared" ref="D121:K121" si="32">+D122+D124+D126</f>
        <v>7500000</v>
      </c>
      <c r="E121" s="101">
        <f t="shared" si="32"/>
        <v>14200100</v>
      </c>
      <c r="F121" s="101">
        <f t="shared" si="32"/>
        <v>-9277489</v>
      </c>
      <c r="G121" s="101">
        <f t="shared" si="32"/>
        <v>0</v>
      </c>
      <c r="H121" s="101">
        <f t="shared" si="32"/>
        <v>0</v>
      </c>
      <c r="I121" s="101">
        <f t="shared" si="32"/>
        <v>0</v>
      </c>
      <c r="J121" s="101">
        <f t="shared" si="32"/>
        <v>12422611</v>
      </c>
      <c r="K121" s="102">
        <f t="shared" si="32"/>
        <v>48284865</v>
      </c>
    </row>
    <row r="122" spans="1:11" ht="12" customHeight="1" x14ac:dyDescent="0.3">
      <c r="A122" s="21" t="s">
        <v>42</v>
      </c>
      <c r="B122" s="85" t="s">
        <v>232</v>
      </c>
      <c r="C122" s="23">
        <v>4433000</v>
      </c>
      <c r="D122" s="103">
        <v>7000000</v>
      </c>
      <c r="E122" s="103">
        <v>14200100</v>
      </c>
      <c r="F122" s="103">
        <v>-9277489</v>
      </c>
      <c r="G122" s="103"/>
      <c r="H122" s="103"/>
      <c r="I122" s="23"/>
      <c r="J122" s="24">
        <f t="shared" ref="J122:J134" si="33">D122+E122+F122+G122+H122+I122</f>
        <v>11922611</v>
      </c>
      <c r="K122" s="25">
        <f t="shared" ref="K122:K134" si="34">C122+J122</f>
        <v>16355611</v>
      </c>
    </row>
    <row r="123" spans="1:11" ht="12" customHeight="1" x14ac:dyDescent="0.3">
      <c r="A123" s="21" t="s">
        <v>44</v>
      </c>
      <c r="B123" s="104" t="s">
        <v>233</v>
      </c>
      <c r="C123" s="23"/>
      <c r="D123" s="103"/>
      <c r="E123" s="103"/>
      <c r="F123" s="103"/>
      <c r="G123" s="103"/>
      <c r="H123" s="103"/>
      <c r="I123" s="23"/>
      <c r="J123" s="24">
        <f t="shared" si="33"/>
        <v>0</v>
      </c>
      <c r="K123" s="25">
        <f t="shared" si="34"/>
        <v>0</v>
      </c>
    </row>
    <row r="124" spans="1:11" ht="12" customHeight="1" x14ac:dyDescent="0.3">
      <c r="A124" s="21" t="s">
        <v>46</v>
      </c>
      <c r="B124" s="104" t="s">
        <v>234</v>
      </c>
      <c r="C124" s="28">
        <v>31429254</v>
      </c>
      <c r="D124" s="105">
        <v>500000</v>
      </c>
      <c r="E124" s="105"/>
      <c r="F124" s="105"/>
      <c r="G124" s="105"/>
      <c r="H124" s="105"/>
      <c r="I124" s="28"/>
      <c r="J124" s="86">
        <f t="shared" si="33"/>
        <v>500000</v>
      </c>
      <c r="K124" s="87">
        <f t="shared" si="34"/>
        <v>31929254</v>
      </c>
    </row>
    <row r="125" spans="1:11" ht="12" customHeight="1" x14ac:dyDescent="0.3">
      <c r="A125" s="21" t="s">
        <v>48</v>
      </c>
      <c r="B125" s="104" t="s">
        <v>235</v>
      </c>
      <c r="C125" s="28"/>
      <c r="D125" s="105"/>
      <c r="E125" s="105"/>
      <c r="F125" s="105"/>
      <c r="G125" s="105"/>
      <c r="H125" s="105"/>
      <c r="I125" s="28"/>
      <c r="J125" s="86">
        <f t="shared" si="33"/>
        <v>0</v>
      </c>
      <c r="K125" s="87">
        <f t="shared" si="34"/>
        <v>0</v>
      </c>
    </row>
    <row r="126" spans="1:11" ht="12" customHeight="1" x14ac:dyDescent="0.3">
      <c r="A126" s="21" t="s">
        <v>50</v>
      </c>
      <c r="B126" s="31" t="s">
        <v>236</v>
      </c>
      <c r="C126" s="28"/>
      <c r="D126" s="105"/>
      <c r="E126" s="105"/>
      <c r="F126" s="105"/>
      <c r="G126" s="105"/>
      <c r="H126" s="105"/>
      <c r="I126" s="28"/>
      <c r="J126" s="86">
        <f t="shared" si="33"/>
        <v>0</v>
      </c>
      <c r="K126" s="87">
        <f t="shared" si="34"/>
        <v>0</v>
      </c>
    </row>
    <row r="127" spans="1:11" ht="12" customHeight="1" x14ac:dyDescent="0.3">
      <c r="A127" s="21" t="s">
        <v>52</v>
      </c>
      <c r="B127" s="29" t="s">
        <v>237</v>
      </c>
      <c r="C127" s="28"/>
      <c r="D127" s="105"/>
      <c r="E127" s="105"/>
      <c r="F127" s="105"/>
      <c r="G127" s="105"/>
      <c r="H127" s="105"/>
      <c r="I127" s="28"/>
      <c r="J127" s="86">
        <f t="shared" si="33"/>
        <v>0</v>
      </c>
      <c r="K127" s="87">
        <f t="shared" si="34"/>
        <v>0</v>
      </c>
    </row>
    <row r="128" spans="1:11" ht="12" customHeight="1" x14ac:dyDescent="0.3">
      <c r="A128" s="21" t="s">
        <v>238</v>
      </c>
      <c r="B128" s="106" t="s">
        <v>239</v>
      </c>
      <c r="C128" s="28"/>
      <c r="D128" s="105"/>
      <c r="E128" s="105"/>
      <c r="F128" s="105"/>
      <c r="G128" s="105"/>
      <c r="H128" s="105"/>
      <c r="I128" s="28"/>
      <c r="J128" s="86">
        <f t="shared" si="33"/>
        <v>0</v>
      </c>
      <c r="K128" s="87">
        <f t="shared" si="34"/>
        <v>0</v>
      </c>
    </row>
    <row r="129" spans="1:11" x14ac:dyDescent="0.3">
      <c r="A129" s="21" t="s">
        <v>240</v>
      </c>
      <c r="B129" s="94" t="s">
        <v>212</v>
      </c>
      <c r="C129" s="28"/>
      <c r="D129" s="105"/>
      <c r="E129" s="105"/>
      <c r="F129" s="105"/>
      <c r="G129" s="105"/>
      <c r="H129" s="105"/>
      <c r="I129" s="28"/>
      <c r="J129" s="86">
        <f t="shared" si="33"/>
        <v>0</v>
      </c>
      <c r="K129" s="87">
        <f t="shared" si="34"/>
        <v>0</v>
      </c>
    </row>
    <row r="130" spans="1:11" ht="12" customHeight="1" x14ac:dyDescent="0.3">
      <c r="A130" s="21" t="s">
        <v>241</v>
      </c>
      <c r="B130" s="94" t="s">
        <v>242</v>
      </c>
      <c r="C130" s="28"/>
      <c r="D130" s="105"/>
      <c r="E130" s="105"/>
      <c r="F130" s="105"/>
      <c r="G130" s="105"/>
      <c r="H130" s="105"/>
      <c r="I130" s="28"/>
      <c r="J130" s="86">
        <f t="shared" si="33"/>
        <v>0</v>
      </c>
      <c r="K130" s="87">
        <f t="shared" si="34"/>
        <v>0</v>
      </c>
    </row>
    <row r="131" spans="1:11" ht="12" customHeight="1" x14ac:dyDescent="0.3">
      <c r="A131" s="21" t="s">
        <v>243</v>
      </c>
      <c r="B131" s="94" t="s">
        <v>244</v>
      </c>
      <c r="C131" s="28"/>
      <c r="D131" s="105"/>
      <c r="E131" s="105"/>
      <c r="F131" s="105"/>
      <c r="G131" s="105"/>
      <c r="H131" s="105"/>
      <c r="I131" s="28"/>
      <c r="J131" s="86">
        <f t="shared" si="33"/>
        <v>0</v>
      </c>
      <c r="K131" s="87">
        <f t="shared" si="34"/>
        <v>0</v>
      </c>
    </row>
    <row r="132" spans="1:11" ht="12" customHeight="1" x14ac:dyDescent="0.3">
      <c r="A132" s="21" t="s">
        <v>245</v>
      </c>
      <c r="B132" s="94" t="s">
        <v>218</v>
      </c>
      <c r="C132" s="28"/>
      <c r="D132" s="105"/>
      <c r="E132" s="105"/>
      <c r="F132" s="105"/>
      <c r="G132" s="105"/>
      <c r="H132" s="105"/>
      <c r="I132" s="28"/>
      <c r="J132" s="86">
        <f t="shared" si="33"/>
        <v>0</v>
      </c>
      <c r="K132" s="87">
        <f t="shared" si="34"/>
        <v>0</v>
      </c>
    </row>
    <row r="133" spans="1:11" ht="12" customHeight="1" x14ac:dyDescent="0.3">
      <c r="A133" s="21" t="s">
        <v>246</v>
      </c>
      <c r="B133" s="94" t="s">
        <v>247</v>
      </c>
      <c r="C133" s="28"/>
      <c r="D133" s="105"/>
      <c r="E133" s="105"/>
      <c r="F133" s="105"/>
      <c r="G133" s="105"/>
      <c r="H133" s="105"/>
      <c r="I133" s="28"/>
      <c r="J133" s="86">
        <f t="shared" si="33"/>
        <v>0</v>
      </c>
      <c r="K133" s="87">
        <f t="shared" si="34"/>
        <v>0</v>
      </c>
    </row>
    <row r="134" spans="1:11" ht="16.2" thickBot="1" x14ac:dyDescent="0.35">
      <c r="A134" s="95" t="s">
        <v>248</v>
      </c>
      <c r="B134" s="94" t="s">
        <v>249</v>
      </c>
      <c r="C134" s="33"/>
      <c r="D134" s="107"/>
      <c r="E134" s="107"/>
      <c r="F134" s="107"/>
      <c r="G134" s="107"/>
      <c r="H134" s="107"/>
      <c r="I134" s="33"/>
      <c r="J134" s="88">
        <f t="shared" si="33"/>
        <v>0</v>
      </c>
      <c r="K134" s="89">
        <f t="shared" si="34"/>
        <v>0</v>
      </c>
    </row>
    <row r="135" spans="1:11" ht="12" customHeight="1" thickBot="1" x14ac:dyDescent="0.35">
      <c r="A135" s="16" t="s">
        <v>54</v>
      </c>
      <c r="B135" s="108" t="s">
        <v>250</v>
      </c>
      <c r="C135" s="18">
        <f>+C100+C121</f>
        <v>288113828</v>
      </c>
      <c r="D135" s="109">
        <f t="shared" ref="D135:K135" si="35">+D100+D121</f>
        <v>16101312</v>
      </c>
      <c r="E135" s="109">
        <f t="shared" si="35"/>
        <v>25426689</v>
      </c>
      <c r="F135" s="109">
        <f t="shared" si="35"/>
        <v>6612271</v>
      </c>
      <c r="G135" s="109">
        <f t="shared" si="35"/>
        <v>0</v>
      </c>
      <c r="H135" s="109">
        <f t="shared" si="35"/>
        <v>0</v>
      </c>
      <c r="I135" s="18">
        <f t="shared" si="35"/>
        <v>0</v>
      </c>
      <c r="J135" s="18">
        <f t="shared" si="35"/>
        <v>48140272</v>
      </c>
      <c r="K135" s="19">
        <f t="shared" si="35"/>
        <v>336254100</v>
      </c>
    </row>
    <row r="136" spans="1:11" ht="12" customHeight="1" thickBot="1" x14ac:dyDescent="0.35">
      <c r="A136" s="16" t="s">
        <v>251</v>
      </c>
      <c r="B136" s="108" t="s">
        <v>252</v>
      </c>
      <c r="C136" s="18">
        <f>+C137+C138+C139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8">
        <f t="shared" si="36"/>
        <v>0</v>
      </c>
      <c r="J136" s="18">
        <f t="shared" si="36"/>
        <v>0</v>
      </c>
      <c r="K136" s="19">
        <f t="shared" si="36"/>
        <v>0</v>
      </c>
    </row>
    <row r="137" spans="1:11" ht="12" customHeight="1" x14ac:dyDescent="0.3">
      <c r="A137" s="21" t="s">
        <v>70</v>
      </c>
      <c r="B137" s="104" t="s">
        <v>253</v>
      </c>
      <c r="C137" s="28"/>
      <c r="D137" s="105"/>
      <c r="E137" s="105"/>
      <c r="F137" s="105"/>
      <c r="G137" s="105"/>
      <c r="H137" s="105"/>
      <c r="I137" s="28"/>
      <c r="J137" s="24">
        <f>D137+E137+F137+G137+H137+I137</f>
        <v>0</v>
      </c>
      <c r="K137" s="87">
        <f>C137+J137</f>
        <v>0</v>
      </c>
    </row>
    <row r="138" spans="1:11" ht="12" customHeight="1" x14ac:dyDescent="0.3">
      <c r="A138" s="21" t="s">
        <v>72</v>
      </c>
      <c r="B138" s="104" t="s">
        <v>254</v>
      </c>
      <c r="C138" s="28"/>
      <c r="D138" s="105"/>
      <c r="E138" s="105"/>
      <c r="F138" s="105"/>
      <c r="G138" s="105"/>
      <c r="H138" s="105"/>
      <c r="I138" s="28"/>
      <c r="J138" s="24">
        <f>D138+E138+F138+G138+H138+I138</f>
        <v>0</v>
      </c>
      <c r="K138" s="87">
        <f>C138+J138</f>
        <v>0</v>
      </c>
    </row>
    <row r="139" spans="1:11" ht="12" customHeight="1" thickBot="1" x14ac:dyDescent="0.35">
      <c r="A139" s="95" t="s">
        <v>74</v>
      </c>
      <c r="B139" s="104" t="s">
        <v>255</v>
      </c>
      <c r="C139" s="28"/>
      <c r="D139" s="105"/>
      <c r="E139" s="105"/>
      <c r="F139" s="105"/>
      <c r="G139" s="105"/>
      <c r="H139" s="105"/>
      <c r="I139" s="28"/>
      <c r="J139" s="24">
        <f>D139+E139+F139+G139+H139+I139</f>
        <v>0</v>
      </c>
      <c r="K139" s="87">
        <f>C139+J139</f>
        <v>0</v>
      </c>
    </row>
    <row r="140" spans="1:11" ht="12" customHeight="1" thickBot="1" x14ac:dyDescent="0.35">
      <c r="A140" s="16" t="s">
        <v>84</v>
      </c>
      <c r="B140" s="108" t="s">
        <v>256</v>
      </c>
      <c r="C140" s="18">
        <f>SUM(C141:C146)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8">
        <f t="shared" si="37"/>
        <v>0</v>
      </c>
      <c r="J140" s="18">
        <f t="shared" si="37"/>
        <v>0</v>
      </c>
      <c r="K140" s="19">
        <f t="shared" si="37"/>
        <v>0</v>
      </c>
    </row>
    <row r="141" spans="1:11" ht="12" customHeight="1" x14ac:dyDescent="0.3">
      <c r="A141" s="21" t="s">
        <v>86</v>
      </c>
      <c r="B141" s="110" t="s">
        <v>257</v>
      </c>
      <c r="C141" s="28"/>
      <c r="D141" s="105"/>
      <c r="E141" s="105"/>
      <c r="F141" s="105"/>
      <c r="G141" s="105"/>
      <c r="H141" s="105"/>
      <c r="I141" s="28"/>
      <c r="J141" s="86">
        <f t="shared" ref="J141:J146" si="38">D141+E141+F141+G141+H141+I141</f>
        <v>0</v>
      </c>
      <c r="K141" s="87">
        <f t="shared" ref="K141:K146" si="39">C141+J141</f>
        <v>0</v>
      </c>
    </row>
    <row r="142" spans="1:11" ht="12" customHeight="1" x14ac:dyDescent="0.3">
      <c r="A142" s="21" t="s">
        <v>88</v>
      </c>
      <c r="B142" s="110" t="s">
        <v>258</v>
      </c>
      <c r="C142" s="28"/>
      <c r="D142" s="105"/>
      <c r="E142" s="105"/>
      <c r="F142" s="105"/>
      <c r="G142" s="105"/>
      <c r="H142" s="105"/>
      <c r="I142" s="28"/>
      <c r="J142" s="86">
        <f t="shared" si="38"/>
        <v>0</v>
      </c>
      <c r="K142" s="87">
        <f t="shared" si="39"/>
        <v>0</v>
      </c>
    </row>
    <row r="143" spans="1:11" ht="12" customHeight="1" x14ac:dyDescent="0.3">
      <c r="A143" s="21" t="s">
        <v>90</v>
      </c>
      <c r="B143" s="110" t="s">
        <v>259</v>
      </c>
      <c r="C143" s="28"/>
      <c r="D143" s="105"/>
      <c r="E143" s="105"/>
      <c r="F143" s="105"/>
      <c r="G143" s="105"/>
      <c r="H143" s="105"/>
      <c r="I143" s="28"/>
      <c r="J143" s="86">
        <f t="shared" si="38"/>
        <v>0</v>
      </c>
      <c r="K143" s="87">
        <f t="shared" si="39"/>
        <v>0</v>
      </c>
    </row>
    <row r="144" spans="1:11" ht="12" customHeight="1" x14ac:dyDescent="0.3">
      <c r="A144" s="21" t="s">
        <v>92</v>
      </c>
      <c r="B144" s="110" t="s">
        <v>260</v>
      </c>
      <c r="C144" s="28"/>
      <c r="D144" s="105"/>
      <c r="E144" s="105"/>
      <c r="F144" s="105"/>
      <c r="G144" s="105"/>
      <c r="H144" s="105"/>
      <c r="I144" s="28"/>
      <c r="J144" s="86">
        <f t="shared" si="38"/>
        <v>0</v>
      </c>
      <c r="K144" s="87">
        <f t="shared" si="39"/>
        <v>0</v>
      </c>
    </row>
    <row r="145" spans="1:15" ht="12" customHeight="1" x14ac:dyDescent="0.3">
      <c r="A145" s="21" t="s">
        <v>94</v>
      </c>
      <c r="B145" s="110" t="s">
        <v>261</v>
      </c>
      <c r="C145" s="28"/>
      <c r="D145" s="105"/>
      <c r="E145" s="105"/>
      <c r="F145" s="105"/>
      <c r="G145" s="105"/>
      <c r="H145" s="105"/>
      <c r="I145" s="28"/>
      <c r="J145" s="86">
        <f t="shared" si="38"/>
        <v>0</v>
      </c>
      <c r="K145" s="87">
        <f t="shared" si="39"/>
        <v>0</v>
      </c>
    </row>
    <row r="146" spans="1:15" ht="12" customHeight="1" thickBot="1" x14ac:dyDescent="0.35">
      <c r="A146" s="95" t="s">
        <v>96</v>
      </c>
      <c r="B146" s="110" t="s">
        <v>262</v>
      </c>
      <c r="C146" s="28"/>
      <c r="D146" s="105"/>
      <c r="E146" s="105"/>
      <c r="F146" s="105"/>
      <c r="G146" s="105"/>
      <c r="H146" s="105"/>
      <c r="I146" s="28"/>
      <c r="J146" s="86">
        <f t="shared" si="38"/>
        <v>0</v>
      </c>
      <c r="K146" s="87">
        <f t="shared" si="39"/>
        <v>0</v>
      </c>
    </row>
    <row r="147" spans="1:15" ht="12" customHeight="1" thickBot="1" x14ac:dyDescent="0.35">
      <c r="A147" s="16" t="s">
        <v>108</v>
      </c>
      <c r="B147" s="108" t="s">
        <v>263</v>
      </c>
      <c r="C147" s="37">
        <f>+C148+C149+C150+C151</f>
        <v>5737239</v>
      </c>
      <c r="D147" s="111">
        <f t="shared" ref="D147:K147" si="40">+D148+D149+D150+D151</f>
        <v>0</v>
      </c>
      <c r="E147" s="111">
        <f t="shared" si="40"/>
        <v>0</v>
      </c>
      <c r="F147" s="111">
        <f t="shared" si="40"/>
        <v>0</v>
      </c>
      <c r="G147" s="111">
        <f t="shared" si="40"/>
        <v>0</v>
      </c>
      <c r="H147" s="111">
        <f t="shared" si="40"/>
        <v>0</v>
      </c>
      <c r="I147" s="37">
        <f t="shared" si="40"/>
        <v>0</v>
      </c>
      <c r="J147" s="37">
        <f t="shared" si="40"/>
        <v>0</v>
      </c>
      <c r="K147" s="38">
        <f t="shared" si="40"/>
        <v>5737239</v>
      </c>
    </row>
    <row r="148" spans="1:15" ht="12" customHeight="1" x14ac:dyDescent="0.3">
      <c r="A148" s="21" t="s">
        <v>110</v>
      </c>
      <c r="B148" s="110" t="s">
        <v>264</v>
      </c>
      <c r="C148" s="28"/>
      <c r="D148" s="105"/>
      <c r="E148" s="105"/>
      <c r="F148" s="105"/>
      <c r="G148" s="105"/>
      <c r="H148" s="105"/>
      <c r="I148" s="28"/>
      <c r="J148" s="86">
        <f>D148+E148+F148+G148+H148+I148</f>
        <v>0</v>
      </c>
      <c r="K148" s="87">
        <f>C148+J148</f>
        <v>0</v>
      </c>
    </row>
    <row r="149" spans="1:15" ht="12" customHeight="1" x14ac:dyDescent="0.3">
      <c r="A149" s="21" t="s">
        <v>112</v>
      </c>
      <c r="B149" s="110" t="s">
        <v>265</v>
      </c>
      <c r="C149" s="28">
        <v>5737239</v>
      </c>
      <c r="D149" s="105"/>
      <c r="E149" s="105"/>
      <c r="F149" s="105"/>
      <c r="G149" s="105"/>
      <c r="H149" s="105"/>
      <c r="I149" s="28"/>
      <c r="J149" s="86">
        <f>D149+E149+F149+G149+H149+I149</f>
        <v>0</v>
      </c>
      <c r="K149" s="87">
        <f>C149+J149</f>
        <v>5737239</v>
      </c>
    </row>
    <row r="150" spans="1:15" ht="12" customHeight="1" x14ac:dyDescent="0.3">
      <c r="A150" s="21" t="s">
        <v>114</v>
      </c>
      <c r="B150" s="110" t="s">
        <v>266</v>
      </c>
      <c r="C150" s="28"/>
      <c r="D150" s="105"/>
      <c r="E150" s="105"/>
      <c r="F150" s="105"/>
      <c r="G150" s="105"/>
      <c r="H150" s="105"/>
      <c r="I150" s="28"/>
      <c r="J150" s="86">
        <f>D150+E150+F150+G150+H150+I150</f>
        <v>0</v>
      </c>
      <c r="K150" s="87">
        <f>C150+J150</f>
        <v>0</v>
      </c>
    </row>
    <row r="151" spans="1:15" ht="12" customHeight="1" thickBot="1" x14ac:dyDescent="0.35">
      <c r="A151" s="95" t="s">
        <v>116</v>
      </c>
      <c r="B151" s="112" t="s">
        <v>267</v>
      </c>
      <c r="C151" s="28"/>
      <c r="D151" s="105"/>
      <c r="E151" s="105"/>
      <c r="F151" s="105"/>
      <c r="G151" s="105"/>
      <c r="H151" s="105"/>
      <c r="I151" s="28"/>
      <c r="J151" s="86">
        <f>D151+E151+F151+G151+H151+I151</f>
        <v>0</v>
      </c>
      <c r="K151" s="87">
        <f>C151+J151</f>
        <v>0</v>
      </c>
    </row>
    <row r="152" spans="1:15" ht="12" customHeight="1" thickBot="1" x14ac:dyDescent="0.35">
      <c r="A152" s="16" t="s">
        <v>268</v>
      </c>
      <c r="B152" s="108" t="s">
        <v>269</v>
      </c>
      <c r="C152" s="113">
        <f>SUM(C153:C157)</f>
        <v>0</v>
      </c>
      <c r="D152" s="114">
        <f t="shared" ref="D152:K152" si="41">SUM(D153:D157)</f>
        <v>0</v>
      </c>
      <c r="E152" s="114">
        <f t="shared" si="41"/>
        <v>0</v>
      </c>
      <c r="F152" s="114">
        <f t="shared" si="41"/>
        <v>0</v>
      </c>
      <c r="G152" s="114">
        <f t="shared" si="41"/>
        <v>0</v>
      </c>
      <c r="H152" s="114">
        <f t="shared" si="41"/>
        <v>0</v>
      </c>
      <c r="I152" s="113">
        <f t="shared" si="41"/>
        <v>0</v>
      </c>
      <c r="J152" s="113">
        <f t="shared" si="41"/>
        <v>0</v>
      </c>
      <c r="K152" s="115">
        <f t="shared" si="41"/>
        <v>0</v>
      </c>
    </row>
    <row r="153" spans="1:15" ht="12" customHeight="1" x14ac:dyDescent="0.3">
      <c r="A153" s="21" t="s">
        <v>122</v>
      </c>
      <c r="B153" s="110" t="s">
        <v>270</v>
      </c>
      <c r="C153" s="28"/>
      <c r="D153" s="105"/>
      <c r="E153" s="105"/>
      <c r="F153" s="105"/>
      <c r="G153" s="105"/>
      <c r="H153" s="105"/>
      <c r="I153" s="28"/>
      <c r="J153" s="86">
        <f t="shared" ref="J153:J159" si="42">D153+E153+F153+G153+H153+I153</f>
        <v>0</v>
      </c>
      <c r="K153" s="87">
        <f t="shared" ref="K153:K159" si="43">C153+J153</f>
        <v>0</v>
      </c>
    </row>
    <row r="154" spans="1:15" ht="12" customHeight="1" x14ac:dyDescent="0.3">
      <c r="A154" s="21" t="s">
        <v>124</v>
      </c>
      <c r="B154" s="110" t="s">
        <v>271</v>
      </c>
      <c r="C154" s="28"/>
      <c r="D154" s="105"/>
      <c r="E154" s="105"/>
      <c r="F154" s="105"/>
      <c r="G154" s="105"/>
      <c r="H154" s="105"/>
      <c r="I154" s="28"/>
      <c r="J154" s="86">
        <f t="shared" si="42"/>
        <v>0</v>
      </c>
      <c r="K154" s="87">
        <f t="shared" si="43"/>
        <v>0</v>
      </c>
    </row>
    <row r="155" spans="1:15" ht="12" customHeight="1" x14ac:dyDescent="0.3">
      <c r="A155" s="21" t="s">
        <v>126</v>
      </c>
      <c r="B155" s="110" t="s">
        <v>272</v>
      </c>
      <c r="C155" s="28"/>
      <c r="D155" s="105"/>
      <c r="E155" s="105"/>
      <c r="F155" s="105"/>
      <c r="G155" s="105"/>
      <c r="H155" s="105"/>
      <c r="I155" s="28"/>
      <c r="J155" s="86">
        <f t="shared" si="42"/>
        <v>0</v>
      </c>
      <c r="K155" s="87">
        <f t="shared" si="43"/>
        <v>0</v>
      </c>
    </row>
    <row r="156" spans="1:15" ht="12" customHeight="1" x14ac:dyDescent="0.3">
      <c r="A156" s="21" t="s">
        <v>128</v>
      </c>
      <c r="B156" s="110" t="s">
        <v>273</v>
      </c>
      <c r="C156" s="28"/>
      <c r="D156" s="105"/>
      <c r="E156" s="105"/>
      <c r="F156" s="105"/>
      <c r="G156" s="105"/>
      <c r="H156" s="105"/>
      <c r="I156" s="28"/>
      <c r="J156" s="86">
        <f t="shared" si="42"/>
        <v>0</v>
      </c>
      <c r="K156" s="87">
        <f t="shared" si="43"/>
        <v>0</v>
      </c>
    </row>
    <row r="157" spans="1:15" ht="12" customHeight="1" thickBot="1" x14ac:dyDescent="0.35">
      <c r="A157" s="21" t="s">
        <v>274</v>
      </c>
      <c r="B157" s="110" t="s">
        <v>275</v>
      </c>
      <c r="C157" s="28"/>
      <c r="D157" s="105"/>
      <c r="E157" s="107"/>
      <c r="F157" s="107"/>
      <c r="G157" s="107"/>
      <c r="H157" s="107"/>
      <c r="I157" s="33"/>
      <c r="J157" s="88">
        <f t="shared" si="42"/>
        <v>0</v>
      </c>
      <c r="K157" s="89">
        <f t="shared" si="43"/>
        <v>0</v>
      </c>
    </row>
    <row r="158" spans="1:15" ht="12" customHeight="1" thickBot="1" x14ac:dyDescent="0.35">
      <c r="A158" s="16" t="s">
        <v>130</v>
      </c>
      <c r="B158" s="108" t="s">
        <v>276</v>
      </c>
      <c r="C158" s="116"/>
      <c r="D158" s="117"/>
      <c r="E158" s="117"/>
      <c r="F158" s="117"/>
      <c r="G158" s="117"/>
      <c r="H158" s="117"/>
      <c r="I158" s="116"/>
      <c r="J158" s="113">
        <f t="shared" si="42"/>
        <v>0</v>
      </c>
      <c r="K158" s="118">
        <f t="shared" si="43"/>
        <v>0</v>
      </c>
    </row>
    <row r="159" spans="1:15" ht="12" customHeight="1" thickBot="1" x14ac:dyDescent="0.35">
      <c r="A159" s="16" t="s">
        <v>277</v>
      </c>
      <c r="B159" s="108" t="s">
        <v>278</v>
      </c>
      <c r="C159" s="116"/>
      <c r="D159" s="117"/>
      <c r="E159" s="119"/>
      <c r="F159" s="119"/>
      <c r="G159" s="119"/>
      <c r="H159" s="119"/>
      <c r="I159" s="120"/>
      <c r="J159" s="121">
        <f t="shared" si="42"/>
        <v>0</v>
      </c>
      <c r="K159" s="25">
        <f t="shared" si="43"/>
        <v>0</v>
      </c>
    </row>
    <row r="160" spans="1:15" ht="15.15" customHeight="1" thickBot="1" x14ac:dyDescent="0.35">
      <c r="A160" s="16" t="s">
        <v>279</v>
      </c>
      <c r="B160" s="108" t="s">
        <v>280</v>
      </c>
      <c r="C160" s="122">
        <f>+C136+C140+C147+C152+C158+C159</f>
        <v>5737239</v>
      </c>
      <c r="D160" s="123">
        <f t="shared" ref="D160:K160" si="44">+D136+D140+D147+D152+D158+D159</f>
        <v>0</v>
      </c>
      <c r="E160" s="123">
        <f t="shared" si="44"/>
        <v>0</v>
      </c>
      <c r="F160" s="123">
        <f t="shared" si="44"/>
        <v>0</v>
      </c>
      <c r="G160" s="123">
        <f t="shared" si="44"/>
        <v>0</v>
      </c>
      <c r="H160" s="123">
        <f t="shared" si="44"/>
        <v>0</v>
      </c>
      <c r="I160" s="122">
        <f t="shared" si="44"/>
        <v>0</v>
      </c>
      <c r="J160" s="122">
        <f t="shared" si="44"/>
        <v>0</v>
      </c>
      <c r="K160" s="124">
        <f t="shared" si="44"/>
        <v>5737239</v>
      </c>
      <c r="L160" s="125"/>
      <c r="M160" s="126"/>
      <c r="N160" s="126"/>
      <c r="O160" s="126"/>
    </row>
    <row r="161" spans="1:11" s="20" customFormat="1" ht="12.9" customHeight="1" thickBot="1" x14ac:dyDescent="0.3">
      <c r="A161" s="127" t="s">
        <v>281</v>
      </c>
      <c r="B161" s="128" t="s">
        <v>282</v>
      </c>
      <c r="C161" s="122">
        <f>+C135+C160</f>
        <v>293851067</v>
      </c>
      <c r="D161" s="123">
        <f t="shared" ref="D161:K161" si="45">+D135+D160</f>
        <v>16101312</v>
      </c>
      <c r="E161" s="123">
        <f t="shared" si="45"/>
        <v>25426689</v>
      </c>
      <c r="F161" s="123">
        <f t="shared" si="45"/>
        <v>6612271</v>
      </c>
      <c r="G161" s="123">
        <f t="shared" si="45"/>
        <v>0</v>
      </c>
      <c r="H161" s="123">
        <f t="shared" si="45"/>
        <v>0</v>
      </c>
      <c r="I161" s="122">
        <f t="shared" si="45"/>
        <v>0</v>
      </c>
      <c r="J161" s="122">
        <f t="shared" si="45"/>
        <v>48140272</v>
      </c>
      <c r="K161" s="124">
        <f t="shared" si="45"/>
        <v>341991339</v>
      </c>
    </row>
    <row r="162" spans="1:11" ht="14.1" customHeight="1" x14ac:dyDescent="0.3">
      <c r="C162" s="130">
        <f>C93-C161</f>
        <v>0</v>
      </c>
      <c r="D162" s="131"/>
      <c r="E162" s="131"/>
      <c r="F162" s="131"/>
      <c r="G162" s="131"/>
      <c r="H162" s="131"/>
      <c r="I162" s="131"/>
      <c r="J162" s="131"/>
      <c r="K162" s="132">
        <f>K93-K161</f>
        <v>0</v>
      </c>
    </row>
    <row r="163" spans="1:11" x14ac:dyDescent="0.3">
      <c r="A163" s="503" t="s">
        <v>283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500" t="s">
        <v>284</v>
      </c>
      <c r="B164" s="500"/>
      <c r="C164" s="133"/>
      <c r="K164" s="133" t="str">
        <f>K96</f>
        <v>Forintban!</v>
      </c>
    </row>
    <row r="165" spans="1:11" ht="25.5" customHeight="1" thickBot="1" x14ac:dyDescent="0.35">
      <c r="A165" s="16">
        <v>1</v>
      </c>
      <c r="B165" s="134" t="s">
        <v>285</v>
      </c>
      <c r="C165" s="135">
        <f>+C68-C135</f>
        <v>-52518719</v>
      </c>
      <c r="D165" s="18">
        <f t="shared" ref="D165:K165" si="46">+D68-D135</f>
        <v>-7756925</v>
      </c>
      <c r="E165" s="18">
        <f t="shared" si="46"/>
        <v>0</v>
      </c>
      <c r="F165" s="18">
        <f t="shared" si="46"/>
        <v>-3782214</v>
      </c>
      <c r="G165" s="18">
        <f t="shared" si="46"/>
        <v>0</v>
      </c>
      <c r="H165" s="18">
        <f t="shared" si="46"/>
        <v>0</v>
      </c>
      <c r="I165" s="18">
        <f t="shared" si="46"/>
        <v>0</v>
      </c>
      <c r="J165" s="18">
        <f t="shared" si="46"/>
        <v>-11539139</v>
      </c>
      <c r="K165" s="19">
        <f t="shared" si="46"/>
        <v>-64057858</v>
      </c>
    </row>
    <row r="166" spans="1:11" ht="32.4" customHeight="1" thickBot="1" x14ac:dyDescent="0.35">
      <c r="A166" s="16" t="s">
        <v>40</v>
      </c>
      <c r="B166" s="134" t="s">
        <v>286</v>
      </c>
      <c r="C166" s="18">
        <f>+C92-C160</f>
        <v>52518719</v>
      </c>
      <c r="D166" s="18">
        <f t="shared" ref="D166:K166" si="47">+D92-D160</f>
        <v>7756925</v>
      </c>
      <c r="E166" s="18">
        <f t="shared" si="47"/>
        <v>0</v>
      </c>
      <c r="F166" s="18">
        <f t="shared" si="47"/>
        <v>3782214</v>
      </c>
      <c r="G166" s="18">
        <f t="shared" si="47"/>
        <v>0</v>
      </c>
      <c r="H166" s="18">
        <f t="shared" si="47"/>
        <v>0</v>
      </c>
      <c r="I166" s="18">
        <f t="shared" si="47"/>
        <v>0</v>
      </c>
      <c r="J166" s="18">
        <f t="shared" si="47"/>
        <v>11539139</v>
      </c>
      <c r="K166" s="19">
        <f t="shared" si="47"/>
        <v>64057858</v>
      </c>
    </row>
  </sheetData>
  <sheetProtection sheet="1"/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topLeftCell="B1" zoomScale="120" zoomScaleNormal="120" zoomScaleSheetLayoutView="100" workbookViewId="0">
      <selection activeCell="B1" sqref="B1:K1"/>
    </sheetView>
  </sheetViews>
  <sheetFormatPr defaultColWidth="9.33203125" defaultRowHeight="15.6" x14ac:dyDescent="0.3"/>
  <cols>
    <col min="1" max="1" width="7.44140625" style="129" customWidth="1"/>
    <col min="2" max="2" width="59.6640625" style="129" customWidth="1"/>
    <col min="3" max="3" width="14.77734375" style="136" customWidth="1"/>
    <col min="4" max="11" width="14.77734375" style="2" customWidth="1"/>
    <col min="12" max="256" width="9.33203125" style="2"/>
    <col min="257" max="257" width="7.44140625" style="2" customWidth="1"/>
    <col min="258" max="258" width="59.6640625" style="2" customWidth="1"/>
    <col min="259" max="267" width="14.77734375" style="2" customWidth="1"/>
    <col min="268" max="512" width="9.33203125" style="2"/>
    <col min="513" max="513" width="7.44140625" style="2" customWidth="1"/>
    <col min="514" max="514" width="59.6640625" style="2" customWidth="1"/>
    <col min="515" max="523" width="14.77734375" style="2" customWidth="1"/>
    <col min="524" max="768" width="9.33203125" style="2"/>
    <col min="769" max="769" width="7.44140625" style="2" customWidth="1"/>
    <col min="770" max="770" width="59.6640625" style="2" customWidth="1"/>
    <col min="771" max="779" width="14.77734375" style="2" customWidth="1"/>
    <col min="780" max="1024" width="9.33203125" style="2"/>
    <col min="1025" max="1025" width="7.44140625" style="2" customWidth="1"/>
    <col min="1026" max="1026" width="59.6640625" style="2" customWidth="1"/>
    <col min="1027" max="1035" width="14.77734375" style="2" customWidth="1"/>
    <col min="1036" max="1280" width="9.33203125" style="2"/>
    <col min="1281" max="1281" width="7.44140625" style="2" customWidth="1"/>
    <col min="1282" max="1282" width="59.6640625" style="2" customWidth="1"/>
    <col min="1283" max="1291" width="14.77734375" style="2" customWidth="1"/>
    <col min="1292" max="1536" width="9.33203125" style="2"/>
    <col min="1537" max="1537" width="7.44140625" style="2" customWidth="1"/>
    <col min="1538" max="1538" width="59.6640625" style="2" customWidth="1"/>
    <col min="1539" max="1547" width="14.77734375" style="2" customWidth="1"/>
    <col min="1548" max="1792" width="9.33203125" style="2"/>
    <col min="1793" max="1793" width="7.44140625" style="2" customWidth="1"/>
    <col min="1794" max="1794" width="59.6640625" style="2" customWidth="1"/>
    <col min="1795" max="1803" width="14.77734375" style="2" customWidth="1"/>
    <col min="1804" max="2048" width="9.33203125" style="2"/>
    <col min="2049" max="2049" width="7.44140625" style="2" customWidth="1"/>
    <col min="2050" max="2050" width="59.6640625" style="2" customWidth="1"/>
    <col min="2051" max="2059" width="14.77734375" style="2" customWidth="1"/>
    <col min="2060" max="2304" width="9.33203125" style="2"/>
    <col min="2305" max="2305" width="7.44140625" style="2" customWidth="1"/>
    <col min="2306" max="2306" width="59.6640625" style="2" customWidth="1"/>
    <col min="2307" max="2315" width="14.77734375" style="2" customWidth="1"/>
    <col min="2316" max="2560" width="9.33203125" style="2"/>
    <col min="2561" max="2561" width="7.44140625" style="2" customWidth="1"/>
    <col min="2562" max="2562" width="59.6640625" style="2" customWidth="1"/>
    <col min="2563" max="2571" width="14.77734375" style="2" customWidth="1"/>
    <col min="2572" max="2816" width="9.33203125" style="2"/>
    <col min="2817" max="2817" width="7.44140625" style="2" customWidth="1"/>
    <col min="2818" max="2818" width="59.6640625" style="2" customWidth="1"/>
    <col min="2819" max="2827" width="14.77734375" style="2" customWidth="1"/>
    <col min="2828" max="3072" width="9.33203125" style="2"/>
    <col min="3073" max="3073" width="7.44140625" style="2" customWidth="1"/>
    <col min="3074" max="3074" width="59.6640625" style="2" customWidth="1"/>
    <col min="3075" max="3083" width="14.77734375" style="2" customWidth="1"/>
    <col min="3084" max="3328" width="9.33203125" style="2"/>
    <col min="3329" max="3329" width="7.44140625" style="2" customWidth="1"/>
    <col min="3330" max="3330" width="59.6640625" style="2" customWidth="1"/>
    <col min="3331" max="3339" width="14.77734375" style="2" customWidth="1"/>
    <col min="3340" max="3584" width="9.33203125" style="2"/>
    <col min="3585" max="3585" width="7.44140625" style="2" customWidth="1"/>
    <col min="3586" max="3586" width="59.6640625" style="2" customWidth="1"/>
    <col min="3587" max="3595" width="14.77734375" style="2" customWidth="1"/>
    <col min="3596" max="3840" width="9.33203125" style="2"/>
    <col min="3841" max="3841" width="7.44140625" style="2" customWidth="1"/>
    <col min="3842" max="3842" width="59.6640625" style="2" customWidth="1"/>
    <col min="3843" max="3851" width="14.77734375" style="2" customWidth="1"/>
    <col min="3852" max="4096" width="9.33203125" style="2"/>
    <col min="4097" max="4097" width="7.44140625" style="2" customWidth="1"/>
    <col min="4098" max="4098" width="59.6640625" style="2" customWidth="1"/>
    <col min="4099" max="4107" width="14.77734375" style="2" customWidth="1"/>
    <col min="4108" max="4352" width="9.33203125" style="2"/>
    <col min="4353" max="4353" width="7.44140625" style="2" customWidth="1"/>
    <col min="4354" max="4354" width="59.6640625" style="2" customWidth="1"/>
    <col min="4355" max="4363" width="14.77734375" style="2" customWidth="1"/>
    <col min="4364" max="4608" width="9.33203125" style="2"/>
    <col min="4609" max="4609" width="7.44140625" style="2" customWidth="1"/>
    <col min="4610" max="4610" width="59.6640625" style="2" customWidth="1"/>
    <col min="4611" max="4619" width="14.77734375" style="2" customWidth="1"/>
    <col min="4620" max="4864" width="9.33203125" style="2"/>
    <col min="4865" max="4865" width="7.44140625" style="2" customWidth="1"/>
    <col min="4866" max="4866" width="59.6640625" style="2" customWidth="1"/>
    <col min="4867" max="4875" width="14.77734375" style="2" customWidth="1"/>
    <col min="4876" max="5120" width="9.33203125" style="2"/>
    <col min="5121" max="5121" width="7.44140625" style="2" customWidth="1"/>
    <col min="5122" max="5122" width="59.6640625" style="2" customWidth="1"/>
    <col min="5123" max="5131" width="14.77734375" style="2" customWidth="1"/>
    <col min="5132" max="5376" width="9.33203125" style="2"/>
    <col min="5377" max="5377" width="7.44140625" style="2" customWidth="1"/>
    <col min="5378" max="5378" width="59.6640625" style="2" customWidth="1"/>
    <col min="5379" max="5387" width="14.77734375" style="2" customWidth="1"/>
    <col min="5388" max="5632" width="9.33203125" style="2"/>
    <col min="5633" max="5633" width="7.44140625" style="2" customWidth="1"/>
    <col min="5634" max="5634" width="59.6640625" style="2" customWidth="1"/>
    <col min="5635" max="5643" width="14.77734375" style="2" customWidth="1"/>
    <col min="5644" max="5888" width="9.33203125" style="2"/>
    <col min="5889" max="5889" width="7.44140625" style="2" customWidth="1"/>
    <col min="5890" max="5890" width="59.6640625" style="2" customWidth="1"/>
    <col min="5891" max="5899" width="14.77734375" style="2" customWidth="1"/>
    <col min="5900" max="6144" width="9.33203125" style="2"/>
    <col min="6145" max="6145" width="7.44140625" style="2" customWidth="1"/>
    <col min="6146" max="6146" width="59.6640625" style="2" customWidth="1"/>
    <col min="6147" max="6155" width="14.77734375" style="2" customWidth="1"/>
    <col min="6156" max="6400" width="9.33203125" style="2"/>
    <col min="6401" max="6401" width="7.44140625" style="2" customWidth="1"/>
    <col min="6402" max="6402" width="59.6640625" style="2" customWidth="1"/>
    <col min="6403" max="6411" width="14.77734375" style="2" customWidth="1"/>
    <col min="6412" max="6656" width="9.33203125" style="2"/>
    <col min="6657" max="6657" width="7.44140625" style="2" customWidth="1"/>
    <col min="6658" max="6658" width="59.6640625" style="2" customWidth="1"/>
    <col min="6659" max="6667" width="14.77734375" style="2" customWidth="1"/>
    <col min="6668" max="6912" width="9.33203125" style="2"/>
    <col min="6913" max="6913" width="7.44140625" style="2" customWidth="1"/>
    <col min="6914" max="6914" width="59.6640625" style="2" customWidth="1"/>
    <col min="6915" max="6923" width="14.77734375" style="2" customWidth="1"/>
    <col min="6924" max="7168" width="9.33203125" style="2"/>
    <col min="7169" max="7169" width="7.44140625" style="2" customWidth="1"/>
    <col min="7170" max="7170" width="59.6640625" style="2" customWidth="1"/>
    <col min="7171" max="7179" width="14.77734375" style="2" customWidth="1"/>
    <col min="7180" max="7424" width="9.33203125" style="2"/>
    <col min="7425" max="7425" width="7.44140625" style="2" customWidth="1"/>
    <col min="7426" max="7426" width="59.6640625" style="2" customWidth="1"/>
    <col min="7427" max="7435" width="14.77734375" style="2" customWidth="1"/>
    <col min="7436" max="7680" width="9.33203125" style="2"/>
    <col min="7681" max="7681" width="7.44140625" style="2" customWidth="1"/>
    <col min="7682" max="7682" width="59.6640625" style="2" customWidth="1"/>
    <col min="7683" max="7691" width="14.77734375" style="2" customWidth="1"/>
    <col min="7692" max="7936" width="9.33203125" style="2"/>
    <col min="7937" max="7937" width="7.44140625" style="2" customWidth="1"/>
    <col min="7938" max="7938" width="59.6640625" style="2" customWidth="1"/>
    <col min="7939" max="7947" width="14.77734375" style="2" customWidth="1"/>
    <col min="7948" max="8192" width="9.33203125" style="2"/>
    <col min="8193" max="8193" width="7.44140625" style="2" customWidth="1"/>
    <col min="8194" max="8194" width="59.6640625" style="2" customWidth="1"/>
    <col min="8195" max="8203" width="14.77734375" style="2" customWidth="1"/>
    <col min="8204" max="8448" width="9.33203125" style="2"/>
    <col min="8449" max="8449" width="7.44140625" style="2" customWidth="1"/>
    <col min="8450" max="8450" width="59.6640625" style="2" customWidth="1"/>
    <col min="8451" max="8459" width="14.77734375" style="2" customWidth="1"/>
    <col min="8460" max="8704" width="9.33203125" style="2"/>
    <col min="8705" max="8705" width="7.44140625" style="2" customWidth="1"/>
    <col min="8706" max="8706" width="59.6640625" style="2" customWidth="1"/>
    <col min="8707" max="8715" width="14.77734375" style="2" customWidth="1"/>
    <col min="8716" max="8960" width="9.33203125" style="2"/>
    <col min="8961" max="8961" width="7.44140625" style="2" customWidth="1"/>
    <col min="8962" max="8962" width="59.6640625" style="2" customWidth="1"/>
    <col min="8963" max="8971" width="14.77734375" style="2" customWidth="1"/>
    <col min="8972" max="9216" width="9.33203125" style="2"/>
    <col min="9217" max="9217" width="7.44140625" style="2" customWidth="1"/>
    <col min="9218" max="9218" width="59.6640625" style="2" customWidth="1"/>
    <col min="9219" max="9227" width="14.77734375" style="2" customWidth="1"/>
    <col min="9228" max="9472" width="9.33203125" style="2"/>
    <col min="9473" max="9473" width="7.44140625" style="2" customWidth="1"/>
    <col min="9474" max="9474" width="59.6640625" style="2" customWidth="1"/>
    <col min="9475" max="9483" width="14.77734375" style="2" customWidth="1"/>
    <col min="9484" max="9728" width="9.33203125" style="2"/>
    <col min="9729" max="9729" width="7.44140625" style="2" customWidth="1"/>
    <col min="9730" max="9730" width="59.6640625" style="2" customWidth="1"/>
    <col min="9731" max="9739" width="14.77734375" style="2" customWidth="1"/>
    <col min="9740" max="9984" width="9.33203125" style="2"/>
    <col min="9985" max="9985" width="7.44140625" style="2" customWidth="1"/>
    <col min="9986" max="9986" width="59.6640625" style="2" customWidth="1"/>
    <col min="9987" max="9995" width="14.77734375" style="2" customWidth="1"/>
    <col min="9996" max="10240" width="9.33203125" style="2"/>
    <col min="10241" max="10241" width="7.44140625" style="2" customWidth="1"/>
    <col min="10242" max="10242" width="59.6640625" style="2" customWidth="1"/>
    <col min="10243" max="10251" width="14.77734375" style="2" customWidth="1"/>
    <col min="10252" max="10496" width="9.33203125" style="2"/>
    <col min="10497" max="10497" width="7.44140625" style="2" customWidth="1"/>
    <col min="10498" max="10498" width="59.6640625" style="2" customWidth="1"/>
    <col min="10499" max="10507" width="14.77734375" style="2" customWidth="1"/>
    <col min="10508" max="10752" width="9.33203125" style="2"/>
    <col min="10753" max="10753" width="7.44140625" style="2" customWidth="1"/>
    <col min="10754" max="10754" width="59.6640625" style="2" customWidth="1"/>
    <col min="10755" max="10763" width="14.77734375" style="2" customWidth="1"/>
    <col min="10764" max="11008" width="9.33203125" style="2"/>
    <col min="11009" max="11009" width="7.44140625" style="2" customWidth="1"/>
    <col min="11010" max="11010" width="59.6640625" style="2" customWidth="1"/>
    <col min="11011" max="11019" width="14.77734375" style="2" customWidth="1"/>
    <col min="11020" max="11264" width="9.33203125" style="2"/>
    <col min="11265" max="11265" width="7.44140625" style="2" customWidth="1"/>
    <col min="11266" max="11266" width="59.6640625" style="2" customWidth="1"/>
    <col min="11267" max="11275" width="14.77734375" style="2" customWidth="1"/>
    <col min="11276" max="11520" width="9.33203125" style="2"/>
    <col min="11521" max="11521" width="7.44140625" style="2" customWidth="1"/>
    <col min="11522" max="11522" width="59.6640625" style="2" customWidth="1"/>
    <col min="11523" max="11531" width="14.77734375" style="2" customWidth="1"/>
    <col min="11532" max="11776" width="9.33203125" style="2"/>
    <col min="11777" max="11777" width="7.44140625" style="2" customWidth="1"/>
    <col min="11778" max="11778" width="59.6640625" style="2" customWidth="1"/>
    <col min="11779" max="11787" width="14.77734375" style="2" customWidth="1"/>
    <col min="11788" max="12032" width="9.33203125" style="2"/>
    <col min="12033" max="12033" width="7.44140625" style="2" customWidth="1"/>
    <col min="12034" max="12034" width="59.6640625" style="2" customWidth="1"/>
    <col min="12035" max="12043" width="14.77734375" style="2" customWidth="1"/>
    <col min="12044" max="12288" width="9.33203125" style="2"/>
    <col min="12289" max="12289" width="7.44140625" style="2" customWidth="1"/>
    <col min="12290" max="12290" width="59.6640625" style="2" customWidth="1"/>
    <col min="12291" max="12299" width="14.77734375" style="2" customWidth="1"/>
    <col min="12300" max="12544" width="9.33203125" style="2"/>
    <col min="12545" max="12545" width="7.44140625" style="2" customWidth="1"/>
    <col min="12546" max="12546" width="59.6640625" style="2" customWidth="1"/>
    <col min="12547" max="12555" width="14.77734375" style="2" customWidth="1"/>
    <col min="12556" max="12800" width="9.33203125" style="2"/>
    <col min="12801" max="12801" width="7.44140625" style="2" customWidth="1"/>
    <col min="12802" max="12802" width="59.6640625" style="2" customWidth="1"/>
    <col min="12803" max="12811" width="14.77734375" style="2" customWidth="1"/>
    <col min="12812" max="13056" width="9.33203125" style="2"/>
    <col min="13057" max="13057" width="7.44140625" style="2" customWidth="1"/>
    <col min="13058" max="13058" width="59.6640625" style="2" customWidth="1"/>
    <col min="13059" max="13067" width="14.77734375" style="2" customWidth="1"/>
    <col min="13068" max="13312" width="9.33203125" style="2"/>
    <col min="13313" max="13313" width="7.44140625" style="2" customWidth="1"/>
    <col min="13314" max="13314" width="59.6640625" style="2" customWidth="1"/>
    <col min="13315" max="13323" width="14.77734375" style="2" customWidth="1"/>
    <col min="13324" max="13568" width="9.33203125" style="2"/>
    <col min="13569" max="13569" width="7.44140625" style="2" customWidth="1"/>
    <col min="13570" max="13570" width="59.6640625" style="2" customWidth="1"/>
    <col min="13571" max="13579" width="14.77734375" style="2" customWidth="1"/>
    <col min="13580" max="13824" width="9.33203125" style="2"/>
    <col min="13825" max="13825" width="7.44140625" style="2" customWidth="1"/>
    <col min="13826" max="13826" width="59.6640625" style="2" customWidth="1"/>
    <col min="13827" max="13835" width="14.77734375" style="2" customWidth="1"/>
    <col min="13836" max="14080" width="9.33203125" style="2"/>
    <col min="14081" max="14081" width="7.44140625" style="2" customWidth="1"/>
    <col min="14082" max="14082" width="59.6640625" style="2" customWidth="1"/>
    <col min="14083" max="14091" width="14.77734375" style="2" customWidth="1"/>
    <col min="14092" max="14336" width="9.33203125" style="2"/>
    <col min="14337" max="14337" width="7.44140625" style="2" customWidth="1"/>
    <col min="14338" max="14338" width="59.6640625" style="2" customWidth="1"/>
    <col min="14339" max="14347" width="14.77734375" style="2" customWidth="1"/>
    <col min="14348" max="14592" width="9.33203125" style="2"/>
    <col min="14593" max="14593" width="7.44140625" style="2" customWidth="1"/>
    <col min="14594" max="14594" width="59.6640625" style="2" customWidth="1"/>
    <col min="14595" max="14603" width="14.77734375" style="2" customWidth="1"/>
    <col min="14604" max="14848" width="9.33203125" style="2"/>
    <col min="14849" max="14849" width="7.44140625" style="2" customWidth="1"/>
    <col min="14850" max="14850" width="59.6640625" style="2" customWidth="1"/>
    <col min="14851" max="14859" width="14.77734375" style="2" customWidth="1"/>
    <col min="14860" max="15104" width="9.33203125" style="2"/>
    <col min="15105" max="15105" width="7.44140625" style="2" customWidth="1"/>
    <col min="15106" max="15106" width="59.6640625" style="2" customWidth="1"/>
    <col min="15107" max="15115" width="14.77734375" style="2" customWidth="1"/>
    <col min="15116" max="15360" width="9.33203125" style="2"/>
    <col min="15361" max="15361" width="7.44140625" style="2" customWidth="1"/>
    <col min="15362" max="15362" width="59.6640625" style="2" customWidth="1"/>
    <col min="15363" max="15371" width="14.77734375" style="2" customWidth="1"/>
    <col min="15372" max="15616" width="9.33203125" style="2"/>
    <col min="15617" max="15617" width="7.44140625" style="2" customWidth="1"/>
    <col min="15618" max="15618" width="59.6640625" style="2" customWidth="1"/>
    <col min="15619" max="15627" width="14.77734375" style="2" customWidth="1"/>
    <col min="15628" max="15872" width="9.33203125" style="2"/>
    <col min="15873" max="15873" width="7.44140625" style="2" customWidth="1"/>
    <col min="15874" max="15874" width="59.6640625" style="2" customWidth="1"/>
    <col min="15875" max="15883" width="14.77734375" style="2" customWidth="1"/>
    <col min="15884" max="16128" width="9.33203125" style="2"/>
    <col min="16129" max="16129" width="7.44140625" style="2" customWidth="1"/>
    <col min="16130" max="16130" width="59.6640625" style="2" customWidth="1"/>
    <col min="16131" max="16139" width="14.77734375" style="2" customWidth="1"/>
    <col min="16140" max="16384" width="9.33203125" style="2"/>
  </cols>
  <sheetData>
    <row r="1" spans="1:11" x14ac:dyDescent="0.3">
      <c r="A1" s="1"/>
      <c r="B1" s="494" t="s">
        <v>465</v>
      </c>
      <c r="C1" s="495"/>
      <c r="D1" s="495"/>
      <c r="E1" s="495"/>
      <c r="F1" s="495"/>
      <c r="G1" s="495"/>
      <c r="H1" s="495"/>
      <c r="I1" s="495"/>
      <c r="J1" s="495"/>
      <c r="K1" s="495"/>
    </row>
    <row r="2" spans="1:11" x14ac:dyDescent="0.3">
      <c r="A2" s="1"/>
      <c r="B2" s="1"/>
      <c r="C2" s="3"/>
      <c r="D2" s="4"/>
      <c r="E2" s="4"/>
      <c r="F2" s="4"/>
      <c r="G2" s="4"/>
      <c r="H2" s="4"/>
      <c r="I2" s="4"/>
      <c r="J2" s="4"/>
      <c r="K2" s="4"/>
    </row>
    <row r="3" spans="1:11" x14ac:dyDescent="0.3">
      <c r="A3" s="496"/>
      <c r="B3" s="496"/>
      <c r="C3" s="497"/>
      <c r="D3" s="496"/>
      <c r="E3" s="496"/>
      <c r="F3" s="496"/>
      <c r="G3" s="496"/>
      <c r="H3" s="496"/>
      <c r="I3" s="496"/>
      <c r="J3" s="496"/>
      <c r="K3" s="496"/>
    </row>
    <row r="4" spans="1:11" x14ac:dyDescent="0.3">
      <c r="A4" s="496" t="s">
        <v>287</v>
      </c>
      <c r="B4" s="496"/>
      <c r="C4" s="497"/>
      <c r="D4" s="496"/>
      <c r="E4" s="496"/>
      <c r="F4" s="496"/>
      <c r="G4" s="496"/>
      <c r="H4" s="496"/>
      <c r="I4" s="496"/>
      <c r="J4" s="496"/>
      <c r="K4" s="496"/>
    </row>
    <row r="5" spans="1:11" x14ac:dyDescent="0.3">
      <c r="A5" s="1"/>
      <c r="B5" s="1"/>
      <c r="C5" s="3"/>
      <c r="D5" s="4"/>
      <c r="E5" s="4"/>
      <c r="F5" s="4"/>
      <c r="G5" s="4"/>
      <c r="H5" s="4"/>
      <c r="I5" s="4"/>
      <c r="J5" s="4"/>
      <c r="K5" s="4"/>
    </row>
    <row r="6" spans="1:11" ht="15.9" customHeight="1" x14ac:dyDescent="0.3">
      <c r="A6" s="498" t="s">
        <v>1</v>
      </c>
      <c r="B6" s="498"/>
      <c r="C6" s="498"/>
      <c r="D6" s="498"/>
      <c r="E6" s="498"/>
      <c r="F6" s="498"/>
      <c r="G6" s="498"/>
      <c r="H6" s="498"/>
      <c r="I6" s="498"/>
      <c r="J6" s="498"/>
      <c r="K6" s="498"/>
    </row>
    <row r="7" spans="1:11" ht="15.9" customHeight="1" thickBot="1" x14ac:dyDescent="0.35">
      <c r="A7" s="499" t="s">
        <v>2</v>
      </c>
      <c r="B7" s="499"/>
      <c r="C7" s="5"/>
      <c r="D7" s="4"/>
      <c r="E7" s="4"/>
      <c r="F7" s="4"/>
      <c r="G7" s="4"/>
      <c r="H7" s="4"/>
      <c r="I7" s="4"/>
      <c r="J7" s="4"/>
      <c r="K7" s="5" t="s">
        <v>3</v>
      </c>
    </row>
    <row r="8" spans="1:11" x14ac:dyDescent="0.3">
      <c r="A8" s="486" t="s">
        <v>4</v>
      </c>
      <c r="B8" s="488" t="s">
        <v>5</v>
      </c>
      <c r="C8" s="490" t="str">
        <f>+CONCATENATE(LEFT([1]RM_ÖSSZEFÜGGÉSEK!A6,4),". évi")</f>
        <v>2019. évi</v>
      </c>
      <c r="D8" s="491"/>
      <c r="E8" s="492"/>
      <c r="F8" s="492"/>
      <c r="G8" s="492"/>
      <c r="H8" s="492"/>
      <c r="I8" s="492"/>
      <c r="J8" s="492"/>
      <c r="K8" s="493"/>
    </row>
    <row r="9" spans="1:11" ht="23.4" thickBot="1" x14ac:dyDescent="0.35">
      <c r="A9" s="487"/>
      <c r="B9" s="489"/>
      <c r="C9" s="6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288</v>
      </c>
      <c r="I9" s="7" t="s">
        <v>12</v>
      </c>
      <c r="J9" s="8" t="s">
        <v>13</v>
      </c>
      <c r="K9" s="9" t="s">
        <v>14</v>
      </c>
    </row>
    <row r="10" spans="1:11" s="15" customFormat="1" ht="12" customHeight="1" thickBot="1" x14ac:dyDescent="0.25">
      <c r="A10" s="10" t="s">
        <v>15</v>
      </c>
      <c r="B10" s="11" t="s">
        <v>16</v>
      </c>
      <c r="C10" s="12" t="s">
        <v>17</v>
      </c>
      <c r="D10" s="12" t="s">
        <v>18</v>
      </c>
      <c r="E10" s="13" t="s">
        <v>19</v>
      </c>
      <c r="F10" s="13" t="s">
        <v>20</v>
      </c>
      <c r="G10" s="13" t="s">
        <v>21</v>
      </c>
      <c r="H10" s="13" t="s">
        <v>22</v>
      </c>
      <c r="I10" s="13" t="s">
        <v>23</v>
      </c>
      <c r="J10" s="13" t="s">
        <v>24</v>
      </c>
      <c r="K10" s="14" t="s">
        <v>25</v>
      </c>
    </row>
    <row r="11" spans="1:11" s="20" customFormat="1" ht="12" customHeight="1" thickBot="1" x14ac:dyDescent="0.3">
      <c r="A11" s="16" t="s">
        <v>26</v>
      </c>
      <c r="B11" s="17" t="s">
        <v>27</v>
      </c>
      <c r="C11" s="18">
        <f>+C12+C13+C14+C15+C16+C17</f>
        <v>153425812</v>
      </c>
      <c r="D11" s="18">
        <f t="shared" ref="D11:K11" si="0">+D12+D13+D14+D15+D16+D17</f>
        <v>6993817</v>
      </c>
      <c r="E11" s="18">
        <f t="shared" si="0"/>
        <v>9002920</v>
      </c>
      <c r="F11" s="18">
        <f t="shared" si="0"/>
        <v>648420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16645157</v>
      </c>
      <c r="K11" s="19">
        <f t="shared" si="0"/>
        <v>170070969</v>
      </c>
    </row>
    <row r="12" spans="1:11" s="20" customFormat="1" ht="12" customHeight="1" x14ac:dyDescent="0.25">
      <c r="A12" s="21" t="s">
        <v>28</v>
      </c>
      <c r="B12" s="22" t="s">
        <v>29</v>
      </c>
      <c r="C12" s="23">
        <v>76021203</v>
      </c>
      <c r="D12" s="23">
        <v>246050</v>
      </c>
      <c r="E12" s="23">
        <v>2825000</v>
      </c>
      <c r="F12" s="23">
        <v>-31512</v>
      </c>
      <c r="G12" s="23"/>
      <c r="H12" s="23"/>
      <c r="I12" s="23"/>
      <c r="J12" s="24">
        <f t="shared" ref="J12:J17" si="1">D12+E12+F12+G12+H12+I12</f>
        <v>3039538</v>
      </c>
      <c r="K12" s="25">
        <f t="shared" ref="K12:K17" si="2">C12+J12</f>
        <v>79060741</v>
      </c>
    </row>
    <row r="13" spans="1:11" s="20" customFormat="1" ht="12" customHeight="1" x14ac:dyDescent="0.25">
      <c r="A13" s="26" t="s">
        <v>30</v>
      </c>
      <c r="B13" s="27" t="s">
        <v>31</v>
      </c>
      <c r="C13" s="28">
        <v>26445784</v>
      </c>
      <c r="D13" s="28"/>
      <c r="E13" s="23">
        <v>390000</v>
      </c>
      <c r="F13" s="23">
        <v>-178184</v>
      </c>
      <c r="G13" s="23"/>
      <c r="H13" s="23"/>
      <c r="I13" s="23"/>
      <c r="J13" s="24">
        <f t="shared" si="1"/>
        <v>211816</v>
      </c>
      <c r="K13" s="25">
        <f t="shared" si="2"/>
        <v>26657600</v>
      </c>
    </row>
    <row r="14" spans="1:11" s="20" customFormat="1" ht="12" customHeight="1" x14ac:dyDescent="0.25">
      <c r="A14" s="26" t="s">
        <v>32</v>
      </c>
      <c r="B14" s="27" t="s">
        <v>33</v>
      </c>
      <c r="C14" s="28">
        <v>49158825</v>
      </c>
      <c r="D14" s="28">
        <v>67667</v>
      </c>
      <c r="E14" s="23">
        <v>1856000</v>
      </c>
      <c r="F14" s="23">
        <v>858116</v>
      </c>
      <c r="G14" s="23"/>
      <c r="H14" s="23"/>
      <c r="I14" s="23"/>
      <c r="J14" s="24">
        <f t="shared" si="1"/>
        <v>2781783</v>
      </c>
      <c r="K14" s="25">
        <f t="shared" si="2"/>
        <v>51940608</v>
      </c>
    </row>
    <row r="15" spans="1:11" s="20" customFormat="1" ht="12" customHeight="1" x14ac:dyDescent="0.25">
      <c r="A15" s="26" t="s">
        <v>34</v>
      </c>
      <c r="B15" s="27" t="s">
        <v>35</v>
      </c>
      <c r="C15" s="28">
        <v>1800000</v>
      </c>
      <c r="D15" s="28"/>
      <c r="E15" s="23"/>
      <c r="F15" s="23"/>
      <c r="G15" s="23"/>
      <c r="H15" s="23"/>
      <c r="I15" s="23"/>
      <c r="J15" s="24">
        <f t="shared" si="1"/>
        <v>0</v>
      </c>
      <c r="K15" s="25">
        <f t="shared" si="2"/>
        <v>1800000</v>
      </c>
    </row>
    <row r="16" spans="1:11" s="20" customFormat="1" ht="12" customHeight="1" x14ac:dyDescent="0.25">
      <c r="A16" s="26" t="s">
        <v>36</v>
      </c>
      <c r="B16" s="29" t="s">
        <v>37</v>
      </c>
      <c r="C16" s="28"/>
      <c r="D16" s="28">
        <v>6680100</v>
      </c>
      <c r="E16" s="23">
        <v>3931920</v>
      </c>
      <c r="F16" s="23"/>
      <c r="G16" s="23"/>
      <c r="H16" s="23"/>
      <c r="I16" s="23"/>
      <c r="J16" s="24">
        <f t="shared" si="1"/>
        <v>10612020</v>
      </c>
      <c r="K16" s="25">
        <f t="shared" si="2"/>
        <v>10612020</v>
      </c>
    </row>
    <row r="17" spans="1:11" s="20" customFormat="1" ht="12" customHeight="1" thickBot="1" x14ac:dyDescent="0.3">
      <c r="A17" s="30" t="s">
        <v>38</v>
      </c>
      <c r="B17" s="31" t="s">
        <v>39</v>
      </c>
      <c r="C17" s="28"/>
      <c r="D17" s="28"/>
      <c r="E17" s="23"/>
      <c r="F17" s="23"/>
      <c r="G17" s="23"/>
      <c r="H17" s="23"/>
      <c r="I17" s="23"/>
      <c r="J17" s="24">
        <f t="shared" si="1"/>
        <v>0</v>
      </c>
      <c r="K17" s="25">
        <f t="shared" si="2"/>
        <v>0</v>
      </c>
    </row>
    <row r="18" spans="1:11" s="20" customFormat="1" ht="12" customHeight="1" thickBot="1" x14ac:dyDescent="0.3">
      <c r="A18" s="16" t="s">
        <v>40</v>
      </c>
      <c r="B18" s="32" t="s">
        <v>41</v>
      </c>
      <c r="C18" s="18">
        <f>+C19+C20+C21+C22+C23</f>
        <v>54033380</v>
      </c>
      <c r="D18" s="18">
        <f t="shared" ref="D18:K18" si="3">+D19+D20+D21+D22+D23</f>
        <v>1350570</v>
      </c>
      <c r="E18" s="18">
        <f t="shared" si="3"/>
        <v>2223669</v>
      </c>
      <c r="F18" s="18">
        <f t="shared" si="3"/>
        <v>606715</v>
      </c>
      <c r="G18" s="18">
        <f t="shared" si="3"/>
        <v>0</v>
      </c>
      <c r="H18" s="18">
        <f t="shared" si="3"/>
        <v>0</v>
      </c>
      <c r="I18" s="18">
        <f t="shared" si="3"/>
        <v>0</v>
      </c>
      <c r="J18" s="18">
        <f t="shared" si="3"/>
        <v>4180954</v>
      </c>
      <c r="K18" s="19">
        <f t="shared" si="3"/>
        <v>58214334</v>
      </c>
    </row>
    <row r="19" spans="1:11" s="20" customFormat="1" ht="12" customHeight="1" x14ac:dyDescent="0.25">
      <c r="A19" s="21" t="s">
        <v>42</v>
      </c>
      <c r="B19" s="22" t="s">
        <v>43</v>
      </c>
      <c r="C19" s="23"/>
      <c r="D19" s="23"/>
      <c r="E19" s="23"/>
      <c r="F19" s="23"/>
      <c r="G19" s="23"/>
      <c r="H19" s="23"/>
      <c r="I19" s="23"/>
      <c r="J19" s="24">
        <f t="shared" ref="J19:J24" si="4">D19+E19+F19+G19+H19+I19</f>
        <v>0</v>
      </c>
      <c r="K19" s="25">
        <f t="shared" ref="K19:K24" si="5">C19+J19</f>
        <v>0</v>
      </c>
    </row>
    <row r="20" spans="1:11" s="20" customFormat="1" ht="12" customHeight="1" x14ac:dyDescent="0.25">
      <c r="A20" s="26" t="s">
        <v>44</v>
      </c>
      <c r="B20" s="27" t="s">
        <v>45</v>
      </c>
      <c r="C20" s="28"/>
      <c r="D20" s="28"/>
      <c r="E20" s="23"/>
      <c r="F20" s="23"/>
      <c r="G20" s="23"/>
      <c r="H20" s="23"/>
      <c r="I20" s="23"/>
      <c r="J20" s="24">
        <f t="shared" si="4"/>
        <v>0</v>
      </c>
      <c r="K20" s="25">
        <f t="shared" si="5"/>
        <v>0</v>
      </c>
    </row>
    <row r="21" spans="1:11" s="20" customFormat="1" ht="12" customHeight="1" x14ac:dyDescent="0.25">
      <c r="A21" s="26" t="s">
        <v>46</v>
      </c>
      <c r="B21" s="27" t="s">
        <v>47</v>
      </c>
      <c r="C21" s="28"/>
      <c r="D21" s="28"/>
      <c r="E21" s="23"/>
      <c r="F21" s="23"/>
      <c r="G21" s="23"/>
      <c r="H21" s="23"/>
      <c r="I21" s="23"/>
      <c r="J21" s="24">
        <f t="shared" si="4"/>
        <v>0</v>
      </c>
      <c r="K21" s="25">
        <f t="shared" si="5"/>
        <v>0</v>
      </c>
    </row>
    <row r="22" spans="1:11" s="20" customFormat="1" ht="12" customHeight="1" x14ac:dyDescent="0.25">
      <c r="A22" s="26" t="s">
        <v>48</v>
      </c>
      <c r="B22" s="27" t="s">
        <v>49</v>
      </c>
      <c r="C22" s="28"/>
      <c r="D22" s="28"/>
      <c r="E22" s="23"/>
      <c r="F22" s="23"/>
      <c r="G22" s="23"/>
      <c r="H22" s="23"/>
      <c r="I22" s="23"/>
      <c r="J22" s="24">
        <f t="shared" si="4"/>
        <v>0</v>
      </c>
      <c r="K22" s="25">
        <f t="shared" si="5"/>
        <v>0</v>
      </c>
    </row>
    <row r="23" spans="1:11" s="20" customFormat="1" ht="12" customHeight="1" x14ac:dyDescent="0.25">
      <c r="A23" s="26" t="s">
        <v>50</v>
      </c>
      <c r="B23" s="27" t="s">
        <v>51</v>
      </c>
      <c r="C23" s="28">
        <v>54033380</v>
      </c>
      <c r="D23" s="28">
        <v>1350570</v>
      </c>
      <c r="E23" s="23">
        <v>2223669</v>
      </c>
      <c r="F23" s="23">
        <v>606715</v>
      </c>
      <c r="G23" s="23"/>
      <c r="H23" s="23"/>
      <c r="I23" s="23"/>
      <c r="J23" s="24">
        <f t="shared" si="4"/>
        <v>4180954</v>
      </c>
      <c r="K23" s="25">
        <f t="shared" si="5"/>
        <v>58214334</v>
      </c>
    </row>
    <row r="24" spans="1:11" s="20" customFormat="1" ht="12" customHeight="1" thickBot="1" x14ac:dyDescent="0.3">
      <c r="A24" s="30" t="s">
        <v>52</v>
      </c>
      <c r="B24" s="31" t="s">
        <v>53</v>
      </c>
      <c r="C24" s="33"/>
      <c r="D24" s="33"/>
      <c r="E24" s="34"/>
      <c r="F24" s="34"/>
      <c r="G24" s="34"/>
      <c r="H24" s="34"/>
      <c r="I24" s="34"/>
      <c r="J24" s="24">
        <f t="shared" si="4"/>
        <v>0</v>
      </c>
      <c r="K24" s="25">
        <f t="shared" si="5"/>
        <v>0</v>
      </c>
    </row>
    <row r="25" spans="1:11" s="20" customFormat="1" ht="12" customHeight="1" thickBot="1" x14ac:dyDescent="0.3">
      <c r="A25" s="16" t="s">
        <v>54</v>
      </c>
      <c r="B25" s="17" t="s">
        <v>55</v>
      </c>
      <c r="C25" s="18">
        <f>+C26+C27+C28+C29+C30</f>
        <v>2000000</v>
      </c>
      <c r="D25" s="18">
        <f t="shared" ref="D25:K25" si="6">+D26+D27+D28+D29+D30</f>
        <v>0</v>
      </c>
      <c r="E25" s="18">
        <f t="shared" si="6"/>
        <v>14200100</v>
      </c>
      <c r="F25" s="18">
        <f t="shared" si="6"/>
        <v>-7904488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6295612</v>
      </c>
      <c r="K25" s="19">
        <f t="shared" si="6"/>
        <v>8295612</v>
      </c>
    </row>
    <row r="26" spans="1:11" s="20" customFormat="1" ht="12" customHeight="1" x14ac:dyDescent="0.25">
      <c r="A26" s="21" t="s">
        <v>56</v>
      </c>
      <c r="B26" s="22" t="s">
        <v>57</v>
      </c>
      <c r="C26" s="23"/>
      <c r="D26" s="23"/>
      <c r="E26" s="23">
        <v>1201000</v>
      </c>
      <c r="F26" s="23"/>
      <c r="G26" s="23"/>
      <c r="H26" s="23"/>
      <c r="I26" s="23"/>
      <c r="J26" s="24">
        <f t="shared" ref="J26:J31" si="7">D26+E26+F26+G26+H26+I26</f>
        <v>1201000</v>
      </c>
      <c r="K26" s="25">
        <f t="shared" ref="K26:K31" si="8">C26+J26</f>
        <v>1201000</v>
      </c>
    </row>
    <row r="27" spans="1:11" s="20" customFormat="1" ht="12" customHeight="1" x14ac:dyDescent="0.25">
      <c r="A27" s="26" t="s">
        <v>58</v>
      </c>
      <c r="B27" s="27" t="s">
        <v>59</v>
      </c>
      <c r="C27" s="28"/>
      <c r="D27" s="28"/>
      <c r="E27" s="23"/>
      <c r="F27" s="23"/>
      <c r="G27" s="23"/>
      <c r="H27" s="23"/>
      <c r="I27" s="23"/>
      <c r="J27" s="24">
        <f t="shared" si="7"/>
        <v>0</v>
      </c>
      <c r="K27" s="25">
        <f t="shared" si="8"/>
        <v>0</v>
      </c>
    </row>
    <row r="28" spans="1:11" s="20" customFormat="1" ht="12" customHeight="1" x14ac:dyDescent="0.25">
      <c r="A28" s="26" t="s">
        <v>60</v>
      </c>
      <c r="B28" s="27" t="s">
        <v>61</v>
      </c>
      <c r="C28" s="28"/>
      <c r="D28" s="28"/>
      <c r="E28" s="23"/>
      <c r="F28" s="23"/>
      <c r="G28" s="23"/>
      <c r="H28" s="23"/>
      <c r="I28" s="23"/>
      <c r="J28" s="24">
        <f t="shared" si="7"/>
        <v>0</v>
      </c>
      <c r="K28" s="25">
        <f t="shared" si="8"/>
        <v>0</v>
      </c>
    </row>
    <row r="29" spans="1:11" s="20" customFormat="1" ht="12" customHeight="1" x14ac:dyDescent="0.25">
      <c r="A29" s="26" t="s">
        <v>62</v>
      </c>
      <c r="B29" s="27" t="s">
        <v>63</v>
      </c>
      <c r="C29" s="28"/>
      <c r="D29" s="28"/>
      <c r="E29" s="23"/>
      <c r="F29" s="23"/>
      <c r="G29" s="23"/>
      <c r="H29" s="23"/>
      <c r="I29" s="23"/>
      <c r="J29" s="24">
        <f t="shared" si="7"/>
        <v>0</v>
      </c>
      <c r="K29" s="25">
        <f t="shared" si="8"/>
        <v>0</v>
      </c>
    </row>
    <row r="30" spans="1:11" s="20" customFormat="1" ht="12" customHeight="1" x14ac:dyDescent="0.25">
      <c r="A30" s="26" t="s">
        <v>64</v>
      </c>
      <c r="B30" s="27" t="s">
        <v>65</v>
      </c>
      <c r="C30" s="28">
        <v>2000000</v>
      </c>
      <c r="D30" s="28"/>
      <c r="E30" s="23">
        <v>12999100</v>
      </c>
      <c r="F30" s="23">
        <v>-7904488</v>
      </c>
      <c r="G30" s="23"/>
      <c r="H30" s="23"/>
      <c r="I30" s="23"/>
      <c r="J30" s="24">
        <f t="shared" si="7"/>
        <v>5094612</v>
      </c>
      <c r="K30" s="25">
        <f t="shared" si="8"/>
        <v>7094612</v>
      </c>
    </row>
    <row r="31" spans="1:11" s="20" customFormat="1" ht="12" customHeight="1" thickBot="1" x14ac:dyDescent="0.3">
      <c r="A31" s="30" t="s">
        <v>66</v>
      </c>
      <c r="B31" s="35" t="s">
        <v>67</v>
      </c>
      <c r="C31" s="33"/>
      <c r="D31" s="33"/>
      <c r="E31" s="34"/>
      <c r="F31" s="34"/>
      <c r="G31" s="34"/>
      <c r="H31" s="34"/>
      <c r="I31" s="34"/>
      <c r="J31" s="36">
        <f t="shared" si="7"/>
        <v>0</v>
      </c>
      <c r="K31" s="25">
        <f t="shared" si="8"/>
        <v>0</v>
      </c>
    </row>
    <row r="32" spans="1:11" s="20" customFormat="1" ht="12" customHeight="1" thickBot="1" x14ac:dyDescent="0.3">
      <c r="A32" s="16" t="s">
        <v>68</v>
      </c>
      <c r="B32" s="17" t="s">
        <v>69</v>
      </c>
      <c r="C32" s="37">
        <f>+C33+C34+C35+C36+C37+C38+C39</f>
        <v>8500000</v>
      </c>
      <c r="D32" s="37">
        <f t="shared" ref="D32:K32" si="9">+D33+D34+D35+D36+D37+D38+D39</f>
        <v>0</v>
      </c>
      <c r="E32" s="37">
        <f t="shared" si="9"/>
        <v>0</v>
      </c>
      <c r="F32" s="37">
        <f t="shared" si="9"/>
        <v>2897310</v>
      </c>
      <c r="G32" s="37">
        <f t="shared" si="9"/>
        <v>0</v>
      </c>
      <c r="H32" s="37">
        <f t="shared" si="9"/>
        <v>0</v>
      </c>
      <c r="I32" s="37">
        <f t="shared" si="9"/>
        <v>0</v>
      </c>
      <c r="J32" s="37">
        <f t="shared" si="9"/>
        <v>2897310</v>
      </c>
      <c r="K32" s="38">
        <f t="shared" si="9"/>
        <v>11397310</v>
      </c>
    </row>
    <row r="33" spans="1:11" s="20" customFormat="1" ht="12" customHeight="1" x14ac:dyDescent="0.25">
      <c r="A33" s="21" t="s">
        <v>70</v>
      </c>
      <c r="B33" s="22" t="s">
        <v>71</v>
      </c>
      <c r="C33" s="24"/>
      <c r="D33" s="24"/>
      <c r="E33" s="24"/>
      <c r="F33" s="24"/>
      <c r="G33" s="24"/>
      <c r="H33" s="24"/>
      <c r="I33" s="24"/>
      <c r="J33" s="24">
        <f t="shared" ref="J33:J39" si="10">D33+E33+F33+G33+H33+I33</f>
        <v>0</v>
      </c>
      <c r="K33" s="25">
        <f t="shared" ref="K33:K39" si="11">C33+J33</f>
        <v>0</v>
      </c>
    </row>
    <row r="34" spans="1:11" s="20" customFormat="1" ht="12" customHeight="1" x14ac:dyDescent="0.25">
      <c r="A34" s="26" t="s">
        <v>72</v>
      </c>
      <c r="B34" s="27" t="s">
        <v>73</v>
      </c>
      <c r="C34" s="28"/>
      <c r="D34" s="28"/>
      <c r="E34" s="23"/>
      <c r="F34" s="23"/>
      <c r="G34" s="23"/>
      <c r="H34" s="23"/>
      <c r="I34" s="23"/>
      <c r="J34" s="24">
        <f t="shared" si="10"/>
        <v>0</v>
      </c>
      <c r="K34" s="25">
        <f t="shared" si="11"/>
        <v>0</v>
      </c>
    </row>
    <row r="35" spans="1:11" s="20" customFormat="1" ht="12" customHeight="1" x14ac:dyDescent="0.25">
      <c r="A35" s="26" t="s">
        <v>74</v>
      </c>
      <c r="B35" s="27" t="s">
        <v>75</v>
      </c>
      <c r="C35" s="28">
        <v>7000000</v>
      </c>
      <c r="D35" s="28"/>
      <c r="E35" s="23"/>
      <c r="F35" s="23">
        <v>2550561</v>
      </c>
      <c r="G35" s="23"/>
      <c r="H35" s="23"/>
      <c r="I35" s="23"/>
      <c r="J35" s="24">
        <f t="shared" si="10"/>
        <v>2550561</v>
      </c>
      <c r="K35" s="25">
        <f t="shared" si="11"/>
        <v>9550561</v>
      </c>
    </row>
    <row r="36" spans="1:11" s="20" customFormat="1" ht="12" customHeight="1" x14ac:dyDescent="0.25">
      <c r="A36" s="26" t="s">
        <v>76</v>
      </c>
      <c r="B36" s="27" t="s">
        <v>77</v>
      </c>
      <c r="C36" s="28"/>
      <c r="D36" s="28"/>
      <c r="E36" s="23"/>
      <c r="F36" s="23"/>
      <c r="G36" s="23"/>
      <c r="H36" s="23"/>
      <c r="I36" s="23"/>
      <c r="J36" s="24">
        <f t="shared" si="10"/>
        <v>0</v>
      </c>
      <c r="K36" s="25">
        <f t="shared" si="11"/>
        <v>0</v>
      </c>
    </row>
    <row r="37" spans="1:11" s="20" customFormat="1" ht="12" customHeight="1" x14ac:dyDescent="0.25">
      <c r="A37" s="26" t="s">
        <v>78</v>
      </c>
      <c r="B37" s="27" t="s">
        <v>79</v>
      </c>
      <c r="C37" s="28">
        <v>1500000</v>
      </c>
      <c r="D37" s="28"/>
      <c r="E37" s="23"/>
      <c r="F37" s="23">
        <v>346749</v>
      </c>
      <c r="G37" s="23"/>
      <c r="H37" s="23"/>
      <c r="I37" s="23"/>
      <c r="J37" s="24">
        <f t="shared" si="10"/>
        <v>346749</v>
      </c>
      <c r="K37" s="25">
        <f t="shared" si="11"/>
        <v>1846749</v>
      </c>
    </row>
    <row r="38" spans="1:11" s="20" customFormat="1" ht="12" customHeight="1" x14ac:dyDescent="0.25">
      <c r="A38" s="26" t="s">
        <v>80</v>
      </c>
      <c r="B38" s="27" t="s">
        <v>81</v>
      </c>
      <c r="C38" s="28"/>
      <c r="D38" s="28"/>
      <c r="E38" s="23"/>
      <c r="F38" s="23"/>
      <c r="G38" s="23"/>
      <c r="H38" s="23"/>
      <c r="I38" s="23"/>
      <c r="J38" s="24">
        <f t="shared" si="10"/>
        <v>0</v>
      </c>
      <c r="K38" s="25">
        <f t="shared" si="11"/>
        <v>0</v>
      </c>
    </row>
    <row r="39" spans="1:11" s="20" customFormat="1" ht="12" customHeight="1" thickBot="1" x14ac:dyDescent="0.3">
      <c r="A39" s="30" t="s">
        <v>82</v>
      </c>
      <c r="B39" s="35" t="s">
        <v>83</v>
      </c>
      <c r="C39" s="33"/>
      <c r="D39" s="33"/>
      <c r="E39" s="34"/>
      <c r="F39" s="34"/>
      <c r="G39" s="34"/>
      <c r="H39" s="34"/>
      <c r="I39" s="34"/>
      <c r="J39" s="36">
        <f t="shared" si="10"/>
        <v>0</v>
      </c>
      <c r="K39" s="25">
        <f t="shared" si="11"/>
        <v>0</v>
      </c>
    </row>
    <row r="40" spans="1:11" s="20" customFormat="1" ht="12" customHeight="1" thickBot="1" x14ac:dyDescent="0.3">
      <c r="A40" s="16" t="s">
        <v>84</v>
      </c>
      <c r="B40" s="17" t="s">
        <v>85</v>
      </c>
      <c r="C40" s="18">
        <f>SUM(C41:C51)</f>
        <v>15629917</v>
      </c>
      <c r="D40" s="18">
        <f t="shared" ref="D40:K40" si="12">SUM(D41:D51)</f>
        <v>0</v>
      </c>
      <c r="E40" s="18">
        <f t="shared" si="12"/>
        <v>0</v>
      </c>
      <c r="F40" s="18">
        <f t="shared" si="12"/>
        <v>6582100</v>
      </c>
      <c r="G40" s="18">
        <f t="shared" si="12"/>
        <v>0</v>
      </c>
      <c r="H40" s="18">
        <f t="shared" si="12"/>
        <v>0</v>
      </c>
      <c r="I40" s="18">
        <f t="shared" si="12"/>
        <v>0</v>
      </c>
      <c r="J40" s="18">
        <f t="shared" si="12"/>
        <v>6582100</v>
      </c>
      <c r="K40" s="19">
        <f t="shared" si="12"/>
        <v>22212017</v>
      </c>
    </row>
    <row r="41" spans="1:11" s="20" customFormat="1" ht="12" customHeight="1" x14ac:dyDescent="0.25">
      <c r="A41" s="21" t="s">
        <v>86</v>
      </c>
      <c r="B41" s="22" t="s">
        <v>87</v>
      </c>
      <c r="C41" s="23"/>
      <c r="D41" s="23"/>
      <c r="E41" s="23"/>
      <c r="F41" s="23"/>
      <c r="G41" s="23"/>
      <c r="H41" s="23"/>
      <c r="I41" s="23"/>
      <c r="J41" s="24">
        <f t="shared" ref="J41:J51" si="13">D41+E41+F41+G41+H41+I41</f>
        <v>0</v>
      </c>
      <c r="K41" s="25">
        <f t="shared" ref="K41:K51" si="14">C41+J41</f>
        <v>0</v>
      </c>
    </row>
    <row r="42" spans="1:11" s="20" customFormat="1" ht="12" customHeight="1" x14ac:dyDescent="0.25">
      <c r="A42" s="26" t="s">
        <v>88</v>
      </c>
      <c r="B42" s="27" t="s">
        <v>89</v>
      </c>
      <c r="C42" s="28">
        <v>6030152</v>
      </c>
      <c r="D42" s="28"/>
      <c r="E42" s="23"/>
      <c r="F42" s="23">
        <v>6167692</v>
      </c>
      <c r="G42" s="23"/>
      <c r="H42" s="23"/>
      <c r="I42" s="23"/>
      <c r="J42" s="24">
        <f t="shared" si="13"/>
        <v>6167692</v>
      </c>
      <c r="K42" s="25">
        <f t="shared" si="14"/>
        <v>12197844</v>
      </c>
    </row>
    <row r="43" spans="1:11" s="20" customFormat="1" ht="12" customHeight="1" x14ac:dyDescent="0.25">
      <c r="A43" s="26" t="s">
        <v>90</v>
      </c>
      <c r="B43" s="27" t="s">
        <v>91</v>
      </c>
      <c r="C43" s="28">
        <v>1443228</v>
      </c>
      <c r="D43" s="28"/>
      <c r="E43" s="23"/>
      <c r="F43" s="23"/>
      <c r="G43" s="23"/>
      <c r="H43" s="23"/>
      <c r="I43" s="23"/>
      <c r="J43" s="24">
        <f t="shared" si="13"/>
        <v>0</v>
      </c>
      <c r="K43" s="25">
        <f t="shared" si="14"/>
        <v>1443228</v>
      </c>
    </row>
    <row r="44" spans="1:11" s="20" customFormat="1" ht="12" customHeight="1" x14ac:dyDescent="0.25">
      <c r="A44" s="26" t="s">
        <v>92</v>
      </c>
      <c r="B44" s="27" t="s">
        <v>93</v>
      </c>
      <c r="C44" s="28"/>
      <c r="D44" s="28"/>
      <c r="E44" s="23"/>
      <c r="F44" s="23"/>
      <c r="G44" s="23"/>
      <c r="H44" s="23"/>
      <c r="I44" s="23"/>
      <c r="J44" s="24">
        <f t="shared" si="13"/>
        <v>0</v>
      </c>
      <c r="K44" s="25">
        <f t="shared" si="14"/>
        <v>0</v>
      </c>
    </row>
    <row r="45" spans="1:11" s="20" customFormat="1" ht="12" customHeight="1" x14ac:dyDescent="0.25">
      <c r="A45" s="26" t="s">
        <v>94</v>
      </c>
      <c r="B45" s="27" t="s">
        <v>95</v>
      </c>
      <c r="C45" s="28">
        <v>4851690</v>
      </c>
      <c r="D45" s="28"/>
      <c r="E45" s="23"/>
      <c r="F45" s="23">
        <v>-607787</v>
      </c>
      <c r="G45" s="23"/>
      <c r="H45" s="23"/>
      <c r="I45" s="23"/>
      <c r="J45" s="24">
        <f t="shared" si="13"/>
        <v>-607787</v>
      </c>
      <c r="K45" s="25">
        <f t="shared" si="14"/>
        <v>4243903</v>
      </c>
    </row>
    <row r="46" spans="1:11" s="20" customFormat="1" ht="12" customHeight="1" x14ac:dyDescent="0.25">
      <c r="A46" s="26" t="s">
        <v>96</v>
      </c>
      <c r="B46" s="27" t="s">
        <v>97</v>
      </c>
      <c r="C46" s="28">
        <v>3304847</v>
      </c>
      <c r="D46" s="28"/>
      <c r="E46" s="23"/>
      <c r="F46" s="23">
        <v>1022195</v>
      </c>
      <c r="G46" s="23"/>
      <c r="H46" s="23"/>
      <c r="I46" s="23"/>
      <c r="J46" s="24">
        <f t="shared" si="13"/>
        <v>1022195</v>
      </c>
      <c r="K46" s="25">
        <f t="shared" si="14"/>
        <v>4327042</v>
      </c>
    </row>
    <row r="47" spans="1:11" s="20" customFormat="1" ht="12" customHeight="1" x14ac:dyDescent="0.25">
      <c r="A47" s="26" t="s">
        <v>98</v>
      </c>
      <c r="B47" s="27" t="s">
        <v>99</v>
      </c>
      <c r="C47" s="28"/>
      <c r="D47" s="28"/>
      <c r="E47" s="23"/>
      <c r="F47" s="23"/>
      <c r="G47" s="23"/>
      <c r="H47" s="23"/>
      <c r="I47" s="23"/>
      <c r="J47" s="24">
        <f t="shared" si="13"/>
        <v>0</v>
      </c>
      <c r="K47" s="25">
        <f t="shared" si="14"/>
        <v>0</v>
      </c>
    </row>
    <row r="48" spans="1:11" s="20" customFormat="1" ht="12" customHeight="1" x14ac:dyDescent="0.25">
      <c r="A48" s="26" t="s">
        <v>100</v>
      </c>
      <c r="B48" s="27" t="s">
        <v>101</v>
      </c>
      <c r="C48" s="28"/>
      <c r="D48" s="28"/>
      <c r="E48" s="23"/>
      <c r="F48" s="23"/>
      <c r="G48" s="23"/>
      <c r="H48" s="23"/>
      <c r="I48" s="23"/>
      <c r="J48" s="24">
        <f t="shared" si="13"/>
        <v>0</v>
      </c>
      <c r="K48" s="25">
        <f t="shared" si="14"/>
        <v>0</v>
      </c>
    </row>
    <row r="49" spans="1:11" s="20" customFormat="1" ht="12" customHeight="1" x14ac:dyDescent="0.25">
      <c r="A49" s="26" t="s">
        <v>102</v>
      </c>
      <c r="B49" s="27" t="s">
        <v>103</v>
      </c>
      <c r="C49" s="39"/>
      <c r="D49" s="39"/>
      <c r="E49" s="40"/>
      <c r="F49" s="40"/>
      <c r="G49" s="40"/>
      <c r="H49" s="40"/>
      <c r="I49" s="40"/>
      <c r="J49" s="41">
        <f t="shared" si="13"/>
        <v>0</v>
      </c>
      <c r="K49" s="25">
        <f t="shared" si="14"/>
        <v>0</v>
      </c>
    </row>
    <row r="50" spans="1:11" s="20" customFormat="1" ht="12" customHeight="1" x14ac:dyDescent="0.25">
      <c r="A50" s="30" t="s">
        <v>104</v>
      </c>
      <c r="B50" s="35" t="s">
        <v>105</v>
      </c>
      <c r="C50" s="42"/>
      <c r="D50" s="42"/>
      <c r="E50" s="43"/>
      <c r="F50" s="43"/>
      <c r="G50" s="43"/>
      <c r="H50" s="43"/>
      <c r="I50" s="43"/>
      <c r="J50" s="44">
        <f t="shared" si="13"/>
        <v>0</v>
      </c>
      <c r="K50" s="25">
        <f t="shared" si="14"/>
        <v>0</v>
      </c>
    </row>
    <row r="51" spans="1:11" s="20" customFormat="1" ht="12" customHeight="1" thickBot="1" x14ac:dyDescent="0.3">
      <c r="A51" s="45" t="s">
        <v>106</v>
      </c>
      <c r="B51" s="46" t="s">
        <v>107</v>
      </c>
      <c r="C51" s="47"/>
      <c r="D51" s="47"/>
      <c r="E51" s="47"/>
      <c r="F51" s="47"/>
      <c r="G51" s="47"/>
      <c r="H51" s="47"/>
      <c r="I51" s="47"/>
      <c r="J51" s="48">
        <f t="shared" si="13"/>
        <v>0</v>
      </c>
      <c r="K51" s="49">
        <f t="shared" si="14"/>
        <v>0</v>
      </c>
    </row>
    <row r="52" spans="1:11" s="20" customFormat="1" ht="12" customHeight="1" thickBot="1" x14ac:dyDescent="0.3">
      <c r="A52" s="16" t="s">
        <v>108</v>
      </c>
      <c r="B52" s="17" t="s">
        <v>109</v>
      </c>
      <c r="C52" s="18">
        <f>SUM(C53:C57)</f>
        <v>1950000</v>
      </c>
      <c r="D52" s="18">
        <f t="shared" ref="D52:K52" si="15">SUM(D53:D57)</f>
        <v>0</v>
      </c>
      <c r="E52" s="18">
        <f t="shared" si="15"/>
        <v>0</v>
      </c>
      <c r="F52" s="18">
        <f t="shared" si="15"/>
        <v>0</v>
      </c>
      <c r="G52" s="18">
        <f t="shared" si="15"/>
        <v>0</v>
      </c>
      <c r="H52" s="18">
        <f t="shared" si="15"/>
        <v>0</v>
      </c>
      <c r="I52" s="18">
        <f t="shared" si="15"/>
        <v>0</v>
      </c>
      <c r="J52" s="18">
        <f t="shared" si="15"/>
        <v>0</v>
      </c>
      <c r="K52" s="19">
        <f t="shared" si="15"/>
        <v>1950000</v>
      </c>
    </row>
    <row r="53" spans="1:11" s="20" customFormat="1" ht="12" customHeight="1" x14ac:dyDescent="0.25">
      <c r="A53" s="21" t="s">
        <v>110</v>
      </c>
      <c r="B53" s="22" t="s">
        <v>111</v>
      </c>
      <c r="C53" s="40"/>
      <c r="D53" s="40"/>
      <c r="E53" s="40"/>
      <c r="F53" s="40"/>
      <c r="G53" s="40"/>
      <c r="H53" s="40"/>
      <c r="I53" s="40"/>
      <c r="J53" s="41">
        <f>D53+E53+F53+G53+H53+I53</f>
        <v>0</v>
      </c>
      <c r="K53" s="50">
        <f>C53+J53</f>
        <v>0</v>
      </c>
    </row>
    <row r="54" spans="1:11" s="20" customFormat="1" ht="12" customHeight="1" x14ac:dyDescent="0.25">
      <c r="A54" s="26" t="s">
        <v>112</v>
      </c>
      <c r="B54" s="27" t="s">
        <v>113</v>
      </c>
      <c r="C54" s="39"/>
      <c r="D54" s="39"/>
      <c r="E54" s="40"/>
      <c r="F54" s="40"/>
      <c r="G54" s="40"/>
      <c r="H54" s="40"/>
      <c r="I54" s="40"/>
      <c r="J54" s="41">
        <f>D54+E54+F54+G54+H54+I54</f>
        <v>0</v>
      </c>
      <c r="K54" s="50">
        <f>C54+J54</f>
        <v>0</v>
      </c>
    </row>
    <row r="55" spans="1:11" s="20" customFormat="1" ht="12" customHeight="1" x14ac:dyDescent="0.25">
      <c r="A55" s="26" t="s">
        <v>114</v>
      </c>
      <c r="B55" s="27" t="s">
        <v>115</v>
      </c>
      <c r="C55" s="39">
        <v>1950000</v>
      </c>
      <c r="D55" s="39"/>
      <c r="E55" s="40"/>
      <c r="F55" s="40"/>
      <c r="G55" s="40"/>
      <c r="H55" s="40"/>
      <c r="I55" s="40"/>
      <c r="J55" s="41">
        <f>D55+E55+F55+G55+H55+I55</f>
        <v>0</v>
      </c>
      <c r="K55" s="50">
        <f>C55+J55</f>
        <v>1950000</v>
      </c>
    </row>
    <row r="56" spans="1:11" s="20" customFormat="1" ht="12" customHeight="1" x14ac:dyDescent="0.25">
      <c r="A56" s="26" t="s">
        <v>116</v>
      </c>
      <c r="B56" s="27" t="s">
        <v>117</v>
      </c>
      <c r="C56" s="39"/>
      <c r="D56" s="39"/>
      <c r="E56" s="40"/>
      <c r="F56" s="40"/>
      <c r="G56" s="40"/>
      <c r="H56" s="40"/>
      <c r="I56" s="40"/>
      <c r="J56" s="41">
        <f>D56+E56+F56+G56+H56+I56</f>
        <v>0</v>
      </c>
      <c r="K56" s="50">
        <f>C56+J56</f>
        <v>0</v>
      </c>
    </row>
    <row r="57" spans="1:11" s="20" customFormat="1" ht="12" customHeight="1" thickBot="1" x14ac:dyDescent="0.3">
      <c r="A57" s="30" t="s">
        <v>118</v>
      </c>
      <c r="B57" s="31" t="s">
        <v>119</v>
      </c>
      <c r="C57" s="42"/>
      <c r="D57" s="42"/>
      <c r="E57" s="43"/>
      <c r="F57" s="43"/>
      <c r="G57" s="43"/>
      <c r="H57" s="43"/>
      <c r="I57" s="43"/>
      <c r="J57" s="44">
        <f>D57+E57+F57+G57+H57+I57</f>
        <v>0</v>
      </c>
      <c r="K57" s="50">
        <f>C57+J57</f>
        <v>0</v>
      </c>
    </row>
    <row r="58" spans="1:11" s="20" customFormat="1" ht="12" customHeight="1" thickBot="1" x14ac:dyDescent="0.3">
      <c r="A58" s="16" t="s">
        <v>120</v>
      </c>
      <c r="B58" s="17" t="s">
        <v>121</v>
      </c>
      <c r="C58" s="18">
        <f>SUM(C59:C61)</f>
        <v>0</v>
      </c>
      <c r="D58" s="18">
        <f t="shared" ref="D58:K58" si="16">SUM(D59:D61)</f>
        <v>0</v>
      </c>
      <c r="E58" s="18">
        <f t="shared" si="16"/>
        <v>0</v>
      </c>
      <c r="F58" s="18">
        <f t="shared" si="16"/>
        <v>0</v>
      </c>
      <c r="G58" s="18">
        <f t="shared" si="16"/>
        <v>0</v>
      </c>
      <c r="H58" s="18">
        <f t="shared" si="16"/>
        <v>0</v>
      </c>
      <c r="I58" s="18">
        <f t="shared" si="16"/>
        <v>0</v>
      </c>
      <c r="J58" s="18">
        <f t="shared" si="16"/>
        <v>0</v>
      </c>
      <c r="K58" s="19">
        <f t="shared" si="16"/>
        <v>0</v>
      </c>
    </row>
    <row r="59" spans="1:11" s="20" customFormat="1" ht="12" customHeight="1" x14ac:dyDescent="0.25">
      <c r="A59" s="21" t="s">
        <v>122</v>
      </c>
      <c r="B59" s="22" t="s">
        <v>123</v>
      </c>
      <c r="C59" s="23"/>
      <c r="D59" s="23"/>
      <c r="E59" s="23"/>
      <c r="F59" s="23"/>
      <c r="G59" s="23"/>
      <c r="H59" s="23"/>
      <c r="I59" s="23"/>
      <c r="J59" s="24">
        <f>D59+E59+F59+G59+H59+I59</f>
        <v>0</v>
      </c>
      <c r="K59" s="25">
        <f>C59+J59</f>
        <v>0</v>
      </c>
    </row>
    <row r="60" spans="1:11" s="20" customFormat="1" ht="12" customHeight="1" x14ac:dyDescent="0.25">
      <c r="A60" s="26" t="s">
        <v>124</v>
      </c>
      <c r="B60" s="27" t="s">
        <v>125</v>
      </c>
      <c r="C60" s="28"/>
      <c r="D60" s="28"/>
      <c r="E60" s="23"/>
      <c r="F60" s="23"/>
      <c r="G60" s="23"/>
      <c r="H60" s="23"/>
      <c r="I60" s="23"/>
      <c r="J60" s="24">
        <f>D60+E60+F60+G60+H60+I60</f>
        <v>0</v>
      </c>
      <c r="K60" s="25">
        <f>C60+J60</f>
        <v>0</v>
      </c>
    </row>
    <row r="61" spans="1:11" s="20" customFormat="1" ht="12" customHeight="1" x14ac:dyDescent="0.25">
      <c r="A61" s="26" t="s">
        <v>126</v>
      </c>
      <c r="B61" s="27" t="s">
        <v>127</v>
      </c>
      <c r="C61" s="28"/>
      <c r="D61" s="28"/>
      <c r="E61" s="23"/>
      <c r="F61" s="23"/>
      <c r="G61" s="23"/>
      <c r="H61" s="23"/>
      <c r="I61" s="23"/>
      <c r="J61" s="24">
        <f>D61+E61+F61+G61+H61+I61</f>
        <v>0</v>
      </c>
      <c r="K61" s="25">
        <f>C61+J61</f>
        <v>0</v>
      </c>
    </row>
    <row r="62" spans="1:11" s="20" customFormat="1" ht="12" customHeight="1" thickBot="1" x14ac:dyDescent="0.3">
      <c r="A62" s="30" t="s">
        <v>128</v>
      </c>
      <c r="B62" s="31" t="s">
        <v>129</v>
      </c>
      <c r="C62" s="33"/>
      <c r="D62" s="33"/>
      <c r="E62" s="34"/>
      <c r="F62" s="34"/>
      <c r="G62" s="34"/>
      <c r="H62" s="34"/>
      <c r="I62" s="34"/>
      <c r="J62" s="36">
        <f>D62+E62+F62+G62+H62+I62</f>
        <v>0</v>
      </c>
      <c r="K62" s="25">
        <f>C62+J62</f>
        <v>0</v>
      </c>
    </row>
    <row r="63" spans="1:11" s="20" customFormat="1" ht="12" customHeight="1" thickBot="1" x14ac:dyDescent="0.3">
      <c r="A63" s="16" t="s">
        <v>130</v>
      </c>
      <c r="B63" s="32" t="s">
        <v>131</v>
      </c>
      <c r="C63" s="18">
        <f>SUM(C64:C66)</f>
        <v>56000</v>
      </c>
      <c r="D63" s="18">
        <f t="shared" ref="D63:K63" si="17">SUM(D64:D66)</f>
        <v>0</v>
      </c>
      <c r="E63" s="18">
        <f t="shared" si="17"/>
        <v>0</v>
      </c>
      <c r="F63" s="18">
        <f t="shared" si="17"/>
        <v>0</v>
      </c>
      <c r="G63" s="18">
        <f t="shared" si="17"/>
        <v>0</v>
      </c>
      <c r="H63" s="18">
        <f t="shared" si="17"/>
        <v>0</v>
      </c>
      <c r="I63" s="18">
        <f t="shared" si="17"/>
        <v>0</v>
      </c>
      <c r="J63" s="18">
        <f t="shared" si="17"/>
        <v>0</v>
      </c>
      <c r="K63" s="19">
        <f t="shared" si="17"/>
        <v>56000</v>
      </c>
    </row>
    <row r="64" spans="1:11" s="20" customFormat="1" ht="12" customHeight="1" x14ac:dyDescent="0.25">
      <c r="A64" s="21" t="s">
        <v>132</v>
      </c>
      <c r="B64" s="22" t="s">
        <v>133</v>
      </c>
      <c r="C64" s="39"/>
      <c r="D64" s="39"/>
      <c r="E64" s="39"/>
      <c r="F64" s="39"/>
      <c r="G64" s="39"/>
      <c r="H64" s="39"/>
      <c r="I64" s="39"/>
      <c r="J64" s="51">
        <f>D64+E64+F64+G64+H64+I64</f>
        <v>0</v>
      </c>
      <c r="K64" s="52">
        <f>C64+J64</f>
        <v>0</v>
      </c>
    </row>
    <row r="65" spans="1:11" s="20" customFormat="1" ht="12" customHeight="1" x14ac:dyDescent="0.25">
      <c r="A65" s="26" t="s">
        <v>134</v>
      </c>
      <c r="B65" s="27" t="s">
        <v>135</v>
      </c>
      <c r="C65" s="39"/>
      <c r="D65" s="39"/>
      <c r="E65" s="39"/>
      <c r="F65" s="39"/>
      <c r="G65" s="39"/>
      <c r="H65" s="39"/>
      <c r="I65" s="39"/>
      <c r="J65" s="51">
        <f>D65+E65+F65+G65+H65+I65</f>
        <v>0</v>
      </c>
      <c r="K65" s="52">
        <f>C65+J65</f>
        <v>0</v>
      </c>
    </row>
    <row r="66" spans="1:11" s="20" customFormat="1" ht="12" customHeight="1" x14ac:dyDescent="0.25">
      <c r="A66" s="26" t="s">
        <v>136</v>
      </c>
      <c r="B66" s="27" t="s">
        <v>137</v>
      </c>
      <c r="C66" s="39">
        <v>56000</v>
      </c>
      <c r="D66" s="39"/>
      <c r="E66" s="39"/>
      <c r="F66" s="39"/>
      <c r="G66" s="39"/>
      <c r="H66" s="39"/>
      <c r="I66" s="39"/>
      <c r="J66" s="51">
        <f>D66+E66+F66+G66+H66+I66</f>
        <v>0</v>
      </c>
      <c r="K66" s="52">
        <f>C66+J66</f>
        <v>56000</v>
      </c>
    </row>
    <row r="67" spans="1:11" s="20" customFormat="1" ht="12" customHeight="1" thickBot="1" x14ac:dyDescent="0.3">
      <c r="A67" s="30" t="s">
        <v>138</v>
      </c>
      <c r="B67" s="31" t="s">
        <v>139</v>
      </c>
      <c r="C67" s="39"/>
      <c r="D67" s="39"/>
      <c r="E67" s="39"/>
      <c r="F67" s="39"/>
      <c r="G67" s="39"/>
      <c r="H67" s="39"/>
      <c r="I67" s="39"/>
      <c r="J67" s="51">
        <f>D67+E67+F67+G67+H67+I67</f>
        <v>0</v>
      </c>
      <c r="K67" s="52">
        <f>C67+J67</f>
        <v>0</v>
      </c>
    </row>
    <row r="68" spans="1:11" s="20" customFormat="1" ht="12" customHeight="1" thickBot="1" x14ac:dyDescent="0.3">
      <c r="A68" s="53" t="s">
        <v>140</v>
      </c>
      <c r="B68" s="17" t="s">
        <v>141</v>
      </c>
      <c r="C68" s="37">
        <f>+C11+C18+C25+C32+C40+C52+C58+C63</f>
        <v>235595109</v>
      </c>
      <c r="D68" s="37">
        <f t="shared" ref="D68:K68" si="18">+D11+D18+D25+D32+D40+D52+D58+D63</f>
        <v>8344387</v>
      </c>
      <c r="E68" s="37">
        <f t="shared" si="18"/>
        <v>25426689</v>
      </c>
      <c r="F68" s="37">
        <f t="shared" si="18"/>
        <v>2830057</v>
      </c>
      <c r="G68" s="37">
        <f t="shared" si="18"/>
        <v>0</v>
      </c>
      <c r="H68" s="37">
        <f t="shared" si="18"/>
        <v>0</v>
      </c>
      <c r="I68" s="37">
        <f t="shared" si="18"/>
        <v>0</v>
      </c>
      <c r="J68" s="37">
        <f t="shared" si="18"/>
        <v>36601133</v>
      </c>
      <c r="K68" s="38">
        <f t="shared" si="18"/>
        <v>272196242</v>
      </c>
    </row>
    <row r="69" spans="1:11" s="20" customFormat="1" ht="12" customHeight="1" thickBot="1" x14ac:dyDescent="0.3">
      <c r="A69" s="54" t="s">
        <v>142</v>
      </c>
      <c r="B69" s="32" t="s">
        <v>143</v>
      </c>
      <c r="C69" s="18">
        <f>SUM(C70:C72)</f>
        <v>0</v>
      </c>
      <c r="D69" s="18">
        <f t="shared" ref="D69:K69" si="19">SUM(D70:D72)</f>
        <v>0</v>
      </c>
      <c r="E69" s="18">
        <f t="shared" si="19"/>
        <v>0</v>
      </c>
      <c r="F69" s="18">
        <f t="shared" si="19"/>
        <v>0</v>
      </c>
      <c r="G69" s="18">
        <f t="shared" si="19"/>
        <v>0</v>
      </c>
      <c r="H69" s="18">
        <f t="shared" si="19"/>
        <v>0</v>
      </c>
      <c r="I69" s="18">
        <f t="shared" si="19"/>
        <v>0</v>
      </c>
      <c r="J69" s="18">
        <f t="shared" si="19"/>
        <v>0</v>
      </c>
      <c r="K69" s="19">
        <f t="shared" si="19"/>
        <v>0</v>
      </c>
    </row>
    <row r="70" spans="1:11" s="20" customFormat="1" ht="12" customHeight="1" x14ac:dyDescent="0.25">
      <c r="A70" s="21" t="s">
        <v>144</v>
      </c>
      <c r="B70" s="22" t="s">
        <v>145</v>
      </c>
      <c r="C70" s="39"/>
      <c r="D70" s="39"/>
      <c r="E70" s="39"/>
      <c r="F70" s="39"/>
      <c r="G70" s="39"/>
      <c r="H70" s="39"/>
      <c r="I70" s="39"/>
      <c r="J70" s="51">
        <f>D70+E70+F70+G70+H70+I70</f>
        <v>0</v>
      </c>
      <c r="K70" s="52">
        <f>C70+J70</f>
        <v>0</v>
      </c>
    </row>
    <row r="71" spans="1:11" s="20" customFormat="1" ht="12" customHeight="1" x14ac:dyDescent="0.25">
      <c r="A71" s="26" t="s">
        <v>146</v>
      </c>
      <c r="B71" s="27" t="s">
        <v>147</v>
      </c>
      <c r="C71" s="39"/>
      <c r="D71" s="39"/>
      <c r="E71" s="39"/>
      <c r="F71" s="39"/>
      <c r="G71" s="39"/>
      <c r="H71" s="39"/>
      <c r="I71" s="39"/>
      <c r="J71" s="51">
        <f>D71+E71+F71+G71+H71+I71</f>
        <v>0</v>
      </c>
      <c r="K71" s="52">
        <f>C71+J71</f>
        <v>0</v>
      </c>
    </row>
    <row r="72" spans="1:11" s="20" customFormat="1" ht="12" customHeight="1" thickBot="1" x14ac:dyDescent="0.3">
      <c r="A72" s="45" t="s">
        <v>148</v>
      </c>
      <c r="B72" s="55" t="s">
        <v>149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56">
        <f>C72+J72</f>
        <v>0</v>
      </c>
    </row>
    <row r="73" spans="1:11" s="20" customFormat="1" ht="12" customHeight="1" thickBot="1" x14ac:dyDescent="0.3">
      <c r="A73" s="54" t="s">
        <v>150</v>
      </c>
      <c r="B73" s="32" t="s">
        <v>151</v>
      </c>
      <c r="C73" s="18">
        <f>SUM(C74:C77)</f>
        <v>0</v>
      </c>
      <c r="D73" s="18">
        <f t="shared" ref="D73:K73" si="20">SUM(D74:D77)</f>
        <v>0</v>
      </c>
      <c r="E73" s="18">
        <f t="shared" si="20"/>
        <v>0</v>
      </c>
      <c r="F73" s="18">
        <f t="shared" si="20"/>
        <v>0</v>
      </c>
      <c r="G73" s="18">
        <f t="shared" si="20"/>
        <v>0</v>
      </c>
      <c r="H73" s="18">
        <f t="shared" si="20"/>
        <v>0</v>
      </c>
      <c r="I73" s="18">
        <f t="shared" si="20"/>
        <v>0</v>
      </c>
      <c r="J73" s="18">
        <f t="shared" si="20"/>
        <v>0</v>
      </c>
      <c r="K73" s="19">
        <f t="shared" si="20"/>
        <v>0</v>
      </c>
    </row>
    <row r="74" spans="1:11" s="20" customFormat="1" ht="12" customHeight="1" x14ac:dyDescent="0.25">
      <c r="A74" s="21" t="s">
        <v>152</v>
      </c>
      <c r="B74" s="57" t="s">
        <v>153</v>
      </c>
      <c r="C74" s="39"/>
      <c r="D74" s="39"/>
      <c r="E74" s="39"/>
      <c r="F74" s="39"/>
      <c r="G74" s="39"/>
      <c r="H74" s="39"/>
      <c r="I74" s="39"/>
      <c r="J74" s="51">
        <f>D74+E74+F74+G74+H74+I74</f>
        <v>0</v>
      </c>
      <c r="K74" s="52">
        <f>C74+J74</f>
        <v>0</v>
      </c>
    </row>
    <row r="75" spans="1:11" s="20" customFormat="1" ht="12" customHeight="1" x14ac:dyDescent="0.25">
      <c r="A75" s="26" t="s">
        <v>154</v>
      </c>
      <c r="B75" s="57" t="s">
        <v>155</v>
      </c>
      <c r="C75" s="39"/>
      <c r="D75" s="39"/>
      <c r="E75" s="39"/>
      <c r="F75" s="39"/>
      <c r="G75" s="39"/>
      <c r="H75" s="39"/>
      <c r="I75" s="39"/>
      <c r="J75" s="51">
        <f>D75+E75+F75+G75+H75+I75</f>
        <v>0</v>
      </c>
      <c r="K75" s="52">
        <f>C75+J75</f>
        <v>0</v>
      </c>
    </row>
    <row r="76" spans="1:11" s="20" customFormat="1" ht="12" customHeight="1" x14ac:dyDescent="0.25">
      <c r="A76" s="26" t="s">
        <v>156</v>
      </c>
      <c r="B76" s="57" t="s">
        <v>157</v>
      </c>
      <c r="C76" s="39"/>
      <c r="D76" s="39"/>
      <c r="E76" s="39"/>
      <c r="F76" s="39"/>
      <c r="G76" s="39"/>
      <c r="H76" s="39"/>
      <c r="I76" s="39"/>
      <c r="J76" s="51">
        <f>D76+E76+F76+G76+H76+I76</f>
        <v>0</v>
      </c>
      <c r="K76" s="52">
        <f>C76+J76</f>
        <v>0</v>
      </c>
    </row>
    <row r="77" spans="1:11" s="20" customFormat="1" ht="12" customHeight="1" thickBot="1" x14ac:dyDescent="0.3">
      <c r="A77" s="30" t="s">
        <v>158</v>
      </c>
      <c r="B77" s="58" t="s">
        <v>159</v>
      </c>
      <c r="C77" s="39"/>
      <c r="D77" s="39"/>
      <c r="E77" s="39"/>
      <c r="F77" s="39"/>
      <c r="G77" s="39"/>
      <c r="H77" s="39"/>
      <c r="I77" s="39"/>
      <c r="J77" s="51">
        <f>D77+E77+F77+G77+H77+I77</f>
        <v>0</v>
      </c>
      <c r="K77" s="52">
        <f>C77+J77</f>
        <v>0</v>
      </c>
    </row>
    <row r="78" spans="1:11" s="20" customFormat="1" ht="12" customHeight="1" thickBot="1" x14ac:dyDescent="0.3">
      <c r="A78" s="54" t="s">
        <v>160</v>
      </c>
      <c r="B78" s="32" t="s">
        <v>161</v>
      </c>
      <c r="C78" s="18">
        <f>SUM(C79:C80)</f>
        <v>56855958</v>
      </c>
      <c r="D78" s="18">
        <f t="shared" ref="D78:K78" si="21">SUM(D79:D80)</f>
        <v>7756925</v>
      </c>
      <c r="E78" s="18">
        <f t="shared" si="21"/>
        <v>0</v>
      </c>
      <c r="F78" s="18">
        <f t="shared" si="21"/>
        <v>3782214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11539139</v>
      </c>
      <c r="K78" s="19">
        <f t="shared" si="21"/>
        <v>68395097</v>
      </c>
    </row>
    <row r="79" spans="1:11" s="20" customFormat="1" ht="12" customHeight="1" x14ac:dyDescent="0.25">
      <c r="A79" s="21" t="s">
        <v>162</v>
      </c>
      <c r="B79" s="22" t="s">
        <v>163</v>
      </c>
      <c r="C79" s="39">
        <v>56855958</v>
      </c>
      <c r="D79" s="39">
        <v>7756925</v>
      </c>
      <c r="E79" s="39"/>
      <c r="F79" s="39">
        <v>3782214</v>
      </c>
      <c r="G79" s="39"/>
      <c r="H79" s="39"/>
      <c r="I79" s="39"/>
      <c r="J79" s="51">
        <f>D79+E79+F79+G79+H79+I79</f>
        <v>11539139</v>
      </c>
      <c r="K79" s="52">
        <f>C79+J79</f>
        <v>68395097</v>
      </c>
    </row>
    <row r="80" spans="1:11" s="20" customFormat="1" ht="12" customHeight="1" thickBot="1" x14ac:dyDescent="0.3">
      <c r="A80" s="30" t="s">
        <v>164</v>
      </c>
      <c r="B80" s="31" t="s">
        <v>165</v>
      </c>
      <c r="C80" s="39"/>
      <c r="D80" s="39"/>
      <c r="E80" s="39"/>
      <c r="F80" s="39"/>
      <c r="G80" s="39"/>
      <c r="H80" s="39"/>
      <c r="I80" s="39"/>
      <c r="J80" s="51">
        <f>D80+E80+F80+G80+H80+I80</f>
        <v>0</v>
      </c>
      <c r="K80" s="52">
        <f>C80+J80</f>
        <v>0</v>
      </c>
    </row>
    <row r="81" spans="1:11" s="20" customFormat="1" ht="12" customHeight="1" thickBot="1" x14ac:dyDescent="0.3">
      <c r="A81" s="54" t="s">
        <v>166</v>
      </c>
      <c r="B81" s="32" t="s">
        <v>167</v>
      </c>
      <c r="C81" s="18">
        <f>SUM(C82:C84)</f>
        <v>0</v>
      </c>
      <c r="D81" s="18">
        <f t="shared" ref="D81:K81" si="22">SUM(D82:D84)</f>
        <v>0</v>
      </c>
      <c r="E81" s="18">
        <f t="shared" si="22"/>
        <v>0</v>
      </c>
      <c r="F81" s="18">
        <f t="shared" si="22"/>
        <v>0</v>
      </c>
      <c r="G81" s="18">
        <f t="shared" si="22"/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19">
        <f t="shared" si="22"/>
        <v>0</v>
      </c>
    </row>
    <row r="82" spans="1:11" s="20" customFormat="1" ht="12" customHeight="1" x14ac:dyDescent="0.25">
      <c r="A82" s="21" t="s">
        <v>168</v>
      </c>
      <c r="B82" s="22" t="s">
        <v>169</v>
      </c>
      <c r="C82" s="39"/>
      <c r="D82" s="39"/>
      <c r="E82" s="39"/>
      <c r="F82" s="39"/>
      <c r="G82" s="39"/>
      <c r="H82" s="39"/>
      <c r="I82" s="39"/>
      <c r="J82" s="51">
        <f>D82+E82+F82+G82+H82+I82</f>
        <v>0</v>
      </c>
      <c r="K82" s="52">
        <f>C82+J82</f>
        <v>0</v>
      </c>
    </row>
    <row r="83" spans="1:11" s="20" customFormat="1" ht="12" customHeight="1" x14ac:dyDescent="0.25">
      <c r="A83" s="26" t="s">
        <v>170</v>
      </c>
      <c r="B83" s="27" t="s">
        <v>171</v>
      </c>
      <c r="C83" s="39"/>
      <c r="D83" s="39"/>
      <c r="E83" s="39"/>
      <c r="F83" s="39"/>
      <c r="G83" s="39"/>
      <c r="H83" s="39"/>
      <c r="I83" s="39"/>
      <c r="J83" s="51">
        <f>D83+E83+F83+G83+H83+I83</f>
        <v>0</v>
      </c>
      <c r="K83" s="52">
        <f>C83+J83</f>
        <v>0</v>
      </c>
    </row>
    <row r="84" spans="1:11" s="20" customFormat="1" ht="12" customHeight="1" thickBot="1" x14ac:dyDescent="0.3">
      <c r="A84" s="30" t="s">
        <v>172</v>
      </c>
      <c r="B84" s="31" t="s">
        <v>173</v>
      </c>
      <c r="C84" s="39"/>
      <c r="D84" s="39"/>
      <c r="E84" s="39"/>
      <c r="F84" s="39"/>
      <c r="G84" s="39"/>
      <c r="H84" s="39"/>
      <c r="I84" s="39"/>
      <c r="J84" s="51">
        <f>D84+E84+F84+G84+H84+I84</f>
        <v>0</v>
      </c>
      <c r="K84" s="52">
        <f>C84+J84</f>
        <v>0</v>
      </c>
    </row>
    <row r="85" spans="1:11" s="20" customFormat="1" ht="12" customHeight="1" thickBot="1" x14ac:dyDescent="0.3">
      <c r="A85" s="54" t="s">
        <v>174</v>
      </c>
      <c r="B85" s="32" t="s">
        <v>175</v>
      </c>
      <c r="C85" s="18">
        <f>SUM(C86:C89)</f>
        <v>0</v>
      </c>
      <c r="D85" s="18">
        <f t="shared" ref="D85:K85" si="23">SUM(D86:D89)</f>
        <v>0</v>
      </c>
      <c r="E85" s="18">
        <f t="shared" si="23"/>
        <v>0</v>
      </c>
      <c r="F85" s="18">
        <f t="shared" si="23"/>
        <v>0</v>
      </c>
      <c r="G85" s="18">
        <f t="shared" si="23"/>
        <v>0</v>
      </c>
      <c r="H85" s="18">
        <f t="shared" si="23"/>
        <v>0</v>
      </c>
      <c r="I85" s="18">
        <f t="shared" si="23"/>
        <v>0</v>
      </c>
      <c r="J85" s="18">
        <f t="shared" si="23"/>
        <v>0</v>
      </c>
      <c r="K85" s="19">
        <f t="shared" si="23"/>
        <v>0</v>
      </c>
    </row>
    <row r="86" spans="1:11" s="20" customFormat="1" ht="12" customHeight="1" x14ac:dyDescent="0.25">
      <c r="A86" s="59" t="s">
        <v>176</v>
      </c>
      <c r="B86" s="22" t="s">
        <v>177</v>
      </c>
      <c r="C86" s="39"/>
      <c r="D86" s="39"/>
      <c r="E86" s="39"/>
      <c r="F86" s="39"/>
      <c r="G86" s="39"/>
      <c r="H86" s="39"/>
      <c r="I86" s="39"/>
      <c r="J86" s="51">
        <f t="shared" ref="J86:J91" si="24">D86+E86+F86+G86+H86+I86</f>
        <v>0</v>
      </c>
      <c r="K86" s="52">
        <f t="shared" ref="K86:K91" si="25">C86+J86</f>
        <v>0</v>
      </c>
    </row>
    <row r="87" spans="1:11" s="20" customFormat="1" ht="12" customHeight="1" x14ac:dyDescent="0.25">
      <c r="A87" s="60" t="s">
        <v>178</v>
      </c>
      <c r="B87" s="27" t="s">
        <v>179</v>
      </c>
      <c r="C87" s="39"/>
      <c r="D87" s="39"/>
      <c r="E87" s="39"/>
      <c r="F87" s="39"/>
      <c r="G87" s="39"/>
      <c r="H87" s="39"/>
      <c r="I87" s="39"/>
      <c r="J87" s="51">
        <f t="shared" si="24"/>
        <v>0</v>
      </c>
      <c r="K87" s="52">
        <f t="shared" si="25"/>
        <v>0</v>
      </c>
    </row>
    <row r="88" spans="1:11" s="20" customFormat="1" ht="12" customHeight="1" x14ac:dyDescent="0.25">
      <c r="A88" s="60" t="s">
        <v>180</v>
      </c>
      <c r="B88" s="27" t="s">
        <v>181</v>
      </c>
      <c r="C88" s="39"/>
      <c r="D88" s="39"/>
      <c r="E88" s="39"/>
      <c r="F88" s="39"/>
      <c r="G88" s="39"/>
      <c r="H88" s="39"/>
      <c r="I88" s="39"/>
      <c r="J88" s="51">
        <f t="shared" si="24"/>
        <v>0</v>
      </c>
      <c r="K88" s="52">
        <f t="shared" si="25"/>
        <v>0</v>
      </c>
    </row>
    <row r="89" spans="1:11" s="20" customFormat="1" ht="12" customHeight="1" thickBot="1" x14ac:dyDescent="0.3">
      <c r="A89" s="61" t="s">
        <v>182</v>
      </c>
      <c r="B89" s="31" t="s">
        <v>183</v>
      </c>
      <c r="C89" s="39"/>
      <c r="D89" s="39"/>
      <c r="E89" s="39"/>
      <c r="F89" s="39"/>
      <c r="G89" s="39"/>
      <c r="H89" s="39"/>
      <c r="I89" s="39"/>
      <c r="J89" s="51">
        <f t="shared" si="24"/>
        <v>0</v>
      </c>
      <c r="K89" s="52">
        <f t="shared" si="25"/>
        <v>0</v>
      </c>
    </row>
    <row r="90" spans="1:11" s="20" customFormat="1" ht="12" customHeight="1" thickBot="1" x14ac:dyDescent="0.3">
      <c r="A90" s="54" t="s">
        <v>184</v>
      </c>
      <c r="B90" s="32" t="s">
        <v>185</v>
      </c>
      <c r="C90" s="62"/>
      <c r="D90" s="62"/>
      <c r="E90" s="62"/>
      <c r="F90" s="62"/>
      <c r="G90" s="62"/>
      <c r="H90" s="62"/>
      <c r="I90" s="62"/>
      <c r="J90" s="18">
        <f t="shared" si="24"/>
        <v>0</v>
      </c>
      <c r="K90" s="19">
        <f t="shared" si="25"/>
        <v>0</v>
      </c>
    </row>
    <row r="91" spans="1:11" s="20" customFormat="1" ht="13.5" customHeight="1" thickBot="1" x14ac:dyDescent="0.3">
      <c r="A91" s="54" t="s">
        <v>186</v>
      </c>
      <c r="B91" s="32" t="s">
        <v>187</v>
      </c>
      <c r="C91" s="62"/>
      <c r="D91" s="62"/>
      <c r="E91" s="62"/>
      <c r="F91" s="62"/>
      <c r="G91" s="62"/>
      <c r="H91" s="62"/>
      <c r="I91" s="62"/>
      <c r="J91" s="18">
        <f t="shared" si="24"/>
        <v>0</v>
      </c>
      <c r="K91" s="19">
        <f t="shared" si="25"/>
        <v>0</v>
      </c>
    </row>
    <row r="92" spans="1:11" s="20" customFormat="1" ht="15.75" customHeight="1" thickBot="1" x14ac:dyDescent="0.3">
      <c r="A92" s="54" t="s">
        <v>188</v>
      </c>
      <c r="B92" s="32" t="s">
        <v>189</v>
      </c>
      <c r="C92" s="37">
        <f>+C69+C73+C78+C81+C85+C91+C90</f>
        <v>56855958</v>
      </c>
      <c r="D92" s="37">
        <f t="shared" ref="D92:K92" si="26">+D69+D73+D78+D81+D85+D91+D90</f>
        <v>7756925</v>
      </c>
      <c r="E92" s="37">
        <f t="shared" si="26"/>
        <v>0</v>
      </c>
      <c r="F92" s="37">
        <f t="shared" si="26"/>
        <v>3782214</v>
      </c>
      <c r="G92" s="37">
        <f t="shared" si="26"/>
        <v>0</v>
      </c>
      <c r="H92" s="37">
        <f t="shared" si="26"/>
        <v>0</v>
      </c>
      <c r="I92" s="37">
        <f t="shared" si="26"/>
        <v>0</v>
      </c>
      <c r="J92" s="37">
        <f t="shared" si="26"/>
        <v>11539139</v>
      </c>
      <c r="K92" s="38">
        <f t="shared" si="26"/>
        <v>68395097</v>
      </c>
    </row>
    <row r="93" spans="1:11" s="20" customFormat="1" ht="25.5" customHeight="1" thickBot="1" x14ac:dyDescent="0.3">
      <c r="A93" s="63" t="s">
        <v>190</v>
      </c>
      <c r="B93" s="64" t="s">
        <v>191</v>
      </c>
      <c r="C93" s="37">
        <f>+C68+C92</f>
        <v>292451067</v>
      </c>
      <c r="D93" s="37">
        <f t="shared" ref="D93:K93" si="27">+D68+D92</f>
        <v>16101312</v>
      </c>
      <c r="E93" s="37">
        <f t="shared" si="27"/>
        <v>25426689</v>
      </c>
      <c r="F93" s="37">
        <f t="shared" si="27"/>
        <v>6612271</v>
      </c>
      <c r="G93" s="37">
        <f t="shared" si="27"/>
        <v>0</v>
      </c>
      <c r="H93" s="37">
        <f t="shared" si="27"/>
        <v>0</v>
      </c>
      <c r="I93" s="37">
        <f t="shared" si="27"/>
        <v>0</v>
      </c>
      <c r="J93" s="37">
        <f t="shared" si="27"/>
        <v>48140272</v>
      </c>
      <c r="K93" s="38">
        <f t="shared" si="27"/>
        <v>340591339</v>
      </c>
    </row>
    <row r="94" spans="1:11" s="20" customFormat="1" ht="30.75" customHeight="1" x14ac:dyDescent="0.25">
      <c r="A94" s="65"/>
      <c r="B94" s="66"/>
      <c r="C94" s="67"/>
    </row>
    <row r="95" spans="1:11" ht="16.5" customHeight="1" x14ac:dyDescent="0.3">
      <c r="A95" s="501" t="s">
        <v>192</v>
      </c>
      <c r="B95" s="501"/>
      <c r="C95" s="501"/>
      <c r="D95" s="501"/>
      <c r="E95" s="501"/>
      <c r="F95" s="501"/>
      <c r="G95" s="501"/>
      <c r="H95" s="501"/>
      <c r="I95" s="501"/>
      <c r="J95" s="501"/>
      <c r="K95" s="501"/>
    </row>
    <row r="96" spans="1:11" s="69" customFormat="1" ht="16.5" customHeight="1" thickBot="1" x14ac:dyDescent="0.35">
      <c r="A96" s="502" t="s">
        <v>193</v>
      </c>
      <c r="B96" s="502"/>
      <c r="C96" s="68"/>
      <c r="K96" s="68" t="str">
        <f>K7</f>
        <v>Forintban!</v>
      </c>
    </row>
    <row r="97" spans="1:11" x14ac:dyDescent="0.3">
      <c r="A97" s="486" t="s">
        <v>4</v>
      </c>
      <c r="B97" s="488" t="s">
        <v>194</v>
      </c>
      <c r="C97" s="490" t="str">
        <f>+CONCATENATE(LEFT([1]RM_ÖSSZEFÜGGÉSEK!A6,4),". évi")</f>
        <v>2019. évi</v>
      </c>
      <c r="D97" s="491"/>
      <c r="E97" s="492"/>
      <c r="F97" s="492"/>
      <c r="G97" s="492"/>
      <c r="H97" s="492"/>
      <c r="I97" s="492"/>
      <c r="J97" s="492"/>
      <c r="K97" s="493"/>
    </row>
    <row r="98" spans="1:11" ht="23.4" thickBot="1" x14ac:dyDescent="0.35">
      <c r="A98" s="487"/>
      <c r="B98" s="489"/>
      <c r="C98" s="70" t="s">
        <v>6</v>
      </c>
      <c r="D98" s="71" t="str">
        <f t="shared" ref="D98:I98" si="28">D9</f>
        <v xml:space="preserve">1. sz. módosítás </v>
      </c>
      <c r="E98" s="71" t="str">
        <f t="shared" si="28"/>
        <v xml:space="preserve">2. sz. módosítás </v>
      </c>
      <c r="F98" s="71" t="str">
        <f t="shared" si="28"/>
        <v xml:space="preserve">3. sz. módosítás </v>
      </c>
      <c r="G98" s="71" t="str">
        <f t="shared" si="28"/>
        <v xml:space="preserve">4. sz. módosítás </v>
      </c>
      <c r="H98" s="71" t="str">
        <f t="shared" si="28"/>
        <v xml:space="preserve">.5. sz. módosítás </v>
      </c>
      <c r="I98" s="71" t="str">
        <f t="shared" si="28"/>
        <v xml:space="preserve">6. sz. módosítás </v>
      </c>
      <c r="J98" s="72" t="s">
        <v>13</v>
      </c>
      <c r="K98" s="73" t="e">
        <f>'[2]1.3.sz.mell'!K9=K9</f>
        <v>#REF!</v>
      </c>
    </row>
    <row r="99" spans="1:11" s="15" customFormat="1" ht="12" customHeight="1" thickBot="1" x14ac:dyDescent="0.25">
      <c r="A99" s="74" t="s">
        <v>15</v>
      </c>
      <c r="B99" s="75" t="s">
        <v>16</v>
      </c>
      <c r="C99" s="12" t="s">
        <v>17</v>
      </c>
      <c r="D99" s="12" t="s">
        <v>18</v>
      </c>
      <c r="E99" s="13" t="s">
        <v>19</v>
      </c>
      <c r="F99" s="13" t="s">
        <v>20</v>
      </c>
      <c r="G99" s="13" t="s">
        <v>21</v>
      </c>
      <c r="H99" s="13" t="s">
        <v>22</v>
      </c>
      <c r="I99" s="13" t="s">
        <v>23</v>
      </c>
      <c r="J99" s="13" t="s">
        <v>24</v>
      </c>
      <c r="K99" s="14" t="s">
        <v>25</v>
      </c>
    </row>
    <row r="100" spans="1:11" ht="12" customHeight="1" thickBot="1" x14ac:dyDescent="0.35">
      <c r="A100" s="76" t="s">
        <v>26</v>
      </c>
      <c r="B100" s="77" t="s">
        <v>195</v>
      </c>
      <c r="C100" s="78">
        <f>C101+C102+C103+C104+C105+C118</f>
        <v>250851574</v>
      </c>
      <c r="D100" s="78">
        <f t="shared" ref="D100:K100" si="29">D101+D102+D103+D104+D105+D118</f>
        <v>8601312</v>
      </c>
      <c r="E100" s="78">
        <f t="shared" si="29"/>
        <v>11226589</v>
      </c>
      <c r="F100" s="78">
        <f t="shared" si="29"/>
        <v>15889760</v>
      </c>
      <c r="G100" s="78">
        <f t="shared" si="29"/>
        <v>0</v>
      </c>
      <c r="H100" s="78">
        <f t="shared" si="29"/>
        <v>0</v>
      </c>
      <c r="I100" s="78">
        <f t="shared" si="29"/>
        <v>0</v>
      </c>
      <c r="J100" s="78">
        <f t="shared" si="29"/>
        <v>35717661</v>
      </c>
      <c r="K100" s="79">
        <f t="shared" si="29"/>
        <v>286569235</v>
      </c>
    </row>
    <row r="101" spans="1:11" ht="12" customHeight="1" x14ac:dyDescent="0.3">
      <c r="A101" s="80" t="s">
        <v>28</v>
      </c>
      <c r="B101" s="81" t="s">
        <v>196</v>
      </c>
      <c r="C101" s="28">
        <v>114033756</v>
      </c>
      <c r="D101" s="82">
        <v>6249646</v>
      </c>
      <c r="E101" s="82">
        <v>6018470</v>
      </c>
      <c r="F101" s="82">
        <v>7412302</v>
      </c>
      <c r="G101" s="82"/>
      <c r="H101" s="82"/>
      <c r="I101" s="82"/>
      <c r="J101" s="83">
        <f t="shared" ref="J101:J120" si="30">D101+E101+F101+G101+H101+I101</f>
        <v>19680418</v>
      </c>
      <c r="K101" s="84">
        <f t="shared" ref="K101:K120" si="31">C101+J101</f>
        <v>133714174</v>
      </c>
    </row>
    <row r="102" spans="1:11" ht="12" customHeight="1" x14ac:dyDescent="0.3">
      <c r="A102" s="26" t="s">
        <v>30</v>
      </c>
      <c r="B102" s="85" t="s">
        <v>197</v>
      </c>
      <c r="C102" s="33">
        <v>18882660</v>
      </c>
      <c r="D102" s="28">
        <v>1224767</v>
      </c>
      <c r="E102" s="28">
        <v>1080371</v>
      </c>
      <c r="F102" s="28">
        <v>89013</v>
      </c>
      <c r="G102" s="28"/>
      <c r="H102" s="28"/>
      <c r="I102" s="28"/>
      <c r="J102" s="86">
        <f t="shared" si="30"/>
        <v>2394151</v>
      </c>
      <c r="K102" s="87">
        <f t="shared" si="31"/>
        <v>21276811</v>
      </c>
    </row>
    <row r="103" spans="1:11" ht="12" customHeight="1" x14ac:dyDescent="0.3">
      <c r="A103" s="26" t="s">
        <v>32</v>
      </c>
      <c r="B103" s="85" t="s">
        <v>198</v>
      </c>
      <c r="C103" s="33">
        <v>93704662</v>
      </c>
      <c r="D103" s="33">
        <v>150799</v>
      </c>
      <c r="E103" s="33">
        <v>1623828</v>
      </c>
      <c r="F103" s="33">
        <v>9012445</v>
      </c>
      <c r="G103" s="33"/>
      <c r="H103" s="33"/>
      <c r="I103" s="33"/>
      <c r="J103" s="88">
        <f t="shared" si="30"/>
        <v>10787072</v>
      </c>
      <c r="K103" s="89">
        <f t="shared" si="31"/>
        <v>104491734</v>
      </c>
    </row>
    <row r="104" spans="1:11" ht="12" customHeight="1" x14ac:dyDescent="0.3">
      <c r="A104" s="26" t="s">
        <v>34</v>
      </c>
      <c r="B104" s="90" t="s">
        <v>199</v>
      </c>
      <c r="C104" s="33">
        <v>18431000</v>
      </c>
      <c r="D104" s="33"/>
      <c r="E104" s="33"/>
      <c r="F104" s="33">
        <v>448000</v>
      </c>
      <c r="G104" s="33"/>
      <c r="H104" s="33"/>
      <c r="I104" s="33"/>
      <c r="J104" s="88">
        <f t="shared" si="30"/>
        <v>448000</v>
      </c>
      <c r="K104" s="89">
        <f t="shared" si="31"/>
        <v>18879000</v>
      </c>
    </row>
    <row r="105" spans="1:11" ht="12" customHeight="1" x14ac:dyDescent="0.3">
      <c r="A105" s="26" t="s">
        <v>200</v>
      </c>
      <c r="B105" s="91" t="s">
        <v>201</v>
      </c>
      <c r="C105" s="33">
        <v>1411966</v>
      </c>
      <c r="D105" s="33">
        <v>2863630</v>
      </c>
      <c r="E105" s="33">
        <v>3931920</v>
      </c>
      <c r="F105" s="33"/>
      <c r="G105" s="33"/>
      <c r="H105" s="33"/>
      <c r="I105" s="33"/>
      <c r="J105" s="88">
        <f t="shared" si="30"/>
        <v>6795550</v>
      </c>
      <c r="K105" s="89">
        <f t="shared" si="31"/>
        <v>8207516</v>
      </c>
    </row>
    <row r="106" spans="1:11" ht="12" customHeight="1" x14ac:dyDescent="0.3">
      <c r="A106" s="26" t="s">
        <v>38</v>
      </c>
      <c r="B106" s="85" t="s">
        <v>202</v>
      </c>
      <c r="C106" s="33"/>
      <c r="D106" s="33">
        <v>1887530</v>
      </c>
      <c r="E106" s="33"/>
      <c r="F106" s="33"/>
      <c r="G106" s="33"/>
      <c r="H106" s="33"/>
      <c r="I106" s="33"/>
      <c r="J106" s="88">
        <f t="shared" si="30"/>
        <v>1887530</v>
      </c>
      <c r="K106" s="89">
        <f t="shared" si="31"/>
        <v>1887530</v>
      </c>
    </row>
    <row r="107" spans="1:11" ht="12" customHeight="1" x14ac:dyDescent="0.3">
      <c r="A107" s="26" t="s">
        <v>203</v>
      </c>
      <c r="B107" s="92" t="s">
        <v>204</v>
      </c>
      <c r="C107" s="33"/>
      <c r="D107" s="33"/>
      <c r="E107" s="33"/>
      <c r="F107" s="33"/>
      <c r="G107" s="33"/>
      <c r="H107" s="33"/>
      <c r="I107" s="33"/>
      <c r="J107" s="88">
        <f t="shared" si="30"/>
        <v>0</v>
      </c>
      <c r="K107" s="89">
        <f t="shared" si="31"/>
        <v>0</v>
      </c>
    </row>
    <row r="108" spans="1:11" ht="12" customHeight="1" x14ac:dyDescent="0.3">
      <c r="A108" s="26" t="s">
        <v>205</v>
      </c>
      <c r="B108" s="92" t="s">
        <v>206</v>
      </c>
      <c r="C108" s="33"/>
      <c r="D108" s="33"/>
      <c r="E108" s="33"/>
      <c r="F108" s="33"/>
      <c r="G108" s="33"/>
      <c r="H108" s="33"/>
      <c r="I108" s="33"/>
      <c r="J108" s="88">
        <f t="shared" si="30"/>
        <v>0</v>
      </c>
      <c r="K108" s="89">
        <f t="shared" si="31"/>
        <v>0</v>
      </c>
    </row>
    <row r="109" spans="1:11" ht="12" customHeight="1" x14ac:dyDescent="0.3">
      <c r="A109" s="26" t="s">
        <v>207</v>
      </c>
      <c r="B109" s="93" t="s">
        <v>208</v>
      </c>
      <c r="C109" s="33"/>
      <c r="D109" s="33"/>
      <c r="E109" s="33"/>
      <c r="F109" s="33"/>
      <c r="G109" s="33"/>
      <c r="H109" s="33"/>
      <c r="I109" s="33"/>
      <c r="J109" s="88">
        <f t="shared" si="30"/>
        <v>0</v>
      </c>
      <c r="K109" s="89">
        <f t="shared" si="31"/>
        <v>0</v>
      </c>
    </row>
    <row r="110" spans="1:11" ht="12" customHeight="1" x14ac:dyDescent="0.3">
      <c r="A110" s="26" t="s">
        <v>209</v>
      </c>
      <c r="B110" s="94" t="s">
        <v>210</v>
      </c>
      <c r="C110" s="33"/>
      <c r="D110" s="33"/>
      <c r="E110" s="33"/>
      <c r="F110" s="33"/>
      <c r="G110" s="33"/>
      <c r="H110" s="33"/>
      <c r="I110" s="33"/>
      <c r="J110" s="88">
        <f t="shared" si="30"/>
        <v>0</v>
      </c>
      <c r="K110" s="89">
        <f t="shared" si="31"/>
        <v>0</v>
      </c>
    </row>
    <row r="111" spans="1:11" ht="12" customHeight="1" x14ac:dyDescent="0.3">
      <c r="A111" s="26" t="s">
        <v>211</v>
      </c>
      <c r="B111" s="94" t="s">
        <v>212</v>
      </c>
      <c r="C111" s="33"/>
      <c r="D111" s="33"/>
      <c r="E111" s="33"/>
      <c r="F111" s="33"/>
      <c r="G111" s="33"/>
      <c r="H111" s="33"/>
      <c r="I111" s="33"/>
      <c r="J111" s="88">
        <f t="shared" si="30"/>
        <v>0</v>
      </c>
      <c r="K111" s="89">
        <f t="shared" si="31"/>
        <v>0</v>
      </c>
    </row>
    <row r="112" spans="1:11" ht="12" customHeight="1" x14ac:dyDescent="0.3">
      <c r="A112" s="26" t="s">
        <v>213</v>
      </c>
      <c r="B112" s="93" t="s">
        <v>214</v>
      </c>
      <c r="C112" s="33">
        <v>1411966</v>
      </c>
      <c r="D112" s="33"/>
      <c r="E112" s="33"/>
      <c r="F112" s="33"/>
      <c r="G112" s="33"/>
      <c r="H112" s="33"/>
      <c r="I112" s="33"/>
      <c r="J112" s="88">
        <f t="shared" si="30"/>
        <v>0</v>
      </c>
      <c r="K112" s="89">
        <f t="shared" si="31"/>
        <v>1411966</v>
      </c>
    </row>
    <row r="113" spans="1:11" ht="12" customHeight="1" x14ac:dyDescent="0.3">
      <c r="A113" s="26" t="s">
        <v>215</v>
      </c>
      <c r="B113" s="93" t="s">
        <v>216</v>
      </c>
      <c r="C113" s="33"/>
      <c r="D113" s="33"/>
      <c r="E113" s="33"/>
      <c r="F113" s="33"/>
      <c r="G113" s="33"/>
      <c r="H113" s="33"/>
      <c r="I113" s="33"/>
      <c r="J113" s="88">
        <f t="shared" si="30"/>
        <v>0</v>
      </c>
      <c r="K113" s="89">
        <f t="shared" si="31"/>
        <v>0</v>
      </c>
    </row>
    <row r="114" spans="1:11" ht="12" customHeight="1" x14ac:dyDescent="0.3">
      <c r="A114" s="26" t="s">
        <v>217</v>
      </c>
      <c r="B114" s="94" t="s">
        <v>218</v>
      </c>
      <c r="C114" s="33"/>
      <c r="D114" s="33"/>
      <c r="E114" s="33"/>
      <c r="F114" s="33"/>
      <c r="G114" s="33"/>
      <c r="H114" s="33"/>
      <c r="I114" s="33"/>
      <c r="J114" s="88">
        <f t="shared" si="30"/>
        <v>0</v>
      </c>
      <c r="K114" s="89">
        <f t="shared" si="31"/>
        <v>0</v>
      </c>
    </row>
    <row r="115" spans="1:11" ht="12" customHeight="1" x14ac:dyDescent="0.3">
      <c r="A115" s="95" t="s">
        <v>219</v>
      </c>
      <c r="B115" s="92" t="s">
        <v>220</v>
      </c>
      <c r="C115" s="33"/>
      <c r="D115" s="33"/>
      <c r="E115" s="33"/>
      <c r="F115" s="33"/>
      <c r="G115" s="33"/>
      <c r="H115" s="33"/>
      <c r="I115" s="33"/>
      <c r="J115" s="88">
        <f t="shared" si="30"/>
        <v>0</v>
      </c>
      <c r="K115" s="89">
        <f t="shared" si="31"/>
        <v>0</v>
      </c>
    </row>
    <row r="116" spans="1:11" ht="12" customHeight="1" x14ac:dyDescent="0.3">
      <c r="A116" s="26" t="s">
        <v>221</v>
      </c>
      <c r="B116" s="92" t="s">
        <v>222</v>
      </c>
      <c r="C116" s="33"/>
      <c r="D116" s="33"/>
      <c r="E116" s="33"/>
      <c r="F116" s="33"/>
      <c r="G116" s="33"/>
      <c r="H116" s="33"/>
      <c r="I116" s="33"/>
      <c r="J116" s="88">
        <f t="shared" si="30"/>
        <v>0</v>
      </c>
      <c r="K116" s="89">
        <f t="shared" si="31"/>
        <v>0</v>
      </c>
    </row>
    <row r="117" spans="1:11" ht="12" customHeight="1" x14ac:dyDescent="0.3">
      <c r="A117" s="30" t="s">
        <v>223</v>
      </c>
      <c r="B117" s="92" t="s">
        <v>224</v>
      </c>
      <c r="C117" s="33"/>
      <c r="D117" s="33">
        <v>976100</v>
      </c>
      <c r="E117" s="33"/>
      <c r="F117" s="33"/>
      <c r="G117" s="33"/>
      <c r="H117" s="33"/>
      <c r="I117" s="33"/>
      <c r="J117" s="88">
        <f t="shared" si="30"/>
        <v>976100</v>
      </c>
      <c r="K117" s="89">
        <f t="shared" si="31"/>
        <v>976100</v>
      </c>
    </row>
    <row r="118" spans="1:11" ht="12" customHeight="1" x14ac:dyDescent="0.3">
      <c r="A118" s="26" t="s">
        <v>225</v>
      </c>
      <c r="B118" s="90" t="s">
        <v>226</v>
      </c>
      <c r="C118" s="28">
        <v>4387530</v>
      </c>
      <c r="D118" s="28">
        <v>-1887530</v>
      </c>
      <c r="E118" s="28">
        <v>-1428000</v>
      </c>
      <c r="F118" s="28">
        <v>-1072000</v>
      </c>
      <c r="G118" s="28"/>
      <c r="H118" s="28"/>
      <c r="I118" s="28"/>
      <c r="J118" s="86">
        <f t="shared" si="30"/>
        <v>-4387530</v>
      </c>
      <c r="K118" s="87">
        <f t="shared" si="31"/>
        <v>0</v>
      </c>
    </row>
    <row r="119" spans="1:11" ht="12" customHeight="1" x14ac:dyDescent="0.3">
      <c r="A119" s="26" t="s">
        <v>227</v>
      </c>
      <c r="B119" s="85" t="s">
        <v>228</v>
      </c>
      <c r="C119" s="28">
        <v>4387530</v>
      </c>
      <c r="D119" s="28">
        <v>-1887530</v>
      </c>
      <c r="E119" s="28">
        <v>-1428000</v>
      </c>
      <c r="F119" s="28">
        <v>-1072000</v>
      </c>
      <c r="G119" s="28"/>
      <c r="H119" s="28"/>
      <c r="I119" s="28"/>
      <c r="J119" s="86">
        <f t="shared" si="30"/>
        <v>-4387530</v>
      </c>
      <c r="K119" s="87">
        <f t="shared" si="31"/>
        <v>0</v>
      </c>
    </row>
    <row r="120" spans="1:11" ht="12" customHeight="1" thickBot="1" x14ac:dyDescent="0.35">
      <c r="A120" s="45" t="s">
        <v>229</v>
      </c>
      <c r="B120" s="96" t="s">
        <v>230</v>
      </c>
      <c r="C120" s="97"/>
      <c r="D120" s="97"/>
      <c r="E120" s="97"/>
      <c r="F120" s="97"/>
      <c r="G120" s="97"/>
      <c r="H120" s="97"/>
      <c r="I120" s="97"/>
      <c r="J120" s="98">
        <f t="shared" si="30"/>
        <v>0</v>
      </c>
      <c r="K120" s="49">
        <f t="shared" si="31"/>
        <v>0</v>
      </c>
    </row>
    <row r="121" spans="1:11" ht="12" customHeight="1" thickBot="1" x14ac:dyDescent="0.35">
      <c r="A121" s="99" t="s">
        <v>40</v>
      </c>
      <c r="B121" s="100" t="s">
        <v>231</v>
      </c>
      <c r="C121" s="101">
        <f>+C122+C124+C126</f>
        <v>35862254</v>
      </c>
      <c r="D121" s="18">
        <f t="shared" ref="D121:K121" si="32">+D122+D124+D126</f>
        <v>7500000</v>
      </c>
      <c r="E121" s="101">
        <f t="shared" si="32"/>
        <v>14200100</v>
      </c>
      <c r="F121" s="101">
        <f t="shared" si="32"/>
        <v>-9277489</v>
      </c>
      <c r="G121" s="101">
        <f t="shared" si="32"/>
        <v>0</v>
      </c>
      <c r="H121" s="101">
        <f t="shared" si="32"/>
        <v>0</v>
      </c>
      <c r="I121" s="101">
        <f t="shared" si="32"/>
        <v>0</v>
      </c>
      <c r="J121" s="101">
        <f t="shared" si="32"/>
        <v>12422611</v>
      </c>
      <c r="K121" s="102">
        <f t="shared" si="32"/>
        <v>48284865</v>
      </c>
    </row>
    <row r="122" spans="1:11" ht="12" customHeight="1" x14ac:dyDescent="0.3">
      <c r="A122" s="21" t="s">
        <v>42</v>
      </c>
      <c r="B122" s="85" t="s">
        <v>232</v>
      </c>
      <c r="C122" s="23">
        <v>4433000</v>
      </c>
      <c r="D122" s="103">
        <v>7000000</v>
      </c>
      <c r="E122" s="103">
        <v>14200100</v>
      </c>
      <c r="F122" s="103">
        <v>-9277489</v>
      </c>
      <c r="G122" s="103"/>
      <c r="H122" s="103"/>
      <c r="I122" s="23"/>
      <c r="J122" s="24">
        <f t="shared" ref="J122:J134" si="33">D122+E122+F122+G122+H122+I122</f>
        <v>11922611</v>
      </c>
      <c r="K122" s="25">
        <f t="shared" ref="K122:K134" si="34">C122+J122</f>
        <v>16355611</v>
      </c>
    </row>
    <row r="123" spans="1:11" ht="12" customHeight="1" x14ac:dyDescent="0.3">
      <c r="A123" s="21" t="s">
        <v>44</v>
      </c>
      <c r="B123" s="104" t="s">
        <v>233</v>
      </c>
      <c r="C123" s="23"/>
      <c r="D123" s="103"/>
      <c r="E123" s="103"/>
      <c r="F123" s="103"/>
      <c r="G123" s="103"/>
      <c r="H123" s="103"/>
      <c r="I123" s="23"/>
      <c r="J123" s="24">
        <f t="shared" si="33"/>
        <v>0</v>
      </c>
      <c r="K123" s="25">
        <f t="shared" si="34"/>
        <v>0</v>
      </c>
    </row>
    <row r="124" spans="1:11" ht="12" customHeight="1" x14ac:dyDescent="0.3">
      <c r="A124" s="21" t="s">
        <v>46</v>
      </c>
      <c r="B124" s="104" t="s">
        <v>234</v>
      </c>
      <c r="C124" s="28">
        <v>31429254</v>
      </c>
      <c r="D124" s="105">
        <v>500000</v>
      </c>
      <c r="E124" s="105"/>
      <c r="F124" s="105"/>
      <c r="G124" s="105"/>
      <c r="H124" s="105"/>
      <c r="I124" s="28"/>
      <c r="J124" s="86">
        <f t="shared" si="33"/>
        <v>500000</v>
      </c>
      <c r="K124" s="87">
        <f t="shared" si="34"/>
        <v>31929254</v>
      </c>
    </row>
    <row r="125" spans="1:11" ht="12" customHeight="1" x14ac:dyDescent="0.3">
      <c r="A125" s="21" t="s">
        <v>48</v>
      </c>
      <c r="B125" s="104" t="s">
        <v>235</v>
      </c>
      <c r="C125" s="28"/>
      <c r="D125" s="105"/>
      <c r="E125" s="105"/>
      <c r="F125" s="105"/>
      <c r="G125" s="105"/>
      <c r="H125" s="105"/>
      <c r="I125" s="28"/>
      <c r="J125" s="86">
        <f t="shared" si="33"/>
        <v>0</v>
      </c>
      <c r="K125" s="87">
        <f t="shared" si="34"/>
        <v>0</v>
      </c>
    </row>
    <row r="126" spans="1:11" ht="12" customHeight="1" x14ac:dyDescent="0.3">
      <c r="A126" s="21" t="s">
        <v>50</v>
      </c>
      <c r="B126" s="31" t="s">
        <v>236</v>
      </c>
      <c r="C126" s="28"/>
      <c r="D126" s="105"/>
      <c r="E126" s="105"/>
      <c r="F126" s="105"/>
      <c r="G126" s="105"/>
      <c r="H126" s="105"/>
      <c r="I126" s="28"/>
      <c r="J126" s="86">
        <f t="shared" si="33"/>
        <v>0</v>
      </c>
      <c r="K126" s="87">
        <f t="shared" si="34"/>
        <v>0</v>
      </c>
    </row>
    <row r="127" spans="1:11" ht="12" customHeight="1" x14ac:dyDescent="0.3">
      <c r="A127" s="21" t="s">
        <v>52</v>
      </c>
      <c r="B127" s="29" t="s">
        <v>237</v>
      </c>
      <c r="C127" s="28"/>
      <c r="D127" s="105"/>
      <c r="E127" s="105"/>
      <c r="F127" s="105"/>
      <c r="G127" s="105"/>
      <c r="H127" s="105"/>
      <c r="I127" s="28"/>
      <c r="J127" s="86">
        <f t="shared" si="33"/>
        <v>0</v>
      </c>
      <c r="K127" s="87">
        <f t="shared" si="34"/>
        <v>0</v>
      </c>
    </row>
    <row r="128" spans="1:11" ht="12" customHeight="1" x14ac:dyDescent="0.3">
      <c r="A128" s="21" t="s">
        <v>238</v>
      </c>
      <c r="B128" s="106" t="s">
        <v>239</v>
      </c>
      <c r="C128" s="28"/>
      <c r="D128" s="105"/>
      <c r="E128" s="105"/>
      <c r="F128" s="105"/>
      <c r="G128" s="105"/>
      <c r="H128" s="105"/>
      <c r="I128" s="28"/>
      <c r="J128" s="86">
        <f t="shared" si="33"/>
        <v>0</v>
      </c>
      <c r="K128" s="87">
        <f t="shared" si="34"/>
        <v>0</v>
      </c>
    </row>
    <row r="129" spans="1:11" x14ac:dyDescent="0.3">
      <c r="A129" s="21" t="s">
        <v>240</v>
      </c>
      <c r="B129" s="94" t="s">
        <v>212</v>
      </c>
      <c r="C129" s="28"/>
      <c r="D129" s="105"/>
      <c r="E129" s="105"/>
      <c r="F129" s="105"/>
      <c r="G129" s="105"/>
      <c r="H129" s="105"/>
      <c r="I129" s="28"/>
      <c r="J129" s="86">
        <f t="shared" si="33"/>
        <v>0</v>
      </c>
      <c r="K129" s="87">
        <f t="shared" si="34"/>
        <v>0</v>
      </c>
    </row>
    <row r="130" spans="1:11" ht="12" customHeight="1" x14ac:dyDescent="0.3">
      <c r="A130" s="21" t="s">
        <v>241</v>
      </c>
      <c r="B130" s="94" t="s">
        <v>242</v>
      </c>
      <c r="C130" s="28"/>
      <c r="D130" s="105"/>
      <c r="E130" s="105"/>
      <c r="F130" s="105"/>
      <c r="G130" s="105"/>
      <c r="H130" s="105"/>
      <c r="I130" s="28"/>
      <c r="J130" s="86">
        <f t="shared" si="33"/>
        <v>0</v>
      </c>
      <c r="K130" s="87">
        <f t="shared" si="34"/>
        <v>0</v>
      </c>
    </row>
    <row r="131" spans="1:11" ht="12" customHeight="1" x14ac:dyDescent="0.3">
      <c r="A131" s="21" t="s">
        <v>243</v>
      </c>
      <c r="B131" s="94" t="s">
        <v>244</v>
      </c>
      <c r="C131" s="28"/>
      <c r="D131" s="105"/>
      <c r="E131" s="105"/>
      <c r="F131" s="105"/>
      <c r="G131" s="105"/>
      <c r="H131" s="105"/>
      <c r="I131" s="28"/>
      <c r="J131" s="86">
        <f t="shared" si="33"/>
        <v>0</v>
      </c>
      <c r="K131" s="87">
        <f t="shared" si="34"/>
        <v>0</v>
      </c>
    </row>
    <row r="132" spans="1:11" ht="12" customHeight="1" x14ac:dyDescent="0.3">
      <c r="A132" s="21" t="s">
        <v>245</v>
      </c>
      <c r="B132" s="94" t="s">
        <v>218</v>
      </c>
      <c r="C132" s="28"/>
      <c r="D132" s="105"/>
      <c r="E132" s="105"/>
      <c r="F132" s="105"/>
      <c r="G132" s="105"/>
      <c r="H132" s="105"/>
      <c r="I132" s="28"/>
      <c r="J132" s="86">
        <f t="shared" si="33"/>
        <v>0</v>
      </c>
      <c r="K132" s="87">
        <f t="shared" si="34"/>
        <v>0</v>
      </c>
    </row>
    <row r="133" spans="1:11" ht="12" customHeight="1" x14ac:dyDescent="0.3">
      <c r="A133" s="21" t="s">
        <v>246</v>
      </c>
      <c r="B133" s="94" t="s">
        <v>247</v>
      </c>
      <c r="C133" s="28"/>
      <c r="D133" s="105"/>
      <c r="E133" s="105"/>
      <c r="F133" s="105"/>
      <c r="G133" s="105"/>
      <c r="H133" s="105"/>
      <c r="I133" s="28"/>
      <c r="J133" s="86">
        <f t="shared" si="33"/>
        <v>0</v>
      </c>
      <c r="K133" s="87">
        <f t="shared" si="34"/>
        <v>0</v>
      </c>
    </row>
    <row r="134" spans="1:11" ht="16.2" thickBot="1" x14ac:dyDescent="0.35">
      <c r="A134" s="95" t="s">
        <v>248</v>
      </c>
      <c r="B134" s="94" t="s">
        <v>249</v>
      </c>
      <c r="C134" s="33"/>
      <c r="D134" s="107"/>
      <c r="E134" s="107"/>
      <c r="F134" s="107"/>
      <c r="G134" s="107"/>
      <c r="H134" s="107"/>
      <c r="I134" s="33"/>
      <c r="J134" s="88">
        <f t="shared" si="33"/>
        <v>0</v>
      </c>
      <c r="K134" s="89">
        <f t="shared" si="34"/>
        <v>0</v>
      </c>
    </row>
    <row r="135" spans="1:11" ht="12" customHeight="1" thickBot="1" x14ac:dyDescent="0.35">
      <c r="A135" s="16" t="s">
        <v>54</v>
      </c>
      <c r="B135" s="108" t="s">
        <v>250</v>
      </c>
      <c r="C135" s="18">
        <f>+C100+C121</f>
        <v>286713828</v>
      </c>
      <c r="D135" s="109">
        <f t="shared" ref="D135:K135" si="35">+D100+D121</f>
        <v>16101312</v>
      </c>
      <c r="E135" s="109">
        <f t="shared" si="35"/>
        <v>25426689</v>
      </c>
      <c r="F135" s="109">
        <f t="shared" si="35"/>
        <v>6612271</v>
      </c>
      <c r="G135" s="109">
        <f t="shared" si="35"/>
        <v>0</v>
      </c>
      <c r="H135" s="109">
        <f t="shared" si="35"/>
        <v>0</v>
      </c>
      <c r="I135" s="18">
        <f t="shared" si="35"/>
        <v>0</v>
      </c>
      <c r="J135" s="18">
        <f t="shared" si="35"/>
        <v>48140272</v>
      </c>
      <c r="K135" s="19">
        <f t="shared" si="35"/>
        <v>334854100</v>
      </c>
    </row>
    <row r="136" spans="1:11" ht="12" customHeight="1" thickBot="1" x14ac:dyDescent="0.35">
      <c r="A136" s="16" t="s">
        <v>251</v>
      </c>
      <c r="B136" s="108" t="s">
        <v>252</v>
      </c>
      <c r="C136" s="18">
        <f>+C137+C138+C139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8">
        <f t="shared" si="36"/>
        <v>0</v>
      </c>
      <c r="J136" s="18">
        <f t="shared" si="36"/>
        <v>0</v>
      </c>
      <c r="K136" s="19">
        <f t="shared" si="36"/>
        <v>0</v>
      </c>
    </row>
    <row r="137" spans="1:11" ht="12" customHeight="1" x14ac:dyDescent="0.3">
      <c r="A137" s="21" t="s">
        <v>70</v>
      </c>
      <c r="B137" s="104" t="s">
        <v>253</v>
      </c>
      <c r="C137" s="28"/>
      <c r="D137" s="105"/>
      <c r="E137" s="105"/>
      <c r="F137" s="105"/>
      <c r="G137" s="105"/>
      <c r="H137" s="105"/>
      <c r="I137" s="28"/>
      <c r="J137" s="24">
        <f>D137+E137+F137+G137+H137+I137</f>
        <v>0</v>
      </c>
      <c r="K137" s="87">
        <f>C137+J137</f>
        <v>0</v>
      </c>
    </row>
    <row r="138" spans="1:11" ht="12" customHeight="1" x14ac:dyDescent="0.3">
      <c r="A138" s="21" t="s">
        <v>72</v>
      </c>
      <c r="B138" s="104" t="s">
        <v>254</v>
      </c>
      <c r="C138" s="28"/>
      <c r="D138" s="105"/>
      <c r="E138" s="105"/>
      <c r="F138" s="105"/>
      <c r="G138" s="105"/>
      <c r="H138" s="105"/>
      <c r="I138" s="28"/>
      <c r="J138" s="24">
        <f>D138+E138+F138+G138+H138+I138</f>
        <v>0</v>
      </c>
      <c r="K138" s="87">
        <f>C138+J138</f>
        <v>0</v>
      </c>
    </row>
    <row r="139" spans="1:11" ht="12" customHeight="1" thickBot="1" x14ac:dyDescent="0.35">
      <c r="A139" s="95" t="s">
        <v>74</v>
      </c>
      <c r="B139" s="104" t="s">
        <v>255</v>
      </c>
      <c r="C139" s="28"/>
      <c r="D139" s="105"/>
      <c r="E139" s="105"/>
      <c r="F139" s="105"/>
      <c r="G139" s="105"/>
      <c r="H139" s="105"/>
      <c r="I139" s="28"/>
      <c r="J139" s="24">
        <f>D139+E139+F139+G139+H139+I139</f>
        <v>0</v>
      </c>
      <c r="K139" s="87">
        <f>C139+J139</f>
        <v>0</v>
      </c>
    </row>
    <row r="140" spans="1:11" ht="12" customHeight="1" thickBot="1" x14ac:dyDescent="0.35">
      <c r="A140" s="16" t="s">
        <v>84</v>
      </c>
      <c r="B140" s="108" t="s">
        <v>256</v>
      </c>
      <c r="C140" s="18">
        <f>SUM(C141:C146)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8">
        <f t="shared" si="37"/>
        <v>0</v>
      </c>
      <c r="J140" s="18">
        <f t="shared" si="37"/>
        <v>0</v>
      </c>
      <c r="K140" s="19">
        <f t="shared" si="37"/>
        <v>0</v>
      </c>
    </row>
    <row r="141" spans="1:11" ht="12" customHeight="1" x14ac:dyDescent="0.3">
      <c r="A141" s="21" t="s">
        <v>86</v>
      </c>
      <c r="B141" s="110" t="s">
        <v>257</v>
      </c>
      <c r="C141" s="28"/>
      <c r="D141" s="105"/>
      <c r="E141" s="105"/>
      <c r="F141" s="105"/>
      <c r="G141" s="105"/>
      <c r="H141" s="105"/>
      <c r="I141" s="28"/>
      <c r="J141" s="86">
        <f t="shared" ref="J141:J146" si="38">D141+E141+F141+G141+H141+I141</f>
        <v>0</v>
      </c>
      <c r="K141" s="87">
        <f t="shared" ref="K141:K146" si="39">C141+J141</f>
        <v>0</v>
      </c>
    </row>
    <row r="142" spans="1:11" ht="12" customHeight="1" x14ac:dyDescent="0.3">
      <c r="A142" s="21" t="s">
        <v>88</v>
      </c>
      <c r="B142" s="110" t="s">
        <v>258</v>
      </c>
      <c r="C142" s="28"/>
      <c r="D142" s="105"/>
      <c r="E142" s="105"/>
      <c r="F142" s="105"/>
      <c r="G142" s="105"/>
      <c r="H142" s="105"/>
      <c r="I142" s="28"/>
      <c r="J142" s="86">
        <f t="shared" si="38"/>
        <v>0</v>
      </c>
      <c r="K142" s="87">
        <f t="shared" si="39"/>
        <v>0</v>
      </c>
    </row>
    <row r="143" spans="1:11" ht="12" customHeight="1" x14ac:dyDescent="0.3">
      <c r="A143" s="21" t="s">
        <v>90</v>
      </c>
      <c r="B143" s="110" t="s">
        <v>259</v>
      </c>
      <c r="C143" s="28"/>
      <c r="D143" s="105"/>
      <c r="E143" s="105"/>
      <c r="F143" s="105"/>
      <c r="G143" s="105"/>
      <c r="H143" s="105"/>
      <c r="I143" s="28"/>
      <c r="J143" s="86">
        <f t="shared" si="38"/>
        <v>0</v>
      </c>
      <c r="K143" s="87">
        <f t="shared" si="39"/>
        <v>0</v>
      </c>
    </row>
    <row r="144" spans="1:11" ht="12" customHeight="1" x14ac:dyDescent="0.3">
      <c r="A144" s="21" t="s">
        <v>92</v>
      </c>
      <c r="B144" s="110" t="s">
        <v>260</v>
      </c>
      <c r="C144" s="28"/>
      <c r="D144" s="105"/>
      <c r="E144" s="105"/>
      <c r="F144" s="105"/>
      <c r="G144" s="105"/>
      <c r="H144" s="105"/>
      <c r="I144" s="28"/>
      <c r="J144" s="86">
        <f t="shared" si="38"/>
        <v>0</v>
      </c>
      <c r="K144" s="87">
        <f t="shared" si="39"/>
        <v>0</v>
      </c>
    </row>
    <row r="145" spans="1:15" ht="12" customHeight="1" x14ac:dyDescent="0.3">
      <c r="A145" s="21" t="s">
        <v>94</v>
      </c>
      <c r="B145" s="110" t="s">
        <v>261</v>
      </c>
      <c r="C145" s="28"/>
      <c r="D145" s="105"/>
      <c r="E145" s="105"/>
      <c r="F145" s="105"/>
      <c r="G145" s="105"/>
      <c r="H145" s="105"/>
      <c r="I145" s="28"/>
      <c r="J145" s="86">
        <f t="shared" si="38"/>
        <v>0</v>
      </c>
      <c r="K145" s="87">
        <f t="shared" si="39"/>
        <v>0</v>
      </c>
    </row>
    <row r="146" spans="1:15" ht="12" customHeight="1" thickBot="1" x14ac:dyDescent="0.35">
      <c r="A146" s="95" t="s">
        <v>96</v>
      </c>
      <c r="B146" s="110" t="s">
        <v>262</v>
      </c>
      <c r="C146" s="28"/>
      <c r="D146" s="105"/>
      <c r="E146" s="105"/>
      <c r="F146" s="105"/>
      <c r="G146" s="105"/>
      <c r="H146" s="105"/>
      <c r="I146" s="28"/>
      <c r="J146" s="86">
        <f t="shared" si="38"/>
        <v>0</v>
      </c>
      <c r="K146" s="87">
        <f t="shared" si="39"/>
        <v>0</v>
      </c>
    </row>
    <row r="147" spans="1:15" ht="12" customHeight="1" thickBot="1" x14ac:dyDescent="0.35">
      <c r="A147" s="16" t="s">
        <v>108</v>
      </c>
      <c r="B147" s="108" t="s">
        <v>263</v>
      </c>
      <c r="C147" s="37">
        <f>+C148+C149+C150+C151</f>
        <v>5737239</v>
      </c>
      <c r="D147" s="111">
        <f t="shared" ref="D147:K147" si="40">+D148+D149+D150+D151</f>
        <v>0</v>
      </c>
      <c r="E147" s="111">
        <f t="shared" si="40"/>
        <v>0</v>
      </c>
      <c r="F147" s="111">
        <f t="shared" si="40"/>
        <v>0</v>
      </c>
      <c r="G147" s="111">
        <f t="shared" si="40"/>
        <v>0</v>
      </c>
      <c r="H147" s="111">
        <f t="shared" si="40"/>
        <v>0</v>
      </c>
      <c r="I147" s="37">
        <f t="shared" si="40"/>
        <v>0</v>
      </c>
      <c r="J147" s="37">
        <f t="shared" si="40"/>
        <v>0</v>
      </c>
      <c r="K147" s="38">
        <f t="shared" si="40"/>
        <v>5737239</v>
      </c>
    </row>
    <row r="148" spans="1:15" ht="12" customHeight="1" x14ac:dyDescent="0.3">
      <c r="A148" s="21" t="s">
        <v>110</v>
      </c>
      <c r="B148" s="110" t="s">
        <v>264</v>
      </c>
      <c r="C148" s="28"/>
      <c r="D148" s="105"/>
      <c r="E148" s="105"/>
      <c r="F148" s="105"/>
      <c r="G148" s="105"/>
      <c r="H148" s="105"/>
      <c r="I148" s="28"/>
      <c r="J148" s="86">
        <f>D148+E148+F148+G148+H148+I148</f>
        <v>0</v>
      </c>
      <c r="K148" s="87">
        <f>C148+J148</f>
        <v>0</v>
      </c>
    </row>
    <row r="149" spans="1:15" ht="12" customHeight="1" x14ac:dyDescent="0.3">
      <c r="A149" s="21" t="s">
        <v>112</v>
      </c>
      <c r="B149" s="110" t="s">
        <v>265</v>
      </c>
      <c r="C149" s="28">
        <v>5737239</v>
      </c>
      <c r="D149" s="105"/>
      <c r="E149" s="105"/>
      <c r="F149" s="105"/>
      <c r="G149" s="105"/>
      <c r="H149" s="105"/>
      <c r="I149" s="28"/>
      <c r="J149" s="86">
        <f>D149+E149+F149+G149+H149+I149</f>
        <v>0</v>
      </c>
      <c r="K149" s="87">
        <f>C149+J149</f>
        <v>5737239</v>
      </c>
    </row>
    <row r="150" spans="1:15" ht="12" customHeight="1" x14ac:dyDescent="0.3">
      <c r="A150" s="21" t="s">
        <v>114</v>
      </c>
      <c r="B150" s="110" t="s">
        <v>266</v>
      </c>
      <c r="C150" s="28"/>
      <c r="D150" s="105"/>
      <c r="E150" s="105"/>
      <c r="F150" s="105"/>
      <c r="G150" s="105"/>
      <c r="H150" s="105"/>
      <c r="I150" s="28"/>
      <c r="J150" s="86">
        <f>D150+E150+F150+G150+H150+I150</f>
        <v>0</v>
      </c>
      <c r="K150" s="87">
        <f>C150+J150</f>
        <v>0</v>
      </c>
    </row>
    <row r="151" spans="1:15" ht="12" customHeight="1" thickBot="1" x14ac:dyDescent="0.35">
      <c r="A151" s="95" t="s">
        <v>116</v>
      </c>
      <c r="B151" s="112" t="s">
        <v>267</v>
      </c>
      <c r="C151" s="28"/>
      <c r="D151" s="105"/>
      <c r="E151" s="105"/>
      <c r="F151" s="105"/>
      <c r="G151" s="105"/>
      <c r="H151" s="105"/>
      <c r="I151" s="28"/>
      <c r="J151" s="86">
        <f>D151+E151+F151+G151+H151+I151</f>
        <v>0</v>
      </c>
      <c r="K151" s="87">
        <f>C151+J151</f>
        <v>0</v>
      </c>
    </row>
    <row r="152" spans="1:15" ht="12" customHeight="1" thickBot="1" x14ac:dyDescent="0.35">
      <c r="A152" s="16" t="s">
        <v>268</v>
      </c>
      <c r="B152" s="108" t="s">
        <v>269</v>
      </c>
      <c r="C152" s="113">
        <f>SUM(C153:C157)</f>
        <v>0</v>
      </c>
      <c r="D152" s="114">
        <f t="shared" ref="D152:K152" si="41">SUM(D153:D157)</f>
        <v>0</v>
      </c>
      <c r="E152" s="114">
        <f t="shared" si="41"/>
        <v>0</v>
      </c>
      <c r="F152" s="114">
        <f t="shared" si="41"/>
        <v>0</v>
      </c>
      <c r="G152" s="114">
        <f t="shared" si="41"/>
        <v>0</v>
      </c>
      <c r="H152" s="114">
        <f t="shared" si="41"/>
        <v>0</v>
      </c>
      <c r="I152" s="113">
        <f t="shared" si="41"/>
        <v>0</v>
      </c>
      <c r="J152" s="113">
        <f t="shared" si="41"/>
        <v>0</v>
      </c>
      <c r="K152" s="115">
        <f t="shared" si="41"/>
        <v>0</v>
      </c>
    </row>
    <row r="153" spans="1:15" ht="12" customHeight="1" x14ac:dyDescent="0.3">
      <c r="A153" s="21" t="s">
        <v>122</v>
      </c>
      <c r="B153" s="110" t="s">
        <v>270</v>
      </c>
      <c r="C153" s="28"/>
      <c r="D153" s="105"/>
      <c r="E153" s="105"/>
      <c r="F153" s="105"/>
      <c r="G153" s="105"/>
      <c r="H153" s="105"/>
      <c r="I153" s="28"/>
      <c r="J153" s="86">
        <f t="shared" ref="J153:J159" si="42">D153+E153+F153+G153+H153+I153</f>
        <v>0</v>
      </c>
      <c r="K153" s="87">
        <f t="shared" ref="K153:K159" si="43">C153+J153</f>
        <v>0</v>
      </c>
    </row>
    <row r="154" spans="1:15" ht="12" customHeight="1" x14ac:dyDescent="0.3">
      <c r="A154" s="21" t="s">
        <v>124</v>
      </c>
      <c r="B154" s="110" t="s">
        <v>271</v>
      </c>
      <c r="C154" s="28"/>
      <c r="D154" s="105"/>
      <c r="E154" s="105"/>
      <c r="F154" s="105"/>
      <c r="G154" s="105"/>
      <c r="H154" s="105"/>
      <c r="I154" s="28"/>
      <c r="J154" s="86">
        <f t="shared" si="42"/>
        <v>0</v>
      </c>
      <c r="K154" s="87">
        <f t="shared" si="43"/>
        <v>0</v>
      </c>
    </row>
    <row r="155" spans="1:15" ht="12" customHeight="1" x14ac:dyDescent="0.3">
      <c r="A155" s="21" t="s">
        <v>126</v>
      </c>
      <c r="B155" s="110" t="s">
        <v>272</v>
      </c>
      <c r="C155" s="28"/>
      <c r="D155" s="105"/>
      <c r="E155" s="105"/>
      <c r="F155" s="105"/>
      <c r="G155" s="105"/>
      <c r="H155" s="105"/>
      <c r="I155" s="28"/>
      <c r="J155" s="86">
        <f t="shared" si="42"/>
        <v>0</v>
      </c>
      <c r="K155" s="87">
        <f t="shared" si="43"/>
        <v>0</v>
      </c>
    </row>
    <row r="156" spans="1:15" ht="12" customHeight="1" x14ac:dyDescent="0.3">
      <c r="A156" s="21" t="s">
        <v>128</v>
      </c>
      <c r="B156" s="110" t="s">
        <v>273</v>
      </c>
      <c r="C156" s="28"/>
      <c r="D156" s="105"/>
      <c r="E156" s="105"/>
      <c r="F156" s="105"/>
      <c r="G156" s="105"/>
      <c r="H156" s="105"/>
      <c r="I156" s="28"/>
      <c r="J156" s="86">
        <f t="shared" si="42"/>
        <v>0</v>
      </c>
      <c r="K156" s="87">
        <f t="shared" si="43"/>
        <v>0</v>
      </c>
    </row>
    <row r="157" spans="1:15" ht="12" customHeight="1" thickBot="1" x14ac:dyDescent="0.35">
      <c r="A157" s="21" t="s">
        <v>274</v>
      </c>
      <c r="B157" s="110" t="s">
        <v>275</v>
      </c>
      <c r="C157" s="28"/>
      <c r="D157" s="105"/>
      <c r="E157" s="107"/>
      <c r="F157" s="107"/>
      <c r="G157" s="107"/>
      <c r="H157" s="107"/>
      <c r="I157" s="33"/>
      <c r="J157" s="88">
        <f t="shared" si="42"/>
        <v>0</v>
      </c>
      <c r="K157" s="89">
        <f t="shared" si="43"/>
        <v>0</v>
      </c>
    </row>
    <row r="158" spans="1:15" ht="12" customHeight="1" thickBot="1" x14ac:dyDescent="0.35">
      <c r="A158" s="16" t="s">
        <v>130</v>
      </c>
      <c r="B158" s="108" t="s">
        <v>276</v>
      </c>
      <c r="C158" s="116"/>
      <c r="D158" s="117"/>
      <c r="E158" s="117"/>
      <c r="F158" s="117"/>
      <c r="G158" s="117"/>
      <c r="H158" s="117"/>
      <c r="I158" s="116"/>
      <c r="J158" s="113">
        <f t="shared" si="42"/>
        <v>0</v>
      </c>
      <c r="K158" s="118">
        <f t="shared" si="43"/>
        <v>0</v>
      </c>
    </row>
    <row r="159" spans="1:15" ht="12" customHeight="1" thickBot="1" x14ac:dyDescent="0.35">
      <c r="A159" s="16" t="s">
        <v>277</v>
      </c>
      <c r="B159" s="108" t="s">
        <v>278</v>
      </c>
      <c r="C159" s="116"/>
      <c r="D159" s="117"/>
      <c r="E159" s="119"/>
      <c r="F159" s="119"/>
      <c r="G159" s="119"/>
      <c r="H159" s="119"/>
      <c r="I159" s="120"/>
      <c r="J159" s="121">
        <f t="shared" si="42"/>
        <v>0</v>
      </c>
      <c r="K159" s="25">
        <f t="shared" si="43"/>
        <v>0</v>
      </c>
    </row>
    <row r="160" spans="1:15" ht="15.15" customHeight="1" thickBot="1" x14ac:dyDescent="0.35">
      <c r="A160" s="16" t="s">
        <v>279</v>
      </c>
      <c r="B160" s="108" t="s">
        <v>280</v>
      </c>
      <c r="C160" s="122">
        <f>+C136+C140+C147+C152+C158+C159</f>
        <v>5737239</v>
      </c>
      <c r="D160" s="123">
        <f t="shared" ref="D160:K160" si="44">+D136+D140+D147+D152+D158+D159</f>
        <v>0</v>
      </c>
      <c r="E160" s="123">
        <f t="shared" si="44"/>
        <v>0</v>
      </c>
      <c r="F160" s="123">
        <f t="shared" si="44"/>
        <v>0</v>
      </c>
      <c r="G160" s="123">
        <f t="shared" si="44"/>
        <v>0</v>
      </c>
      <c r="H160" s="123">
        <f t="shared" si="44"/>
        <v>0</v>
      </c>
      <c r="I160" s="122">
        <f t="shared" si="44"/>
        <v>0</v>
      </c>
      <c r="J160" s="122">
        <f t="shared" si="44"/>
        <v>0</v>
      </c>
      <c r="K160" s="124">
        <f t="shared" si="44"/>
        <v>5737239</v>
      </c>
      <c r="L160" s="125"/>
      <c r="M160" s="126"/>
      <c r="N160" s="126"/>
      <c r="O160" s="126"/>
    </row>
    <row r="161" spans="1:11" s="20" customFormat="1" ht="12.9" customHeight="1" thickBot="1" x14ac:dyDescent="0.3">
      <c r="A161" s="127" t="s">
        <v>281</v>
      </c>
      <c r="B161" s="128" t="s">
        <v>282</v>
      </c>
      <c r="C161" s="122">
        <f>+C135+C160</f>
        <v>292451067</v>
      </c>
      <c r="D161" s="123">
        <f t="shared" ref="D161:K161" si="45">+D135+D160</f>
        <v>16101312</v>
      </c>
      <c r="E161" s="123">
        <f t="shared" si="45"/>
        <v>25426689</v>
      </c>
      <c r="F161" s="123">
        <f t="shared" si="45"/>
        <v>6612271</v>
      </c>
      <c r="G161" s="123">
        <f t="shared" si="45"/>
        <v>0</v>
      </c>
      <c r="H161" s="123">
        <f t="shared" si="45"/>
        <v>0</v>
      </c>
      <c r="I161" s="122">
        <f t="shared" si="45"/>
        <v>0</v>
      </c>
      <c r="J161" s="122">
        <f t="shared" si="45"/>
        <v>48140272</v>
      </c>
      <c r="K161" s="124">
        <f t="shared" si="45"/>
        <v>340591339</v>
      </c>
    </row>
    <row r="162" spans="1:11" ht="14.1" customHeight="1" x14ac:dyDescent="0.3">
      <c r="C162" s="130">
        <f>C93-C161</f>
        <v>0</v>
      </c>
      <c r="D162" s="131"/>
      <c r="E162" s="131"/>
      <c r="F162" s="131"/>
      <c r="G162" s="131"/>
      <c r="H162" s="131"/>
      <c r="I162" s="131"/>
      <c r="J162" s="131"/>
      <c r="K162" s="132">
        <f>K93-K161</f>
        <v>0</v>
      </c>
    </row>
    <row r="163" spans="1:11" x14ac:dyDescent="0.3">
      <c r="A163" s="503" t="s">
        <v>283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500" t="s">
        <v>284</v>
      </c>
      <c r="B164" s="500"/>
      <c r="C164" s="133"/>
      <c r="K164" s="133" t="str">
        <f>K96</f>
        <v>Forintban!</v>
      </c>
    </row>
    <row r="165" spans="1:11" ht="25.5" customHeight="1" thickBot="1" x14ac:dyDescent="0.35">
      <c r="A165" s="16">
        <v>1</v>
      </c>
      <c r="B165" s="134" t="s">
        <v>285</v>
      </c>
      <c r="C165" s="135">
        <f>+C68-C135</f>
        <v>-51118719</v>
      </c>
      <c r="D165" s="18">
        <f t="shared" ref="D165:K165" si="46">+D68-D135</f>
        <v>-7756925</v>
      </c>
      <c r="E165" s="18">
        <f t="shared" si="46"/>
        <v>0</v>
      </c>
      <c r="F165" s="18">
        <f t="shared" si="46"/>
        <v>-3782214</v>
      </c>
      <c r="G165" s="18">
        <f t="shared" si="46"/>
        <v>0</v>
      </c>
      <c r="H165" s="18">
        <f t="shared" si="46"/>
        <v>0</v>
      </c>
      <c r="I165" s="18">
        <f t="shared" si="46"/>
        <v>0</v>
      </c>
      <c r="J165" s="18">
        <f t="shared" si="46"/>
        <v>-11539139</v>
      </c>
      <c r="K165" s="19">
        <f t="shared" si="46"/>
        <v>-62657858</v>
      </c>
    </row>
    <row r="166" spans="1:11" ht="32.4" customHeight="1" thickBot="1" x14ac:dyDescent="0.35">
      <c r="A166" s="16" t="s">
        <v>40</v>
      </c>
      <c r="B166" s="134" t="s">
        <v>286</v>
      </c>
      <c r="C166" s="18">
        <f>+C92-C160</f>
        <v>51118719</v>
      </c>
      <c r="D166" s="18">
        <f t="shared" ref="D166:K166" si="47">+D92-D160</f>
        <v>7756925</v>
      </c>
      <c r="E166" s="18">
        <f t="shared" si="47"/>
        <v>0</v>
      </c>
      <c r="F166" s="18">
        <f t="shared" si="47"/>
        <v>3782214</v>
      </c>
      <c r="G166" s="18">
        <f t="shared" si="47"/>
        <v>0</v>
      </c>
      <c r="H166" s="18">
        <f t="shared" si="47"/>
        <v>0</v>
      </c>
      <c r="I166" s="18">
        <f t="shared" si="47"/>
        <v>0</v>
      </c>
      <c r="J166" s="18">
        <f t="shared" si="47"/>
        <v>11539139</v>
      </c>
      <c r="K166" s="19">
        <f t="shared" si="47"/>
        <v>62657858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C1" zoomScale="120" zoomScaleNormal="120" zoomScaleSheetLayoutView="100" workbookViewId="0">
      <selection activeCell="J1" sqref="J1:J32"/>
    </sheetView>
  </sheetViews>
  <sheetFormatPr defaultColWidth="9.33203125" defaultRowHeight="13.2" x14ac:dyDescent="0.3"/>
  <cols>
    <col min="1" max="1" width="6.77734375" style="137" customWidth="1"/>
    <col min="2" max="2" width="48" style="140" customWidth="1"/>
    <col min="3" max="5" width="15.44140625" style="137" customWidth="1"/>
    <col min="6" max="6" width="50.77734375" style="137" customWidth="1"/>
    <col min="7" max="7" width="15.44140625" style="137" customWidth="1"/>
    <col min="8" max="8" width="14.33203125" style="137" customWidth="1"/>
    <col min="9" max="9" width="15.44140625" style="137" customWidth="1"/>
    <col min="10" max="10" width="4.77734375" style="137" customWidth="1"/>
    <col min="11" max="256" width="9.33203125" style="137"/>
    <col min="257" max="257" width="6.77734375" style="137" customWidth="1"/>
    <col min="258" max="258" width="48" style="137" customWidth="1"/>
    <col min="259" max="261" width="15.44140625" style="137" customWidth="1"/>
    <col min="262" max="262" width="50.77734375" style="137" customWidth="1"/>
    <col min="263" max="263" width="15.44140625" style="137" customWidth="1"/>
    <col min="264" max="264" width="14.33203125" style="137" customWidth="1"/>
    <col min="265" max="265" width="15.44140625" style="137" customWidth="1"/>
    <col min="266" max="266" width="4.77734375" style="137" customWidth="1"/>
    <col min="267" max="512" width="9.33203125" style="137"/>
    <col min="513" max="513" width="6.77734375" style="137" customWidth="1"/>
    <col min="514" max="514" width="48" style="137" customWidth="1"/>
    <col min="515" max="517" width="15.44140625" style="137" customWidth="1"/>
    <col min="518" max="518" width="50.77734375" style="137" customWidth="1"/>
    <col min="519" max="519" width="15.44140625" style="137" customWidth="1"/>
    <col min="520" max="520" width="14.33203125" style="137" customWidth="1"/>
    <col min="521" max="521" width="15.44140625" style="137" customWidth="1"/>
    <col min="522" max="522" width="4.77734375" style="137" customWidth="1"/>
    <col min="523" max="768" width="9.33203125" style="137"/>
    <col min="769" max="769" width="6.77734375" style="137" customWidth="1"/>
    <col min="770" max="770" width="48" style="137" customWidth="1"/>
    <col min="771" max="773" width="15.44140625" style="137" customWidth="1"/>
    <col min="774" max="774" width="50.77734375" style="137" customWidth="1"/>
    <col min="775" max="775" width="15.44140625" style="137" customWidth="1"/>
    <col min="776" max="776" width="14.33203125" style="137" customWidth="1"/>
    <col min="777" max="777" width="15.44140625" style="137" customWidth="1"/>
    <col min="778" max="778" width="4.77734375" style="137" customWidth="1"/>
    <col min="779" max="1024" width="9.33203125" style="137"/>
    <col min="1025" max="1025" width="6.77734375" style="137" customWidth="1"/>
    <col min="1026" max="1026" width="48" style="137" customWidth="1"/>
    <col min="1027" max="1029" width="15.44140625" style="137" customWidth="1"/>
    <col min="1030" max="1030" width="50.77734375" style="137" customWidth="1"/>
    <col min="1031" max="1031" width="15.44140625" style="137" customWidth="1"/>
    <col min="1032" max="1032" width="14.33203125" style="137" customWidth="1"/>
    <col min="1033" max="1033" width="15.44140625" style="137" customWidth="1"/>
    <col min="1034" max="1034" width="4.77734375" style="137" customWidth="1"/>
    <col min="1035" max="1280" width="9.33203125" style="137"/>
    <col min="1281" max="1281" width="6.77734375" style="137" customWidth="1"/>
    <col min="1282" max="1282" width="48" style="137" customWidth="1"/>
    <col min="1283" max="1285" width="15.44140625" style="137" customWidth="1"/>
    <col min="1286" max="1286" width="50.77734375" style="137" customWidth="1"/>
    <col min="1287" max="1287" width="15.44140625" style="137" customWidth="1"/>
    <col min="1288" max="1288" width="14.33203125" style="137" customWidth="1"/>
    <col min="1289" max="1289" width="15.44140625" style="137" customWidth="1"/>
    <col min="1290" max="1290" width="4.77734375" style="137" customWidth="1"/>
    <col min="1291" max="1536" width="9.33203125" style="137"/>
    <col min="1537" max="1537" width="6.77734375" style="137" customWidth="1"/>
    <col min="1538" max="1538" width="48" style="137" customWidth="1"/>
    <col min="1539" max="1541" width="15.44140625" style="137" customWidth="1"/>
    <col min="1542" max="1542" width="50.77734375" style="137" customWidth="1"/>
    <col min="1543" max="1543" width="15.44140625" style="137" customWidth="1"/>
    <col min="1544" max="1544" width="14.33203125" style="137" customWidth="1"/>
    <col min="1545" max="1545" width="15.44140625" style="137" customWidth="1"/>
    <col min="1546" max="1546" width="4.77734375" style="137" customWidth="1"/>
    <col min="1547" max="1792" width="9.33203125" style="137"/>
    <col min="1793" max="1793" width="6.77734375" style="137" customWidth="1"/>
    <col min="1794" max="1794" width="48" style="137" customWidth="1"/>
    <col min="1795" max="1797" width="15.44140625" style="137" customWidth="1"/>
    <col min="1798" max="1798" width="50.77734375" style="137" customWidth="1"/>
    <col min="1799" max="1799" width="15.44140625" style="137" customWidth="1"/>
    <col min="1800" max="1800" width="14.33203125" style="137" customWidth="1"/>
    <col min="1801" max="1801" width="15.44140625" style="137" customWidth="1"/>
    <col min="1802" max="1802" width="4.77734375" style="137" customWidth="1"/>
    <col min="1803" max="2048" width="9.33203125" style="137"/>
    <col min="2049" max="2049" width="6.77734375" style="137" customWidth="1"/>
    <col min="2050" max="2050" width="48" style="137" customWidth="1"/>
    <col min="2051" max="2053" width="15.44140625" style="137" customWidth="1"/>
    <col min="2054" max="2054" width="50.77734375" style="137" customWidth="1"/>
    <col min="2055" max="2055" width="15.44140625" style="137" customWidth="1"/>
    <col min="2056" max="2056" width="14.33203125" style="137" customWidth="1"/>
    <col min="2057" max="2057" width="15.44140625" style="137" customWidth="1"/>
    <col min="2058" max="2058" width="4.77734375" style="137" customWidth="1"/>
    <col min="2059" max="2304" width="9.33203125" style="137"/>
    <col min="2305" max="2305" width="6.77734375" style="137" customWidth="1"/>
    <col min="2306" max="2306" width="48" style="137" customWidth="1"/>
    <col min="2307" max="2309" width="15.44140625" style="137" customWidth="1"/>
    <col min="2310" max="2310" width="50.77734375" style="137" customWidth="1"/>
    <col min="2311" max="2311" width="15.44140625" style="137" customWidth="1"/>
    <col min="2312" max="2312" width="14.33203125" style="137" customWidth="1"/>
    <col min="2313" max="2313" width="15.44140625" style="137" customWidth="1"/>
    <col min="2314" max="2314" width="4.77734375" style="137" customWidth="1"/>
    <col min="2315" max="2560" width="9.33203125" style="137"/>
    <col min="2561" max="2561" width="6.77734375" style="137" customWidth="1"/>
    <col min="2562" max="2562" width="48" style="137" customWidth="1"/>
    <col min="2563" max="2565" width="15.44140625" style="137" customWidth="1"/>
    <col min="2566" max="2566" width="50.77734375" style="137" customWidth="1"/>
    <col min="2567" max="2567" width="15.44140625" style="137" customWidth="1"/>
    <col min="2568" max="2568" width="14.33203125" style="137" customWidth="1"/>
    <col min="2569" max="2569" width="15.44140625" style="137" customWidth="1"/>
    <col min="2570" max="2570" width="4.77734375" style="137" customWidth="1"/>
    <col min="2571" max="2816" width="9.33203125" style="137"/>
    <col min="2817" max="2817" width="6.77734375" style="137" customWidth="1"/>
    <col min="2818" max="2818" width="48" style="137" customWidth="1"/>
    <col min="2819" max="2821" width="15.44140625" style="137" customWidth="1"/>
    <col min="2822" max="2822" width="50.77734375" style="137" customWidth="1"/>
    <col min="2823" max="2823" width="15.44140625" style="137" customWidth="1"/>
    <col min="2824" max="2824" width="14.33203125" style="137" customWidth="1"/>
    <col min="2825" max="2825" width="15.44140625" style="137" customWidth="1"/>
    <col min="2826" max="2826" width="4.77734375" style="137" customWidth="1"/>
    <col min="2827" max="3072" width="9.33203125" style="137"/>
    <col min="3073" max="3073" width="6.77734375" style="137" customWidth="1"/>
    <col min="3074" max="3074" width="48" style="137" customWidth="1"/>
    <col min="3075" max="3077" width="15.44140625" style="137" customWidth="1"/>
    <col min="3078" max="3078" width="50.77734375" style="137" customWidth="1"/>
    <col min="3079" max="3079" width="15.44140625" style="137" customWidth="1"/>
    <col min="3080" max="3080" width="14.33203125" style="137" customWidth="1"/>
    <col min="3081" max="3081" width="15.44140625" style="137" customWidth="1"/>
    <col min="3082" max="3082" width="4.77734375" style="137" customWidth="1"/>
    <col min="3083" max="3328" width="9.33203125" style="137"/>
    <col min="3329" max="3329" width="6.77734375" style="137" customWidth="1"/>
    <col min="3330" max="3330" width="48" style="137" customWidth="1"/>
    <col min="3331" max="3333" width="15.44140625" style="137" customWidth="1"/>
    <col min="3334" max="3334" width="50.77734375" style="137" customWidth="1"/>
    <col min="3335" max="3335" width="15.44140625" style="137" customWidth="1"/>
    <col min="3336" max="3336" width="14.33203125" style="137" customWidth="1"/>
    <col min="3337" max="3337" width="15.44140625" style="137" customWidth="1"/>
    <col min="3338" max="3338" width="4.77734375" style="137" customWidth="1"/>
    <col min="3339" max="3584" width="9.33203125" style="137"/>
    <col min="3585" max="3585" width="6.77734375" style="137" customWidth="1"/>
    <col min="3586" max="3586" width="48" style="137" customWidth="1"/>
    <col min="3587" max="3589" width="15.44140625" style="137" customWidth="1"/>
    <col min="3590" max="3590" width="50.77734375" style="137" customWidth="1"/>
    <col min="3591" max="3591" width="15.44140625" style="137" customWidth="1"/>
    <col min="3592" max="3592" width="14.33203125" style="137" customWidth="1"/>
    <col min="3593" max="3593" width="15.44140625" style="137" customWidth="1"/>
    <col min="3594" max="3594" width="4.77734375" style="137" customWidth="1"/>
    <col min="3595" max="3840" width="9.33203125" style="137"/>
    <col min="3841" max="3841" width="6.77734375" style="137" customWidth="1"/>
    <col min="3842" max="3842" width="48" style="137" customWidth="1"/>
    <col min="3843" max="3845" width="15.44140625" style="137" customWidth="1"/>
    <col min="3846" max="3846" width="50.77734375" style="137" customWidth="1"/>
    <col min="3847" max="3847" width="15.44140625" style="137" customWidth="1"/>
    <col min="3848" max="3848" width="14.33203125" style="137" customWidth="1"/>
    <col min="3849" max="3849" width="15.44140625" style="137" customWidth="1"/>
    <col min="3850" max="3850" width="4.77734375" style="137" customWidth="1"/>
    <col min="3851" max="4096" width="9.33203125" style="137"/>
    <col min="4097" max="4097" width="6.77734375" style="137" customWidth="1"/>
    <col min="4098" max="4098" width="48" style="137" customWidth="1"/>
    <col min="4099" max="4101" width="15.44140625" style="137" customWidth="1"/>
    <col min="4102" max="4102" width="50.77734375" style="137" customWidth="1"/>
    <col min="4103" max="4103" width="15.44140625" style="137" customWidth="1"/>
    <col min="4104" max="4104" width="14.33203125" style="137" customWidth="1"/>
    <col min="4105" max="4105" width="15.44140625" style="137" customWidth="1"/>
    <col min="4106" max="4106" width="4.77734375" style="137" customWidth="1"/>
    <col min="4107" max="4352" width="9.33203125" style="137"/>
    <col min="4353" max="4353" width="6.77734375" style="137" customWidth="1"/>
    <col min="4354" max="4354" width="48" style="137" customWidth="1"/>
    <col min="4355" max="4357" width="15.44140625" style="137" customWidth="1"/>
    <col min="4358" max="4358" width="50.77734375" style="137" customWidth="1"/>
    <col min="4359" max="4359" width="15.44140625" style="137" customWidth="1"/>
    <col min="4360" max="4360" width="14.33203125" style="137" customWidth="1"/>
    <col min="4361" max="4361" width="15.44140625" style="137" customWidth="1"/>
    <col min="4362" max="4362" width="4.77734375" style="137" customWidth="1"/>
    <col min="4363" max="4608" width="9.33203125" style="137"/>
    <col min="4609" max="4609" width="6.77734375" style="137" customWidth="1"/>
    <col min="4610" max="4610" width="48" style="137" customWidth="1"/>
    <col min="4611" max="4613" width="15.44140625" style="137" customWidth="1"/>
    <col min="4614" max="4614" width="50.77734375" style="137" customWidth="1"/>
    <col min="4615" max="4615" width="15.44140625" style="137" customWidth="1"/>
    <col min="4616" max="4616" width="14.33203125" style="137" customWidth="1"/>
    <col min="4617" max="4617" width="15.44140625" style="137" customWidth="1"/>
    <col min="4618" max="4618" width="4.77734375" style="137" customWidth="1"/>
    <col min="4619" max="4864" width="9.33203125" style="137"/>
    <col min="4865" max="4865" width="6.77734375" style="137" customWidth="1"/>
    <col min="4866" max="4866" width="48" style="137" customWidth="1"/>
    <col min="4867" max="4869" width="15.44140625" style="137" customWidth="1"/>
    <col min="4870" max="4870" width="50.77734375" style="137" customWidth="1"/>
    <col min="4871" max="4871" width="15.44140625" style="137" customWidth="1"/>
    <col min="4872" max="4872" width="14.33203125" style="137" customWidth="1"/>
    <col min="4873" max="4873" width="15.44140625" style="137" customWidth="1"/>
    <col min="4874" max="4874" width="4.77734375" style="137" customWidth="1"/>
    <col min="4875" max="5120" width="9.33203125" style="137"/>
    <col min="5121" max="5121" width="6.77734375" style="137" customWidth="1"/>
    <col min="5122" max="5122" width="48" style="137" customWidth="1"/>
    <col min="5123" max="5125" width="15.44140625" style="137" customWidth="1"/>
    <col min="5126" max="5126" width="50.77734375" style="137" customWidth="1"/>
    <col min="5127" max="5127" width="15.44140625" style="137" customWidth="1"/>
    <col min="5128" max="5128" width="14.33203125" style="137" customWidth="1"/>
    <col min="5129" max="5129" width="15.44140625" style="137" customWidth="1"/>
    <col min="5130" max="5130" width="4.77734375" style="137" customWidth="1"/>
    <col min="5131" max="5376" width="9.33203125" style="137"/>
    <col min="5377" max="5377" width="6.77734375" style="137" customWidth="1"/>
    <col min="5378" max="5378" width="48" style="137" customWidth="1"/>
    <col min="5379" max="5381" width="15.44140625" style="137" customWidth="1"/>
    <col min="5382" max="5382" width="50.77734375" style="137" customWidth="1"/>
    <col min="5383" max="5383" width="15.44140625" style="137" customWidth="1"/>
    <col min="5384" max="5384" width="14.33203125" style="137" customWidth="1"/>
    <col min="5385" max="5385" width="15.44140625" style="137" customWidth="1"/>
    <col min="5386" max="5386" width="4.77734375" style="137" customWidth="1"/>
    <col min="5387" max="5632" width="9.33203125" style="137"/>
    <col min="5633" max="5633" width="6.77734375" style="137" customWidth="1"/>
    <col min="5634" max="5634" width="48" style="137" customWidth="1"/>
    <col min="5635" max="5637" width="15.44140625" style="137" customWidth="1"/>
    <col min="5638" max="5638" width="50.77734375" style="137" customWidth="1"/>
    <col min="5639" max="5639" width="15.44140625" style="137" customWidth="1"/>
    <col min="5640" max="5640" width="14.33203125" style="137" customWidth="1"/>
    <col min="5641" max="5641" width="15.44140625" style="137" customWidth="1"/>
    <col min="5642" max="5642" width="4.77734375" style="137" customWidth="1"/>
    <col min="5643" max="5888" width="9.33203125" style="137"/>
    <col min="5889" max="5889" width="6.77734375" style="137" customWidth="1"/>
    <col min="5890" max="5890" width="48" style="137" customWidth="1"/>
    <col min="5891" max="5893" width="15.44140625" style="137" customWidth="1"/>
    <col min="5894" max="5894" width="50.77734375" style="137" customWidth="1"/>
    <col min="5895" max="5895" width="15.44140625" style="137" customWidth="1"/>
    <col min="5896" max="5896" width="14.33203125" style="137" customWidth="1"/>
    <col min="5897" max="5897" width="15.44140625" style="137" customWidth="1"/>
    <col min="5898" max="5898" width="4.77734375" style="137" customWidth="1"/>
    <col min="5899" max="6144" width="9.33203125" style="137"/>
    <col min="6145" max="6145" width="6.77734375" style="137" customWidth="1"/>
    <col min="6146" max="6146" width="48" style="137" customWidth="1"/>
    <col min="6147" max="6149" width="15.44140625" style="137" customWidth="1"/>
    <col min="6150" max="6150" width="50.77734375" style="137" customWidth="1"/>
    <col min="6151" max="6151" width="15.44140625" style="137" customWidth="1"/>
    <col min="6152" max="6152" width="14.33203125" style="137" customWidth="1"/>
    <col min="6153" max="6153" width="15.44140625" style="137" customWidth="1"/>
    <col min="6154" max="6154" width="4.77734375" style="137" customWidth="1"/>
    <col min="6155" max="6400" width="9.33203125" style="137"/>
    <col min="6401" max="6401" width="6.77734375" style="137" customWidth="1"/>
    <col min="6402" max="6402" width="48" style="137" customWidth="1"/>
    <col min="6403" max="6405" width="15.44140625" style="137" customWidth="1"/>
    <col min="6406" max="6406" width="50.77734375" style="137" customWidth="1"/>
    <col min="6407" max="6407" width="15.44140625" style="137" customWidth="1"/>
    <col min="6408" max="6408" width="14.33203125" style="137" customWidth="1"/>
    <col min="6409" max="6409" width="15.44140625" style="137" customWidth="1"/>
    <col min="6410" max="6410" width="4.77734375" style="137" customWidth="1"/>
    <col min="6411" max="6656" width="9.33203125" style="137"/>
    <col min="6657" max="6657" width="6.77734375" style="137" customWidth="1"/>
    <col min="6658" max="6658" width="48" style="137" customWidth="1"/>
    <col min="6659" max="6661" width="15.44140625" style="137" customWidth="1"/>
    <col min="6662" max="6662" width="50.77734375" style="137" customWidth="1"/>
    <col min="6663" max="6663" width="15.44140625" style="137" customWidth="1"/>
    <col min="6664" max="6664" width="14.33203125" style="137" customWidth="1"/>
    <col min="6665" max="6665" width="15.44140625" style="137" customWidth="1"/>
    <col min="6666" max="6666" width="4.77734375" style="137" customWidth="1"/>
    <col min="6667" max="6912" width="9.33203125" style="137"/>
    <col min="6913" max="6913" width="6.77734375" style="137" customWidth="1"/>
    <col min="6914" max="6914" width="48" style="137" customWidth="1"/>
    <col min="6915" max="6917" width="15.44140625" style="137" customWidth="1"/>
    <col min="6918" max="6918" width="50.77734375" style="137" customWidth="1"/>
    <col min="6919" max="6919" width="15.44140625" style="137" customWidth="1"/>
    <col min="6920" max="6920" width="14.33203125" style="137" customWidth="1"/>
    <col min="6921" max="6921" width="15.44140625" style="137" customWidth="1"/>
    <col min="6922" max="6922" width="4.77734375" style="137" customWidth="1"/>
    <col min="6923" max="7168" width="9.33203125" style="137"/>
    <col min="7169" max="7169" width="6.77734375" style="137" customWidth="1"/>
    <col min="7170" max="7170" width="48" style="137" customWidth="1"/>
    <col min="7171" max="7173" width="15.44140625" style="137" customWidth="1"/>
    <col min="7174" max="7174" width="50.77734375" style="137" customWidth="1"/>
    <col min="7175" max="7175" width="15.44140625" style="137" customWidth="1"/>
    <col min="7176" max="7176" width="14.33203125" style="137" customWidth="1"/>
    <col min="7177" max="7177" width="15.44140625" style="137" customWidth="1"/>
    <col min="7178" max="7178" width="4.77734375" style="137" customWidth="1"/>
    <col min="7179" max="7424" width="9.33203125" style="137"/>
    <col min="7425" max="7425" width="6.77734375" style="137" customWidth="1"/>
    <col min="7426" max="7426" width="48" style="137" customWidth="1"/>
    <col min="7427" max="7429" width="15.44140625" style="137" customWidth="1"/>
    <col min="7430" max="7430" width="50.77734375" style="137" customWidth="1"/>
    <col min="7431" max="7431" width="15.44140625" style="137" customWidth="1"/>
    <col min="7432" max="7432" width="14.33203125" style="137" customWidth="1"/>
    <col min="7433" max="7433" width="15.44140625" style="137" customWidth="1"/>
    <col min="7434" max="7434" width="4.77734375" style="137" customWidth="1"/>
    <col min="7435" max="7680" width="9.33203125" style="137"/>
    <col min="7681" max="7681" width="6.77734375" style="137" customWidth="1"/>
    <col min="7682" max="7682" width="48" style="137" customWidth="1"/>
    <col min="7683" max="7685" width="15.44140625" style="137" customWidth="1"/>
    <col min="7686" max="7686" width="50.77734375" style="137" customWidth="1"/>
    <col min="7687" max="7687" width="15.44140625" style="137" customWidth="1"/>
    <col min="7688" max="7688" width="14.33203125" style="137" customWidth="1"/>
    <col min="7689" max="7689" width="15.44140625" style="137" customWidth="1"/>
    <col min="7690" max="7690" width="4.77734375" style="137" customWidth="1"/>
    <col min="7691" max="7936" width="9.33203125" style="137"/>
    <col min="7937" max="7937" width="6.77734375" style="137" customWidth="1"/>
    <col min="7938" max="7938" width="48" style="137" customWidth="1"/>
    <col min="7939" max="7941" width="15.44140625" style="137" customWidth="1"/>
    <col min="7942" max="7942" width="50.77734375" style="137" customWidth="1"/>
    <col min="7943" max="7943" width="15.44140625" style="137" customWidth="1"/>
    <col min="7944" max="7944" width="14.33203125" style="137" customWidth="1"/>
    <col min="7945" max="7945" width="15.44140625" style="137" customWidth="1"/>
    <col min="7946" max="7946" width="4.77734375" style="137" customWidth="1"/>
    <col min="7947" max="8192" width="9.33203125" style="137"/>
    <col min="8193" max="8193" width="6.77734375" style="137" customWidth="1"/>
    <col min="8194" max="8194" width="48" style="137" customWidth="1"/>
    <col min="8195" max="8197" width="15.44140625" style="137" customWidth="1"/>
    <col min="8198" max="8198" width="50.77734375" style="137" customWidth="1"/>
    <col min="8199" max="8199" width="15.44140625" style="137" customWidth="1"/>
    <col min="8200" max="8200" width="14.33203125" style="137" customWidth="1"/>
    <col min="8201" max="8201" width="15.44140625" style="137" customWidth="1"/>
    <col min="8202" max="8202" width="4.77734375" style="137" customWidth="1"/>
    <col min="8203" max="8448" width="9.33203125" style="137"/>
    <col min="8449" max="8449" width="6.77734375" style="137" customWidth="1"/>
    <col min="8450" max="8450" width="48" style="137" customWidth="1"/>
    <col min="8451" max="8453" width="15.44140625" style="137" customWidth="1"/>
    <col min="8454" max="8454" width="50.77734375" style="137" customWidth="1"/>
    <col min="8455" max="8455" width="15.44140625" style="137" customWidth="1"/>
    <col min="8456" max="8456" width="14.33203125" style="137" customWidth="1"/>
    <col min="8457" max="8457" width="15.44140625" style="137" customWidth="1"/>
    <col min="8458" max="8458" width="4.77734375" style="137" customWidth="1"/>
    <col min="8459" max="8704" width="9.33203125" style="137"/>
    <col min="8705" max="8705" width="6.77734375" style="137" customWidth="1"/>
    <col min="8706" max="8706" width="48" style="137" customWidth="1"/>
    <col min="8707" max="8709" width="15.44140625" style="137" customWidth="1"/>
    <col min="8710" max="8710" width="50.77734375" style="137" customWidth="1"/>
    <col min="8711" max="8711" width="15.44140625" style="137" customWidth="1"/>
    <col min="8712" max="8712" width="14.33203125" style="137" customWidth="1"/>
    <col min="8713" max="8713" width="15.44140625" style="137" customWidth="1"/>
    <col min="8714" max="8714" width="4.77734375" style="137" customWidth="1"/>
    <col min="8715" max="8960" width="9.33203125" style="137"/>
    <col min="8961" max="8961" width="6.77734375" style="137" customWidth="1"/>
    <col min="8962" max="8962" width="48" style="137" customWidth="1"/>
    <col min="8963" max="8965" width="15.44140625" style="137" customWidth="1"/>
    <col min="8966" max="8966" width="50.77734375" style="137" customWidth="1"/>
    <col min="8967" max="8967" width="15.44140625" style="137" customWidth="1"/>
    <col min="8968" max="8968" width="14.33203125" style="137" customWidth="1"/>
    <col min="8969" max="8969" width="15.44140625" style="137" customWidth="1"/>
    <col min="8970" max="8970" width="4.77734375" style="137" customWidth="1"/>
    <col min="8971" max="9216" width="9.33203125" style="137"/>
    <col min="9217" max="9217" width="6.77734375" style="137" customWidth="1"/>
    <col min="9218" max="9218" width="48" style="137" customWidth="1"/>
    <col min="9219" max="9221" width="15.44140625" style="137" customWidth="1"/>
    <col min="9222" max="9222" width="50.77734375" style="137" customWidth="1"/>
    <col min="9223" max="9223" width="15.44140625" style="137" customWidth="1"/>
    <col min="9224" max="9224" width="14.33203125" style="137" customWidth="1"/>
    <col min="9225" max="9225" width="15.44140625" style="137" customWidth="1"/>
    <col min="9226" max="9226" width="4.77734375" style="137" customWidth="1"/>
    <col min="9227" max="9472" width="9.33203125" style="137"/>
    <col min="9473" max="9473" width="6.77734375" style="137" customWidth="1"/>
    <col min="9474" max="9474" width="48" style="137" customWidth="1"/>
    <col min="9475" max="9477" width="15.44140625" style="137" customWidth="1"/>
    <col min="9478" max="9478" width="50.77734375" style="137" customWidth="1"/>
    <col min="9479" max="9479" width="15.44140625" style="137" customWidth="1"/>
    <col min="9480" max="9480" width="14.33203125" style="137" customWidth="1"/>
    <col min="9481" max="9481" width="15.44140625" style="137" customWidth="1"/>
    <col min="9482" max="9482" width="4.77734375" style="137" customWidth="1"/>
    <col min="9483" max="9728" width="9.33203125" style="137"/>
    <col min="9729" max="9729" width="6.77734375" style="137" customWidth="1"/>
    <col min="9730" max="9730" width="48" style="137" customWidth="1"/>
    <col min="9731" max="9733" width="15.44140625" style="137" customWidth="1"/>
    <col min="9734" max="9734" width="50.77734375" style="137" customWidth="1"/>
    <col min="9735" max="9735" width="15.44140625" style="137" customWidth="1"/>
    <col min="9736" max="9736" width="14.33203125" style="137" customWidth="1"/>
    <col min="9737" max="9737" width="15.44140625" style="137" customWidth="1"/>
    <col min="9738" max="9738" width="4.77734375" style="137" customWidth="1"/>
    <col min="9739" max="9984" width="9.33203125" style="137"/>
    <col min="9985" max="9985" width="6.77734375" style="137" customWidth="1"/>
    <col min="9986" max="9986" width="48" style="137" customWidth="1"/>
    <col min="9987" max="9989" width="15.44140625" style="137" customWidth="1"/>
    <col min="9990" max="9990" width="50.77734375" style="137" customWidth="1"/>
    <col min="9991" max="9991" width="15.44140625" style="137" customWidth="1"/>
    <col min="9992" max="9992" width="14.33203125" style="137" customWidth="1"/>
    <col min="9993" max="9993" width="15.44140625" style="137" customWidth="1"/>
    <col min="9994" max="9994" width="4.77734375" style="137" customWidth="1"/>
    <col min="9995" max="10240" width="9.33203125" style="137"/>
    <col min="10241" max="10241" width="6.77734375" style="137" customWidth="1"/>
    <col min="10242" max="10242" width="48" style="137" customWidth="1"/>
    <col min="10243" max="10245" width="15.44140625" style="137" customWidth="1"/>
    <col min="10246" max="10246" width="50.77734375" style="137" customWidth="1"/>
    <col min="10247" max="10247" width="15.44140625" style="137" customWidth="1"/>
    <col min="10248" max="10248" width="14.33203125" style="137" customWidth="1"/>
    <col min="10249" max="10249" width="15.44140625" style="137" customWidth="1"/>
    <col min="10250" max="10250" width="4.77734375" style="137" customWidth="1"/>
    <col min="10251" max="10496" width="9.33203125" style="137"/>
    <col min="10497" max="10497" width="6.77734375" style="137" customWidth="1"/>
    <col min="10498" max="10498" width="48" style="137" customWidth="1"/>
    <col min="10499" max="10501" width="15.44140625" style="137" customWidth="1"/>
    <col min="10502" max="10502" width="50.77734375" style="137" customWidth="1"/>
    <col min="10503" max="10503" width="15.44140625" style="137" customWidth="1"/>
    <col min="10504" max="10504" width="14.33203125" style="137" customWidth="1"/>
    <col min="10505" max="10505" width="15.44140625" style="137" customWidth="1"/>
    <col min="10506" max="10506" width="4.77734375" style="137" customWidth="1"/>
    <col min="10507" max="10752" width="9.33203125" style="137"/>
    <col min="10753" max="10753" width="6.77734375" style="137" customWidth="1"/>
    <col min="10754" max="10754" width="48" style="137" customWidth="1"/>
    <col min="10755" max="10757" width="15.44140625" style="137" customWidth="1"/>
    <col min="10758" max="10758" width="50.77734375" style="137" customWidth="1"/>
    <col min="10759" max="10759" width="15.44140625" style="137" customWidth="1"/>
    <col min="10760" max="10760" width="14.33203125" style="137" customWidth="1"/>
    <col min="10761" max="10761" width="15.44140625" style="137" customWidth="1"/>
    <col min="10762" max="10762" width="4.77734375" style="137" customWidth="1"/>
    <col min="10763" max="11008" width="9.33203125" style="137"/>
    <col min="11009" max="11009" width="6.77734375" style="137" customWidth="1"/>
    <col min="11010" max="11010" width="48" style="137" customWidth="1"/>
    <col min="11011" max="11013" width="15.44140625" style="137" customWidth="1"/>
    <col min="11014" max="11014" width="50.77734375" style="137" customWidth="1"/>
    <col min="11015" max="11015" width="15.44140625" style="137" customWidth="1"/>
    <col min="11016" max="11016" width="14.33203125" style="137" customWidth="1"/>
    <col min="11017" max="11017" width="15.44140625" style="137" customWidth="1"/>
    <col min="11018" max="11018" width="4.77734375" style="137" customWidth="1"/>
    <col min="11019" max="11264" width="9.33203125" style="137"/>
    <col min="11265" max="11265" width="6.77734375" style="137" customWidth="1"/>
    <col min="11266" max="11266" width="48" style="137" customWidth="1"/>
    <col min="11267" max="11269" width="15.44140625" style="137" customWidth="1"/>
    <col min="11270" max="11270" width="50.77734375" style="137" customWidth="1"/>
    <col min="11271" max="11271" width="15.44140625" style="137" customWidth="1"/>
    <col min="11272" max="11272" width="14.33203125" style="137" customWidth="1"/>
    <col min="11273" max="11273" width="15.44140625" style="137" customWidth="1"/>
    <col min="11274" max="11274" width="4.77734375" style="137" customWidth="1"/>
    <col min="11275" max="11520" width="9.33203125" style="137"/>
    <col min="11521" max="11521" width="6.77734375" style="137" customWidth="1"/>
    <col min="11522" max="11522" width="48" style="137" customWidth="1"/>
    <col min="11523" max="11525" width="15.44140625" style="137" customWidth="1"/>
    <col min="11526" max="11526" width="50.77734375" style="137" customWidth="1"/>
    <col min="11527" max="11527" width="15.44140625" style="137" customWidth="1"/>
    <col min="11528" max="11528" width="14.33203125" style="137" customWidth="1"/>
    <col min="11529" max="11529" width="15.44140625" style="137" customWidth="1"/>
    <col min="11530" max="11530" width="4.77734375" style="137" customWidth="1"/>
    <col min="11531" max="11776" width="9.33203125" style="137"/>
    <col min="11777" max="11777" width="6.77734375" style="137" customWidth="1"/>
    <col min="11778" max="11778" width="48" style="137" customWidth="1"/>
    <col min="11779" max="11781" width="15.44140625" style="137" customWidth="1"/>
    <col min="11782" max="11782" width="50.77734375" style="137" customWidth="1"/>
    <col min="11783" max="11783" width="15.44140625" style="137" customWidth="1"/>
    <col min="11784" max="11784" width="14.33203125" style="137" customWidth="1"/>
    <col min="11785" max="11785" width="15.44140625" style="137" customWidth="1"/>
    <col min="11786" max="11786" width="4.77734375" style="137" customWidth="1"/>
    <col min="11787" max="12032" width="9.33203125" style="137"/>
    <col min="12033" max="12033" width="6.77734375" style="137" customWidth="1"/>
    <col min="12034" max="12034" width="48" style="137" customWidth="1"/>
    <col min="12035" max="12037" width="15.44140625" style="137" customWidth="1"/>
    <col min="12038" max="12038" width="50.77734375" style="137" customWidth="1"/>
    <col min="12039" max="12039" width="15.44140625" style="137" customWidth="1"/>
    <col min="12040" max="12040" width="14.33203125" style="137" customWidth="1"/>
    <col min="12041" max="12041" width="15.44140625" style="137" customWidth="1"/>
    <col min="12042" max="12042" width="4.77734375" style="137" customWidth="1"/>
    <col min="12043" max="12288" width="9.33203125" style="137"/>
    <col min="12289" max="12289" width="6.77734375" style="137" customWidth="1"/>
    <col min="12290" max="12290" width="48" style="137" customWidth="1"/>
    <col min="12291" max="12293" width="15.44140625" style="137" customWidth="1"/>
    <col min="12294" max="12294" width="50.77734375" style="137" customWidth="1"/>
    <col min="12295" max="12295" width="15.44140625" style="137" customWidth="1"/>
    <col min="12296" max="12296" width="14.33203125" style="137" customWidth="1"/>
    <col min="12297" max="12297" width="15.44140625" style="137" customWidth="1"/>
    <col min="12298" max="12298" width="4.77734375" style="137" customWidth="1"/>
    <col min="12299" max="12544" width="9.33203125" style="137"/>
    <col min="12545" max="12545" width="6.77734375" style="137" customWidth="1"/>
    <col min="12546" max="12546" width="48" style="137" customWidth="1"/>
    <col min="12547" max="12549" width="15.44140625" style="137" customWidth="1"/>
    <col min="12550" max="12550" width="50.77734375" style="137" customWidth="1"/>
    <col min="12551" max="12551" width="15.44140625" style="137" customWidth="1"/>
    <col min="12552" max="12552" width="14.33203125" style="137" customWidth="1"/>
    <col min="12553" max="12553" width="15.44140625" style="137" customWidth="1"/>
    <col min="12554" max="12554" width="4.77734375" style="137" customWidth="1"/>
    <col min="12555" max="12800" width="9.33203125" style="137"/>
    <col min="12801" max="12801" width="6.77734375" style="137" customWidth="1"/>
    <col min="12802" max="12802" width="48" style="137" customWidth="1"/>
    <col min="12803" max="12805" width="15.44140625" style="137" customWidth="1"/>
    <col min="12806" max="12806" width="50.77734375" style="137" customWidth="1"/>
    <col min="12807" max="12807" width="15.44140625" style="137" customWidth="1"/>
    <col min="12808" max="12808" width="14.33203125" style="137" customWidth="1"/>
    <col min="12809" max="12809" width="15.44140625" style="137" customWidth="1"/>
    <col min="12810" max="12810" width="4.77734375" style="137" customWidth="1"/>
    <col min="12811" max="13056" width="9.33203125" style="137"/>
    <col min="13057" max="13057" width="6.77734375" style="137" customWidth="1"/>
    <col min="13058" max="13058" width="48" style="137" customWidth="1"/>
    <col min="13059" max="13061" width="15.44140625" style="137" customWidth="1"/>
    <col min="13062" max="13062" width="50.77734375" style="137" customWidth="1"/>
    <col min="13063" max="13063" width="15.44140625" style="137" customWidth="1"/>
    <col min="13064" max="13064" width="14.33203125" style="137" customWidth="1"/>
    <col min="13065" max="13065" width="15.44140625" style="137" customWidth="1"/>
    <col min="13066" max="13066" width="4.77734375" style="137" customWidth="1"/>
    <col min="13067" max="13312" width="9.33203125" style="137"/>
    <col min="13313" max="13313" width="6.77734375" style="137" customWidth="1"/>
    <col min="13314" max="13314" width="48" style="137" customWidth="1"/>
    <col min="13315" max="13317" width="15.44140625" style="137" customWidth="1"/>
    <col min="13318" max="13318" width="50.77734375" style="137" customWidth="1"/>
    <col min="13319" max="13319" width="15.44140625" style="137" customWidth="1"/>
    <col min="13320" max="13320" width="14.33203125" style="137" customWidth="1"/>
    <col min="13321" max="13321" width="15.44140625" style="137" customWidth="1"/>
    <col min="13322" max="13322" width="4.77734375" style="137" customWidth="1"/>
    <col min="13323" max="13568" width="9.33203125" style="137"/>
    <col min="13569" max="13569" width="6.77734375" style="137" customWidth="1"/>
    <col min="13570" max="13570" width="48" style="137" customWidth="1"/>
    <col min="13571" max="13573" width="15.44140625" style="137" customWidth="1"/>
    <col min="13574" max="13574" width="50.77734375" style="137" customWidth="1"/>
    <col min="13575" max="13575" width="15.44140625" style="137" customWidth="1"/>
    <col min="13576" max="13576" width="14.33203125" style="137" customWidth="1"/>
    <col min="13577" max="13577" width="15.44140625" style="137" customWidth="1"/>
    <col min="13578" max="13578" width="4.77734375" style="137" customWidth="1"/>
    <col min="13579" max="13824" width="9.33203125" style="137"/>
    <col min="13825" max="13825" width="6.77734375" style="137" customWidth="1"/>
    <col min="13826" max="13826" width="48" style="137" customWidth="1"/>
    <col min="13827" max="13829" width="15.44140625" style="137" customWidth="1"/>
    <col min="13830" max="13830" width="50.77734375" style="137" customWidth="1"/>
    <col min="13831" max="13831" width="15.44140625" style="137" customWidth="1"/>
    <col min="13832" max="13832" width="14.33203125" style="137" customWidth="1"/>
    <col min="13833" max="13833" width="15.44140625" style="137" customWidth="1"/>
    <col min="13834" max="13834" width="4.77734375" style="137" customWidth="1"/>
    <col min="13835" max="14080" width="9.33203125" style="137"/>
    <col min="14081" max="14081" width="6.77734375" style="137" customWidth="1"/>
    <col min="14082" max="14082" width="48" style="137" customWidth="1"/>
    <col min="14083" max="14085" width="15.44140625" style="137" customWidth="1"/>
    <col min="14086" max="14086" width="50.77734375" style="137" customWidth="1"/>
    <col min="14087" max="14087" width="15.44140625" style="137" customWidth="1"/>
    <col min="14088" max="14088" width="14.33203125" style="137" customWidth="1"/>
    <col min="14089" max="14089" width="15.44140625" style="137" customWidth="1"/>
    <col min="14090" max="14090" width="4.77734375" style="137" customWidth="1"/>
    <col min="14091" max="14336" width="9.33203125" style="137"/>
    <col min="14337" max="14337" width="6.77734375" style="137" customWidth="1"/>
    <col min="14338" max="14338" width="48" style="137" customWidth="1"/>
    <col min="14339" max="14341" width="15.44140625" style="137" customWidth="1"/>
    <col min="14342" max="14342" width="50.77734375" style="137" customWidth="1"/>
    <col min="14343" max="14343" width="15.44140625" style="137" customWidth="1"/>
    <col min="14344" max="14344" width="14.33203125" style="137" customWidth="1"/>
    <col min="14345" max="14345" width="15.44140625" style="137" customWidth="1"/>
    <col min="14346" max="14346" width="4.77734375" style="137" customWidth="1"/>
    <col min="14347" max="14592" width="9.33203125" style="137"/>
    <col min="14593" max="14593" width="6.77734375" style="137" customWidth="1"/>
    <col min="14594" max="14594" width="48" style="137" customWidth="1"/>
    <col min="14595" max="14597" width="15.44140625" style="137" customWidth="1"/>
    <col min="14598" max="14598" width="50.77734375" style="137" customWidth="1"/>
    <col min="14599" max="14599" width="15.44140625" style="137" customWidth="1"/>
    <col min="14600" max="14600" width="14.33203125" style="137" customWidth="1"/>
    <col min="14601" max="14601" width="15.44140625" style="137" customWidth="1"/>
    <col min="14602" max="14602" width="4.77734375" style="137" customWidth="1"/>
    <col min="14603" max="14848" width="9.33203125" style="137"/>
    <col min="14849" max="14849" width="6.77734375" style="137" customWidth="1"/>
    <col min="14850" max="14850" width="48" style="137" customWidth="1"/>
    <col min="14851" max="14853" width="15.44140625" style="137" customWidth="1"/>
    <col min="14854" max="14854" width="50.77734375" style="137" customWidth="1"/>
    <col min="14855" max="14855" width="15.44140625" style="137" customWidth="1"/>
    <col min="14856" max="14856" width="14.33203125" style="137" customWidth="1"/>
    <col min="14857" max="14857" width="15.44140625" style="137" customWidth="1"/>
    <col min="14858" max="14858" width="4.77734375" style="137" customWidth="1"/>
    <col min="14859" max="15104" width="9.33203125" style="137"/>
    <col min="15105" max="15105" width="6.77734375" style="137" customWidth="1"/>
    <col min="15106" max="15106" width="48" style="137" customWidth="1"/>
    <col min="15107" max="15109" width="15.44140625" style="137" customWidth="1"/>
    <col min="15110" max="15110" width="50.77734375" style="137" customWidth="1"/>
    <col min="15111" max="15111" width="15.44140625" style="137" customWidth="1"/>
    <col min="15112" max="15112" width="14.33203125" style="137" customWidth="1"/>
    <col min="15113" max="15113" width="15.44140625" style="137" customWidth="1"/>
    <col min="15114" max="15114" width="4.77734375" style="137" customWidth="1"/>
    <col min="15115" max="15360" width="9.33203125" style="137"/>
    <col min="15361" max="15361" width="6.77734375" style="137" customWidth="1"/>
    <col min="15362" max="15362" width="48" style="137" customWidth="1"/>
    <col min="15363" max="15365" width="15.44140625" style="137" customWidth="1"/>
    <col min="15366" max="15366" width="50.77734375" style="137" customWidth="1"/>
    <col min="15367" max="15367" width="15.44140625" style="137" customWidth="1"/>
    <col min="15368" max="15368" width="14.33203125" style="137" customWidth="1"/>
    <col min="15369" max="15369" width="15.44140625" style="137" customWidth="1"/>
    <col min="15370" max="15370" width="4.77734375" style="137" customWidth="1"/>
    <col min="15371" max="15616" width="9.33203125" style="137"/>
    <col min="15617" max="15617" width="6.77734375" style="137" customWidth="1"/>
    <col min="15618" max="15618" width="48" style="137" customWidth="1"/>
    <col min="15619" max="15621" width="15.44140625" style="137" customWidth="1"/>
    <col min="15622" max="15622" width="50.77734375" style="137" customWidth="1"/>
    <col min="15623" max="15623" width="15.44140625" style="137" customWidth="1"/>
    <col min="15624" max="15624" width="14.33203125" style="137" customWidth="1"/>
    <col min="15625" max="15625" width="15.44140625" style="137" customWidth="1"/>
    <col min="15626" max="15626" width="4.77734375" style="137" customWidth="1"/>
    <col min="15627" max="15872" width="9.33203125" style="137"/>
    <col min="15873" max="15873" width="6.77734375" style="137" customWidth="1"/>
    <col min="15874" max="15874" width="48" style="137" customWidth="1"/>
    <col min="15875" max="15877" width="15.44140625" style="137" customWidth="1"/>
    <col min="15878" max="15878" width="50.77734375" style="137" customWidth="1"/>
    <col min="15879" max="15879" width="15.44140625" style="137" customWidth="1"/>
    <col min="15880" max="15880" width="14.33203125" style="137" customWidth="1"/>
    <col min="15881" max="15881" width="15.44140625" style="137" customWidth="1"/>
    <col min="15882" max="15882" width="4.77734375" style="137" customWidth="1"/>
    <col min="15883" max="16128" width="9.33203125" style="137"/>
    <col min="16129" max="16129" width="6.77734375" style="137" customWidth="1"/>
    <col min="16130" max="16130" width="48" style="137" customWidth="1"/>
    <col min="16131" max="16133" width="15.44140625" style="137" customWidth="1"/>
    <col min="16134" max="16134" width="50.77734375" style="137" customWidth="1"/>
    <col min="16135" max="16135" width="15.44140625" style="137" customWidth="1"/>
    <col min="16136" max="16136" width="14.33203125" style="137" customWidth="1"/>
    <col min="16137" max="16137" width="15.44140625" style="137" customWidth="1"/>
    <col min="16138" max="16138" width="4.77734375" style="137" customWidth="1"/>
    <col min="16139" max="16384" width="9.33203125" style="137"/>
  </cols>
  <sheetData>
    <row r="1" spans="1:10" ht="39.75" customHeight="1" x14ac:dyDescent="0.3">
      <c r="B1" s="138" t="s">
        <v>289</v>
      </c>
      <c r="C1" s="139"/>
      <c r="D1" s="139"/>
      <c r="E1" s="139"/>
      <c r="F1" s="139"/>
      <c r="G1" s="139"/>
      <c r="H1" s="139"/>
      <c r="I1" s="139"/>
      <c r="J1" s="504" t="s">
        <v>466</v>
      </c>
    </row>
    <row r="2" spans="1:10" ht="14.4" thickBot="1" x14ac:dyDescent="0.35">
      <c r="G2" s="141"/>
      <c r="H2" s="141"/>
      <c r="I2" s="141" t="str">
        <f>CONCATENATE('[1]1.sz.mell.'!K7)</f>
        <v>Forintban!</v>
      </c>
      <c r="J2" s="504"/>
    </row>
    <row r="3" spans="1:10" ht="18" customHeight="1" thickBot="1" x14ac:dyDescent="0.35">
      <c r="A3" s="505" t="s">
        <v>4</v>
      </c>
      <c r="B3" s="142" t="s">
        <v>290</v>
      </c>
      <c r="C3" s="143"/>
      <c r="D3" s="144"/>
      <c r="E3" s="144"/>
      <c r="F3" s="142" t="s">
        <v>291</v>
      </c>
      <c r="G3" s="145"/>
      <c r="H3" s="146"/>
      <c r="I3" s="147"/>
      <c r="J3" s="504"/>
    </row>
    <row r="4" spans="1:10" s="154" customFormat="1" ht="42.75" customHeight="1" thickBot="1" x14ac:dyDescent="0.35">
      <c r="A4" s="506"/>
      <c r="B4" s="148" t="s">
        <v>292</v>
      </c>
      <c r="C4" s="149" t="str">
        <f>+CONCATENATE('[1]1.sz.mell.'!C8," eredeti előirányzat")</f>
        <v>2019. évi eredeti előirányzat</v>
      </c>
      <c r="D4" s="150" t="s">
        <v>293</v>
      </c>
      <c r="E4" s="151" t="s">
        <v>294</v>
      </c>
      <c r="F4" s="152" t="s">
        <v>292</v>
      </c>
      <c r="G4" s="153" t="str">
        <f>+C4</f>
        <v>2019. évi eredeti előirányzat</v>
      </c>
      <c r="H4" s="153" t="str">
        <f>+D4</f>
        <v>Halmozott módosítás 2019. …….-ig</v>
      </c>
      <c r="I4" s="151" t="s">
        <v>295</v>
      </c>
      <c r="J4" s="504"/>
    </row>
    <row r="5" spans="1:10" s="160" customFormat="1" ht="12" customHeight="1" thickBot="1" x14ac:dyDescent="0.35">
      <c r="A5" s="155" t="s">
        <v>15</v>
      </c>
      <c r="B5" s="156" t="s">
        <v>16</v>
      </c>
      <c r="C5" s="157" t="s">
        <v>17</v>
      </c>
      <c r="D5" s="158" t="s">
        <v>18</v>
      </c>
      <c r="E5" s="158" t="s">
        <v>296</v>
      </c>
      <c r="F5" s="156" t="s">
        <v>297</v>
      </c>
      <c r="G5" s="157" t="s">
        <v>21</v>
      </c>
      <c r="H5" s="157" t="s">
        <v>22</v>
      </c>
      <c r="I5" s="159" t="s">
        <v>298</v>
      </c>
      <c r="J5" s="504"/>
    </row>
    <row r="6" spans="1:10" ht="12.9" customHeight="1" x14ac:dyDescent="0.3">
      <c r="A6" s="161" t="s">
        <v>26</v>
      </c>
      <c r="B6" s="162" t="s">
        <v>299</v>
      </c>
      <c r="C6" s="163">
        <v>153425812</v>
      </c>
      <c r="D6" s="164">
        <v>16645157</v>
      </c>
      <c r="E6" s="165">
        <f>C6+D6</f>
        <v>170070969</v>
      </c>
      <c r="F6" s="162" t="s">
        <v>300</v>
      </c>
      <c r="G6" s="164">
        <v>114033756</v>
      </c>
      <c r="H6" s="164">
        <v>19680418</v>
      </c>
      <c r="I6" s="166">
        <f>G6+H6</f>
        <v>133714174</v>
      </c>
      <c r="J6" s="504"/>
    </row>
    <row r="7" spans="1:10" ht="12.9" customHeight="1" x14ac:dyDescent="0.3">
      <c r="A7" s="167" t="s">
        <v>40</v>
      </c>
      <c r="B7" s="168" t="s">
        <v>301</v>
      </c>
      <c r="C7" s="163">
        <v>54033380</v>
      </c>
      <c r="D7" s="163">
        <v>4180954</v>
      </c>
      <c r="E7" s="165">
        <f t="shared" ref="E7:E16" si="0">C7+D7</f>
        <v>58214334</v>
      </c>
      <c r="F7" s="168" t="s">
        <v>197</v>
      </c>
      <c r="G7" s="163">
        <v>18882660</v>
      </c>
      <c r="H7" s="163">
        <v>2394151</v>
      </c>
      <c r="I7" s="166">
        <f t="shared" ref="I7:I17" si="1">G7+H7</f>
        <v>21276811</v>
      </c>
      <c r="J7" s="504"/>
    </row>
    <row r="8" spans="1:10" ht="12.9" customHeight="1" x14ac:dyDescent="0.3">
      <c r="A8" s="167" t="s">
        <v>54</v>
      </c>
      <c r="B8" s="168" t="s">
        <v>302</v>
      </c>
      <c r="C8" s="163"/>
      <c r="D8" s="163"/>
      <c r="E8" s="165">
        <f t="shared" si="0"/>
        <v>0</v>
      </c>
      <c r="F8" s="168" t="s">
        <v>303</v>
      </c>
      <c r="G8" s="163">
        <v>93704662</v>
      </c>
      <c r="H8" s="163">
        <v>10787072</v>
      </c>
      <c r="I8" s="166">
        <f t="shared" si="1"/>
        <v>104491734</v>
      </c>
      <c r="J8" s="504"/>
    </row>
    <row r="9" spans="1:10" ht="12.9" customHeight="1" x14ac:dyDescent="0.3">
      <c r="A9" s="167" t="s">
        <v>251</v>
      </c>
      <c r="B9" s="168" t="s">
        <v>304</v>
      </c>
      <c r="C9" s="163">
        <v>8500000</v>
      </c>
      <c r="D9" s="163">
        <v>2897310</v>
      </c>
      <c r="E9" s="165">
        <f t="shared" si="0"/>
        <v>11397310</v>
      </c>
      <c r="F9" s="168" t="s">
        <v>199</v>
      </c>
      <c r="G9" s="163">
        <v>18431000</v>
      </c>
      <c r="H9" s="163">
        <v>4379920</v>
      </c>
      <c r="I9" s="166">
        <f t="shared" si="1"/>
        <v>22810920</v>
      </c>
      <c r="J9" s="504"/>
    </row>
    <row r="10" spans="1:10" ht="12.9" customHeight="1" x14ac:dyDescent="0.3">
      <c r="A10" s="167" t="s">
        <v>84</v>
      </c>
      <c r="B10" s="169" t="s">
        <v>305</v>
      </c>
      <c r="C10" s="163">
        <v>15629917</v>
      </c>
      <c r="D10" s="163">
        <v>6582100</v>
      </c>
      <c r="E10" s="165">
        <f t="shared" si="0"/>
        <v>22212017</v>
      </c>
      <c r="F10" s="168" t="s">
        <v>201</v>
      </c>
      <c r="G10" s="163">
        <v>2811966</v>
      </c>
      <c r="H10" s="163">
        <v>2863630</v>
      </c>
      <c r="I10" s="166">
        <f t="shared" si="1"/>
        <v>5675596</v>
      </c>
      <c r="J10" s="504"/>
    </row>
    <row r="11" spans="1:10" ht="12.9" customHeight="1" x14ac:dyDescent="0.3">
      <c r="A11" s="167" t="s">
        <v>108</v>
      </c>
      <c r="B11" s="168" t="s">
        <v>306</v>
      </c>
      <c r="C11" s="170">
        <v>56000</v>
      </c>
      <c r="D11" s="170"/>
      <c r="E11" s="165">
        <f t="shared" si="0"/>
        <v>56000</v>
      </c>
      <c r="F11" s="168" t="s">
        <v>226</v>
      </c>
      <c r="G11" s="163">
        <v>4387530</v>
      </c>
      <c r="H11" s="163">
        <v>-4387530</v>
      </c>
      <c r="I11" s="166">
        <f t="shared" si="1"/>
        <v>0</v>
      </c>
      <c r="J11" s="504"/>
    </row>
    <row r="12" spans="1:10" ht="12.9" customHeight="1" x14ac:dyDescent="0.3">
      <c r="A12" s="167" t="s">
        <v>268</v>
      </c>
      <c r="B12" s="168" t="s">
        <v>307</v>
      </c>
      <c r="C12" s="163"/>
      <c r="D12" s="163"/>
      <c r="E12" s="165">
        <f t="shared" si="0"/>
        <v>0</v>
      </c>
      <c r="F12" s="171"/>
      <c r="G12" s="163"/>
      <c r="H12" s="163"/>
      <c r="I12" s="166">
        <f t="shared" si="1"/>
        <v>0</v>
      </c>
      <c r="J12" s="504"/>
    </row>
    <row r="13" spans="1:10" ht="12.9" customHeight="1" x14ac:dyDescent="0.3">
      <c r="A13" s="167" t="s">
        <v>130</v>
      </c>
      <c r="B13" s="171"/>
      <c r="C13" s="163"/>
      <c r="D13" s="163"/>
      <c r="E13" s="165">
        <f t="shared" si="0"/>
        <v>0</v>
      </c>
      <c r="F13" s="171"/>
      <c r="G13" s="163"/>
      <c r="H13" s="163"/>
      <c r="I13" s="166">
        <f t="shared" si="1"/>
        <v>0</v>
      </c>
      <c r="J13" s="504"/>
    </row>
    <row r="14" spans="1:10" ht="12.9" customHeight="1" x14ac:dyDescent="0.3">
      <c r="A14" s="167" t="s">
        <v>277</v>
      </c>
      <c r="B14" s="172"/>
      <c r="C14" s="170"/>
      <c r="D14" s="170"/>
      <c r="E14" s="165">
        <f t="shared" si="0"/>
        <v>0</v>
      </c>
      <c r="F14" s="171"/>
      <c r="G14" s="163"/>
      <c r="H14" s="163"/>
      <c r="I14" s="166">
        <f t="shared" si="1"/>
        <v>0</v>
      </c>
      <c r="J14" s="504"/>
    </row>
    <row r="15" spans="1:10" ht="12.9" customHeight="1" x14ac:dyDescent="0.3">
      <c r="A15" s="167" t="s">
        <v>279</v>
      </c>
      <c r="B15" s="171"/>
      <c r="C15" s="163"/>
      <c r="D15" s="163"/>
      <c r="E15" s="165">
        <f t="shared" si="0"/>
        <v>0</v>
      </c>
      <c r="F15" s="171"/>
      <c r="G15" s="163"/>
      <c r="H15" s="163"/>
      <c r="I15" s="166">
        <f t="shared" si="1"/>
        <v>0</v>
      </c>
      <c r="J15" s="504"/>
    </row>
    <row r="16" spans="1:10" ht="12.9" customHeight="1" x14ac:dyDescent="0.3">
      <c r="A16" s="167" t="s">
        <v>281</v>
      </c>
      <c r="B16" s="171"/>
      <c r="C16" s="163"/>
      <c r="D16" s="163"/>
      <c r="E16" s="165">
        <f t="shared" si="0"/>
        <v>0</v>
      </c>
      <c r="F16" s="171"/>
      <c r="G16" s="163"/>
      <c r="H16" s="163"/>
      <c r="I16" s="166">
        <f t="shared" si="1"/>
        <v>0</v>
      </c>
      <c r="J16" s="504"/>
    </row>
    <row r="17" spans="1:10" ht="12.9" customHeight="1" thickBot="1" x14ac:dyDescent="0.35">
      <c r="A17" s="167" t="s">
        <v>308</v>
      </c>
      <c r="B17" s="173"/>
      <c r="C17" s="174"/>
      <c r="D17" s="174"/>
      <c r="E17" s="175"/>
      <c r="F17" s="171"/>
      <c r="G17" s="174"/>
      <c r="H17" s="174"/>
      <c r="I17" s="166">
        <f t="shared" si="1"/>
        <v>0</v>
      </c>
      <c r="J17" s="504"/>
    </row>
    <row r="18" spans="1:10" ht="13.8" thickBot="1" x14ac:dyDescent="0.35">
      <c r="A18" s="176" t="s">
        <v>309</v>
      </c>
      <c r="B18" s="177" t="s">
        <v>310</v>
      </c>
      <c r="C18" s="178">
        <f>C6+C7+C9+C10+C11+C13+C14+C15+C16+C17</f>
        <v>231645109</v>
      </c>
      <c r="D18" s="178">
        <f>D6+D7+D9+D10+D11+D13+D14+D15+D16+D17</f>
        <v>30305521</v>
      </c>
      <c r="E18" s="178">
        <f>E6+E7+E9+E10+E11+E13+E14+E15+E16+E17</f>
        <v>261950630</v>
      </c>
      <c r="F18" s="177" t="s">
        <v>311</v>
      </c>
      <c r="G18" s="178">
        <f>SUM(G6:G17)</f>
        <v>252251574</v>
      </c>
      <c r="H18" s="178">
        <f>SUM(H6:H17)</f>
        <v>35717661</v>
      </c>
      <c r="I18" s="179">
        <f>SUM(I6:I17)</f>
        <v>287969235</v>
      </c>
      <c r="J18" s="504"/>
    </row>
    <row r="19" spans="1:10" ht="12.9" customHeight="1" x14ac:dyDescent="0.3">
      <c r="A19" s="180" t="s">
        <v>312</v>
      </c>
      <c r="B19" s="181" t="s">
        <v>313</v>
      </c>
      <c r="C19" s="182">
        <f>+C20+C21+C22+C23</f>
        <v>26343704</v>
      </c>
      <c r="D19" s="182">
        <f>+D20+D21+D22+D23</f>
        <v>4039139</v>
      </c>
      <c r="E19" s="182">
        <f>+E20+E21+E22+E23</f>
        <v>30382843</v>
      </c>
      <c r="F19" s="183" t="s">
        <v>314</v>
      </c>
      <c r="G19" s="184"/>
      <c r="H19" s="184"/>
      <c r="I19" s="185">
        <f>G19+H19</f>
        <v>0</v>
      </c>
      <c r="J19" s="504"/>
    </row>
    <row r="20" spans="1:10" ht="12.9" customHeight="1" x14ac:dyDescent="0.3">
      <c r="A20" s="186" t="s">
        <v>315</v>
      </c>
      <c r="B20" s="183" t="s">
        <v>316</v>
      </c>
      <c r="C20" s="187">
        <v>26343704</v>
      </c>
      <c r="D20" s="187">
        <v>4039139</v>
      </c>
      <c r="E20" s="188">
        <f>C20+D20</f>
        <v>30382843</v>
      </c>
      <c r="F20" s="183" t="s">
        <v>317</v>
      </c>
      <c r="G20" s="187"/>
      <c r="H20" s="187"/>
      <c r="I20" s="189">
        <f t="shared" ref="I20:I28" si="2">G20+H20</f>
        <v>0</v>
      </c>
      <c r="J20" s="504"/>
    </row>
    <row r="21" spans="1:10" ht="12.9" customHeight="1" x14ac:dyDescent="0.3">
      <c r="A21" s="186" t="s">
        <v>318</v>
      </c>
      <c r="B21" s="183" t="s">
        <v>319</v>
      </c>
      <c r="C21" s="187"/>
      <c r="D21" s="187"/>
      <c r="E21" s="188">
        <f>C21+D21</f>
        <v>0</v>
      </c>
      <c r="F21" s="183" t="s">
        <v>320</v>
      </c>
      <c r="G21" s="187"/>
      <c r="H21" s="187"/>
      <c r="I21" s="189">
        <f t="shared" si="2"/>
        <v>0</v>
      </c>
      <c r="J21" s="504"/>
    </row>
    <row r="22" spans="1:10" ht="12.9" customHeight="1" x14ac:dyDescent="0.3">
      <c r="A22" s="186" t="s">
        <v>321</v>
      </c>
      <c r="B22" s="183" t="s">
        <v>322</v>
      </c>
      <c r="C22" s="187"/>
      <c r="D22" s="187"/>
      <c r="E22" s="188">
        <f>C22+D22</f>
        <v>0</v>
      </c>
      <c r="F22" s="183" t="s">
        <v>323</v>
      </c>
      <c r="G22" s="187"/>
      <c r="H22" s="187"/>
      <c r="I22" s="189">
        <f t="shared" si="2"/>
        <v>0</v>
      </c>
      <c r="J22" s="504"/>
    </row>
    <row r="23" spans="1:10" ht="12.9" customHeight="1" x14ac:dyDescent="0.3">
      <c r="A23" s="186" t="s">
        <v>324</v>
      </c>
      <c r="B23" s="190" t="s">
        <v>325</v>
      </c>
      <c r="C23" s="187"/>
      <c r="D23" s="187"/>
      <c r="E23" s="188">
        <f>C23+D23</f>
        <v>0</v>
      </c>
      <c r="F23" s="181" t="s">
        <v>326</v>
      </c>
      <c r="G23" s="187"/>
      <c r="H23" s="187"/>
      <c r="I23" s="189">
        <f t="shared" si="2"/>
        <v>0</v>
      </c>
      <c r="J23" s="504"/>
    </row>
    <row r="24" spans="1:10" ht="12.9" customHeight="1" x14ac:dyDescent="0.3">
      <c r="A24" s="186" t="s">
        <v>327</v>
      </c>
      <c r="B24" s="183" t="s">
        <v>328</v>
      </c>
      <c r="C24" s="191">
        <f>+C25+C26</f>
        <v>0</v>
      </c>
      <c r="D24" s="191">
        <f>+D25+D26</f>
        <v>0</v>
      </c>
      <c r="E24" s="191">
        <f>+E25+E26</f>
        <v>0</v>
      </c>
      <c r="F24" s="183" t="s">
        <v>329</v>
      </c>
      <c r="G24" s="187"/>
      <c r="H24" s="187"/>
      <c r="I24" s="189">
        <f t="shared" si="2"/>
        <v>0</v>
      </c>
      <c r="J24" s="504"/>
    </row>
    <row r="25" spans="1:10" ht="12.9" customHeight="1" x14ac:dyDescent="0.3">
      <c r="A25" s="180" t="s">
        <v>330</v>
      </c>
      <c r="B25" s="181" t="s">
        <v>331</v>
      </c>
      <c r="C25" s="184"/>
      <c r="D25" s="184"/>
      <c r="E25" s="192">
        <f>C25+D25</f>
        <v>0</v>
      </c>
      <c r="F25" s="162" t="s">
        <v>266</v>
      </c>
      <c r="G25" s="184"/>
      <c r="H25" s="184"/>
      <c r="I25" s="185">
        <f t="shared" si="2"/>
        <v>0</v>
      </c>
      <c r="J25" s="504"/>
    </row>
    <row r="26" spans="1:10" ht="12.9" customHeight="1" x14ac:dyDescent="0.3">
      <c r="A26" s="186" t="s">
        <v>332</v>
      </c>
      <c r="B26" s="190" t="s">
        <v>333</v>
      </c>
      <c r="C26" s="187"/>
      <c r="D26" s="187"/>
      <c r="E26" s="188">
        <f>C26+D26</f>
        <v>0</v>
      </c>
      <c r="F26" s="168" t="s">
        <v>276</v>
      </c>
      <c r="G26" s="187"/>
      <c r="H26" s="187"/>
      <c r="I26" s="189">
        <f t="shared" si="2"/>
        <v>0</v>
      </c>
      <c r="J26" s="504"/>
    </row>
    <row r="27" spans="1:10" ht="12.9" customHeight="1" x14ac:dyDescent="0.3">
      <c r="A27" s="167" t="s">
        <v>334</v>
      </c>
      <c r="B27" s="183" t="s">
        <v>335</v>
      </c>
      <c r="C27" s="187"/>
      <c r="D27" s="187"/>
      <c r="E27" s="188">
        <f>C27+D27</f>
        <v>0</v>
      </c>
      <c r="F27" s="168" t="s">
        <v>278</v>
      </c>
      <c r="G27" s="187"/>
      <c r="H27" s="187"/>
      <c r="I27" s="189">
        <f t="shared" si="2"/>
        <v>0</v>
      </c>
      <c r="J27" s="504"/>
    </row>
    <row r="28" spans="1:10" ht="12.9" customHeight="1" thickBot="1" x14ac:dyDescent="0.35">
      <c r="A28" s="193" t="s">
        <v>336</v>
      </c>
      <c r="B28" s="181" t="s">
        <v>187</v>
      </c>
      <c r="C28" s="184"/>
      <c r="D28" s="184"/>
      <c r="E28" s="192">
        <f>C28+D28</f>
        <v>0</v>
      </c>
      <c r="F28" s="194" t="s">
        <v>265</v>
      </c>
      <c r="G28" s="184">
        <v>5737239</v>
      </c>
      <c r="H28" s="184"/>
      <c r="I28" s="185">
        <f t="shared" si="2"/>
        <v>5737239</v>
      </c>
      <c r="J28" s="504"/>
    </row>
    <row r="29" spans="1:10" ht="24" customHeight="1" thickBot="1" x14ac:dyDescent="0.35">
      <c r="A29" s="176" t="s">
        <v>337</v>
      </c>
      <c r="B29" s="177" t="s">
        <v>338</v>
      </c>
      <c r="C29" s="178">
        <f>+C19+C24+C27+C28</f>
        <v>26343704</v>
      </c>
      <c r="D29" s="178">
        <f>+D19+D24+D27+D28</f>
        <v>4039139</v>
      </c>
      <c r="E29" s="195">
        <f>+E19+E24+E27+E28</f>
        <v>30382843</v>
      </c>
      <c r="F29" s="177" t="s">
        <v>339</v>
      </c>
      <c r="G29" s="178">
        <f>SUM(G19:G28)</f>
        <v>5737239</v>
      </c>
      <c r="H29" s="178">
        <f>SUM(H19:H28)</f>
        <v>0</v>
      </c>
      <c r="I29" s="179">
        <f>SUM(I19:I28)</f>
        <v>5737239</v>
      </c>
      <c r="J29" s="504"/>
    </row>
    <row r="30" spans="1:10" ht="13.8" thickBot="1" x14ac:dyDescent="0.35">
      <c r="A30" s="176" t="s">
        <v>340</v>
      </c>
      <c r="B30" s="196" t="s">
        <v>341</v>
      </c>
      <c r="C30" s="197">
        <f>+C18+C29</f>
        <v>257988813</v>
      </c>
      <c r="D30" s="197">
        <f>+D18+D29</f>
        <v>34344660</v>
      </c>
      <c r="E30" s="198">
        <f>+E18+E29</f>
        <v>292333473</v>
      </c>
      <c r="F30" s="196" t="s">
        <v>342</v>
      </c>
      <c r="G30" s="197">
        <f>+G18+G29</f>
        <v>257988813</v>
      </c>
      <c r="H30" s="197">
        <f>+H18+H29</f>
        <v>35717661</v>
      </c>
      <c r="I30" s="198">
        <f>+I18+I29</f>
        <v>293706474</v>
      </c>
      <c r="J30" s="504"/>
    </row>
    <row r="31" spans="1:10" ht="13.8" thickBot="1" x14ac:dyDescent="0.35">
      <c r="A31" s="176" t="s">
        <v>343</v>
      </c>
      <c r="B31" s="196" t="s">
        <v>344</v>
      </c>
      <c r="C31" s="197">
        <f>IF(C18-G18&lt;0,G18-C18,"-")</f>
        <v>20606465</v>
      </c>
      <c r="D31" s="197">
        <f>IF(D18-H18&lt;0,H18-D18,"-")</f>
        <v>5412140</v>
      </c>
      <c r="E31" s="198">
        <f>IF(E18-I18&lt;0,I18-E18,"-")</f>
        <v>26018605</v>
      </c>
      <c r="F31" s="196" t="s">
        <v>345</v>
      </c>
      <c r="G31" s="197" t="str">
        <f>IF(C18-G18&gt;0,C18-G18,"-")</f>
        <v>-</v>
      </c>
      <c r="H31" s="197" t="str">
        <f>IF(D18-H18&gt;0,D18-H18,"-")</f>
        <v>-</v>
      </c>
      <c r="I31" s="198" t="str">
        <f>IF(E18-I18&gt;0,E18-I18,"-")</f>
        <v>-</v>
      </c>
      <c r="J31" s="504"/>
    </row>
    <row r="32" spans="1:10" ht="13.8" thickBot="1" x14ac:dyDescent="0.35">
      <c r="A32" s="176" t="s">
        <v>346</v>
      </c>
      <c r="B32" s="196" t="s">
        <v>347</v>
      </c>
      <c r="C32" s="197" t="str">
        <f>IF(C30-G30&lt;0,G30-C30,"-")</f>
        <v>-</v>
      </c>
      <c r="D32" s="197">
        <f>IF(D30-H30&lt;0,H30-D30,"-")</f>
        <v>1373001</v>
      </c>
      <c r="E32" s="197">
        <f>IF(E30-I30&lt;0,I30-E30,"-")</f>
        <v>1373001</v>
      </c>
      <c r="F32" s="196" t="s">
        <v>348</v>
      </c>
      <c r="G32" s="197" t="str">
        <f>IF(C30-G30&gt;0,C30-G30,"-")</f>
        <v>-</v>
      </c>
      <c r="H32" s="197" t="str">
        <f>IF(D30-H30&gt;0,D30-H30,"-")</f>
        <v>-</v>
      </c>
      <c r="I32" s="199" t="str">
        <f>IF(E30-I30&gt;0,E30-I30,"-")</f>
        <v>-</v>
      </c>
      <c r="J32" s="504"/>
    </row>
    <row r="33" spans="2:6" ht="17.399999999999999" x14ac:dyDescent="0.3">
      <c r="B33" s="507"/>
      <c r="C33" s="507"/>
      <c r="D33" s="507"/>
      <c r="E33" s="507"/>
      <c r="F33" s="507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B1" zoomScale="102" zoomScaleNormal="102" zoomScaleSheetLayoutView="115" workbookViewId="0">
      <selection activeCell="J1" sqref="J1:J33"/>
    </sheetView>
  </sheetViews>
  <sheetFormatPr defaultColWidth="9.33203125" defaultRowHeight="13.2" x14ac:dyDescent="0.3"/>
  <cols>
    <col min="1" max="1" width="6.77734375" style="137" customWidth="1"/>
    <col min="2" max="2" width="49.77734375" style="140" customWidth="1"/>
    <col min="3" max="5" width="15.44140625" style="137" customWidth="1"/>
    <col min="6" max="6" width="44.109375" style="137" customWidth="1"/>
    <col min="7" max="9" width="15.44140625" style="137" customWidth="1"/>
    <col min="10" max="10" width="4.77734375" style="137" customWidth="1"/>
    <col min="11" max="256" width="9.33203125" style="137"/>
    <col min="257" max="257" width="6.77734375" style="137" customWidth="1"/>
    <col min="258" max="258" width="49.77734375" style="137" customWidth="1"/>
    <col min="259" max="261" width="15.44140625" style="137" customWidth="1"/>
    <col min="262" max="262" width="44.109375" style="137" customWidth="1"/>
    <col min="263" max="265" width="15.44140625" style="137" customWidth="1"/>
    <col min="266" max="266" width="4.77734375" style="137" customWidth="1"/>
    <col min="267" max="512" width="9.33203125" style="137"/>
    <col min="513" max="513" width="6.77734375" style="137" customWidth="1"/>
    <col min="514" max="514" width="49.77734375" style="137" customWidth="1"/>
    <col min="515" max="517" width="15.44140625" style="137" customWidth="1"/>
    <col min="518" max="518" width="44.109375" style="137" customWidth="1"/>
    <col min="519" max="521" width="15.44140625" style="137" customWidth="1"/>
    <col min="522" max="522" width="4.77734375" style="137" customWidth="1"/>
    <col min="523" max="768" width="9.33203125" style="137"/>
    <col min="769" max="769" width="6.77734375" style="137" customWidth="1"/>
    <col min="770" max="770" width="49.77734375" style="137" customWidth="1"/>
    <col min="771" max="773" width="15.44140625" style="137" customWidth="1"/>
    <col min="774" max="774" width="44.109375" style="137" customWidth="1"/>
    <col min="775" max="777" width="15.44140625" style="137" customWidth="1"/>
    <col min="778" max="778" width="4.77734375" style="137" customWidth="1"/>
    <col min="779" max="1024" width="9.33203125" style="137"/>
    <col min="1025" max="1025" width="6.77734375" style="137" customWidth="1"/>
    <col min="1026" max="1026" width="49.77734375" style="137" customWidth="1"/>
    <col min="1027" max="1029" width="15.44140625" style="137" customWidth="1"/>
    <col min="1030" max="1030" width="44.109375" style="137" customWidth="1"/>
    <col min="1031" max="1033" width="15.44140625" style="137" customWidth="1"/>
    <col min="1034" max="1034" width="4.77734375" style="137" customWidth="1"/>
    <col min="1035" max="1280" width="9.33203125" style="137"/>
    <col min="1281" max="1281" width="6.77734375" style="137" customWidth="1"/>
    <col min="1282" max="1282" width="49.77734375" style="137" customWidth="1"/>
    <col min="1283" max="1285" width="15.44140625" style="137" customWidth="1"/>
    <col min="1286" max="1286" width="44.109375" style="137" customWidth="1"/>
    <col min="1287" max="1289" width="15.44140625" style="137" customWidth="1"/>
    <col min="1290" max="1290" width="4.77734375" style="137" customWidth="1"/>
    <col min="1291" max="1536" width="9.33203125" style="137"/>
    <col min="1537" max="1537" width="6.77734375" style="137" customWidth="1"/>
    <col min="1538" max="1538" width="49.77734375" style="137" customWidth="1"/>
    <col min="1539" max="1541" width="15.44140625" style="137" customWidth="1"/>
    <col min="1542" max="1542" width="44.109375" style="137" customWidth="1"/>
    <col min="1543" max="1545" width="15.44140625" style="137" customWidth="1"/>
    <col min="1546" max="1546" width="4.77734375" style="137" customWidth="1"/>
    <col min="1547" max="1792" width="9.33203125" style="137"/>
    <col min="1793" max="1793" width="6.77734375" style="137" customWidth="1"/>
    <col min="1794" max="1794" width="49.77734375" style="137" customWidth="1"/>
    <col min="1795" max="1797" width="15.44140625" style="137" customWidth="1"/>
    <col min="1798" max="1798" width="44.109375" style="137" customWidth="1"/>
    <col min="1799" max="1801" width="15.44140625" style="137" customWidth="1"/>
    <col min="1802" max="1802" width="4.77734375" style="137" customWidth="1"/>
    <col min="1803" max="2048" width="9.33203125" style="137"/>
    <col min="2049" max="2049" width="6.77734375" style="137" customWidth="1"/>
    <col min="2050" max="2050" width="49.77734375" style="137" customWidth="1"/>
    <col min="2051" max="2053" width="15.44140625" style="137" customWidth="1"/>
    <col min="2054" max="2054" width="44.109375" style="137" customWidth="1"/>
    <col min="2055" max="2057" width="15.44140625" style="137" customWidth="1"/>
    <col min="2058" max="2058" width="4.77734375" style="137" customWidth="1"/>
    <col min="2059" max="2304" width="9.33203125" style="137"/>
    <col min="2305" max="2305" width="6.77734375" style="137" customWidth="1"/>
    <col min="2306" max="2306" width="49.77734375" style="137" customWidth="1"/>
    <col min="2307" max="2309" width="15.44140625" style="137" customWidth="1"/>
    <col min="2310" max="2310" width="44.109375" style="137" customWidth="1"/>
    <col min="2311" max="2313" width="15.44140625" style="137" customWidth="1"/>
    <col min="2314" max="2314" width="4.77734375" style="137" customWidth="1"/>
    <col min="2315" max="2560" width="9.33203125" style="137"/>
    <col min="2561" max="2561" width="6.77734375" style="137" customWidth="1"/>
    <col min="2562" max="2562" width="49.77734375" style="137" customWidth="1"/>
    <col min="2563" max="2565" width="15.44140625" style="137" customWidth="1"/>
    <col min="2566" max="2566" width="44.109375" style="137" customWidth="1"/>
    <col min="2567" max="2569" width="15.44140625" style="137" customWidth="1"/>
    <col min="2570" max="2570" width="4.77734375" style="137" customWidth="1"/>
    <col min="2571" max="2816" width="9.33203125" style="137"/>
    <col min="2817" max="2817" width="6.77734375" style="137" customWidth="1"/>
    <col min="2818" max="2818" width="49.77734375" style="137" customWidth="1"/>
    <col min="2819" max="2821" width="15.44140625" style="137" customWidth="1"/>
    <col min="2822" max="2822" width="44.109375" style="137" customWidth="1"/>
    <col min="2823" max="2825" width="15.44140625" style="137" customWidth="1"/>
    <col min="2826" max="2826" width="4.77734375" style="137" customWidth="1"/>
    <col min="2827" max="3072" width="9.33203125" style="137"/>
    <col min="3073" max="3073" width="6.77734375" style="137" customWidth="1"/>
    <col min="3074" max="3074" width="49.77734375" style="137" customWidth="1"/>
    <col min="3075" max="3077" width="15.44140625" style="137" customWidth="1"/>
    <col min="3078" max="3078" width="44.109375" style="137" customWidth="1"/>
    <col min="3079" max="3081" width="15.44140625" style="137" customWidth="1"/>
    <col min="3082" max="3082" width="4.77734375" style="137" customWidth="1"/>
    <col min="3083" max="3328" width="9.33203125" style="137"/>
    <col min="3329" max="3329" width="6.77734375" style="137" customWidth="1"/>
    <col min="3330" max="3330" width="49.77734375" style="137" customWidth="1"/>
    <col min="3331" max="3333" width="15.44140625" style="137" customWidth="1"/>
    <col min="3334" max="3334" width="44.109375" style="137" customWidth="1"/>
    <col min="3335" max="3337" width="15.44140625" style="137" customWidth="1"/>
    <col min="3338" max="3338" width="4.77734375" style="137" customWidth="1"/>
    <col min="3339" max="3584" width="9.33203125" style="137"/>
    <col min="3585" max="3585" width="6.77734375" style="137" customWidth="1"/>
    <col min="3586" max="3586" width="49.77734375" style="137" customWidth="1"/>
    <col min="3587" max="3589" width="15.44140625" style="137" customWidth="1"/>
    <col min="3590" max="3590" width="44.109375" style="137" customWidth="1"/>
    <col min="3591" max="3593" width="15.44140625" style="137" customWidth="1"/>
    <col min="3594" max="3594" width="4.77734375" style="137" customWidth="1"/>
    <col min="3595" max="3840" width="9.33203125" style="137"/>
    <col min="3841" max="3841" width="6.77734375" style="137" customWidth="1"/>
    <col min="3842" max="3842" width="49.77734375" style="137" customWidth="1"/>
    <col min="3843" max="3845" width="15.44140625" style="137" customWidth="1"/>
    <col min="3846" max="3846" width="44.109375" style="137" customWidth="1"/>
    <col min="3847" max="3849" width="15.44140625" style="137" customWidth="1"/>
    <col min="3850" max="3850" width="4.77734375" style="137" customWidth="1"/>
    <col min="3851" max="4096" width="9.33203125" style="137"/>
    <col min="4097" max="4097" width="6.77734375" style="137" customWidth="1"/>
    <col min="4098" max="4098" width="49.77734375" style="137" customWidth="1"/>
    <col min="4099" max="4101" width="15.44140625" style="137" customWidth="1"/>
    <col min="4102" max="4102" width="44.109375" style="137" customWidth="1"/>
    <col min="4103" max="4105" width="15.44140625" style="137" customWidth="1"/>
    <col min="4106" max="4106" width="4.77734375" style="137" customWidth="1"/>
    <col min="4107" max="4352" width="9.33203125" style="137"/>
    <col min="4353" max="4353" width="6.77734375" style="137" customWidth="1"/>
    <col min="4354" max="4354" width="49.77734375" style="137" customWidth="1"/>
    <col min="4355" max="4357" width="15.44140625" style="137" customWidth="1"/>
    <col min="4358" max="4358" width="44.109375" style="137" customWidth="1"/>
    <col min="4359" max="4361" width="15.44140625" style="137" customWidth="1"/>
    <col min="4362" max="4362" width="4.77734375" style="137" customWidth="1"/>
    <col min="4363" max="4608" width="9.33203125" style="137"/>
    <col min="4609" max="4609" width="6.77734375" style="137" customWidth="1"/>
    <col min="4610" max="4610" width="49.77734375" style="137" customWidth="1"/>
    <col min="4611" max="4613" width="15.44140625" style="137" customWidth="1"/>
    <col min="4614" max="4614" width="44.109375" style="137" customWidth="1"/>
    <col min="4615" max="4617" width="15.44140625" style="137" customWidth="1"/>
    <col min="4618" max="4618" width="4.77734375" style="137" customWidth="1"/>
    <col min="4619" max="4864" width="9.33203125" style="137"/>
    <col min="4865" max="4865" width="6.77734375" style="137" customWidth="1"/>
    <col min="4866" max="4866" width="49.77734375" style="137" customWidth="1"/>
    <col min="4867" max="4869" width="15.44140625" style="137" customWidth="1"/>
    <col min="4870" max="4870" width="44.109375" style="137" customWidth="1"/>
    <col min="4871" max="4873" width="15.44140625" style="137" customWidth="1"/>
    <col min="4874" max="4874" width="4.77734375" style="137" customWidth="1"/>
    <col min="4875" max="5120" width="9.33203125" style="137"/>
    <col min="5121" max="5121" width="6.77734375" style="137" customWidth="1"/>
    <col min="5122" max="5122" width="49.77734375" style="137" customWidth="1"/>
    <col min="5123" max="5125" width="15.44140625" style="137" customWidth="1"/>
    <col min="5126" max="5126" width="44.109375" style="137" customWidth="1"/>
    <col min="5127" max="5129" width="15.44140625" style="137" customWidth="1"/>
    <col min="5130" max="5130" width="4.77734375" style="137" customWidth="1"/>
    <col min="5131" max="5376" width="9.33203125" style="137"/>
    <col min="5377" max="5377" width="6.77734375" style="137" customWidth="1"/>
    <col min="5378" max="5378" width="49.77734375" style="137" customWidth="1"/>
    <col min="5379" max="5381" width="15.44140625" style="137" customWidth="1"/>
    <col min="5382" max="5382" width="44.109375" style="137" customWidth="1"/>
    <col min="5383" max="5385" width="15.44140625" style="137" customWidth="1"/>
    <col min="5386" max="5386" width="4.77734375" style="137" customWidth="1"/>
    <col min="5387" max="5632" width="9.33203125" style="137"/>
    <col min="5633" max="5633" width="6.77734375" style="137" customWidth="1"/>
    <col min="5634" max="5634" width="49.77734375" style="137" customWidth="1"/>
    <col min="5635" max="5637" width="15.44140625" style="137" customWidth="1"/>
    <col min="5638" max="5638" width="44.109375" style="137" customWidth="1"/>
    <col min="5639" max="5641" width="15.44140625" style="137" customWidth="1"/>
    <col min="5642" max="5642" width="4.77734375" style="137" customWidth="1"/>
    <col min="5643" max="5888" width="9.33203125" style="137"/>
    <col min="5889" max="5889" width="6.77734375" style="137" customWidth="1"/>
    <col min="5890" max="5890" width="49.77734375" style="137" customWidth="1"/>
    <col min="5891" max="5893" width="15.44140625" style="137" customWidth="1"/>
    <col min="5894" max="5894" width="44.109375" style="137" customWidth="1"/>
    <col min="5895" max="5897" width="15.44140625" style="137" customWidth="1"/>
    <col min="5898" max="5898" width="4.77734375" style="137" customWidth="1"/>
    <col min="5899" max="6144" width="9.33203125" style="137"/>
    <col min="6145" max="6145" width="6.77734375" style="137" customWidth="1"/>
    <col min="6146" max="6146" width="49.77734375" style="137" customWidth="1"/>
    <col min="6147" max="6149" width="15.44140625" style="137" customWidth="1"/>
    <col min="6150" max="6150" width="44.109375" style="137" customWidth="1"/>
    <col min="6151" max="6153" width="15.44140625" style="137" customWidth="1"/>
    <col min="6154" max="6154" width="4.77734375" style="137" customWidth="1"/>
    <col min="6155" max="6400" width="9.33203125" style="137"/>
    <col min="6401" max="6401" width="6.77734375" style="137" customWidth="1"/>
    <col min="6402" max="6402" width="49.77734375" style="137" customWidth="1"/>
    <col min="6403" max="6405" width="15.44140625" style="137" customWidth="1"/>
    <col min="6406" max="6406" width="44.109375" style="137" customWidth="1"/>
    <col min="6407" max="6409" width="15.44140625" style="137" customWidth="1"/>
    <col min="6410" max="6410" width="4.77734375" style="137" customWidth="1"/>
    <col min="6411" max="6656" width="9.33203125" style="137"/>
    <col min="6657" max="6657" width="6.77734375" style="137" customWidth="1"/>
    <col min="6658" max="6658" width="49.77734375" style="137" customWidth="1"/>
    <col min="6659" max="6661" width="15.44140625" style="137" customWidth="1"/>
    <col min="6662" max="6662" width="44.109375" style="137" customWidth="1"/>
    <col min="6663" max="6665" width="15.44140625" style="137" customWidth="1"/>
    <col min="6666" max="6666" width="4.77734375" style="137" customWidth="1"/>
    <col min="6667" max="6912" width="9.33203125" style="137"/>
    <col min="6913" max="6913" width="6.77734375" style="137" customWidth="1"/>
    <col min="6914" max="6914" width="49.77734375" style="137" customWidth="1"/>
    <col min="6915" max="6917" width="15.44140625" style="137" customWidth="1"/>
    <col min="6918" max="6918" width="44.109375" style="137" customWidth="1"/>
    <col min="6919" max="6921" width="15.44140625" style="137" customWidth="1"/>
    <col min="6922" max="6922" width="4.77734375" style="137" customWidth="1"/>
    <col min="6923" max="7168" width="9.33203125" style="137"/>
    <col min="7169" max="7169" width="6.77734375" style="137" customWidth="1"/>
    <col min="7170" max="7170" width="49.77734375" style="137" customWidth="1"/>
    <col min="7171" max="7173" width="15.44140625" style="137" customWidth="1"/>
    <col min="7174" max="7174" width="44.109375" style="137" customWidth="1"/>
    <col min="7175" max="7177" width="15.44140625" style="137" customWidth="1"/>
    <col min="7178" max="7178" width="4.77734375" style="137" customWidth="1"/>
    <col min="7179" max="7424" width="9.33203125" style="137"/>
    <col min="7425" max="7425" width="6.77734375" style="137" customWidth="1"/>
    <col min="7426" max="7426" width="49.77734375" style="137" customWidth="1"/>
    <col min="7427" max="7429" width="15.44140625" style="137" customWidth="1"/>
    <col min="7430" max="7430" width="44.109375" style="137" customWidth="1"/>
    <col min="7431" max="7433" width="15.44140625" style="137" customWidth="1"/>
    <col min="7434" max="7434" width="4.77734375" style="137" customWidth="1"/>
    <col min="7435" max="7680" width="9.33203125" style="137"/>
    <col min="7681" max="7681" width="6.77734375" style="137" customWidth="1"/>
    <col min="7682" max="7682" width="49.77734375" style="137" customWidth="1"/>
    <col min="7683" max="7685" width="15.44140625" style="137" customWidth="1"/>
    <col min="7686" max="7686" width="44.109375" style="137" customWidth="1"/>
    <col min="7687" max="7689" width="15.44140625" style="137" customWidth="1"/>
    <col min="7690" max="7690" width="4.77734375" style="137" customWidth="1"/>
    <col min="7691" max="7936" width="9.33203125" style="137"/>
    <col min="7937" max="7937" width="6.77734375" style="137" customWidth="1"/>
    <col min="7938" max="7938" width="49.77734375" style="137" customWidth="1"/>
    <col min="7939" max="7941" width="15.44140625" style="137" customWidth="1"/>
    <col min="7942" max="7942" width="44.109375" style="137" customWidth="1"/>
    <col min="7943" max="7945" width="15.44140625" style="137" customWidth="1"/>
    <col min="7946" max="7946" width="4.77734375" style="137" customWidth="1"/>
    <col min="7947" max="8192" width="9.33203125" style="137"/>
    <col min="8193" max="8193" width="6.77734375" style="137" customWidth="1"/>
    <col min="8194" max="8194" width="49.77734375" style="137" customWidth="1"/>
    <col min="8195" max="8197" width="15.44140625" style="137" customWidth="1"/>
    <col min="8198" max="8198" width="44.109375" style="137" customWidth="1"/>
    <col min="8199" max="8201" width="15.44140625" style="137" customWidth="1"/>
    <col min="8202" max="8202" width="4.77734375" style="137" customWidth="1"/>
    <col min="8203" max="8448" width="9.33203125" style="137"/>
    <col min="8449" max="8449" width="6.77734375" style="137" customWidth="1"/>
    <col min="8450" max="8450" width="49.77734375" style="137" customWidth="1"/>
    <col min="8451" max="8453" width="15.44140625" style="137" customWidth="1"/>
    <col min="8454" max="8454" width="44.109375" style="137" customWidth="1"/>
    <col min="8455" max="8457" width="15.44140625" style="137" customWidth="1"/>
    <col min="8458" max="8458" width="4.77734375" style="137" customWidth="1"/>
    <col min="8459" max="8704" width="9.33203125" style="137"/>
    <col min="8705" max="8705" width="6.77734375" style="137" customWidth="1"/>
    <col min="8706" max="8706" width="49.77734375" style="137" customWidth="1"/>
    <col min="8707" max="8709" width="15.44140625" style="137" customWidth="1"/>
    <col min="8710" max="8710" width="44.109375" style="137" customWidth="1"/>
    <col min="8711" max="8713" width="15.44140625" style="137" customWidth="1"/>
    <col min="8714" max="8714" width="4.77734375" style="137" customWidth="1"/>
    <col min="8715" max="8960" width="9.33203125" style="137"/>
    <col min="8961" max="8961" width="6.77734375" style="137" customWidth="1"/>
    <col min="8962" max="8962" width="49.77734375" style="137" customWidth="1"/>
    <col min="8963" max="8965" width="15.44140625" style="137" customWidth="1"/>
    <col min="8966" max="8966" width="44.109375" style="137" customWidth="1"/>
    <col min="8967" max="8969" width="15.44140625" style="137" customWidth="1"/>
    <col min="8970" max="8970" width="4.77734375" style="137" customWidth="1"/>
    <col min="8971" max="9216" width="9.33203125" style="137"/>
    <col min="9217" max="9217" width="6.77734375" style="137" customWidth="1"/>
    <col min="9218" max="9218" width="49.77734375" style="137" customWidth="1"/>
    <col min="9219" max="9221" width="15.44140625" style="137" customWidth="1"/>
    <col min="9222" max="9222" width="44.109375" style="137" customWidth="1"/>
    <col min="9223" max="9225" width="15.44140625" style="137" customWidth="1"/>
    <col min="9226" max="9226" width="4.77734375" style="137" customWidth="1"/>
    <col min="9227" max="9472" width="9.33203125" style="137"/>
    <col min="9473" max="9473" width="6.77734375" style="137" customWidth="1"/>
    <col min="9474" max="9474" width="49.77734375" style="137" customWidth="1"/>
    <col min="9475" max="9477" width="15.44140625" style="137" customWidth="1"/>
    <col min="9478" max="9478" width="44.109375" style="137" customWidth="1"/>
    <col min="9479" max="9481" width="15.44140625" style="137" customWidth="1"/>
    <col min="9482" max="9482" width="4.77734375" style="137" customWidth="1"/>
    <col min="9483" max="9728" width="9.33203125" style="137"/>
    <col min="9729" max="9729" width="6.77734375" style="137" customWidth="1"/>
    <col min="9730" max="9730" width="49.77734375" style="137" customWidth="1"/>
    <col min="9731" max="9733" width="15.44140625" style="137" customWidth="1"/>
    <col min="9734" max="9734" width="44.109375" style="137" customWidth="1"/>
    <col min="9735" max="9737" width="15.44140625" style="137" customWidth="1"/>
    <col min="9738" max="9738" width="4.77734375" style="137" customWidth="1"/>
    <col min="9739" max="9984" width="9.33203125" style="137"/>
    <col min="9985" max="9985" width="6.77734375" style="137" customWidth="1"/>
    <col min="9986" max="9986" width="49.77734375" style="137" customWidth="1"/>
    <col min="9987" max="9989" width="15.44140625" style="137" customWidth="1"/>
    <col min="9990" max="9990" width="44.109375" style="137" customWidth="1"/>
    <col min="9991" max="9993" width="15.44140625" style="137" customWidth="1"/>
    <col min="9994" max="9994" width="4.77734375" style="137" customWidth="1"/>
    <col min="9995" max="10240" width="9.33203125" style="137"/>
    <col min="10241" max="10241" width="6.77734375" style="137" customWidth="1"/>
    <col min="10242" max="10242" width="49.77734375" style="137" customWidth="1"/>
    <col min="10243" max="10245" width="15.44140625" style="137" customWidth="1"/>
    <col min="10246" max="10246" width="44.109375" style="137" customWidth="1"/>
    <col min="10247" max="10249" width="15.44140625" style="137" customWidth="1"/>
    <col min="10250" max="10250" width="4.77734375" style="137" customWidth="1"/>
    <col min="10251" max="10496" width="9.33203125" style="137"/>
    <col min="10497" max="10497" width="6.77734375" style="137" customWidth="1"/>
    <col min="10498" max="10498" width="49.77734375" style="137" customWidth="1"/>
    <col min="10499" max="10501" width="15.44140625" style="137" customWidth="1"/>
    <col min="10502" max="10502" width="44.109375" style="137" customWidth="1"/>
    <col min="10503" max="10505" width="15.44140625" style="137" customWidth="1"/>
    <col min="10506" max="10506" width="4.77734375" style="137" customWidth="1"/>
    <col min="10507" max="10752" width="9.33203125" style="137"/>
    <col min="10753" max="10753" width="6.77734375" style="137" customWidth="1"/>
    <col min="10754" max="10754" width="49.77734375" style="137" customWidth="1"/>
    <col min="10755" max="10757" width="15.44140625" style="137" customWidth="1"/>
    <col min="10758" max="10758" width="44.109375" style="137" customWidth="1"/>
    <col min="10759" max="10761" width="15.44140625" style="137" customWidth="1"/>
    <col min="10762" max="10762" width="4.77734375" style="137" customWidth="1"/>
    <col min="10763" max="11008" width="9.33203125" style="137"/>
    <col min="11009" max="11009" width="6.77734375" style="137" customWidth="1"/>
    <col min="11010" max="11010" width="49.77734375" style="137" customWidth="1"/>
    <col min="11011" max="11013" width="15.44140625" style="137" customWidth="1"/>
    <col min="11014" max="11014" width="44.109375" style="137" customWidth="1"/>
    <col min="11015" max="11017" width="15.44140625" style="137" customWidth="1"/>
    <col min="11018" max="11018" width="4.77734375" style="137" customWidth="1"/>
    <col min="11019" max="11264" width="9.33203125" style="137"/>
    <col min="11265" max="11265" width="6.77734375" style="137" customWidth="1"/>
    <col min="11266" max="11266" width="49.77734375" style="137" customWidth="1"/>
    <col min="11267" max="11269" width="15.44140625" style="137" customWidth="1"/>
    <col min="11270" max="11270" width="44.109375" style="137" customWidth="1"/>
    <col min="11271" max="11273" width="15.44140625" style="137" customWidth="1"/>
    <col min="11274" max="11274" width="4.77734375" style="137" customWidth="1"/>
    <col min="11275" max="11520" width="9.33203125" style="137"/>
    <col min="11521" max="11521" width="6.77734375" style="137" customWidth="1"/>
    <col min="11522" max="11522" width="49.77734375" style="137" customWidth="1"/>
    <col min="11523" max="11525" width="15.44140625" style="137" customWidth="1"/>
    <col min="11526" max="11526" width="44.109375" style="137" customWidth="1"/>
    <col min="11527" max="11529" width="15.44140625" style="137" customWidth="1"/>
    <col min="11530" max="11530" width="4.77734375" style="137" customWidth="1"/>
    <col min="11531" max="11776" width="9.33203125" style="137"/>
    <col min="11777" max="11777" width="6.77734375" style="137" customWidth="1"/>
    <col min="11778" max="11778" width="49.77734375" style="137" customWidth="1"/>
    <col min="11779" max="11781" width="15.44140625" style="137" customWidth="1"/>
    <col min="11782" max="11782" width="44.109375" style="137" customWidth="1"/>
    <col min="11783" max="11785" width="15.44140625" style="137" customWidth="1"/>
    <col min="11786" max="11786" width="4.77734375" style="137" customWidth="1"/>
    <col min="11787" max="12032" width="9.33203125" style="137"/>
    <col min="12033" max="12033" width="6.77734375" style="137" customWidth="1"/>
    <col min="12034" max="12034" width="49.77734375" style="137" customWidth="1"/>
    <col min="12035" max="12037" width="15.44140625" style="137" customWidth="1"/>
    <col min="12038" max="12038" width="44.109375" style="137" customWidth="1"/>
    <col min="12039" max="12041" width="15.44140625" style="137" customWidth="1"/>
    <col min="12042" max="12042" width="4.77734375" style="137" customWidth="1"/>
    <col min="12043" max="12288" width="9.33203125" style="137"/>
    <col min="12289" max="12289" width="6.77734375" style="137" customWidth="1"/>
    <col min="12290" max="12290" width="49.77734375" style="137" customWidth="1"/>
    <col min="12291" max="12293" width="15.44140625" style="137" customWidth="1"/>
    <col min="12294" max="12294" width="44.109375" style="137" customWidth="1"/>
    <col min="12295" max="12297" width="15.44140625" style="137" customWidth="1"/>
    <col min="12298" max="12298" width="4.77734375" style="137" customWidth="1"/>
    <col min="12299" max="12544" width="9.33203125" style="137"/>
    <col min="12545" max="12545" width="6.77734375" style="137" customWidth="1"/>
    <col min="12546" max="12546" width="49.77734375" style="137" customWidth="1"/>
    <col min="12547" max="12549" width="15.44140625" style="137" customWidth="1"/>
    <col min="12550" max="12550" width="44.109375" style="137" customWidth="1"/>
    <col min="12551" max="12553" width="15.44140625" style="137" customWidth="1"/>
    <col min="12554" max="12554" width="4.77734375" style="137" customWidth="1"/>
    <col min="12555" max="12800" width="9.33203125" style="137"/>
    <col min="12801" max="12801" width="6.77734375" style="137" customWidth="1"/>
    <col min="12802" max="12802" width="49.77734375" style="137" customWidth="1"/>
    <col min="12803" max="12805" width="15.44140625" style="137" customWidth="1"/>
    <col min="12806" max="12806" width="44.109375" style="137" customWidth="1"/>
    <col min="12807" max="12809" width="15.44140625" style="137" customWidth="1"/>
    <col min="12810" max="12810" width="4.77734375" style="137" customWidth="1"/>
    <col min="12811" max="13056" width="9.33203125" style="137"/>
    <col min="13057" max="13057" width="6.77734375" style="137" customWidth="1"/>
    <col min="13058" max="13058" width="49.77734375" style="137" customWidth="1"/>
    <col min="13059" max="13061" width="15.44140625" style="137" customWidth="1"/>
    <col min="13062" max="13062" width="44.109375" style="137" customWidth="1"/>
    <col min="13063" max="13065" width="15.44140625" style="137" customWidth="1"/>
    <col min="13066" max="13066" width="4.77734375" style="137" customWidth="1"/>
    <col min="13067" max="13312" width="9.33203125" style="137"/>
    <col min="13313" max="13313" width="6.77734375" style="137" customWidth="1"/>
    <col min="13314" max="13314" width="49.77734375" style="137" customWidth="1"/>
    <col min="13315" max="13317" width="15.44140625" style="137" customWidth="1"/>
    <col min="13318" max="13318" width="44.109375" style="137" customWidth="1"/>
    <col min="13319" max="13321" width="15.44140625" style="137" customWidth="1"/>
    <col min="13322" max="13322" width="4.77734375" style="137" customWidth="1"/>
    <col min="13323" max="13568" width="9.33203125" style="137"/>
    <col min="13569" max="13569" width="6.77734375" style="137" customWidth="1"/>
    <col min="13570" max="13570" width="49.77734375" style="137" customWidth="1"/>
    <col min="13571" max="13573" width="15.44140625" style="137" customWidth="1"/>
    <col min="13574" max="13574" width="44.109375" style="137" customWidth="1"/>
    <col min="13575" max="13577" width="15.44140625" style="137" customWidth="1"/>
    <col min="13578" max="13578" width="4.77734375" style="137" customWidth="1"/>
    <col min="13579" max="13824" width="9.33203125" style="137"/>
    <col min="13825" max="13825" width="6.77734375" style="137" customWidth="1"/>
    <col min="13826" max="13826" width="49.77734375" style="137" customWidth="1"/>
    <col min="13827" max="13829" width="15.44140625" style="137" customWidth="1"/>
    <col min="13830" max="13830" width="44.109375" style="137" customWidth="1"/>
    <col min="13831" max="13833" width="15.44140625" style="137" customWidth="1"/>
    <col min="13834" max="13834" width="4.77734375" style="137" customWidth="1"/>
    <col min="13835" max="14080" width="9.33203125" style="137"/>
    <col min="14081" max="14081" width="6.77734375" style="137" customWidth="1"/>
    <col min="14082" max="14082" width="49.77734375" style="137" customWidth="1"/>
    <col min="14083" max="14085" width="15.44140625" style="137" customWidth="1"/>
    <col min="14086" max="14086" width="44.109375" style="137" customWidth="1"/>
    <col min="14087" max="14089" width="15.44140625" style="137" customWidth="1"/>
    <col min="14090" max="14090" width="4.77734375" style="137" customWidth="1"/>
    <col min="14091" max="14336" width="9.33203125" style="137"/>
    <col min="14337" max="14337" width="6.77734375" style="137" customWidth="1"/>
    <col min="14338" max="14338" width="49.77734375" style="137" customWidth="1"/>
    <col min="14339" max="14341" width="15.44140625" style="137" customWidth="1"/>
    <col min="14342" max="14342" width="44.109375" style="137" customWidth="1"/>
    <col min="14343" max="14345" width="15.44140625" style="137" customWidth="1"/>
    <col min="14346" max="14346" width="4.77734375" style="137" customWidth="1"/>
    <col min="14347" max="14592" width="9.33203125" style="137"/>
    <col min="14593" max="14593" width="6.77734375" style="137" customWidth="1"/>
    <col min="14594" max="14594" width="49.77734375" style="137" customWidth="1"/>
    <col min="14595" max="14597" width="15.44140625" style="137" customWidth="1"/>
    <col min="14598" max="14598" width="44.109375" style="137" customWidth="1"/>
    <col min="14599" max="14601" width="15.44140625" style="137" customWidth="1"/>
    <col min="14602" max="14602" width="4.77734375" style="137" customWidth="1"/>
    <col min="14603" max="14848" width="9.33203125" style="137"/>
    <col min="14849" max="14849" width="6.77734375" style="137" customWidth="1"/>
    <col min="14850" max="14850" width="49.77734375" style="137" customWidth="1"/>
    <col min="14851" max="14853" width="15.44140625" style="137" customWidth="1"/>
    <col min="14854" max="14854" width="44.109375" style="137" customWidth="1"/>
    <col min="14855" max="14857" width="15.44140625" style="137" customWidth="1"/>
    <col min="14858" max="14858" width="4.77734375" style="137" customWidth="1"/>
    <col min="14859" max="15104" width="9.33203125" style="137"/>
    <col min="15105" max="15105" width="6.77734375" style="137" customWidth="1"/>
    <col min="15106" max="15106" width="49.77734375" style="137" customWidth="1"/>
    <col min="15107" max="15109" width="15.44140625" style="137" customWidth="1"/>
    <col min="15110" max="15110" width="44.109375" style="137" customWidth="1"/>
    <col min="15111" max="15113" width="15.44140625" style="137" customWidth="1"/>
    <col min="15114" max="15114" width="4.77734375" style="137" customWidth="1"/>
    <col min="15115" max="15360" width="9.33203125" style="137"/>
    <col min="15361" max="15361" width="6.77734375" style="137" customWidth="1"/>
    <col min="15362" max="15362" width="49.77734375" style="137" customWidth="1"/>
    <col min="15363" max="15365" width="15.44140625" style="137" customWidth="1"/>
    <col min="15366" max="15366" width="44.109375" style="137" customWidth="1"/>
    <col min="15367" max="15369" width="15.44140625" style="137" customWidth="1"/>
    <col min="15370" max="15370" width="4.77734375" style="137" customWidth="1"/>
    <col min="15371" max="15616" width="9.33203125" style="137"/>
    <col min="15617" max="15617" width="6.77734375" style="137" customWidth="1"/>
    <col min="15618" max="15618" width="49.77734375" style="137" customWidth="1"/>
    <col min="15619" max="15621" width="15.44140625" style="137" customWidth="1"/>
    <col min="15622" max="15622" width="44.109375" style="137" customWidth="1"/>
    <col min="15623" max="15625" width="15.44140625" style="137" customWidth="1"/>
    <col min="15626" max="15626" width="4.77734375" style="137" customWidth="1"/>
    <col min="15627" max="15872" width="9.33203125" style="137"/>
    <col min="15873" max="15873" width="6.77734375" style="137" customWidth="1"/>
    <col min="15874" max="15874" width="49.77734375" style="137" customWidth="1"/>
    <col min="15875" max="15877" width="15.44140625" style="137" customWidth="1"/>
    <col min="15878" max="15878" width="44.109375" style="137" customWidth="1"/>
    <col min="15879" max="15881" width="15.44140625" style="137" customWidth="1"/>
    <col min="15882" max="15882" width="4.77734375" style="137" customWidth="1"/>
    <col min="15883" max="16128" width="9.33203125" style="137"/>
    <col min="16129" max="16129" width="6.77734375" style="137" customWidth="1"/>
    <col min="16130" max="16130" width="49.77734375" style="137" customWidth="1"/>
    <col min="16131" max="16133" width="15.44140625" style="137" customWidth="1"/>
    <col min="16134" max="16134" width="44.109375" style="137" customWidth="1"/>
    <col min="16135" max="16137" width="15.44140625" style="137" customWidth="1"/>
    <col min="16138" max="16138" width="4.77734375" style="137" customWidth="1"/>
    <col min="16139" max="16384" width="9.33203125" style="137"/>
  </cols>
  <sheetData>
    <row r="1" spans="1:10" ht="31.2" x14ac:dyDescent="0.3">
      <c r="B1" s="138" t="s">
        <v>349</v>
      </c>
      <c r="C1" s="139"/>
      <c r="D1" s="139"/>
      <c r="E1" s="139"/>
      <c r="F1" s="139"/>
      <c r="G1" s="139"/>
      <c r="H1" s="139"/>
      <c r="I1" s="139"/>
      <c r="J1" s="504" t="s">
        <v>467</v>
      </c>
    </row>
    <row r="2" spans="1:10" ht="14.4" thickBot="1" x14ac:dyDescent="0.35">
      <c r="G2" s="141"/>
      <c r="H2" s="141"/>
      <c r="I2" s="141" t="str">
        <f>'[1]3.sz.mell.'!I2</f>
        <v>Forintban!</v>
      </c>
      <c r="J2" s="504"/>
    </row>
    <row r="3" spans="1:10" ht="13.5" customHeight="1" thickBot="1" x14ac:dyDescent="0.35">
      <c r="A3" s="505" t="s">
        <v>4</v>
      </c>
      <c r="B3" s="142" t="s">
        <v>290</v>
      </c>
      <c r="C3" s="143"/>
      <c r="D3" s="144"/>
      <c r="E3" s="144"/>
      <c r="F3" s="142" t="s">
        <v>291</v>
      </c>
      <c r="G3" s="145"/>
      <c r="H3" s="146"/>
      <c r="I3" s="147"/>
      <c r="J3" s="504"/>
    </row>
    <row r="4" spans="1:10" s="154" customFormat="1" ht="34.799999999999997" thickBot="1" x14ac:dyDescent="0.35">
      <c r="A4" s="506"/>
      <c r="B4" s="148" t="s">
        <v>292</v>
      </c>
      <c r="C4" s="153" t="str">
        <f>+CONCATENATE('[1]1.sz.mell.'!C8," eredeti előirányzat")</f>
        <v>2019. évi eredeti előirányzat</v>
      </c>
      <c r="D4" s="151" t="str">
        <f>CONCATENATE('[1]3.sz.mell.'!D4)</f>
        <v>Halmozott módosítás 2019. …….-ig</v>
      </c>
      <c r="E4" s="151" t="str">
        <f>+CONCATENATE(LEFT('[1]1.sz.mell.'!C8,4),".3. sz. módosítás után" )</f>
        <v>2019.3. sz. módosítás után</v>
      </c>
      <c r="F4" s="152" t="s">
        <v>292</v>
      </c>
      <c r="G4" s="153" t="str">
        <f>+C4</f>
        <v>2019. évi eredeti előirányzat</v>
      </c>
      <c r="H4" s="153" t="str">
        <f>+D4</f>
        <v>Halmozott módosítás 2019. …….-ig</v>
      </c>
      <c r="I4" s="200" t="str">
        <f>+E4</f>
        <v>2019.3. sz. módosítás után</v>
      </c>
      <c r="J4" s="504"/>
    </row>
    <row r="5" spans="1:10" s="154" customFormat="1" ht="13.8" thickBot="1" x14ac:dyDescent="0.35">
      <c r="A5" s="155" t="s">
        <v>15</v>
      </c>
      <c r="B5" s="156" t="s">
        <v>16</v>
      </c>
      <c r="C5" s="157" t="s">
        <v>17</v>
      </c>
      <c r="D5" s="158" t="s">
        <v>18</v>
      </c>
      <c r="E5" s="158" t="s">
        <v>296</v>
      </c>
      <c r="F5" s="156" t="s">
        <v>297</v>
      </c>
      <c r="G5" s="157" t="s">
        <v>21</v>
      </c>
      <c r="H5" s="157" t="s">
        <v>22</v>
      </c>
      <c r="I5" s="159" t="s">
        <v>298</v>
      </c>
      <c r="J5" s="504"/>
    </row>
    <row r="6" spans="1:10" ht="12.9" customHeight="1" x14ac:dyDescent="0.3">
      <c r="A6" s="161" t="s">
        <v>26</v>
      </c>
      <c r="B6" s="162" t="s">
        <v>350</v>
      </c>
      <c r="C6" s="164">
        <v>2000000</v>
      </c>
      <c r="D6" s="164">
        <v>6295612</v>
      </c>
      <c r="E6" s="165">
        <f>C6+D6</f>
        <v>8295612</v>
      </c>
      <c r="F6" s="162" t="s">
        <v>232</v>
      </c>
      <c r="G6" s="164">
        <v>4433000</v>
      </c>
      <c r="H6" s="201">
        <v>11922611</v>
      </c>
      <c r="I6" s="202">
        <f>G6+H6</f>
        <v>16355611</v>
      </c>
      <c r="J6" s="504"/>
    </row>
    <row r="7" spans="1:10" x14ac:dyDescent="0.3">
      <c r="A7" s="167" t="s">
        <v>40</v>
      </c>
      <c r="B7" s="168" t="s">
        <v>351</v>
      </c>
      <c r="C7" s="163"/>
      <c r="D7" s="163"/>
      <c r="E7" s="165">
        <f t="shared" ref="E7:E16" si="0">C7+D7</f>
        <v>0</v>
      </c>
      <c r="F7" s="168" t="s">
        <v>352</v>
      </c>
      <c r="G7" s="163"/>
      <c r="H7" s="163"/>
      <c r="I7" s="203">
        <f t="shared" ref="I7:I29" si="1">G7+H7</f>
        <v>0</v>
      </c>
      <c r="J7" s="504"/>
    </row>
    <row r="8" spans="1:10" ht="12.9" customHeight="1" x14ac:dyDescent="0.3">
      <c r="A8" s="167" t="s">
        <v>54</v>
      </c>
      <c r="B8" s="168" t="s">
        <v>353</v>
      </c>
      <c r="C8" s="163">
        <v>1950000</v>
      </c>
      <c r="D8" s="163"/>
      <c r="E8" s="165">
        <f t="shared" si="0"/>
        <v>1950000</v>
      </c>
      <c r="F8" s="168" t="s">
        <v>234</v>
      </c>
      <c r="G8" s="163">
        <v>31429254</v>
      </c>
      <c r="H8" s="163">
        <v>500000</v>
      </c>
      <c r="I8" s="203">
        <f t="shared" si="1"/>
        <v>31929254</v>
      </c>
      <c r="J8" s="504"/>
    </row>
    <row r="9" spans="1:10" ht="12.9" customHeight="1" x14ac:dyDescent="0.3">
      <c r="A9" s="167" t="s">
        <v>251</v>
      </c>
      <c r="B9" s="168" t="s">
        <v>354</v>
      </c>
      <c r="C9" s="163"/>
      <c r="D9" s="163"/>
      <c r="E9" s="165">
        <f t="shared" si="0"/>
        <v>0</v>
      </c>
      <c r="F9" s="168" t="s">
        <v>355</v>
      </c>
      <c r="G9" s="163"/>
      <c r="H9" s="163"/>
      <c r="I9" s="203">
        <f t="shared" si="1"/>
        <v>0</v>
      </c>
      <c r="J9" s="504"/>
    </row>
    <row r="10" spans="1:10" ht="12.75" customHeight="1" x14ac:dyDescent="0.3">
      <c r="A10" s="167" t="s">
        <v>84</v>
      </c>
      <c r="B10" s="168" t="s">
        <v>356</v>
      </c>
      <c r="C10" s="163"/>
      <c r="D10" s="163"/>
      <c r="E10" s="165">
        <f t="shared" si="0"/>
        <v>0</v>
      </c>
      <c r="F10" s="168" t="s">
        <v>236</v>
      </c>
      <c r="G10" s="163"/>
      <c r="H10" s="163"/>
      <c r="I10" s="203">
        <f t="shared" si="1"/>
        <v>0</v>
      </c>
      <c r="J10" s="504"/>
    </row>
    <row r="11" spans="1:10" ht="12.9" customHeight="1" x14ac:dyDescent="0.3">
      <c r="A11" s="167" t="s">
        <v>108</v>
      </c>
      <c r="B11" s="168" t="s">
        <v>357</v>
      </c>
      <c r="C11" s="170"/>
      <c r="D11" s="170"/>
      <c r="E11" s="165">
        <f t="shared" si="0"/>
        <v>0</v>
      </c>
      <c r="F11" s="204"/>
      <c r="G11" s="163"/>
      <c r="H11" s="163"/>
      <c r="I11" s="203">
        <f t="shared" si="1"/>
        <v>0</v>
      </c>
      <c r="J11" s="504"/>
    </row>
    <row r="12" spans="1:10" ht="12.9" customHeight="1" x14ac:dyDescent="0.3">
      <c r="A12" s="167" t="s">
        <v>268</v>
      </c>
      <c r="B12" s="171"/>
      <c r="C12" s="163"/>
      <c r="D12" s="163"/>
      <c r="E12" s="165">
        <f t="shared" si="0"/>
        <v>0</v>
      </c>
      <c r="F12" s="204"/>
      <c r="G12" s="163"/>
      <c r="H12" s="163"/>
      <c r="I12" s="203">
        <f t="shared" si="1"/>
        <v>0</v>
      </c>
      <c r="J12" s="504"/>
    </row>
    <row r="13" spans="1:10" ht="12.9" customHeight="1" x14ac:dyDescent="0.3">
      <c r="A13" s="167" t="s">
        <v>130</v>
      </c>
      <c r="B13" s="171"/>
      <c r="C13" s="163"/>
      <c r="D13" s="163"/>
      <c r="E13" s="165">
        <f t="shared" si="0"/>
        <v>0</v>
      </c>
      <c r="F13" s="205"/>
      <c r="G13" s="163"/>
      <c r="H13" s="163"/>
      <c r="I13" s="203">
        <f t="shared" si="1"/>
        <v>0</v>
      </c>
      <c r="J13" s="504"/>
    </row>
    <row r="14" spans="1:10" ht="12.9" customHeight="1" x14ac:dyDescent="0.3">
      <c r="A14" s="167" t="s">
        <v>277</v>
      </c>
      <c r="B14" s="206"/>
      <c r="C14" s="170"/>
      <c r="D14" s="170"/>
      <c r="E14" s="165">
        <f t="shared" si="0"/>
        <v>0</v>
      </c>
      <c r="F14" s="204"/>
      <c r="G14" s="163"/>
      <c r="H14" s="163"/>
      <c r="I14" s="203">
        <f t="shared" si="1"/>
        <v>0</v>
      </c>
      <c r="J14" s="504"/>
    </row>
    <row r="15" spans="1:10" x14ac:dyDescent="0.3">
      <c r="A15" s="167" t="s">
        <v>279</v>
      </c>
      <c r="B15" s="171"/>
      <c r="C15" s="170"/>
      <c r="D15" s="170"/>
      <c r="E15" s="165">
        <f t="shared" si="0"/>
        <v>0</v>
      </c>
      <c r="F15" s="204"/>
      <c r="G15" s="163"/>
      <c r="H15" s="163"/>
      <c r="I15" s="203">
        <f t="shared" si="1"/>
        <v>0</v>
      </c>
      <c r="J15" s="504"/>
    </row>
    <row r="16" spans="1:10" ht="12.9" customHeight="1" thickBot="1" x14ac:dyDescent="0.35">
      <c r="A16" s="193" t="s">
        <v>281</v>
      </c>
      <c r="B16" s="194"/>
      <c r="C16" s="207"/>
      <c r="D16" s="207"/>
      <c r="E16" s="165">
        <f t="shared" si="0"/>
        <v>0</v>
      </c>
      <c r="F16" s="208" t="s">
        <v>226</v>
      </c>
      <c r="G16" s="209"/>
      <c r="H16" s="209"/>
      <c r="I16" s="210">
        <f t="shared" si="1"/>
        <v>0</v>
      </c>
      <c r="J16" s="504"/>
    </row>
    <row r="17" spans="1:10" ht="15.9" customHeight="1" thickBot="1" x14ac:dyDescent="0.35">
      <c r="A17" s="176" t="s">
        <v>308</v>
      </c>
      <c r="B17" s="177" t="s">
        <v>358</v>
      </c>
      <c r="C17" s="178">
        <f>+C6+C8+C9+C11+C12+C13+C14+C15+C16</f>
        <v>3950000</v>
      </c>
      <c r="D17" s="178">
        <f>+D6+D8+D9+D11+D12+D13+D14+D15+D16</f>
        <v>6295612</v>
      </c>
      <c r="E17" s="178">
        <f>+E6+E8+E9+E11+E12+E13+E14+E15+E16</f>
        <v>10245612</v>
      </c>
      <c r="F17" s="177" t="s">
        <v>359</v>
      </c>
      <c r="G17" s="178">
        <f>+G6+G8+G10+G11+G12+G13+G14+G15+G16</f>
        <v>35862254</v>
      </c>
      <c r="H17" s="178">
        <f>+H6+H8+H10+H11+H12+H13+H14+H15+H16</f>
        <v>12422611</v>
      </c>
      <c r="I17" s="179">
        <f>+I6+I8+I10+I11+I12+I13+I14+I15+I16</f>
        <v>48284865</v>
      </c>
      <c r="J17" s="504"/>
    </row>
    <row r="18" spans="1:10" ht="12.9" customHeight="1" x14ac:dyDescent="0.3">
      <c r="A18" s="161" t="s">
        <v>309</v>
      </c>
      <c r="B18" s="211" t="s">
        <v>360</v>
      </c>
      <c r="C18" s="212">
        <f>+C19+C20+C21+C22+C23</f>
        <v>31912254</v>
      </c>
      <c r="D18" s="212">
        <f>+D19+D20+D21+D22+D23</f>
        <v>7500000</v>
      </c>
      <c r="E18" s="212">
        <f>+E19+E20+E21+E22+E23</f>
        <v>39412254</v>
      </c>
      <c r="F18" s="183" t="s">
        <v>314</v>
      </c>
      <c r="G18" s="213"/>
      <c r="H18" s="213"/>
      <c r="I18" s="214">
        <f t="shared" si="1"/>
        <v>0</v>
      </c>
      <c r="J18" s="504"/>
    </row>
    <row r="19" spans="1:10" ht="12.9" customHeight="1" x14ac:dyDescent="0.3">
      <c r="A19" s="167" t="s">
        <v>312</v>
      </c>
      <c r="B19" s="190" t="s">
        <v>361</v>
      </c>
      <c r="C19" s="187">
        <v>31912254</v>
      </c>
      <c r="D19" s="187">
        <v>7500000</v>
      </c>
      <c r="E19" s="188">
        <f t="shared" ref="E19:E29" si="2">C19+D19</f>
        <v>39412254</v>
      </c>
      <c r="F19" s="183" t="s">
        <v>362</v>
      </c>
      <c r="G19" s="187"/>
      <c r="H19" s="187"/>
      <c r="I19" s="189">
        <f t="shared" si="1"/>
        <v>0</v>
      </c>
      <c r="J19" s="504"/>
    </row>
    <row r="20" spans="1:10" ht="12.9" customHeight="1" x14ac:dyDescent="0.3">
      <c r="A20" s="161" t="s">
        <v>315</v>
      </c>
      <c r="B20" s="190" t="s">
        <v>363</v>
      </c>
      <c r="C20" s="187"/>
      <c r="D20" s="187"/>
      <c r="E20" s="188">
        <f t="shared" si="2"/>
        <v>0</v>
      </c>
      <c r="F20" s="183" t="s">
        <v>320</v>
      </c>
      <c r="G20" s="187"/>
      <c r="H20" s="187"/>
      <c r="I20" s="189">
        <f t="shared" si="1"/>
        <v>0</v>
      </c>
      <c r="J20" s="504"/>
    </row>
    <row r="21" spans="1:10" ht="12.9" customHeight="1" x14ac:dyDescent="0.3">
      <c r="A21" s="167" t="s">
        <v>318</v>
      </c>
      <c r="B21" s="190" t="s">
        <v>364</v>
      </c>
      <c r="C21" s="187"/>
      <c r="D21" s="187"/>
      <c r="E21" s="188">
        <f t="shared" si="2"/>
        <v>0</v>
      </c>
      <c r="F21" s="183" t="s">
        <v>323</v>
      </c>
      <c r="G21" s="187"/>
      <c r="H21" s="187"/>
      <c r="I21" s="189">
        <f t="shared" si="1"/>
        <v>0</v>
      </c>
      <c r="J21" s="504"/>
    </row>
    <row r="22" spans="1:10" ht="12.9" customHeight="1" x14ac:dyDescent="0.3">
      <c r="A22" s="161" t="s">
        <v>321</v>
      </c>
      <c r="B22" s="190" t="s">
        <v>325</v>
      </c>
      <c r="C22" s="187"/>
      <c r="D22" s="187"/>
      <c r="E22" s="188">
        <f t="shared" si="2"/>
        <v>0</v>
      </c>
      <c r="F22" s="181" t="s">
        <v>326</v>
      </c>
      <c r="G22" s="187"/>
      <c r="H22" s="187"/>
      <c r="I22" s="189">
        <f t="shared" si="1"/>
        <v>0</v>
      </c>
      <c r="J22" s="504"/>
    </row>
    <row r="23" spans="1:10" ht="12.9" customHeight="1" x14ac:dyDescent="0.3">
      <c r="A23" s="167" t="s">
        <v>324</v>
      </c>
      <c r="B23" s="215" t="s">
        <v>365</v>
      </c>
      <c r="C23" s="187"/>
      <c r="D23" s="187"/>
      <c r="E23" s="188">
        <f t="shared" si="2"/>
        <v>0</v>
      </c>
      <c r="F23" s="183" t="s">
        <v>366</v>
      </c>
      <c r="G23" s="187"/>
      <c r="H23" s="187"/>
      <c r="I23" s="189">
        <f t="shared" si="1"/>
        <v>0</v>
      </c>
      <c r="J23" s="504"/>
    </row>
    <row r="24" spans="1:10" ht="12.9" customHeight="1" x14ac:dyDescent="0.3">
      <c r="A24" s="161" t="s">
        <v>327</v>
      </c>
      <c r="B24" s="216" t="s">
        <v>367</v>
      </c>
      <c r="C24" s="191">
        <f>+C25+C26+C27+C28+C29</f>
        <v>0</v>
      </c>
      <c r="D24" s="191">
        <f>+D25+D26+D27+D28+D29</f>
        <v>0</v>
      </c>
      <c r="E24" s="191">
        <f>+E25+E26+E27+E28+E29</f>
        <v>0</v>
      </c>
      <c r="F24" s="217" t="s">
        <v>368</v>
      </c>
      <c r="G24" s="187"/>
      <c r="H24" s="187"/>
      <c r="I24" s="189">
        <f t="shared" si="1"/>
        <v>0</v>
      </c>
      <c r="J24" s="504"/>
    </row>
    <row r="25" spans="1:10" ht="12.9" customHeight="1" x14ac:dyDescent="0.3">
      <c r="A25" s="167" t="s">
        <v>330</v>
      </c>
      <c r="B25" s="215" t="s">
        <v>369</v>
      </c>
      <c r="C25" s="187"/>
      <c r="D25" s="187"/>
      <c r="E25" s="188">
        <f t="shared" si="2"/>
        <v>0</v>
      </c>
      <c r="F25" s="217" t="s">
        <v>267</v>
      </c>
      <c r="G25" s="187"/>
      <c r="H25" s="187"/>
      <c r="I25" s="189">
        <f t="shared" si="1"/>
        <v>0</v>
      </c>
      <c r="J25" s="504"/>
    </row>
    <row r="26" spans="1:10" ht="12.9" customHeight="1" x14ac:dyDescent="0.3">
      <c r="A26" s="161" t="s">
        <v>332</v>
      </c>
      <c r="B26" s="215" t="s">
        <v>370</v>
      </c>
      <c r="C26" s="187"/>
      <c r="D26" s="187"/>
      <c r="E26" s="188">
        <f t="shared" si="2"/>
        <v>0</v>
      </c>
      <c r="F26" s="218"/>
      <c r="G26" s="187"/>
      <c r="H26" s="187"/>
      <c r="I26" s="189">
        <f t="shared" si="1"/>
        <v>0</v>
      </c>
      <c r="J26" s="504"/>
    </row>
    <row r="27" spans="1:10" ht="12.9" customHeight="1" x14ac:dyDescent="0.3">
      <c r="A27" s="167" t="s">
        <v>334</v>
      </c>
      <c r="B27" s="190" t="s">
        <v>371</v>
      </c>
      <c r="C27" s="187"/>
      <c r="D27" s="187"/>
      <c r="E27" s="188">
        <f t="shared" si="2"/>
        <v>0</v>
      </c>
      <c r="F27" s="219"/>
      <c r="G27" s="187"/>
      <c r="H27" s="187"/>
      <c r="I27" s="189">
        <f t="shared" si="1"/>
        <v>0</v>
      </c>
      <c r="J27" s="504"/>
    </row>
    <row r="28" spans="1:10" ht="12.9" customHeight="1" x14ac:dyDescent="0.3">
      <c r="A28" s="161" t="s">
        <v>336</v>
      </c>
      <c r="B28" s="220" t="s">
        <v>372</v>
      </c>
      <c r="C28" s="187"/>
      <c r="D28" s="187"/>
      <c r="E28" s="188">
        <f t="shared" si="2"/>
        <v>0</v>
      </c>
      <c r="F28" s="171"/>
      <c r="G28" s="187"/>
      <c r="H28" s="187"/>
      <c r="I28" s="189">
        <f t="shared" si="1"/>
        <v>0</v>
      </c>
      <c r="J28" s="504"/>
    </row>
    <row r="29" spans="1:10" ht="12.9" customHeight="1" thickBot="1" x14ac:dyDescent="0.35">
      <c r="A29" s="167" t="s">
        <v>337</v>
      </c>
      <c r="B29" s="221" t="s">
        <v>373</v>
      </c>
      <c r="C29" s="187"/>
      <c r="D29" s="187"/>
      <c r="E29" s="188">
        <f t="shared" si="2"/>
        <v>0</v>
      </c>
      <c r="F29" s="219"/>
      <c r="G29" s="187"/>
      <c r="H29" s="187"/>
      <c r="I29" s="189">
        <f t="shared" si="1"/>
        <v>0</v>
      </c>
      <c r="J29" s="504"/>
    </row>
    <row r="30" spans="1:10" ht="21.75" customHeight="1" thickBot="1" x14ac:dyDescent="0.35">
      <c r="A30" s="176" t="s">
        <v>340</v>
      </c>
      <c r="B30" s="177" t="s">
        <v>374</v>
      </c>
      <c r="C30" s="178">
        <f>+C18+C24</f>
        <v>31912254</v>
      </c>
      <c r="D30" s="178">
        <f>+D18+D24</f>
        <v>7500000</v>
      </c>
      <c r="E30" s="178">
        <f>+E18+E24</f>
        <v>39412254</v>
      </c>
      <c r="F30" s="177" t="s">
        <v>375</v>
      </c>
      <c r="G30" s="178">
        <f>SUM(G18:G29)</f>
        <v>0</v>
      </c>
      <c r="H30" s="178">
        <f>SUM(H18:H29)</f>
        <v>0</v>
      </c>
      <c r="I30" s="179">
        <f>SUM(I18:I29)</f>
        <v>0</v>
      </c>
      <c r="J30" s="504"/>
    </row>
    <row r="31" spans="1:10" ht="13.8" thickBot="1" x14ac:dyDescent="0.35">
      <c r="A31" s="176" t="s">
        <v>343</v>
      </c>
      <c r="B31" s="196" t="s">
        <v>376</v>
      </c>
      <c r="C31" s="197">
        <f>+C17+C30</f>
        <v>35862254</v>
      </c>
      <c r="D31" s="197">
        <f>+D17+D30</f>
        <v>13795612</v>
      </c>
      <c r="E31" s="198">
        <f>+E17+E30</f>
        <v>49657866</v>
      </c>
      <c r="F31" s="196" t="s">
        <v>377</v>
      </c>
      <c r="G31" s="197">
        <f>+G17+G30</f>
        <v>35862254</v>
      </c>
      <c r="H31" s="197">
        <f>+H17+H30</f>
        <v>12422611</v>
      </c>
      <c r="I31" s="198">
        <f>+I17+I30</f>
        <v>48284865</v>
      </c>
      <c r="J31" s="504"/>
    </row>
    <row r="32" spans="1:10" ht="13.8" thickBot="1" x14ac:dyDescent="0.35">
      <c r="A32" s="176" t="s">
        <v>346</v>
      </c>
      <c r="B32" s="196" t="s">
        <v>344</v>
      </c>
      <c r="C32" s="197">
        <f>IF(C17-G17&lt;0,G17-C17,"-")</f>
        <v>31912254</v>
      </c>
      <c r="D32" s="197">
        <f>IF(D17-H17&lt;0,H17-D17,"-")</f>
        <v>6126999</v>
      </c>
      <c r="E32" s="198">
        <f>IF(E17-I17&lt;0,I17-E17,"-")</f>
        <v>38039253</v>
      </c>
      <c r="F32" s="196" t="s">
        <v>345</v>
      </c>
      <c r="G32" s="197" t="str">
        <f>IF(C17-G17&gt;0,C17-G17,"-")</f>
        <v>-</v>
      </c>
      <c r="H32" s="197" t="str">
        <f>IF(D17-H17&gt;0,D17-H17,"-")</f>
        <v>-</v>
      </c>
      <c r="I32" s="198" t="str">
        <f>IF(E17-I17&gt;0,E17-I17,"-")</f>
        <v>-</v>
      </c>
      <c r="J32" s="504"/>
    </row>
    <row r="33" spans="1:10" ht="13.8" thickBot="1" x14ac:dyDescent="0.35">
      <c r="A33" s="176" t="s">
        <v>378</v>
      </c>
      <c r="B33" s="196" t="s">
        <v>347</v>
      </c>
      <c r="C33" s="197" t="str">
        <f>IF(C31-G31&lt;0,G31-C31,"-")</f>
        <v>-</v>
      </c>
      <c r="D33" s="197" t="str">
        <f>IF(D31-H31&lt;0,H31-D31,"-")</f>
        <v>-</v>
      </c>
      <c r="E33" s="197" t="str">
        <f>IF(E31-I31&lt;0,I31-E31,"-")</f>
        <v>-</v>
      </c>
      <c r="F33" s="196" t="s">
        <v>348</v>
      </c>
      <c r="G33" s="197" t="str">
        <f>IF(C31-G31&gt;0,C31-G31,"-")</f>
        <v>-</v>
      </c>
      <c r="H33" s="197">
        <f>IF(D31-H31&gt;0,D31-H31,"-")</f>
        <v>1373001</v>
      </c>
      <c r="I33" s="199">
        <f>IF(E31-I31&gt;0,E31-I31,"-")</f>
        <v>1373001</v>
      </c>
      <c r="J33" s="504"/>
    </row>
  </sheetData>
  <sheetProtection selectLockedCells="1" selectUnlockedCells="1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5"/>
  <sheetViews>
    <sheetView zoomScale="120" zoomScaleNormal="120" workbookViewId="0">
      <selection activeCell="C1" sqref="C1:I1"/>
    </sheetView>
  </sheetViews>
  <sheetFormatPr defaultColWidth="9.33203125" defaultRowHeight="13.2" x14ac:dyDescent="0.3"/>
  <cols>
    <col min="1" max="1" width="38.77734375" style="222" customWidth="1"/>
    <col min="2" max="8" width="15.77734375" style="223" customWidth="1"/>
    <col min="9" max="9" width="15.77734375" style="137" customWidth="1"/>
    <col min="10" max="11" width="12.77734375" style="223" customWidth="1"/>
    <col min="12" max="12" width="13.77734375" style="223" customWidth="1"/>
    <col min="13" max="256" width="9.33203125" style="223"/>
    <col min="257" max="257" width="38.77734375" style="223" customWidth="1"/>
    <col min="258" max="265" width="15.77734375" style="223" customWidth="1"/>
    <col min="266" max="267" width="12.77734375" style="223" customWidth="1"/>
    <col min="268" max="268" width="13.77734375" style="223" customWidth="1"/>
    <col min="269" max="512" width="9.33203125" style="223"/>
    <col min="513" max="513" width="38.77734375" style="223" customWidth="1"/>
    <col min="514" max="521" width="15.77734375" style="223" customWidth="1"/>
    <col min="522" max="523" width="12.77734375" style="223" customWidth="1"/>
    <col min="524" max="524" width="13.77734375" style="223" customWidth="1"/>
    <col min="525" max="768" width="9.33203125" style="223"/>
    <col min="769" max="769" width="38.77734375" style="223" customWidth="1"/>
    <col min="770" max="777" width="15.77734375" style="223" customWidth="1"/>
    <col min="778" max="779" width="12.77734375" style="223" customWidth="1"/>
    <col min="780" max="780" width="13.77734375" style="223" customWidth="1"/>
    <col min="781" max="1024" width="9.33203125" style="223"/>
    <col min="1025" max="1025" width="38.77734375" style="223" customWidth="1"/>
    <col min="1026" max="1033" width="15.77734375" style="223" customWidth="1"/>
    <col min="1034" max="1035" width="12.77734375" style="223" customWidth="1"/>
    <col min="1036" max="1036" width="13.77734375" style="223" customWidth="1"/>
    <col min="1037" max="1280" width="9.33203125" style="223"/>
    <col min="1281" max="1281" width="38.77734375" style="223" customWidth="1"/>
    <col min="1282" max="1289" width="15.77734375" style="223" customWidth="1"/>
    <col min="1290" max="1291" width="12.77734375" style="223" customWidth="1"/>
    <col min="1292" max="1292" width="13.77734375" style="223" customWidth="1"/>
    <col min="1293" max="1536" width="9.33203125" style="223"/>
    <col min="1537" max="1537" width="38.77734375" style="223" customWidth="1"/>
    <col min="1538" max="1545" width="15.77734375" style="223" customWidth="1"/>
    <col min="1546" max="1547" width="12.77734375" style="223" customWidth="1"/>
    <col min="1548" max="1548" width="13.77734375" style="223" customWidth="1"/>
    <col min="1549" max="1792" width="9.33203125" style="223"/>
    <col min="1793" max="1793" width="38.77734375" style="223" customWidth="1"/>
    <col min="1794" max="1801" width="15.77734375" style="223" customWidth="1"/>
    <col min="1802" max="1803" width="12.77734375" style="223" customWidth="1"/>
    <col min="1804" max="1804" width="13.77734375" style="223" customWidth="1"/>
    <col min="1805" max="2048" width="9.33203125" style="223"/>
    <col min="2049" max="2049" width="38.77734375" style="223" customWidth="1"/>
    <col min="2050" max="2057" width="15.77734375" style="223" customWidth="1"/>
    <col min="2058" max="2059" width="12.77734375" style="223" customWidth="1"/>
    <col min="2060" max="2060" width="13.77734375" style="223" customWidth="1"/>
    <col min="2061" max="2304" width="9.33203125" style="223"/>
    <col min="2305" max="2305" width="38.77734375" style="223" customWidth="1"/>
    <col min="2306" max="2313" width="15.77734375" style="223" customWidth="1"/>
    <col min="2314" max="2315" width="12.77734375" style="223" customWidth="1"/>
    <col min="2316" max="2316" width="13.77734375" style="223" customWidth="1"/>
    <col min="2317" max="2560" width="9.33203125" style="223"/>
    <col min="2561" max="2561" width="38.77734375" style="223" customWidth="1"/>
    <col min="2562" max="2569" width="15.77734375" style="223" customWidth="1"/>
    <col min="2570" max="2571" width="12.77734375" style="223" customWidth="1"/>
    <col min="2572" max="2572" width="13.77734375" style="223" customWidth="1"/>
    <col min="2573" max="2816" width="9.33203125" style="223"/>
    <col min="2817" max="2817" width="38.77734375" style="223" customWidth="1"/>
    <col min="2818" max="2825" width="15.77734375" style="223" customWidth="1"/>
    <col min="2826" max="2827" width="12.77734375" style="223" customWidth="1"/>
    <col min="2828" max="2828" width="13.77734375" style="223" customWidth="1"/>
    <col min="2829" max="3072" width="9.33203125" style="223"/>
    <col min="3073" max="3073" width="38.77734375" style="223" customWidth="1"/>
    <col min="3074" max="3081" width="15.77734375" style="223" customWidth="1"/>
    <col min="3082" max="3083" width="12.77734375" style="223" customWidth="1"/>
    <col min="3084" max="3084" width="13.77734375" style="223" customWidth="1"/>
    <col min="3085" max="3328" width="9.33203125" style="223"/>
    <col min="3329" max="3329" width="38.77734375" style="223" customWidth="1"/>
    <col min="3330" max="3337" width="15.77734375" style="223" customWidth="1"/>
    <col min="3338" max="3339" width="12.77734375" style="223" customWidth="1"/>
    <col min="3340" max="3340" width="13.77734375" style="223" customWidth="1"/>
    <col min="3341" max="3584" width="9.33203125" style="223"/>
    <col min="3585" max="3585" width="38.77734375" style="223" customWidth="1"/>
    <col min="3586" max="3593" width="15.77734375" style="223" customWidth="1"/>
    <col min="3594" max="3595" width="12.77734375" style="223" customWidth="1"/>
    <col min="3596" max="3596" width="13.77734375" style="223" customWidth="1"/>
    <col min="3597" max="3840" width="9.33203125" style="223"/>
    <col min="3841" max="3841" width="38.77734375" style="223" customWidth="1"/>
    <col min="3842" max="3849" width="15.77734375" style="223" customWidth="1"/>
    <col min="3850" max="3851" width="12.77734375" style="223" customWidth="1"/>
    <col min="3852" max="3852" width="13.77734375" style="223" customWidth="1"/>
    <col min="3853" max="4096" width="9.33203125" style="223"/>
    <col min="4097" max="4097" width="38.77734375" style="223" customWidth="1"/>
    <col min="4098" max="4105" width="15.77734375" style="223" customWidth="1"/>
    <col min="4106" max="4107" width="12.77734375" style="223" customWidth="1"/>
    <col min="4108" max="4108" width="13.77734375" style="223" customWidth="1"/>
    <col min="4109" max="4352" width="9.33203125" style="223"/>
    <col min="4353" max="4353" width="38.77734375" style="223" customWidth="1"/>
    <col min="4354" max="4361" width="15.77734375" style="223" customWidth="1"/>
    <col min="4362" max="4363" width="12.77734375" style="223" customWidth="1"/>
    <col min="4364" max="4364" width="13.77734375" style="223" customWidth="1"/>
    <col min="4365" max="4608" width="9.33203125" style="223"/>
    <col min="4609" max="4609" width="38.77734375" style="223" customWidth="1"/>
    <col min="4610" max="4617" width="15.77734375" style="223" customWidth="1"/>
    <col min="4618" max="4619" width="12.77734375" style="223" customWidth="1"/>
    <col min="4620" max="4620" width="13.77734375" style="223" customWidth="1"/>
    <col min="4621" max="4864" width="9.33203125" style="223"/>
    <col min="4865" max="4865" width="38.77734375" style="223" customWidth="1"/>
    <col min="4866" max="4873" width="15.77734375" style="223" customWidth="1"/>
    <col min="4874" max="4875" width="12.77734375" style="223" customWidth="1"/>
    <col min="4876" max="4876" width="13.77734375" style="223" customWidth="1"/>
    <col min="4877" max="5120" width="9.33203125" style="223"/>
    <col min="5121" max="5121" width="38.77734375" style="223" customWidth="1"/>
    <col min="5122" max="5129" width="15.77734375" style="223" customWidth="1"/>
    <col min="5130" max="5131" width="12.77734375" style="223" customWidth="1"/>
    <col min="5132" max="5132" width="13.77734375" style="223" customWidth="1"/>
    <col min="5133" max="5376" width="9.33203125" style="223"/>
    <col min="5377" max="5377" width="38.77734375" style="223" customWidth="1"/>
    <col min="5378" max="5385" width="15.77734375" style="223" customWidth="1"/>
    <col min="5386" max="5387" width="12.77734375" style="223" customWidth="1"/>
    <col min="5388" max="5388" width="13.77734375" style="223" customWidth="1"/>
    <col min="5389" max="5632" width="9.33203125" style="223"/>
    <col min="5633" max="5633" width="38.77734375" style="223" customWidth="1"/>
    <col min="5634" max="5641" width="15.77734375" style="223" customWidth="1"/>
    <col min="5642" max="5643" width="12.77734375" style="223" customWidth="1"/>
    <col min="5644" max="5644" width="13.77734375" style="223" customWidth="1"/>
    <col min="5645" max="5888" width="9.33203125" style="223"/>
    <col min="5889" max="5889" width="38.77734375" style="223" customWidth="1"/>
    <col min="5890" max="5897" width="15.77734375" style="223" customWidth="1"/>
    <col min="5898" max="5899" width="12.77734375" style="223" customWidth="1"/>
    <col min="5900" max="5900" width="13.77734375" style="223" customWidth="1"/>
    <col min="5901" max="6144" width="9.33203125" style="223"/>
    <col min="6145" max="6145" width="38.77734375" style="223" customWidth="1"/>
    <col min="6146" max="6153" width="15.77734375" style="223" customWidth="1"/>
    <col min="6154" max="6155" width="12.77734375" style="223" customWidth="1"/>
    <col min="6156" max="6156" width="13.77734375" style="223" customWidth="1"/>
    <col min="6157" max="6400" width="9.33203125" style="223"/>
    <col min="6401" max="6401" width="38.77734375" style="223" customWidth="1"/>
    <col min="6402" max="6409" width="15.77734375" style="223" customWidth="1"/>
    <col min="6410" max="6411" width="12.77734375" style="223" customWidth="1"/>
    <col min="6412" max="6412" width="13.77734375" style="223" customWidth="1"/>
    <col min="6413" max="6656" width="9.33203125" style="223"/>
    <col min="6657" max="6657" width="38.77734375" style="223" customWidth="1"/>
    <col min="6658" max="6665" width="15.77734375" style="223" customWidth="1"/>
    <col min="6666" max="6667" width="12.77734375" style="223" customWidth="1"/>
    <col min="6668" max="6668" width="13.77734375" style="223" customWidth="1"/>
    <col min="6669" max="6912" width="9.33203125" style="223"/>
    <col min="6913" max="6913" width="38.77734375" style="223" customWidth="1"/>
    <col min="6914" max="6921" width="15.77734375" style="223" customWidth="1"/>
    <col min="6922" max="6923" width="12.77734375" style="223" customWidth="1"/>
    <col min="6924" max="6924" width="13.77734375" style="223" customWidth="1"/>
    <col min="6925" max="7168" width="9.33203125" style="223"/>
    <col min="7169" max="7169" width="38.77734375" style="223" customWidth="1"/>
    <col min="7170" max="7177" width="15.77734375" style="223" customWidth="1"/>
    <col min="7178" max="7179" width="12.77734375" style="223" customWidth="1"/>
    <col min="7180" max="7180" width="13.77734375" style="223" customWidth="1"/>
    <col min="7181" max="7424" width="9.33203125" style="223"/>
    <col min="7425" max="7425" width="38.77734375" style="223" customWidth="1"/>
    <col min="7426" max="7433" width="15.77734375" style="223" customWidth="1"/>
    <col min="7434" max="7435" width="12.77734375" style="223" customWidth="1"/>
    <col min="7436" max="7436" width="13.77734375" style="223" customWidth="1"/>
    <col min="7437" max="7680" width="9.33203125" style="223"/>
    <col min="7681" max="7681" width="38.77734375" style="223" customWidth="1"/>
    <col min="7682" max="7689" width="15.77734375" style="223" customWidth="1"/>
    <col min="7690" max="7691" width="12.77734375" style="223" customWidth="1"/>
    <col min="7692" max="7692" width="13.77734375" style="223" customWidth="1"/>
    <col min="7693" max="7936" width="9.33203125" style="223"/>
    <col min="7937" max="7937" width="38.77734375" style="223" customWidth="1"/>
    <col min="7938" max="7945" width="15.77734375" style="223" customWidth="1"/>
    <col min="7946" max="7947" width="12.77734375" style="223" customWidth="1"/>
    <col min="7948" max="7948" width="13.77734375" style="223" customWidth="1"/>
    <col min="7949" max="8192" width="9.33203125" style="223"/>
    <col min="8193" max="8193" width="38.77734375" style="223" customWidth="1"/>
    <col min="8194" max="8201" width="15.77734375" style="223" customWidth="1"/>
    <col min="8202" max="8203" width="12.77734375" style="223" customWidth="1"/>
    <col min="8204" max="8204" width="13.77734375" style="223" customWidth="1"/>
    <col min="8205" max="8448" width="9.33203125" style="223"/>
    <col min="8449" max="8449" width="38.77734375" style="223" customWidth="1"/>
    <col min="8450" max="8457" width="15.77734375" style="223" customWidth="1"/>
    <col min="8458" max="8459" width="12.77734375" style="223" customWidth="1"/>
    <col min="8460" max="8460" width="13.77734375" style="223" customWidth="1"/>
    <col min="8461" max="8704" width="9.33203125" style="223"/>
    <col min="8705" max="8705" width="38.77734375" style="223" customWidth="1"/>
    <col min="8706" max="8713" width="15.77734375" style="223" customWidth="1"/>
    <col min="8714" max="8715" width="12.77734375" style="223" customWidth="1"/>
    <col min="8716" max="8716" width="13.77734375" style="223" customWidth="1"/>
    <col min="8717" max="8960" width="9.33203125" style="223"/>
    <col min="8961" max="8961" width="38.77734375" style="223" customWidth="1"/>
    <col min="8962" max="8969" width="15.77734375" style="223" customWidth="1"/>
    <col min="8970" max="8971" width="12.77734375" style="223" customWidth="1"/>
    <col min="8972" max="8972" width="13.77734375" style="223" customWidth="1"/>
    <col min="8973" max="9216" width="9.33203125" style="223"/>
    <col min="9217" max="9217" width="38.77734375" style="223" customWidth="1"/>
    <col min="9218" max="9225" width="15.77734375" style="223" customWidth="1"/>
    <col min="9226" max="9227" width="12.77734375" style="223" customWidth="1"/>
    <col min="9228" max="9228" width="13.77734375" style="223" customWidth="1"/>
    <col min="9229" max="9472" width="9.33203125" style="223"/>
    <col min="9473" max="9473" width="38.77734375" style="223" customWidth="1"/>
    <col min="9474" max="9481" width="15.77734375" style="223" customWidth="1"/>
    <col min="9482" max="9483" width="12.77734375" style="223" customWidth="1"/>
    <col min="9484" max="9484" width="13.77734375" style="223" customWidth="1"/>
    <col min="9485" max="9728" width="9.33203125" style="223"/>
    <col min="9729" max="9729" width="38.77734375" style="223" customWidth="1"/>
    <col min="9730" max="9737" width="15.77734375" style="223" customWidth="1"/>
    <col min="9738" max="9739" width="12.77734375" style="223" customWidth="1"/>
    <col min="9740" max="9740" width="13.77734375" style="223" customWidth="1"/>
    <col min="9741" max="9984" width="9.33203125" style="223"/>
    <col min="9985" max="9985" width="38.77734375" style="223" customWidth="1"/>
    <col min="9986" max="9993" width="15.77734375" style="223" customWidth="1"/>
    <col min="9994" max="9995" width="12.77734375" style="223" customWidth="1"/>
    <col min="9996" max="9996" width="13.77734375" style="223" customWidth="1"/>
    <col min="9997" max="10240" width="9.33203125" style="223"/>
    <col min="10241" max="10241" width="38.77734375" style="223" customWidth="1"/>
    <col min="10242" max="10249" width="15.77734375" style="223" customWidth="1"/>
    <col min="10250" max="10251" width="12.77734375" style="223" customWidth="1"/>
    <col min="10252" max="10252" width="13.77734375" style="223" customWidth="1"/>
    <col min="10253" max="10496" width="9.33203125" style="223"/>
    <col min="10497" max="10497" width="38.77734375" style="223" customWidth="1"/>
    <col min="10498" max="10505" width="15.77734375" style="223" customWidth="1"/>
    <col min="10506" max="10507" width="12.77734375" style="223" customWidth="1"/>
    <col min="10508" max="10508" width="13.77734375" style="223" customWidth="1"/>
    <col min="10509" max="10752" width="9.33203125" style="223"/>
    <col min="10753" max="10753" width="38.77734375" style="223" customWidth="1"/>
    <col min="10754" max="10761" width="15.77734375" style="223" customWidth="1"/>
    <col min="10762" max="10763" width="12.77734375" style="223" customWidth="1"/>
    <col min="10764" max="10764" width="13.77734375" style="223" customWidth="1"/>
    <col min="10765" max="11008" width="9.33203125" style="223"/>
    <col min="11009" max="11009" width="38.77734375" style="223" customWidth="1"/>
    <col min="11010" max="11017" width="15.77734375" style="223" customWidth="1"/>
    <col min="11018" max="11019" width="12.77734375" style="223" customWidth="1"/>
    <col min="11020" max="11020" width="13.77734375" style="223" customWidth="1"/>
    <col min="11021" max="11264" width="9.33203125" style="223"/>
    <col min="11265" max="11265" width="38.77734375" style="223" customWidth="1"/>
    <col min="11266" max="11273" width="15.77734375" style="223" customWidth="1"/>
    <col min="11274" max="11275" width="12.77734375" style="223" customWidth="1"/>
    <col min="11276" max="11276" width="13.77734375" style="223" customWidth="1"/>
    <col min="11277" max="11520" width="9.33203125" style="223"/>
    <col min="11521" max="11521" width="38.77734375" style="223" customWidth="1"/>
    <col min="11522" max="11529" width="15.77734375" style="223" customWidth="1"/>
    <col min="11530" max="11531" width="12.77734375" style="223" customWidth="1"/>
    <col min="11532" max="11532" width="13.77734375" style="223" customWidth="1"/>
    <col min="11533" max="11776" width="9.33203125" style="223"/>
    <col min="11777" max="11777" width="38.77734375" style="223" customWidth="1"/>
    <col min="11778" max="11785" width="15.77734375" style="223" customWidth="1"/>
    <col min="11786" max="11787" width="12.77734375" style="223" customWidth="1"/>
    <col min="11788" max="11788" width="13.77734375" style="223" customWidth="1"/>
    <col min="11789" max="12032" width="9.33203125" style="223"/>
    <col min="12033" max="12033" width="38.77734375" style="223" customWidth="1"/>
    <col min="12034" max="12041" width="15.77734375" style="223" customWidth="1"/>
    <col min="12042" max="12043" width="12.77734375" style="223" customWidth="1"/>
    <col min="12044" max="12044" width="13.77734375" style="223" customWidth="1"/>
    <col min="12045" max="12288" width="9.33203125" style="223"/>
    <col min="12289" max="12289" width="38.77734375" style="223" customWidth="1"/>
    <col min="12290" max="12297" width="15.77734375" style="223" customWidth="1"/>
    <col min="12298" max="12299" width="12.77734375" style="223" customWidth="1"/>
    <col min="12300" max="12300" width="13.77734375" style="223" customWidth="1"/>
    <col min="12301" max="12544" width="9.33203125" style="223"/>
    <col min="12545" max="12545" width="38.77734375" style="223" customWidth="1"/>
    <col min="12546" max="12553" width="15.77734375" style="223" customWidth="1"/>
    <col min="12554" max="12555" width="12.77734375" style="223" customWidth="1"/>
    <col min="12556" max="12556" width="13.77734375" style="223" customWidth="1"/>
    <col min="12557" max="12800" width="9.33203125" style="223"/>
    <col min="12801" max="12801" width="38.77734375" style="223" customWidth="1"/>
    <col min="12802" max="12809" width="15.77734375" style="223" customWidth="1"/>
    <col min="12810" max="12811" width="12.77734375" style="223" customWidth="1"/>
    <col min="12812" max="12812" width="13.77734375" style="223" customWidth="1"/>
    <col min="12813" max="13056" width="9.33203125" style="223"/>
    <col min="13057" max="13057" width="38.77734375" style="223" customWidth="1"/>
    <col min="13058" max="13065" width="15.77734375" style="223" customWidth="1"/>
    <col min="13066" max="13067" width="12.77734375" style="223" customWidth="1"/>
    <col min="13068" max="13068" width="13.77734375" style="223" customWidth="1"/>
    <col min="13069" max="13312" width="9.33203125" style="223"/>
    <col min="13313" max="13313" width="38.77734375" style="223" customWidth="1"/>
    <col min="13314" max="13321" width="15.77734375" style="223" customWidth="1"/>
    <col min="13322" max="13323" width="12.77734375" style="223" customWidth="1"/>
    <col min="13324" max="13324" width="13.77734375" style="223" customWidth="1"/>
    <col min="13325" max="13568" width="9.33203125" style="223"/>
    <col min="13569" max="13569" width="38.77734375" style="223" customWidth="1"/>
    <col min="13570" max="13577" width="15.77734375" style="223" customWidth="1"/>
    <col min="13578" max="13579" width="12.77734375" style="223" customWidth="1"/>
    <col min="13580" max="13580" width="13.77734375" style="223" customWidth="1"/>
    <col min="13581" max="13824" width="9.33203125" style="223"/>
    <col min="13825" max="13825" width="38.77734375" style="223" customWidth="1"/>
    <col min="13826" max="13833" width="15.77734375" style="223" customWidth="1"/>
    <col min="13834" max="13835" width="12.77734375" style="223" customWidth="1"/>
    <col min="13836" max="13836" width="13.77734375" style="223" customWidth="1"/>
    <col min="13837" max="14080" width="9.33203125" style="223"/>
    <col min="14081" max="14081" width="38.77734375" style="223" customWidth="1"/>
    <col min="14082" max="14089" width="15.77734375" style="223" customWidth="1"/>
    <col min="14090" max="14091" width="12.77734375" style="223" customWidth="1"/>
    <col min="14092" max="14092" width="13.77734375" style="223" customWidth="1"/>
    <col min="14093" max="14336" width="9.33203125" style="223"/>
    <col min="14337" max="14337" width="38.77734375" style="223" customWidth="1"/>
    <col min="14338" max="14345" width="15.77734375" style="223" customWidth="1"/>
    <col min="14346" max="14347" width="12.77734375" style="223" customWidth="1"/>
    <col min="14348" max="14348" width="13.77734375" style="223" customWidth="1"/>
    <col min="14349" max="14592" width="9.33203125" style="223"/>
    <col min="14593" max="14593" width="38.77734375" style="223" customWidth="1"/>
    <col min="14594" max="14601" width="15.77734375" style="223" customWidth="1"/>
    <col min="14602" max="14603" width="12.77734375" style="223" customWidth="1"/>
    <col min="14604" max="14604" width="13.77734375" style="223" customWidth="1"/>
    <col min="14605" max="14848" width="9.33203125" style="223"/>
    <col min="14849" max="14849" width="38.77734375" style="223" customWidth="1"/>
    <col min="14850" max="14857" width="15.77734375" style="223" customWidth="1"/>
    <col min="14858" max="14859" width="12.77734375" style="223" customWidth="1"/>
    <col min="14860" max="14860" width="13.77734375" style="223" customWidth="1"/>
    <col min="14861" max="15104" width="9.33203125" style="223"/>
    <col min="15105" max="15105" width="38.77734375" style="223" customWidth="1"/>
    <col min="15106" max="15113" width="15.77734375" style="223" customWidth="1"/>
    <col min="15114" max="15115" width="12.77734375" style="223" customWidth="1"/>
    <col min="15116" max="15116" width="13.77734375" style="223" customWidth="1"/>
    <col min="15117" max="15360" width="9.33203125" style="223"/>
    <col min="15361" max="15361" width="38.77734375" style="223" customWidth="1"/>
    <col min="15362" max="15369" width="15.77734375" style="223" customWidth="1"/>
    <col min="15370" max="15371" width="12.77734375" style="223" customWidth="1"/>
    <col min="15372" max="15372" width="13.77734375" style="223" customWidth="1"/>
    <col min="15373" max="15616" width="9.33203125" style="223"/>
    <col min="15617" max="15617" width="38.77734375" style="223" customWidth="1"/>
    <col min="15618" max="15625" width="15.77734375" style="223" customWidth="1"/>
    <col min="15626" max="15627" width="12.77734375" style="223" customWidth="1"/>
    <col min="15628" max="15628" width="13.77734375" style="223" customWidth="1"/>
    <col min="15629" max="15872" width="9.33203125" style="223"/>
    <col min="15873" max="15873" width="38.77734375" style="223" customWidth="1"/>
    <col min="15874" max="15881" width="15.77734375" style="223" customWidth="1"/>
    <col min="15882" max="15883" width="12.77734375" style="223" customWidth="1"/>
    <col min="15884" max="15884" width="13.77734375" style="223" customWidth="1"/>
    <col min="15885" max="16128" width="9.33203125" style="223"/>
    <col min="16129" max="16129" width="38.77734375" style="223" customWidth="1"/>
    <col min="16130" max="16137" width="15.77734375" style="223" customWidth="1"/>
    <col min="16138" max="16139" width="12.77734375" style="223" customWidth="1"/>
    <col min="16140" max="16140" width="13.77734375" style="223" customWidth="1"/>
    <col min="16141" max="16384" width="9.33203125" style="223"/>
  </cols>
  <sheetData>
    <row r="1" spans="1:9" ht="13.8" x14ac:dyDescent="0.3">
      <c r="C1" s="508" t="s">
        <v>468</v>
      </c>
      <c r="D1" s="509"/>
      <c r="E1" s="509"/>
      <c r="F1" s="509"/>
      <c r="G1" s="509"/>
      <c r="H1" s="509"/>
      <c r="I1" s="509"/>
    </row>
    <row r="3" spans="1:9" ht="25.5" customHeight="1" x14ac:dyDescent="0.3">
      <c r="A3" s="510" t="s">
        <v>379</v>
      </c>
      <c r="B3" s="510"/>
      <c r="C3" s="510"/>
      <c r="D3" s="510"/>
      <c r="E3" s="510"/>
      <c r="F3" s="510"/>
      <c r="G3" s="510"/>
      <c r="H3" s="510"/>
      <c r="I3" s="510"/>
    </row>
    <row r="4" spans="1:9" ht="22.5" customHeight="1" thickBot="1" x14ac:dyDescent="0.35">
      <c r="A4" s="140"/>
      <c r="B4" s="137"/>
      <c r="C4" s="137"/>
      <c r="D4" s="137"/>
      <c r="E4" s="137"/>
      <c r="F4" s="137"/>
      <c r="G4" s="137"/>
      <c r="H4" s="137"/>
      <c r="I4" s="224" t="str">
        <f>'[1]4.sz.mell.'!I2</f>
        <v>Forintban!</v>
      </c>
    </row>
    <row r="5" spans="1:9" s="227" customFormat="1" ht="44.4" customHeight="1" thickBot="1" x14ac:dyDescent="0.35">
      <c r="A5" s="148" t="s">
        <v>380</v>
      </c>
      <c r="B5" s="225" t="s">
        <v>381</v>
      </c>
      <c r="C5" s="225" t="s">
        <v>382</v>
      </c>
      <c r="D5" s="225" t="str">
        <f>+CONCATENATE("Felhasználás   ",LEFT([1]RM_ÖSSZEFÜGGÉSEK!A6,4)-1,". XII. 31-ig")</f>
        <v>Felhasználás   2018. XII. 31-ig</v>
      </c>
      <c r="E5" s="225" t="str">
        <f>+CONCATENATE(LEFT([1]RM_ÖSSZEFÜGGÉSEK!A6,4),". évi",CHAR(10),"eredeti előirányzat")</f>
        <v>2019. évi
eredeti előirányzat</v>
      </c>
      <c r="F5" s="149" t="s">
        <v>383</v>
      </c>
      <c r="G5" s="149" t="s">
        <v>384</v>
      </c>
      <c r="H5" s="149" t="s">
        <v>385</v>
      </c>
      <c r="I5" s="226" t="s">
        <v>386</v>
      </c>
    </row>
    <row r="6" spans="1:9" s="137" customFormat="1" ht="12" customHeight="1" thickBot="1" x14ac:dyDescent="0.35">
      <c r="A6" s="228" t="s">
        <v>15</v>
      </c>
      <c r="B6" s="229" t="s">
        <v>16</v>
      </c>
      <c r="C6" s="229" t="s">
        <v>17</v>
      </c>
      <c r="D6" s="229" t="s">
        <v>18</v>
      </c>
      <c r="E6" s="229" t="s">
        <v>19</v>
      </c>
      <c r="F6" s="229" t="s">
        <v>20</v>
      </c>
      <c r="G6" s="229" t="s">
        <v>21</v>
      </c>
      <c r="H6" s="230" t="s">
        <v>387</v>
      </c>
      <c r="I6" s="231" t="s">
        <v>388</v>
      </c>
    </row>
    <row r="7" spans="1:9" ht="15.9" customHeight="1" x14ac:dyDescent="0.3">
      <c r="A7" s="232" t="s">
        <v>389</v>
      </c>
      <c r="B7" s="233">
        <v>2500000</v>
      </c>
      <c r="C7" s="234" t="s">
        <v>390</v>
      </c>
      <c r="D7" s="233"/>
      <c r="E7" s="233">
        <v>2000000</v>
      </c>
      <c r="F7" s="233">
        <v>500000</v>
      </c>
      <c r="G7" s="233"/>
      <c r="H7" s="233">
        <f>F7+G7</f>
        <v>500000</v>
      </c>
      <c r="I7" s="235">
        <f>E7+H7</f>
        <v>2500000</v>
      </c>
    </row>
    <row r="8" spans="1:9" ht="15.9" customHeight="1" x14ac:dyDescent="0.3">
      <c r="A8" s="232" t="s">
        <v>391</v>
      </c>
      <c r="B8" s="233">
        <v>1706000</v>
      </c>
      <c r="C8" s="234" t="s">
        <v>390</v>
      </c>
      <c r="D8" s="233"/>
      <c r="E8" s="233">
        <v>1706000</v>
      </c>
      <c r="F8" s="233"/>
      <c r="G8" s="233">
        <v>2504111</v>
      </c>
      <c r="H8" s="233">
        <f>F8+G8</f>
        <v>2504111</v>
      </c>
      <c r="I8" s="235">
        <f>E8+H8</f>
        <v>4210111</v>
      </c>
    </row>
    <row r="9" spans="1:9" ht="15.9" customHeight="1" x14ac:dyDescent="0.3">
      <c r="A9" s="232" t="s">
        <v>392</v>
      </c>
      <c r="B9" s="233">
        <v>500000</v>
      </c>
      <c r="C9" s="234" t="s">
        <v>390</v>
      </c>
      <c r="D9" s="233"/>
      <c r="E9" s="233">
        <v>500000</v>
      </c>
      <c r="F9" s="233"/>
      <c r="G9" s="233"/>
      <c r="H9" s="233">
        <f t="shared" ref="H9:H24" si="0">F9+G9</f>
        <v>0</v>
      </c>
      <c r="I9" s="235">
        <f t="shared" ref="I9:I24" si="1">E9+H9</f>
        <v>500000</v>
      </c>
    </row>
    <row r="10" spans="1:9" ht="15.9" customHeight="1" x14ac:dyDescent="0.3">
      <c r="A10" s="236" t="s">
        <v>393</v>
      </c>
      <c r="B10" s="233">
        <v>227000</v>
      </c>
      <c r="C10" s="234" t="s">
        <v>390</v>
      </c>
      <c r="D10" s="233"/>
      <c r="E10" s="233">
        <v>227000</v>
      </c>
      <c r="F10" s="233"/>
      <c r="G10" s="233">
        <v>419100</v>
      </c>
      <c r="H10" s="233">
        <f t="shared" si="0"/>
        <v>419100</v>
      </c>
      <c r="I10" s="235">
        <f t="shared" si="1"/>
        <v>646100</v>
      </c>
    </row>
    <row r="11" spans="1:9" ht="15.9" customHeight="1" x14ac:dyDescent="0.3">
      <c r="A11" s="232" t="s">
        <v>394</v>
      </c>
      <c r="B11" s="233">
        <v>2500000</v>
      </c>
      <c r="C11" s="234" t="s">
        <v>390</v>
      </c>
      <c r="D11" s="233"/>
      <c r="E11" s="233"/>
      <c r="F11" s="233">
        <v>2500000</v>
      </c>
      <c r="G11" s="233"/>
      <c r="H11" s="233">
        <f t="shared" si="0"/>
        <v>2500000</v>
      </c>
      <c r="I11" s="235">
        <f t="shared" si="1"/>
        <v>2500000</v>
      </c>
    </row>
    <row r="12" spans="1:9" ht="15.9" customHeight="1" x14ac:dyDescent="0.3">
      <c r="A12" s="237" t="s">
        <v>395</v>
      </c>
      <c r="B12" s="233">
        <v>3000000</v>
      </c>
      <c r="C12" s="234" t="s">
        <v>390</v>
      </c>
      <c r="D12" s="233"/>
      <c r="E12" s="233"/>
      <c r="F12" s="233">
        <v>3000000</v>
      </c>
      <c r="G12" s="233"/>
      <c r="H12" s="233">
        <f t="shared" si="0"/>
        <v>3000000</v>
      </c>
      <c r="I12" s="235">
        <f t="shared" si="1"/>
        <v>3000000</v>
      </c>
    </row>
    <row r="13" spans="1:9" ht="15.9" customHeight="1" x14ac:dyDescent="0.3">
      <c r="A13" s="232" t="s">
        <v>396</v>
      </c>
      <c r="B13" s="233">
        <v>2999100</v>
      </c>
      <c r="C13" s="234" t="s">
        <v>397</v>
      </c>
      <c r="D13" s="233"/>
      <c r="E13" s="233"/>
      <c r="F13" s="233">
        <v>2999100</v>
      </c>
      <c r="G13" s="233"/>
      <c r="H13" s="233">
        <f t="shared" si="0"/>
        <v>2999100</v>
      </c>
      <c r="I13" s="235">
        <f t="shared" si="1"/>
        <v>2999100</v>
      </c>
    </row>
    <row r="14" spans="1:9" ht="15.9" customHeight="1" x14ac:dyDescent="0.3">
      <c r="A14" s="232"/>
      <c r="B14" s="233"/>
      <c r="C14" s="234"/>
      <c r="D14" s="233"/>
      <c r="E14" s="233"/>
      <c r="F14" s="233"/>
      <c r="G14" s="233"/>
      <c r="H14" s="233">
        <f t="shared" si="0"/>
        <v>0</v>
      </c>
      <c r="I14" s="235">
        <f t="shared" si="1"/>
        <v>0</v>
      </c>
    </row>
    <row r="15" spans="1:9" ht="15.9" customHeight="1" x14ac:dyDescent="0.3">
      <c r="A15" s="232"/>
      <c r="B15" s="233"/>
      <c r="C15" s="234"/>
      <c r="D15" s="233"/>
      <c r="E15" s="233"/>
      <c r="F15" s="233"/>
      <c r="G15" s="233"/>
      <c r="H15" s="233">
        <f t="shared" si="0"/>
        <v>0</v>
      </c>
      <c r="I15" s="235">
        <f t="shared" si="1"/>
        <v>0</v>
      </c>
    </row>
    <row r="16" spans="1:9" ht="15.9" customHeight="1" x14ac:dyDescent="0.3">
      <c r="A16" s="232"/>
      <c r="B16" s="233"/>
      <c r="C16" s="234"/>
      <c r="D16" s="233"/>
      <c r="E16" s="233"/>
      <c r="F16" s="233"/>
      <c r="G16" s="233"/>
      <c r="H16" s="233">
        <f t="shared" si="0"/>
        <v>0</v>
      </c>
      <c r="I16" s="235">
        <f t="shared" si="1"/>
        <v>0</v>
      </c>
    </row>
    <row r="17" spans="1:9" ht="15.9" customHeight="1" x14ac:dyDescent="0.3">
      <c r="A17" s="232"/>
      <c r="B17" s="233"/>
      <c r="C17" s="234"/>
      <c r="D17" s="233"/>
      <c r="E17" s="233"/>
      <c r="F17" s="233"/>
      <c r="G17" s="233"/>
      <c r="H17" s="233">
        <f t="shared" si="0"/>
        <v>0</v>
      </c>
      <c r="I17" s="235">
        <f t="shared" si="1"/>
        <v>0</v>
      </c>
    </row>
    <row r="18" spans="1:9" ht="15.9" customHeight="1" x14ac:dyDescent="0.3">
      <c r="A18" s="232"/>
      <c r="B18" s="233"/>
      <c r="C18" s="234"/>
      <c r="D18" s="233"/>
      <c r="E18" s="233"/>
      <c r="F18" s="233"/>
      <c r="G18" s="233"/>
      <c r="H18" s="233">
        <f t="shared" si="0"/>
        <v>0</v>
      </c>
      <c r="I18" s="235">
        <f t="shared" si="1"/>
        <v>0</v>
      </c>
    </row>
    <row r="19" spans="1:9" ht="15.9" customHeight="1" x14ac:dyDescent="0.3">
      <c r="A19" s="232"/>
      <c r="B19" s="233"/>
      <c r="C19" s="234"/>
      <c r="D19" s="233"/>
      <c r="E19" s="233"/>
      <c r="F19" s="233"/>
      <c r="G19" s="233"/>
      <c r="H19" s="233">
        <f t="shared" si="0"/>
        <v>0</v>
      </c>
      <c r="I19" s="235">
        <f t="shared" si="1"/>
        <v>0</v>
      </c>
    </row>
    <row r="20" spans="1:9" ht="15.9" customHeight="1" x14ac:dyDescent="0.3">
      <c r="A20" s="232"/>
      <c r="B20" s="233"/>
      <c r="C20" s="234"/>
      <c r="D20" s="233"/>
      <c r="E20" s="233"/>
      <c r="F20" s="233"/>
      <c r="G20" s="233"/>
      <c r="H20" s="233">
        <f t="shared" si="0"/>
        <v>0</v>
      </c>
      <c r="I20" s="235">
        <f t="shared" si="1"/>
        <v>0</v>
      </c>
    </row>
    <row r="21" spans="1:9" ht="15.9" customHeight="1" x14ac:dyDescent="0.3">
      <c r="A21" s="232"/>
      <c r="B21" s="233"/>
      <c r="C21" s="234"/>
      <c r="D21" s="233"/>
      <c r="E21" s="233"/>
      <c r="F21" s="233"/>
      <c r="G21" s="233"/>
      <c r="H21" s="233">
        <f t="shared" si="0"/>
        <v>0</v>
      </c>
      <c r="I21" s="235">
        <f t="shared" si="1"/>
        <v>0</v>
      </c>
    </row>
    <row r="22" spans="1:9" ht="15.9" customHeight="1" x14ac:dyDescent="0.3">
      <c r="A22" s="232"/>
      <c r="B22" s="233"/>
      <c r="C22" s="234"/>
      <c r="D22" s="233"/>
      <c r="E22" s="233"/>
      <c r="F22" s="233"/>
      <c r="G22" s="233"/>
      <c r="H22" s="233">
        <f t="shared" si="0"/>
        <v>0</v>
      </c>
      <c r="I22" s="235">
        <f t="shared" si="1"/>
        <v>0</v>
      </c>
    </row>
    <row r="23" spans="1:9" ht="15.9" customHeight="1" x14ac:dyDescent="0.3">
      <c r="A23" s="232"/>
      <c r="B23" s="233"/>
      <c r="C23" s="234"/>
      <c r="D23" s="233"/>
      <c r="E23" s="233"/>
      <c r="F23" s="233"/>
      <c r="G23" s="233"/>
      <c r="H23" s="233">
        <f t="shared" si="0"/>
        <v>0</v>
      </c>
      <c r="I23" s="235">
        <f t="shared" si="1"/>
        <v>0</v>
      </c>
    </row>
    <row r="24" spans="1:9" ht="15.9" customHeight="1" thickBot="1" x14ac:dyDescent="0.35">
      <c r="A24" s="173"/>
      <c r="B24" s="238"/>
      <c r="C24" s="239"/>
      <c r="D24" s="238"/>
      <c r="E24" s="238"/>
      <c r="F24" s="238"/>
      <c r="G24" s="238"/>
      <c r="H24" s="233">
        <f t="shared" si="0"/>
        <v>0</v>
      </c>
      <c r="I24" s="240">
        <f t="shared" si="1"/>
        <v>0</v>
      </c>
    </row>
    <row r="25" spans="1:9" s="245" customFormat="1" ht="18" customHeight="1" thickBot="1" x14ac:dyDescent="0.35">
      <c r="A25" s="241" t="s">
        <v>398</v>
      </c>
      <c r="B25" s="242">
        <f>SUM(B7:B24)</f>
        <v>13432100</v>
      </c>
      <c r="C25" s="243"/>
      <c r="D25" s="242">
        <f t="shared" ref="D25:I25" si="2">SUM(D7:D24)</f>
        <v>0</v>
      </c>
      <c r="E25" s="242">
        <f t="shared" si="2"/>
        <v>4433000</v>
      </c>
      <c r="F25" s="242">
        <f t="shared" si="2"/>
        <v>8999100</v>
      </c>
      <c r="G25" s="242">
        <f t="shared" si="2"/>
        <v>2923211</v>
      </c>
      <c r="H25" s="242">
        <f t="shared" si="2"/>
        <v>11922311</v>
      </c>
      <c r="I25" s="244">
        <f t="shared" si="2"/>
        <v>16355311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topLeftCell="B1" zoomScale="120" zoomScaleNormal="120" zoomScaleSheetLayoutView="100" workbookViewId="0">
      <selection activeCell="B1" sqref="B1:K1"/>
    </sheetView>
  </sheetViews>
  <sheetFormatPr defaultColWidth="9.33203125" defaultRowHeight="13.2" x14ac:dyDescent="0.3"/>
  <cols>
    <col min="1" max="1" width="12.44140625" style="314" customWidth="1"/>
    <col min="2" max="2" width="62" style="315" customWidth="1"/>
    <col min="3" max="3" width="15.77734375" style="325" customWidth="1"/>
    <col min="4" max="7" width="14.77734375" style="325" customWidth="1"/>
    <col min="8" max="9" width="14.77734375" style="262" customWidth="1"/>
    <col min="10" max="11" width="15.77734375" style="262" customWidth="1"/>
    <col min="12" max="256" width="9.33203125" style="262"/>
    <col min="257" max="257" width="12.44140625" style="262" customWidth="1"/>
    <col min="258" max="258" width="62" style="262" customWidth="1"/>
    <col min="259" max="259" width="15.77734375" style="262" customWidth="1"/>
    <col min="260" max="265" width="14.77734375" style="262" customWidth="1"/>
    <col min="266" max="267" width="15.77734375" style="262" customWidth="1"/>
    <col min="268" max="512" width="9.33203125" style="262"/>
    <col min="513" max="513" width="12.44140625" style="262" customWidth="1"/>
    <col min="514" max="514" width="62" style="262" customWidth="1"/>
    <col min="515" max="515" width="15.77734375" style="262" customWidth="1"/>
    <col min="516" max="521" width="14.77734375" style="262" customWidth="1"/>
    <col min="522" max="523" width="15.77734375" style="262" customWidth="1"/>
    <col min="524" max="768" width="9.33203125" style="262"/>
    <col min="769" max="769" width="12.44140625" style="262" customWidth="1"/>
    <col min="770" max="770" width="62" style="262" customWidth="1"/>
    <col min="771" max="771" width="15.77734375" style="262" customWidth="1"/>
    <col min="772" max="777" width="14.77734375" style="262" customWidth="1"/>
    <col min="778" max="779" width="15.77734375" style="262" customWidth="1"/>
    <col min="780" max="1024" width="9.33203125" style="262"/>
    <col min="1025" max="1025" width="12.44140625" style="262" customWidth="1"/>
    <col min="1026" max="1026" width="62" style="262" customWidth="1"/>
    <col min="1027" max="1027" width="15.77734375" style="262" customWidth="1"/>
    <col min="1028" max="1033" width="14.77734375" style="262" customWidth="1"/>
    <col min="1034" max="1035" width="15.77734375" style="262" customWidth="1"/>
    <col min="1036" max="1280" width="9.33203125" style="262"/>
    <col min="1281" max="1281" width="12.44140625" style="262" customWidth="1"/>
    <col min="1282" max="1282" width="62" style="262" customWidth="1"/>
    <col min="1283" max="1283" width="15.77734375" style="262" customWidth="1"/>
    <col min="1284" max="1289" width="14.77734375" style="262" customWidth="1"/>
    <col min="1290" max="1291" width="15.77734375" style="262" customWidth="1"/>
    <col min="1292" max="1536" width="9.33203125" style="262"/>
    <col min="1537" max="1537" width="12.44140625" style="262" customWidth="1"/>
    <col min="1538" max="1538" width="62" style="262" customWidth="1"/>
    <col min="1539" max="1539" width="15.77734375" style="262" customWidth="1"/>
    <col min="1540" max="1545" width="14.77734375" style="262" customWidth="1"/>
    <col min="1546" max="1547" width="15.77734375" style="262" customWidth="1"/>
    <col min="1548" max="1792" width="9.33203125" style="262"/>
    <col min="1793" max="1793" width="12.44140625" style="262" customWidth="1"/>
    <col min="1794" max="1794" width="62" style="262" customWidth="1"/>
    <col min="1795" max="1795" width="15.77734375" style="262" customWidth="1"/>
    <col min="1796" max="1801" width="14.77734375" style="262" customWidth="1"/>
    <col min="1802" max="1803" width="15.77734375" style="262" customWidth="1"/>
    <col min="1804" max="2048" width="9.33203125" style="262"/>
    <col min="2049" max="2049" width="12.44140625" style="262" customWidth="1"/>
    <col min="2050" max="2050" width="62" style="262" customWidth="1"/>
    <col min="2051" max="2051" width="15.77734375" style="262" customWidth="1"/>
    <col min="2052" max="2057" width="14.77734375" style="262" customWidth="1"/>
    <col min="2058" max="2059" width="15.77734375" style="262" customWidth="1"/>
    <col min="2060" max="2304" width="9.33203125" style="262"/>
    <col min="2305" max="2305" width="12.44140625" style="262" customWidth="1"/>
    <col min="2306" max="2306" width="62" style="262" customWidth="1"/>
    <col min="2307" max="2307" width="15.77734375" style="262" customWidth="1"/>
    <col min="2308" max="2313" width="14.77734375" style="262" customWidth="1"/>
    <col min="2314" max="2315" width="15.77734375" style="262" customWidth="1"/>
    <col min="2316" max="2560" width="9.33203125" style="262"/>
    <col min="2561" max="2561" width="12.44140625" style="262" customWidth="1"/>
    <col min="2562" max="2562" width="62" style="262" customWidth="1"/>
    <col min="2563" max="2563" width="15.77734375" style="262" customWidth="1"/>
    <col min="2564" max="2569" width="14.77734375" style="262" customWidth="1"/>
    <col min="2570" max="2571" width="15.77734375" style="262" customWidth="1"/>
    <col min="2572" max="2816" width="9.33203125" style="262"/>
    <col min="2817" max="2817" width="12.44140625" style="262" customWidth="1"/>
    <col min="2818" max="2818" width="62" style="262" customWidth="1"/>
    <col min="2819" max="2819" width="15.77734375" style="262" customWidth="1"/>
    <col min="2820" max="2825" width="14.77734375" style="262" customWidth="1"/>
    <col min="2826" max="2827" width="15.77734375" style="262" customWidth="1"/>
    <col min="2828" max="3072" width="9.33203125" style="262"/>
    <col min="3073" max="3073" width="12.44140625" style="262" customWidth="1"/>
    <col min="3074" max="3074" width="62" style="262" customWidth="1"/>
    <col min="3075" max="3075" width="15.77734375" style="262" customWidth="1"/>
    <col min="3076" max="3081" width="14.77734375" style="262" customWidth="1"/>
    <col min="3082" max="3083" width="15.77734375" style="262" customWidth="1"/>
    <col min="3084" max="3328" width="9.33203125" style="262"/>
    <col min="3329" max="3329" width="12.44140625" style="262" customWidth="1"/>
    <col min="3330" max="3330" width="62" style="262" customWidth="1"/>
    <col min="3331" max="3331" width="15.77734375" style="262" customWidth="1"/>
    <col min="3332" max="3337" width="14.77734375" style="262" customWidth="1"/>
    <col min="3338" max="3339" width="15.77734375" style="262" customWidth="1"/>
    <col min="3340" max="3584" width="9.33203125" style="262"/>
    <col min="3585" max="3585" width="12.44140625" style="262" customWidth="1"/>
    <col min="3586" max="3586" width="62" style="262" customWidth="1"/>
    <col min="3587" max="3587" width="15.77734375" style="262" customWidth="1"/>
    <col min="3588" max="3593" width="14.77734375" style="262" customWidth="1"/>
    <col min="3594" max="3595" width="15.77734375" style="262" customWidth="1"/>
    <col min="3596" max="3840" width="9.33203125" style="262"/>
    <col min="3841" max="3841" width="12.44140625" style="262" customWidth="1"/>
    <col min="3842" max="3842" width="62" style="262" customWidth="1"/>
    <col min="3843" max="3843" width="15.77734375" style="262" customWidth="1"/>
    <col min="3844" max="3849" width="14.77734375" style="262" customWidth="1"/>
    <col min="3850" max="3851" width="15.77734375" style="262" customWidth="1"/>
    <col min="3852" max="4096" width="9.33203125" style="262"/>
    <col min="4097" max="4097" width="12.44140625" style="262" customWidth="1"/>
    <col min="4098" max="4098" width="62" style="262" customWidth="1"/>
    <col min="4099" max="4099" width="15.77734375" style="262" customWidth="1"/>
    <col min="4100" max="4105" width="14.77734375" style="262" customWidth="1"/>
    <col min="4106" max="4107" width="15.77734375" style="262" customWidth="1"/>
    <col min="4108" max="4352" width="9.33203125" style="262"/>
    <col min="4353" max="4353" width="12.44140625" style="262" customWidth="1"/>
    <col min="4354" max="4354" width="62" style="262" customWidth="1"/>
    <col min="4355" max="4355" width="15.77734375" style="262" customWidth="1"/>
    <col min="4356" max="4361" width="14.77734375" style="262" customWidth="1"/>
    <col min="4362" max="4363" width="15.77734375" style="262" customWidth="1"/>
    <col min="4364" max="4608" width="9.33203125" style="262"/>
    <col min="4609" max="4609" width="12.44140625" style="262" customWidth="1"/>
    <col min="4610" max="4610" width="62" style="262" customWidth="1"/>
    <col min="4611" max="4611" width="15.77734375" style="262" customWidth="1"/>
    <col min="4612" max="4617" width="14.77734375" style="262" customWidth="1"/>
    <col min="4618" max="4619" width="15.77734375" style="262" customWidth="1"/>
    <col min="4620" max="4864" width="9.33203125" style="262"/>
    <col min="4865" max="4865" width="12.44140625" style="262" customWidth="1"/>
    <col min="4866" max="4866" width="62" style="262" customWidth="1"/>
    <col min="4867" max="4867" width="15.77734375" style="262" customWidth="1"/>
    <col min="4868" max="4873" width="14.77734375" style="262" customWidth="1"/>
    <col min="4874" max="4875" width="15.77734375" style="262" customWidth="1"/>
    <col min="4876" max="5120" width="9.33203125" style="262"/>
    <col min="5121" max="5121" width="12.44140625" style="262" customWidth="1"/>
    <col min="5122" max="5122" width="62" style="262" customWidth="1"/>
    <col min="5123" max="5123" width="15.77734375" style="262" customWidth="1"/>
    <col min="5124" max="5129" width="14.77734375" style="262" customWidth="1"/>
    <col min="5130" max="5131" width="15.77734375" style="262" customWidth="1"/>
    <col min="5132" max="5376" width="9.33203125" style="262"/>
    <col min="5377" max="5377" width="12.44140625" style="262" customWidth="1"/>
    <col min="5378" max="5378" width="62" style="262" customWidth="1"/>
    <col min="5379" max="5379" width="15.77734375" style="262" customWidth="1"/>
    <col min="5380" max="5385" width="14.77734375" style="262" customWidth="1"/>
    <col min="5386" max="5387" width="15.77734375" style="262" customWidth="1"/>
    <col min="5388" max="5632" width="9.33203125" style="262"/>
    <col min="5633" max="5633" width="12.44140625" style="262" customWidth="1"/>
    <col min="5634" max="5634" width="62" style="262" customWidth="1"/>
    <col min="5635" max="5635" width="15.77734375" style="262" customWidth="1"/>
    <col min="5636" max="5641" width="14.77734375" style="262" customWidth="1"/>
    <col min="5642" max="5643" width="15.77734375" style="262" customWidth="1"/>
    <col min="5644" max="5888" width="9.33203125" style="262"/>
    <col min="5889" max="5889" width="12.44140625" style="262" customWidth="1"/>
    <col min="5890" max="5890" width="62" style="262" customWidth="1"/>
    <col min="5891" max="5891" width="15.77734375" style="262" customWidth="1"/>
    <col min="5892" max="5897" width="14.77734375" style="262" customWidth="1"/>
    <col min="5898" max="5899" width="15.77734375" style="262" customWidth="1"/>
    <col min="5900" max="6144" width="9.33203125" style="262"/>
    <col min="6145" max="6145" width="12.44140625" style="262" customWidth="1"/>
    <col min="6146" max="6146" width="62" style="262" customWidth="1"/>
    <col min="6147" max="6147" width="15.77734375" style="262" customWidth="1"/>
    <col min="6148" max="6153" width="14.77734375" style="262" customWidth="1"/>
    <col min="6154" max="6155" width="15.77734375" style="262" customWidth="1"/>
    <col min="6156" max="6400" width="9.33203125" style="262"/>
    <col min="6401" max="6401" width="12.44140625" style="262" customWidth="1"/>
    <col min="6402" max="6402" width="62" style="262" customWidth="1"/>
    <col min="6403" max="6403" width="15.77734375" style="262" customWidth="1"/>
    <col min="6404" max="6409" width="14.77734375" style="262" customWidth="1"/>
    <col min="6410" max="6411" width="15.77734375" style="262" customWidth="1"/>
    <col min="6412" max="6656" width="9.33203125" style="262"/>
    <col min="6657" max="6657" width="12.44140625" style="262" customWidth="1"/>
    <col min="6658" max="6658" width="62" style="262" customWidth="1"/>
    <col min="6659" max="6659" width="15.77734375" style="262" customWidth="1"/>
    <col min="6660" max="6665" width="14.77734375" style="262" customWidth="1"/>
    <col min="6666" max="6667" width="15.77734375" style="262" customWidth="1"/>
    <col min="6668" max="6912" width="9.33203125" style="262"/>
    <col min="6913" max="6913" width="12.44140625" style="262" customWidth="1"/>
    <col min="6914" max="6914" width="62" style="262" customWidth="1"/>
    <col min="6915" max="6915" width="15.77734375" style="262" customWidth="1"/>
    <col min="6916" max="6921" width="14.77734375" style="262" customWidth="1"/>
    <col min="6922" max="6923" width="15.77734375" style="262" customWidth="1"/>
    <col min="6924" max="7168" width="9.33203125" style="262"/>
    <col min="7169" max="7169" width="12.44140625" style="262" customWidth="1"/>
    <col min="7170" max="7170" width="62" style="262" customWidth="1"/>
    <col min="7171" max="7171" width="15.77734375" style="262" customWidth="1"/>
    <col min="7172" max="7177" width="14.77734375" style="262" customWidth="1"/>
    <col min="7178" max="7179" width="15.77734375" style="262" customWidth="1"/>
    <col min="7180" max="7424" width="9.33203125" style="262"/>
    <col min="7425" max="7425" width="12.44140625" style="262" customWidth="1"/>
    <col min="7426" max="7426" width="62" style="262" customWidth="1"/>
    <col min="7427" max="7427" width="15.77734375" style="262" customWidth="1"/>
    <col min="7428" max="7433" width="14.77734375" style="262" customWidth="1"/>
    <col min="7434" max="7435" width="15.77734375" style="262" customWidth="1"/>
    <col min="7436" max="7680" width="9.33203125" style="262"/>
    <col min="7681" max="7681" width="12.44140625" style="262" customWidth="1"/>
    <col min="7682" max="7682" width="62" style="262" customWidth="1"/>
    <col min="7683" max="7683" width="15.77734375" style="262" customWidth="1"/>
    <col min="7684" max="7689" width="14.77734375" style="262" customWidth="1"/>
    <col min="7690" max="7691" width="15.77734375" style="262" customWidth="1"/>
    <col min="7692" max="7936" width="9.33203125" style="262"/>
    <col min="7937" max="7937" width="12.44140625" style="262" customWidth="1"/>
    <col min="7938" max="7938" width="62" style="262" customWidth="1"/>
    <col min="7939" max="7939" width="15.77734375" style="262" customWidth="1"/>
    <col min="7940" max="7945" width="14.77734375" style="262" customWidth="1"/>
    <col min="7946" max="7947" width="15.77734375" style="262" customWidth="1"/>
    <col min="7948" max="8192" width="9.33203125" style="262"/>
    <col min="8193" max="8193" width="12.44140625" style="262" customWidth="1"/>
    <col min="8194" max="8194" width="62" style="262" customWidth="1"/>
    <col min="8195" max="8195" width="15.77734375" style="262" customWidth="1"/>
    <col min="8196" max="8201" width="14.77734375" style="262" customWidth="1"/>
    <col min="8202" max="8203" width="15.77734375" style="262" customWidth="1"/>
    <col min="8204" max="8448" width="9.33203125" style="262"/>
    <col min="8449" max="8449" width="12.44140625" style="262" customWidth="1"/>
    <col min="8450" max="8450" width="62" style="262" customWidth="1"/>
    <col min="8451" max="8451" width="15.77734375" style="262" customWidth="1"/>
    <col min="8452" max="8457" width="14.77734375" style="262" customWidth="1"/>
    <col min="8458" max="8459" width="15.77734375" style="262" customWidth="1"/>
    <col min="8460" max="8704" width="9.33203125" style="262"/>
    <col min="8705" max="8705" width="12.44140625" style="262" customWidth="1"/>
    <col min="8706" max="8706" width="62" style="262" customWidth="1"/>
    <col min="8707" max="8707" width="15.77734375" style="262" customWidth="1"/>
    <col min="8708" max="8713" width="14.77734375" style="262" customWidth="1"/>
    <col min="8714" max="8715" width="15.77734375" style="262" customWidth="1"/>
    <col min="8716" max="8960" width="9.33203125" style="262"/>
    <col min="8961" max="8961" width="12.44140625" style="262" customWidth="1"/>
    <col min="8962" max="8962" width="62" style="262" customWidth="1"/>
    <col min="8963" max="8963" width="15.77734375" style="262" customWidth="1"/>
    <col min="8964" max="8969" width="14.77734375" style="262" customWidth="1"/>
    <col min="8970" max="8971" width="15.77734375" style="262" customWidth="1"/>
    <col min="8972" max="9216" width="9.33203125" style="262"/>
    <col min="9217" max="9217" width="12.44140625" style="262" customWidth="1"/>
    <col min="9218" max="9218" width="62" style="262" customWidth="1"/>
    <col min="9219" max="9219" width="15.77734375" style="262" customWidth="1"/>
    <col min="9220" max="9225" width="14.77734375" style="262" customWidth="1"/>
    <col min="9226" max="9227" width="15.77734375" style="262" customWidth="1"/>
    <col min="9228" max="9472" width="9.33203125" style="262"/>
    <col min="9473" max="9473" width="12.44140625" style="262" customWidth="1"/>
    <col min="9474" max="9474" width="62" style="262" customWidth="1"/>
    <col min="9475" max="9475" width="15.77734375" style="262" customWidth="1"/>
    <col min="9476" max="9481" width="14.77734375" style="262" customWidth="1"/>
    <col min="9482" max="9483" width="15.77734375" style="262" customWidth="1"/>
    <col min="9484" max="9728" width="9.33203125" style="262"/>
    <col min="9729" max="9729" width="12.44140625" style="262" customWidth="1"/>
    <col min="9730" max="9730" width="62" style="262" customWidth="1"/>
    <col min="9731" max="9731" width="15.77734375" style="262" customWidth="1"/>
    <col min="9732" max="9737" width="14.77734375" style="262" customWidth="1"/>
    <col min="9738" max="9739" width="15.77734375" style="262" customWidth="1"/>
    <col min="9740" max="9984" width="9.33203125" style="262"/>
    <col min="9985" max="9985" width="12.44140625" style="262" customWidth="1"/>
    <col min="9986" max="9986" width="62" style="262" customWidth="1"/>
    <col min="9987" max="9987" width="15.77734375" style="262" customWidth="1"/>
    <col min="9988" max="9993" width="14.77734375" style="262" customWidth="1"/>
    <col min="9994" max="9995" width="15.77734375" style="262" customWidth="1"/>
    <col min="9996" max="10240" width="9.33203125" style="262"/>
    <col min="10241" max="10241" width="12.44140625" style="262" customWidth="1"/>
    <col min="10242" max="10242" width="62" style="262" customWidth="1"/>
    <col min="10243" max="10243" width="15.77734375" style="262" customWidth="1"/>
    <col min="10244" max="10249" width="14.77734375" style="262" customWidth="1"/>
    <col min="10250" max="10251" width="15.77734375" style="262" customWidth="1"/>
    <col min="10252" max="10496" width="9.33203125" style="262"/>
    <col min="10497" max="10497" width="12.44140625" style="262" customWidth="1"/>
    <col min="10498" max="10498" width="62" style="262" customWidth="1"/>
    <col min="10499" max="10499" width="15.77734375" style="262" customWidth="1"/>
    <col min="10500" max="10505" width="14.77734375" style="262" customWidth="1"/>
    <col min="10506" max="10507" width="15.77734375" style="262" customWidth="1"/>
    <col min="10508" max="10752" width="9.33203125" style="262"/>
    <col min="10753" max="10753" width="12.44140625" style="262" customWidth="1"/>
    <col min="10754" max="10754" width="62" style="262" customWidth="1"/>
    <col min="10755" max="10755" width="15.77734375" style="262" customWidth="1"/>
    <col min="10756" max="10761" width="14.77734375" style="262" customWidth="1"/>
    <col min="10762" max="10763" width="15.77734375" style="262" customWidth="1"/>
    <col min="10764" max="11008" width="9.33203125" style="262"/>
    <col min="11009" max="11009" width="12.44140625" style="262" customWidth="1"/>
    <col min="11010" max="11010" width="62" style="262" customWidth="1"/>
    <col min="11011" max="11011" width="15.77734375" style="262" customWidth="1"/>
    <col min="11012" max="11017" width="14.77734375" style="262" customWidth="1"/>
    <col min="11018" max="11019" width="15.77734375" style="262" customWidth="1"/>
    <col min="11020" max="11264" width="9.33203125" style="262"/>
    <col min="11265" max="11265" width="12.44140625" style="262" customWidth="1"/>
    <col min="11266" max="11266" width="62" style="262" customWidth="1"/>
    <col min="11267" max="11267" width="15.77734375" style="262" customWidth="1"/>
    <col min="11268" max="11273" width="14.77734375" style="262" customWidth="1"/>
    <col min="11274" max="11275" width="15.77734375" style="262" customWidth="1"/>
    <col min="11276" max="11520" width="9.33203125" style="262"/>
    <col min="11521" max="11521" width="12.44140625" style="262" customWidth="1"/>
    <col min="11522" max="11522" width="62" style="262" customWidth="1"/>
    <col min="11523" max="11523" width="15.77734375" style="262" customWidth="1"/>
    <col min="11524" max="11529" width="14.77734375" style="262" customWidth="1"/>
    <col min="11530" max="11531" width="15.77734375" style="262" customWidth="1"/>
    <col min="11532" max="11776" width="9.33203125" style="262"/>
    <col min="11777" max="11777" width="12.44140625" style="262" customWidth="1"/>
    <col min="11778" max="11778" width="62" style="262" customWidth="1"/>
    <col min="11779" max="11779" width="15.77734375" style="262" customWidth="1"/>
    <col min="11780" max="11785" width="14.77734375" style="262" customWidth="1"/>
    <col min="11786" max="11787" width="15.77734375" style="262" customWidth="1"/>
    <col min="11788" max="12032" width="9.33203125" style="262"/>
    <col min="12033" max="12033" width="12.44140625" style="262" customWidth="1"/>
    <col min="12034" max="12034" width="62" style="262" customWidth="1"/>
    <col min="12035" max="12035" width="15.77734375" style="262" customWidth="1"/>
    <col min="12036" max="12041" width="14.77734375" style="262" customWidth="1"/>
    <col min="12042" max="12043" width="15.77734375" style="262" customWidth="1"/>
    <col min="12044" max="12288" width="9.33203125" style="262"/>
    <col min="12289" max="12289" width="12.44140625" style="262" customWidth="1"/>
    <col min="12290" max="12290" width="62" style="262" customWidth="1"/>
    <col min="12291" max="12291" width="15.77734375" style="262" customWidth="1"/>
    <col min="12292" max="12297" width="14.77734375" style="262" customWidth="1"/>
    <col min="12298" max="12299" width="15.77734375" style="262" customWidth="1"/>
    <col min="12300" max="12544" width="9.33203125" style="262"/>
    <col min="12545" max="12545" width="12.44140625" style="262" customWidth="1"/>
    <col min="12546" max="12546" width="62" style="262" customWidth="1"/>
    <col min="12547" max="12547" width="15.77734375" style="262" customWidth="1"/>
    <col min="12548" max="12553" width="14.77734375" style="262" customWidth="1"/>
    <col min="12554" max="12555" width="15.77734375" style="262" customWidth="1"/>
    <col min="12556" max="12800" width="9.33203125" style="262"/>
    <col min="12801" max="12801" width="12.44140625" style="262" customWidth="1"/>
    <col min="12802" max="12802" width="62" style="262" customWidth="1"/>
    <col min="12803" max="12803" width="15.77734375" style="262" customWidth="1"/>
    <col min="12804" max="12809" width="14.77734375" style="262" customWidth="1"/>
    <col min="12810" max="12811" width="15.77734375" style="262" customWidth="1"/>
    <col min="12812" max="13056" width="9.33203125" style="262"/>
    <col min="13057" max="13057" width="12.44140625" style="262" customWidth="1"/>
    <col min="13058" max="13058" width="62" style="262" customWidth="1"/>
    <col min="13059" max="13059" width="15.77734375" style="262" customWidth="1"/>
    <col min="13060" max="13065" width="14.77734375" style="262" customWidth="1"/>
    <col min="13066" max="13067" width="15.77734375" style="262" customWidth="1"/>
    <col min="13068" max="13312" width="9.33203125" style="262"/>
    <col min="13313" max="13313" width="12.44140625" style="262" customWidth="1"/>
    <col min="13314" max="13314" width="62" style="262" customWidth="1"/>
    <col min="13315" max="13315" width="15.77734375" style="262" customWidth="1"/>
    <col min="13316" max="13321" width="14.77734375" style="262" customWidth="1"/>
    <col min="13322" max="13323" width="15.77734375" style="262" customWidth="1"/>
    <col min="13324" max="13568" width="9.33203125" style="262"/>
    <col min="13569" max="13569" width="12.44140625" style="262" customWidth="1"/>
    <col min="13570" max="13570" width="62" style="262" customWidth="1"/>
    <col min="13571" max="13571" width="15.77734375" style="262" customWidth="1"/>
    <col min="13572" max="13577" width="14.77734375" style="262" customWidth="1"/>
    <col min="13578" max="13579" width="15.77734375" style="262" customWidth="1"/>
    <col min="13580" max="13824" width="9.33203125" style="262"/>
    <col min="13825" max="13825" width="12.44140625" style="262" customWidth="1"/>
    <col min="13826" max="13826" width="62" style="262" customWidth="1"/>
    <col min="13827" max="13827" width="15.77734375" style="262" customWidth="1"/>
    <col min="13828" max="13833" width="14.77734375" style="262" customWidth="1"/>
    <col min="13834" max="13835" width="15.77734375" style="262" customWidth="1"/>
    <col min="13836" max="14080" width="9.33203125" style="262"/>
    <col min="14081" max="14081" width="12.44140625" style="262" customWidth="1"/>
    <col min="14082" max="14082" width="62" style="262" customWidth="1"/>
    <col min="14083" max="14083" width="15.77734375" style="262" customWidth="1"/>
    <col min="14084" max="14089" width="14.77734375" style="262" customWidth="1"/>
    <col min="14090" max="14091" width="15.77734375" style="262" customWidth="1"/>
    <col min="14092" max="14336" width="9.33203125" style="262"/>
    <col min="14337" max="14337" width="12.44140625" style="262" customWidth="1"/>
    <col min="14338" max="14338" width="62" style="262" customWidth="1"/>
    <col min="14339" max="14339" width="15.77734375" style="262" customWidth="1"/>
    <col min="14340" max="14345" width="14.77734375" style="262" customWidth="1"/>
    <col min="14346" max="14347" width="15.77734375" style="262" customWidth="1"/>
    <col min="14348" max="14592" width="9.33203125" style="262"/>
    <col min="14593" max="14593" width="12.44140625" style="262" customWidth="1"/>
    <col min="14594" max="14594" width="62" style="262" customWidth="1"/>
    <col min="14595" max="14595" width="15.77734375" style="262" customWidth="1"/>
    <col min="14596" max="14601" width="14.77734375" style="262" customWidth="1"/>
    <col min="14602" max="14603" width="15.77734375" style="262" customWidth="1"/>
    <col min="14604" max="14848" width="9.33203125" style="262"/>
    <col min="14849" max="14849" width="12.44140625" style="262" customWidth="1"/>
    <col min="14850" max="14850" width="62" style="262" customWidth="1"/>
    <col min="14851" max="14851" width="15.77734375" style="262" customWidth="1"/>
    <col min="14852" max="14857" width="14.77734375" style="262" customWidth="1"/>
    <col min="14858" max="14859" width="15.77734375" style="262" customWidth="1"/>
    <col min="14860" max="15104" width="9.33203125" style="262"/>
    <col min="15105" max="15105" width="12.44140625" style="262" customWidth="1"/>
    <col min="15106" max="15106" width="62" style="262" customWidth="1"/>
    <col min="15107" max="15107" width="15.77734375" style="262" customWidth="1"/>
    <col min="15108" max="15113" width="14.77734375" style="262" customWidth="1"/>
    <col min="15114" max="15115" width="15.77734375" style="262" customWidth="1"/>
    <col min="15116" max="15360" width="9.33203125" style="262"/>
    <col min="15361" max="15361" width="12.44140625" style="262" customWidth="1"/>
    <col min="15362" max="15362" width="62" style="262" customWidth="1"/>
    <col min="15363" max="15363" width="15.77734375" style="262" customWidth="1"/>
    <col min="15364" max="15369" width="14.77734375" style="262" customWidth="1"/>
    <col min="15370" max="15371" width="15.77734375" style="262" customWidth="1"/>
    <col min="15372" max="15616" width="9.33203125" style="262"/>
    <col min="15617" max="15617" width="12.44140625" style="262" customWidth="1"/>
    <col min="15618" max="15618" width="62" style="262" customWidth="1"/>
    <col min="15619" max="15619" width="15.77734375" style="262" customWidth="1"/>
    <col min="15620" max="15625" width="14.77734375" style="262" customWidth="1"/>
    <col min="15626" max="15627" width="15.77734375" style="262" customWidth="1"/>
    <col min="15628" max="15872" width="9.33203125" style="262"/>
    <col min="15873" max="15873" width="12.44140625" style="262" customWidth="1"/>
    <col min="15874" max="15874" width="62" style="262" customWidth="1"/>
    <col min="15875" max="15875" width="15.77734375" style="262" customWidth="1"/>
    <col min="15876" max="15881" width="14.77734375" style="262" customWidth="1"/>
    <col min="15882" max="15883" width="15.77734375" style="262" customWidth="1"/>
    <col min="15884" max="16128" width="9.33203125" style="262"/>
    <col min="16129" max="16129" width="12.44140625" style="262" customWidth="1"/>
    <col min="16130" max="16130" width="62" style="262" customWidth="1"/>
    <col min="16131" max="16131" width="15.77734375" style="262" customWidth="1"/>
    <col min="16132" max="16137" width="14.77734375" style="262" customWidth="1"/>
    <col min="16138" max="16139" width="15.77734375" style="262" customWidth="1"/>
    <col min="16140" max="16384" width="9.33203125" style="262"/>
  </cols>
  <sheetData>
    <row r="1" spans="1:11" s="247" customFormat="1" ht="16.5" customHeight="1" thickBot="1" x14ac:dyDescent="0.3">
      <c r="A1" s="246"/>
      <c r="B1" s="511" t="s">
        <v>469</v>
      </c>
      <c r="C1" s="512"/>
      <c r="D1" s="512"/>
      <c r="E1" s="512"/>
      <c r="F1" s="512"/>
      <c r="G1" s="512"/>
      <c r="H1" s="512"/>
      <c r="I1" s="512"/>
      <c r="J1" s="512"/>
      <c r="K1" s="512"/>
    </row>
    <row r="2" spans="1:11" s="250" customFormat="1" ht="16.2" thickBot="1" x14ac:dyDescent="0.35">
      <c r="A2" s="248" t="s">
        <v>292</v>
      </c>
      <c r="B2" s="513" t="s">
        <v>399</v>
      </c>
      <c r="C2" s="514"/>
      <c r="D2" s="514"/>
      <c r="E2" s="514"/>
      <c r="F2" s="514"/>
      <c r="G2" s="514"/>
      <c r="H2" s="514"/>
      <c r="I2" s="515"/>
      <c r="J2" s="516"/>
      <c r="K2" s="249" t="s">
        <v>400</v>
      </c>
    </row>
    <row r="3" spans="1:11" s="250" customFormat="1" ht="23.4" thickBot="1" x14ac:dyDescent="0.35">
      <c r="A3" s="248" t="s">
        <v>401</v>
      </c>
      <c r="B3" s="517" t="s">
        <v>402</v>
      </c>
      <c r="C3" s="518"/>
      <c r="D3" s="518"/>
      <c r="E3" s="518"/>
      <c r="F3" s="518"/>
      <c r="G3" s="518"/>
      <c r="H3" s="518"/>
      <c r="I3" s="519"/>
      <c r="J3" s="520"/>
      <c r="K3" s="251" t="s">
        <v>403</v>
      </c>
    </row>
    <row r="4" spans="1:11" s="256" customFormat="1" ht="15.9" customHeight="1" thickBot="1" x14ac:dyDescent="0.35">
      <c r="A4" s="252"/>
      <c r="B4" s="252"/>
      <c r="C4" s="253"/>
      <c r="D4" s="253"/>
      <c r="E4" s="253"/>
      <c r="F4" s="253"/>
      <c r="G4" s="253"/>
      <c r="H4" s="254"/>
      <c r="I4" s="254"/>
      <c r="J4" s="254"/>
      <c r="K4" s="255" t="str">
        <f>CONCATENATE('[1]4.sz.mell.'!I2)</f>
        <v>Forintban!</v>
      </c>
    </row>
    <row r="5" spans="1:11" ht="40.5" customHeight="1" thickBot="1" x14ac:dyDescent="0.35">
      <c r="A5" s="257" t="s">
        <v>404</v>
      </c>
      <c r="B5" s="258" t="s">
        <v>405</v>
      </c>
      <c r="C5" s="259" t="str">
        <f>CONCATENATE('[1]1.sz.mell.'!C9:K9)</f>
        <v>Eredeti
előirányzat</v>
      </c>
      <c r="D5" s="260" t="str">
        <f>CONCATENATE('[1]1.sz.mell.'!D9)</f>
        <v xml:space="preserve">1. sz. módosítás </v>
      </c>
      <c r="E5" s="260" t="str">
        <f>CONCATENATE('[1]1.sz.mell.'!E9)</f>
        <v xml:space="preserve">2. sz. módosítás </v>
      </c>
      <c r="F5" s="260" t="str">
        <f>CONCATENATE('[1]1.sz.mell.'!F9)</f>
        <v xml:space="preserve">3. sz. módosítás </v>
      </c>
      <c r="G5" s="260" t="str">
        <f>CONCATENATE('[1]1.sz.mell.'!G9)</f>
        <v xml:space="preserve">4. sz. módosítás </v>
      </c>
      <c r="H5" s="260" t="str">
        <f>CONCATENATE('[1]1.sz.mell.'!H9)</f>
        <v xml:space="preserve">.5. sz. módosítás </v>
      </c>
      <c r="I5" s="260" t="str">
        <f>CONCATENATE('[1]1.sz.mell.'!I9)</f>
        <v xml:space="preserve">6. sz. módosítás </v>
      </c>
      <c r="J5" s="260" t="s">
        <v>13</v>
      </c>
      <c r="K5" s="261" t="s">
        <v>14</v>
      </c>
    </row>
    <row r="6" spans="1:11" s="268" customFormat="1" ht="12.9" customHeight="1" thickBot="1" x14ac:dyDescent="0.35">
      <c r="A6" s="263" t="s">
        <v>15</v>
      </c>
      <c r="B6" s="264" t="s">
        <v>16</v>
      </c>
      <c r="C6" s="265" t="s">
        <v>17</v>
      </c>
      <c r="D6" s="265" t="s">
        <v>18</v>
      </c>
      <c r="E6" s="266" t="s">
        <v>19</v>
      </c>
      <c r="F6" s="266" t="s">
        <v>20</v>
      </c>
      <c r="G6" s="266" t="s">
        <v>21</v>
      </c>
      <c r="H6" s="266" t="s">
        <v>22</v>
      </c>
      <c r="I6" s="266" t="s">
        <v>23</v>
      </c>
      <c r="J6" s="266" t="s">
        <v>24</v>
      </c>
      <c r="K6" s="267" t="s">
        <v>25</v>
      </c>
    </row>
    <row r="7" spans="1:11" s="268" customFormat="1" ht="15.9" customHeight="1" thickBot="1" x14ac:dyDescent="0.35">
      <c r="A7" s="521" t="s">
        <v>290</v>
      </c>
      <c r="B7" s="522"/>
      <c r="C7" s="522"/>
      <c r="D7" s="522"/>
      <c r="E7" s="522"/>
      <c r="F7" s="522"/>
      <c r="G7" s="522"/>
      <c r="H7" s="522"/>
      <c r="I7" s="522"/>
      <c r="J7" s="522"/>
      <c r="K7" s="523"/>
    </row>
    <row r="8" spans="1:11" s="268" customFormat="1" ht="12" customHeight="1" thickBot="1" x14ac:dyDescent="0.35">
      <c r="A8" s="74" t="s">
        <v>26</v>
      </c>
      <c r="B8" s="17" t="s">
        <v>27</v>
      </c>
      <c r="C8" s="18">
        <f>+C9+C10+C11+C12+C13+C14</f>
        <v>153425812</v>
      </c>
      <c r="D8" s="109">
        <f t="shared" ref="D8:I8" si="0">+D9+D10+D11+D12+D13+D14</f>
        <v>6993817</v>
      </c>
      <c r="E8" s="109">
        <f t="shared" si="0"/>
        <v>9002920</v>
      </c>
      <c r="F8" s="109">
        <f t="shared" si="0"/>
        <v>648420</v>
      </c>
      <c r="G8" s="109">
        <f t="shared" si="0"/>
        <v>0</v>
      </c>
      <c r="H8" s="109">
        <f t="shared" si="0"/>
        <v>0</v>
      </c>
      <c r="I8" s="18">
        <f t="shared" si="0"/>
        <v>0</v>
      </c>
      <c r="J8" s="18">
        <f>+J9+J10+J11+J12+J13+J14</f>
        <v>16645157</v>
      </c>
      <c r="K8" s="269">
        <f>+K9+K10+K11+K12+K13+K14</f>
        <v>170070969</v>
      </c>
    </row>
    <row r="9" spans="1:11" s="272" customFormat="1" ht="12" customHeight="1" x14ac:dyDescent="0.2">
      <c r="A9" s="270" t="s">
        <v>28</v>
      </c>
      <c r="B9" s="22" t="s">
        <v>29</v>
      </c>
      <c r="C9" s="23">
        <v>76021203</v>
      </c>
      <c r="D9" s="103">
        <v>246050</v>
      </c>
      <c r="E9" s="23">
        <v>2825000</v>
      </c>
      <c r="F9" s="103">
        <v>-31512</v>
      </c>
      <c r="G9" s="103"/>
      <c r="H9" s="103"/>
      <c r="I9" s="23"/>
      <c r="J9" s="24">
        <f>D9+E9+F9+G9+H9+I9</f>
        <v>3039538</v>
      </c>
      <c r="K9" s="271">
        <f t="shared" ref="K9:K14" si="1">C9+J9</f>
        <v>79060741</v>
      </c>
    </row>
    <row r="10" spans="1:11" s="274" customFormat="1" ht="12" customHeight="1" x14ac:dyDescent="0.2">
      <c r="A10" s="273" t="s">
        <v>30</v>
      </c>
      <c r="B10" s="27" t="s">
        <v>31</v>
      </c>
      <c r="C10" s="23">
        <v>26445784</v>
      </c>
      <c r="D10" s="105"/>
      <c r="E10" s="23">
        <v>390000</v>
      </c>
      <c r="F10" s="105">
        <v>-178184</v>
      </c>
      <c r="G10" s="105"/>
      <c r="H10" s="105"/>
      <c r="I10" s="28"/>
      <c r="J10" s="24">
        <f t="shared" ref="J10:J64" si="2">D10+E10+F10+G10+H10+I10</f>
        <v>211816</v>
      </c>
      <c r="K10" s="271">
        <f t="shared" si="1"/>
        <v>26657600</v>
      </c>
    </row>
    <row r="11" spans="1:11" s="274" customFormat="1" ht="12" customHeight="1" x14ac:dyDescent="0.2">
      <c r="A11" s="273" t="s">
        <v>32</v>
      </c>
      <c r="B11" s="27" t="s">
        <v>33</v>
      </c>
      <c r="C11" s="23">
        <v>49158825</v>
      </c>
      <c r="D11" s="105">
        <v>67667</v>
      </c>
      <c r="E11" s="23">
        <v>1856000</v>
      </c>
      <c r="F11" s="105">
        <v>858116</v>
      </c>
      <c r="G11" s="105"/>
      <c r="H11" s="105"/>
      <c r="I11" s="28"/>
      <c r="J11" s="24">
        <f t="shared" si="2"/>
        <v>2781783</v>
      </c>
      <c r="K11" s="271">
        <f t="shared" si="1"/>
        <v>51940608</v>
      </c>
    </row>
    <row r="12" spans="1:11" s="274" customFormat="1" ht="12" customHeight="1" x14ac:dyDescent="0.2">
      <c r="A12" s="273" t="s">
        <v>34</v>
      </c>
      <c r="B12" s="27" t="s">
        <v>35</v>
      </c>
      <c r="C12" s="23">
        <v>1800000</v>
      </c>
      <c r="D12" s="105"/>
      <c r="E12" s="23"/>
      <c r="F12" s="105"/>
      <c r="G12" s="105"/>
      <c r="H12" s="105"/>
      <c r="I12" s="28"/>
      <c r="J12" s="24">
        <f t="shared" si="2"/>
        <v>0</v>
      </c>
      <c r="K12" s="271">
        <f t="shared" si="1"/>
        <v>1800000</v>
      </c>
    </row>
    <row r="13" spans="1:11" s="274" customFormat="1" ht="12" customHeight="1" x14ac:dyDescent="0.2">
      <c r="A13" s="273" t="s">
        <v>36</v>
      </c>
      <c r="B13" s="27" t="s">
        <v>406</v>
      </c>
      <c r="C13" s="23"/>
      <c r="D13" s="105">
        <v>6680100</v>
      </c>
      <c r="E13" s="23">
        <v>3931920</v>
      </c>
      <c r="F13" s="105"/>
      <c r="G13" s="105"/>
      <c r="H13" s="105"/>
      <c r="I13" s="28"/>
      <c r="J13" s="24">
        <f t="shared" si="2"/>
        <v>10612020</v>
      </c>
      <c r="K13" s="271">
        <f t="shared" si="1"/>
        <v>10612020</v>
      </c>
    </row>
    <row r="14" spans="1:11" s="272" customFormat="1" ht="12" customHeight="1" thickBot="1" x14ac:dyDescent="0.25">
      <c r="A14" s="275" t="s">
        <v>38</v>
      </c>
      <c r="B14" s="35" t="s">
        <v>39</v>
      </c>
      <c r="C14" s="23"/>
      <c r="D14" s="105"/>
      <c r="E14" s="105"/>
      <c r="F14" s="105"/>
      <c r="G14" s="105"/>
      <c r="H14" s="105"/>
      <c r="I14" s="28"/>
      <c r="J14" s="24">
        <f t="shared" si="2"/>
        <v>0</v>
      </c>
      <c r="K14" s="271">
        <f t="shared" si="1"/>
        <v>0</v>
      </c>
    </row>
    <row r="15" spans="1:11" s="272" customFormat="1" ht="12" customHeight="1" thickBot="1" x14ac:dyDescent="0.35">
      <c r="A15" s="74" t="s">
        <v>40</v>
      </c>
      <c r="B15" s="32" t="s">
        <v>41</v>
      </c>
      <c r="C15" s="18">
        <f>+C16+C17+C18+C19+C20</f>
        <v>53572780</v>
      </c>
      <c r="D15" s="109">
        <f t="shared" ref="D15:K15" si="3">+D16+D17+D18+D19+D20</f>
        <v>0</v>
      </c>
      <c r="E15" s="109">
        <f t="shared" si="3"/>
        <v>0</v>
      </c>
      <c r="F15" s="109">
        <f t="shared" si="3"/>
        <v>632758</v>
      </c>
      <c r="G15" s="109">
        <f t="shared" si="3"/>
        <v>0</v>
      </c>
      <c r="H15" s="109">
        <f t="shared" si="3"/>
        <v>0</v>
      </c>
      <c r="I15" s="18">
        <f t="shared" si="3"/>
        <v>0</v>
      </c>
      <c r="J15" s="18">
        <f t="shared" si="3"/>
        <v>632758</v>
      </c>
      <c r="K15" s="269">
        <f t="shared" si="3"/>
        <v>54205538</v>
      </c>
    </row>
    <row r="16" spans="1:11" s="272" customFormat="1" ht="12" customHeight="1" x14ac:dyDescent="0.2">
      <c r="A16" s="270" t="s">
        <v>42</v>
      </c>
      <c r="B16" s="22" t="s">
        <v>43</v>
      </c>
      <c r="C16" s="23"/>
      <c r="D16" s="103"/>
      <c r="E16" s="103"/>
      <c r="F16" s="103"/>
      <c r="G16" s="103"/>
      <c r="H16" s="103"/>
      <c r="I16" s="23"/>
      <c r="J16" s="24">
        <f t="shared" si="2"/>
        <v>0</v>
      </c>
      <c r="K16" s="271">
        <f t="shared" ref="K16:K21" si="4">C16+J16</f>
        <v>0</v>
      </c>
    </row>
    <row r="17" spans="1:11" s="272" customFormat="1" ht="12" customHeight="1" x14ac:dyDescent="0.2">
      <c r="A17" s="273" t="s">
        <v>44</v>
      </c>
      <c r="B17" s="27" t="s">
        <v>45</v>
      </c>
      <c r="C17" s="23"/>
      <c r="D17" s="105"/>
      <c r="E17" s="105"/>
      <c r="F17" s="105"/>
      <c r="G17" s="105"/>
      <c r="H17" s="105"/>
      <c r="I17" s="28"/>
      <c r="J17" s="86">
        <f t="shared" si="2"/>
        <v>0</v>
      </c>
      <c r="K17" s="276">
        <f t="shared" si="4"/>
        <v>0</v>
      </c>
    </row>
    <row r="18" spans="1:11" s="272" customFormat="1" ht="12" customHeight="1" x14ac:dyDescent="0.2">
      <c r="A18" s="273" t="s">
        <v>46</v>
      </c>
      <c r="B18" s="27" t="s">
        <v>47</v>
      </c>
      <c r="C18" s="23"/>
      <c r="D18" s="105"/>
      <c r="E18" s="105"/>
      <c r="F18" s="105"/>
      <c r="G18" s="105"/>
      <c r="H18" s="105"/>
      <c r="I18" s="28"/>
      <c r="J18" s="86">
        <f t="shared" si="2"/>
        <v>0</v>
      </c>
      <c r="K18" s="276">
        <f t="shared" si="4"/>
        <v>0</v>
      </c>
    </row>
    <row r="19" spans="1:11" s="272" customFormat="1" ht="12" customHeight="1" x14ac:dyDescent="0.2">
      <c r="A19" s="273" t="s">
        <v>48</v>
      </c>
      <c r="B19" s="27" t="s">
        <v>49</v>
      </c>
      <c r="C19" s="23"/>
      <c r="D19" s="105"/>
      <c r="E19" s="105"/>
      <c r="F19" s="105"/>
      <c r="G19" s="105"/>
      <c r="H19" s="105"/>
      <c r="I19" s="28"/>
      <c r="J19" s="86">
        <f t="shared" si="2"/>
        <v>0</v>
      </c>
      <c r="K19" s="276">
        <f t="shared" si="4"/>
        <v>0</v>
      </c>
    </row>
    <row r="20" spans="1:11" s="272" customFormat="1" ht="12" customHeight="1" x14ac:dyDescent="0.2">
      <c r="A20" s="273" t="s">
        <v>50</v>
      </c>
      <c r="B20" s="27" t="s">
        <v>51</v>
      </c>
      <c r="C20" s="23">
        <v>53572780</v>
      </c>
      <c r="D20" s="105"/>
      <c r="E20" s="105"/>
      <c r="F20" s="105">
        <v>632758</v>
      </c>
      <c r="G20" s="105"/>
      <c r="H20" s="105"/>
      <c r="I20" s="28"/>
      <c r="J20" s="86">
        <f t="shared" si="2"/>
        <v>632758</v>
      </c>
      <c r="K20" s="276">
        <f t="shared" si="4"/>
        <v>54205538</v>
      </c>
    </row>
    <row r="21" spans="1:11" s="274" customFormat="1" ht="12" customHeight="1" thickBot="1" x14ac:dyDescent="0.25">
      <c r="A21" s="275" t="s">
        <v>52</v>
      </c>
      <c r="B21" s="35" t="s">
        <v>53</v>
      </c>
      <c r="C21" s="23"/>
      <c r="D21" s="107"/>
      <c r="E21" s="107"/>
      <c r="F21" s="107"/>
      <c r="G21" s="107"/>
      <c r="H21" s="107"/>
      <c r="I21" s="33"/>
      <c r="J21" s="88">
        <f t="shared" si="2"/>
        <v>0</v>
      </c>
      <c r="K21" s="277">
        <f t="shared" si="4"/>
        <v>0</v>
      </c>
    </row>
    <row r="22" spans="1:11" s="274" customFormat="1" ht="12" customHeight="1" thickBot="1" x14ac:dyDescent="0.35">
      <c r="A22" s="74" t="s">
        <v>54</v>
      </c>
      <c r="B22" s="17" t="s">
        <v>55</v>
      </c>
      <c r="C22" s="18">
        <f>+C23+C24+C25+C26+C27</f>
        <v>2000000</v>
      </c>
      <c r="D22" s="109">
        <f t="shared" ref="D22:K22" si="5">+D23+D24+D25+D26+D27</f>
        <v>0</v>
      </c>
      <c r="E22" s="109">
        <f t="shared" si="5"/>
        <v>14200100</v>
      </c>
      <c r="F22" s="109">
        <f t="shared" si="5"/>
        <v>-7904488</v>
      </c>
      <c r="G22" s="109">
        <f t="shared" si="5"/>
        <v>0</v>
      </c>
      <c r="H22" s="109">
        <f t="shared" si="5"/>
        <v>0</v>
      </c>
      <c r="I22" s="18">
        <f t="shared" si="5"/>
        <v>0</v>
      </c>
      <c r="J22" s="18">
        <f t="shared" si="5"/>
        <v>6295612</v>
      </c>
      <c r="K22" s="269">
        <f t="shared" si="5"/>
        <v>8295612</v>
      </c>
    </row>
    <row r="23" spans="1:11" s="274" customFormat="1" ht="12" customHeight="1" x14ac:dyDescent="0.2">
      <c r="A23" s="270" t="s">
        <v>56</v>
      </c>
      <c r="B23" s="22" t="s">
        <v>57</v>
      </c>
      <c r="C23" s="23"/>
      <c r="D23" s="103"/>
      <c r="E23" s="103">
        <v>1201000</v>
      </c>
      <c r="F23" s="103"/>
      <c r="G23" s="103"/>
      <c r="H23" s="103"/>
      <c r="I23" s="23"/>
      <c r="J23" s="24">
        <f t="shared" si="2"/>
        <v>1201000</v>
      </c>
      <c r="K23" s="271">
        <f t="shared" ref="K23:K28" si="6">C23+J23</f>
        <v>1201000</v>
      </c>
    </row>
    <row r="24" spans="1:11" s="272" customFormat="1" ht="12" customHeight="1" x14ac:dyDescent="0.2">
      <c r="A24" s="273" t="s">
        <v>58</v>
      </c>
      <c r="B24" s="27" t="s">
        <v>59</v>
      </c>
      <c r="C24" s="28"/>
      <c r="D24" s="105"/>
      <c r="E24" s="105"/>
      <c r="F24" s="105"/>
      <c r="G24" s="105"/>
      <c r="H24" s="105"/>
      <c r="I24" s="28"/>
      <c r="J24" s="86">
        <f t="shared" si="2"/>
        <v>0</v>
      </c>
      <c r="K24" s="276">
        <f t="shared" si="6"/>
        <v>0</v>
      </c>
    </row>
    <row r="25" spans="1:11" s="274" customFormat="1" ht="12" customHeight="1" x14ac:dyDescent="0.2">
      <c r="A25" s="273" t="s">
        <v>60</v>
      </c>
      <c r="B25" s="27" t="s">
        <v>61</v>
      </c>
      <c r="C25" s="28"/>
      <c r="D25" s="105"/>
      <c r="E25" s="105"/>
      <c r="F25" s="105"/>
      <c r="G25" s="105"/>
      <c r="H25" s="105"/>
      <c r="I25" s="28"/>
      <c r="J25" s="86">
        <f t="shared" si="2"/>
        <v>0</v>
      </c>
      <c r="K25" s="276">
        <f t="shared" si="6"/>
        <v>0</v>
      </c>
    </row>
    <row r="26" spans="1:11" s="274" customFormat="1" ht="12" customHeight="1" x14ac:dyDescent="0.2">
      <c r="A26" s="273" t="s">
        <v>62</v>
      </c>
      <c r="B26" s="27" t="s">
        <v>63</v>
      </c>
      <c r="C26" s="28"/>
      <c r="D26" s="105"/>
      <c r="E26" s="105"/>
      <c r="F26" s="105"/>
      <c r="G26" s="105"/>
      <c r="H26" s="105"/>
      <c r="I26" s="28"/>
      <c r="J26" s="86">
        <f t="shared" si="2"/>
        <v>0</v>
      </c>
      <c r="K26" s="276">
        <f t="shared" si="6"/>
        <v>0</v>
      </c>
    </row>
    <row r="27" spans="1:11" s="274" customFormat="1" ht="12" customHeight="1" x14ac:dyDescent="0.2">
      <c r="A27" s="273" t="s">
        <v>64</v>
      </c>
      <c r="B27" s="27" t="s">
        <v>65</v>
      </c>
      <c r="C27" s="28">
        <v>2000000</v>
      </c>
      <c r="D27" s="105"/>
      <c r="E27" s="105">
        <v>12999100</v>
      </c>
      <c r="F27" s="105">
        <v>-7904488</v>
      </c>
      <c r="G27" s="105"/>
      <c r="H27" s="105"/>
      <c r="I27" s="28"/>
      <c r="J27" s="86">
        <f t="shared" si="2"/>
        <v>5094612</v>
      </c>
      <c r="K27" s="276">
        <f t="shared" si="6"/>
        <v>7094612</v>
      </c>
    </row>
    <row r="28" spans="1:11" s="274" customFormat="1" ht="12" customHeight="1" thickBot="1" x14ac:dyDescent="0.25">
      <c r="A28" s="275" t="s">
        <v>66</v>
      </c>
      <c r="B28" s="35" t="s">
        <v>67</v>
      </c>
      <c r="C28" s="33"/>
      <c r="D28" s="107"/>
      <c r="E28" s="107"/>
      <c r="F28" s="107"/>
      <c r="G28" s="107"/>
      <c r="H28" s="107"/>
      <c r="I28" s="33"/>
      <c r="J28" s="88">
        <f t="shared" si="2"/>
        <v>0</v>
      </c>
      <c r="K28" s="277">
        <f t="shared" si="6"/>
        <v>0</v>
      </c>
    </row>
    <row r="29" spans="1:11" s="274" customFormat="1" ht="12" customHeight="1" thickBot="1" x14ac:dyDescent="0.35">
      <c r="A29" s="74" t="s">
        <v>68</v>
      </c>
      <c r="B29" s="17" t="s">
        <v>69</v>
      </c>
      <c r="C29" s="37">
        <f>+C30+C31+C32+C33+C34+C35+C36</f>
        <v>8500000</v>
      </c>
      <c r="D29" s="37">
        <f t="shared" ref="D29:K29" si="7">+D30+D31+D32+D33+D34+D35+D36</f>
        <v>0</v>
      </c>
      <c r="E29" s="37">
        <f t="shared" si="7"/>
        <v>0</v>
      </c>
      <c r="F29" s="37">
        <f t="shared" si="7"/>
        <v>2897310</v>
      </c>
      <c r="G29" s="37">
        <f t="shared" si="7"/>
        <v>0</v>
      </c>
      <c r="H29" s="37">
        <f t="shared" si="7"/>
        <v>0</v>
      </c>
      <c r="I29" s="37">
        <f t="shared" si="7"/>
        <v>0</v>
      </c>
      <c r="J29" s="37">
        <f t="shared" si="7"/>
        <v>2897310</v>
      </c>
      <c r="K29" s="278">
        <f t="shared" si="7"/>
        <v>11397310</v>
      </c>
    </row>
    <row r="30" spans="1:11" s="274" customFormat="1" ht="12" customHeight="1" x14ac:dyDescent="0.2">
      <c r="A30" s="270" t="s">
        <v>70</v>
      </c>
      <c r="B30" s="22" t="s">
        <v>71</v>
      </c>
      <c r="C30" s="23"/>
      <c r="D30" s="23"/>
      <c r="E30" s="23"/>
      <c r="F30" s="23"/>
      <c r="G30" s="23"/>
      <c r="H30" s="23"/>
      <c r="I30" s="23"/>
      <c r="J30" s="24">
        <f t="shared" si="2"/>
        <v>0</v>
      </c>
      <c r="K30" s="271">
        <f t="shared" ref="K30:K36" si="8">C30+J30</f>
        <v>0</v>
      </c>
    </row>
    <row r="31" spans="1:11" s="274" customFormat="1" ht="12" customHeight="1" x14ac:dyDescent="0.2">
      <c r="A31" s="273" t="s">
        <v>72</v>
      </c>
      <c r="B31" s="27" t="s">
        <v>73</v>
      </c>
      <c r="C31" s="28"/>
      <c r="D31" s="28"/>
      <c r="E31" s="28"/>
      <c r="F31" s="28"/>
      <c r="G31" s="28"/>
      <c r="H31" s="28"/>
      <c r="I31" s="28"/>
      <c r="J31" s="86">
        <f t="shared" si="2"/>
        <v>0</v>
      </c>
      <c r="K31" s="276">
        <f t="shared" si="8"/>
        <v>0</v>
      </c>
    </row>
    <row r="32" spans="1:11" s="274" customFormat="1" ht="12" customHeight="1" x14ac:dyDescent="0.2">
      <c r="A32" s="273" t="s">
        <v>74</v>
      </c>
      <c r="B32" s="27" t="s">
        <v>75</v>
      </c>
      <c r="C32" s="28">
        <v>7000000</v>
      </c>
      <c r="D32" s="28"/>
      <c r="E32" s="28"/>
      <c r="F32" s="28">
        <v>2550561</v>
      </c>
      <c r="G32" s="28"/>
      <c r="H32" s="28"/>
      <c r="I32" s="28"/>
      <c r="J32" s="86">
        <f t="shared" si="2"/>
        <v>2550561</v>
      </c>
      <c r="K32" s="276">
        <f t="shared" si="8"/>
        <v>9550561</v>
      </c>
    </row>
    <row r="33" spans="1:11" s="274" customFormat="1" ht="12" customHeight="1" x14ac:dyDescent="0.2">
      <c r="A33" s="273" t="s">
        <v>76</v>
      </c>
      <c r="B33" s="27" t="s">
        <v>77</v>
      </c>
      <c r="C33" s="28"/>
      <c r="D33" s="28"/>
      <c r="E33" s="28"/>
      <c r="F33" s="28"/>
      <c r="G33" s="28"/>
      <c r="H33" s="28"/>
      <c r="I33" s="28"/>
      <c r="J33" s="86">
        <f t="shared" si="2"/>
        <v>0</v>
      </c>
      <c r="K33" s="276">
        <f t="shared" si="8"/>
        <v>0</v>
      </c>
    </row>
    <row r="34" spans="1:11" s="274" customFormat="1" ht="12" customHeight="1" x14ac:dyDescent="0.2">
      <c r="A34" s="273" t="s">
        <v>78</v>
      </c>
      <c r="B34" s="27" t="s">
        <v>79</v>
      </c>
      <c r="C34" s="28">
        <v>1500000</v>
      </c>
      <c r="D34" s="28"/>
      <c r="E34" s="28"/>
      <c r="F34" s="28">
        <v>346749</v>
      </c>
      <c r="G34" s="28"/>
      <c r="H34" s="28"/>
      <c r="I34" s="28"/>
      <c r="J34" s="86">
        <f t="shared" si="2"/>
        <v>346749</v>
      </c>
      <c r="K34" s="276">
        <f t="shared" si="8"/>
        <v>1846749</v>
      </c>
    </row>
    <row r="35" spans="1:11" s="274" customFormat="1" ht="12" customHeight="1" x14ac:dyDescent="0.2">
      <c r="A35" s="273" t="s">
        <v>80</v>
      </c>
      <c r="B35" s="27" t="s">
        <v>81</v>
      </c>
      <c r="C35" s="28"/>
      <c r="D35" s="28"/>
      <c r="E35" s="28"/>
      <c r="F35" s="28"/>
      <c r="G35" s="28"/>
      <c r="H35" s="28"/>
      <c r="I35" s="28"/>
      <c r="J35" s="86">
        <f t="shared" si="2"/>
        <v>0</v>
      </c>
      <c r="K35" s="276">
        <f t="shared" si="8"/>
        <v>0</v>
      </c>
    </row>
    <row r="36" spans="1:11" s="274" customFormat="1" ht="12" customHeight="1" thickBot="1" x14ac:dyDescent="0.25">
      <c r="A36" s="275" t="s">
        <v>82</v>
      </c>
      <c r="B36" s="35" t="s">
        <v>83</v>
      </c>
      <c r="C36" s="33"/>
      <c r="D36" s="33"/>
      <c r="E36" s="33"/>
      <c r="F36" s="33"/>
      <c r="G36" s="33"/>
      <c r="H36" s="33"/>
      <c r="I36" s="33"/>
      <c r="J36" s="88">
        <f t="shared" si="2"/>
        <v>0</v>
      </c>
      <c r="K36" s="277">
        <f t="shared" si="8"/>
        <v>0</v>
      </c>
    </row>
    <row r="37" spans="1:11" s="274" customFormat="1" ht="12" customHeight="1" thickBot="1" x14ac:dyDescent="0.35">
      <c r="A37" s="74" t="s">
        <v>84</v>
      </c>
      <c r="B37" s="17" t="s">
        <v>85</v>
      </c>
      <c r="C37" s="18">
        <f>SUM(C38:C48)</f>
        <v>7395360</v>
      </c>
      <c r="D37" s="109">
        <f t="shared" ref="D37:K37" si="9">SUM(D38:D48)</f>
        <v>0</v>
      </c>
      <c r="E37" s="109">
        <f t="shared" si="9"/>
        <v>0</v>
      </c>
      <c r="F37" s="109">
        <f t="shared" si="9"/>
        <v>0</v>
      </c>
      <c r="G37" s="109">
        <f t="shared" si="9"/>
        <v>0</v>
      </c>
      <c r="H37" s="109">
        <f t="shared" si="9"/>
        <v>0</v>
      </c>
      <c r="I37" s="18">
        <f t="shared" si="9"/>
        <v>0</v>
      </c>
      <c r="J37" s="18">
        <f t="shared" si="9"/>
        <v>0</v>
      </c>
      <c r="K37" s="269">
        <f t="shared" si="9"/>
        <v>7395360</v>
      </c>
    </row>
    <row r="38" spans="1:11" s="274" customFormat="1" ht="12" customHeight="1" x14ac:dyDescent="0.2">
      <c r="A38" s="270" t="s">
        <v>86</v>
      </c>
      <c r="B38" s="22" t="s">
        <v>87</v>
      </c>
      <c r="C38" s="23"/>
      <c r="D38" s="103"/>
      <c r="E38" s="103"/>
      <c r="F38" s="103"/>
      <c r="G38" s="103"/>
      <c r="H38" s="103"/>
      <c r="I38" s="23"/>
      <c r="J38" s="24">
        <f t="shared" si="2"/>
        <v>0</v>
      </c>
      <c r="K38" s="271">
        <f t="shared" ref="K38:K48" si="10">C38+J38</f>
        <v>0</v>
      </c>
    </row>
    <row r="39" spans="1:11" s="274" customFormat="1" ht="12" customHeight="1" x14ac:dyDescent="0.2">
      <c r="A39" s="273" t="s">
        <v>88</v>
      </c>
      <c r="B39" s="27" t="s">
        <v>89</v>
      </c>
      <c r="C39" s="28">
        <v>4397939</v>
      </c>
      <c r="D39" s="105"/>
      <c r="E39" s="105"/>
      <c r="F39" s="105"/>
      <c r="G39" s="105"/>
      <c r="H39" s="105"/>
      <c r="I39" s="28"/>
      <c r="J39" s="86">
        <f t="shared" si="2"/>
        <v>0</v>
      </c>
      <c r="K39" s="276">
        <f t="shared" si="10"/>
        <v>4397939</v>
      </c>
    </row>
    <row r="40" spans="1:11" s="274" customFormat="1" ht="12" customHeight="1" x14ac:dyDescent="0.2">
      <c r="A40" s="273" t="s">
        <v>90</v>
      </c>
      <c r="B40" s="27" t="s">
        <v>91</v>
      </c>
      <c r="C40" s="28">
        <v>1443228</v>
      </c>
      <c r="D40" s="105"/>
      <c r="E40" s="105"/>
      <c r="F40" s="105"/>
      <c r="G40" s="105"/>
      <c r="H40" s="105"/>
      <c r="I40" s="28"/>
      <c r="J40" s="86">
        <f t="shared" si="2"/>
        <v>0</v>
      </c>
      <c r="K40" s="276">
        <f t="shared" si="10"/>
        <v>1443228</v>
      </c>
    </row>
    <row r="41" spans="1:11" s="274" customFormat="1" ht="12" customHeight="1" x14ac:dyDescent="0.2">
      <c r="A41" s="273" t="s">
        <v>92</v>
      </c>
      <c r="B41" s="27" t="s">
        <v>93</v>
      </c>
      <c r="C41" s="28"/>
      <c r="D41" s="105"/>
      <c r="E41" s="105"/>
      <c r="F41" s="105"/>
      <c r="G41" s="105"/>
      <c r="H41" s="105"/>
      <c r="I41" s="28"/>
      <c r="J41" s="86">
        <f t="shared" si="2"/>
        <v>0</v>
      </c>
      <c r="K41" s="276">
        <f t="shared" si="10"/>
        <v>0</v>
      </c>
    </row>
    <row r="42" spans="1:11" s="274" customFormat="1" ht="12" customHeight="1" x14ac:dyDescent="0.2">
      <c r="A42" s="273" t="s">
        <v>94</v>
      </c>
      <c r="B42" s="27" t="s">
        <v>95</v>
      </c>
      <c r="C42" s="28"/>
      <c r="D42" s="105"/>
      <c r="E42" s="105"/>
      <c r="F42" s="105"/>
      <c r="G42" s="105"/>
      <c r="H42" s="105"/>
      <c r="I42" s="28"/>
      <c r="J42" s="86">
        <f t="shared" si="2"/>
        <v>0</v>
      </c>
      <c r="K42" s="276">
        <f t="shared" si="10"/>
        <v>0</v>
      </c>
    </row>
    <row r="43" spans="1:11" s="274" customFormat="1" ht="12" customHeight="1" x14ac:dyDescent="0.2">
      <c r="A43" s="273" t="s">
        <v>96</v>
      </c>
      <c r="B43" s="27" t="s">
        <v>97</v>
      </c>
      <c r="C43" s="28">
        <v>1554193</v>
      </c>
      <c r="D43" s="105"/>
      <c r="E43" s="105"/>
      <c r="F43" s="105"/>
      <c r="G43" s="105"/>
      <c r="H43" s="105"/>
      <c r="I43" s="28"/>
      <c r="J43" s="86">
        <f t="shared" si="2"/>
        <v>0</v>
      </c>
      <c r="K43" s="276">
        <f t="shared" si="10"/>
        <v>1554193</v>
      </c>
    </row>
    <row r="44" spans="1:11" s="274" customFormat="1" ht="12" customHeight="1" x14ac:dyDescent="0.2">
      <c r="A44" s="273" t="s">
        <v>98</v>
      </c>
      <c r="B44" s="27" t="s">
        <v>99</v>
      </c>
      <c r="C44" s="28"/>
      <c r="D44" s="105"/>
      <c r="E44" s="105"/>
      <c r="F44" s="105"/>
      <c r="G44" s="105"/>
      <c r="H44" s="105"/>
      <c r="I44" s="28"/>
      <c r="J44" s="86">
        <f t="shared" si="2"/>
        <v>0</v>
      </c>
      <c r="K44" s="276">
        <f t="shared" si="10"/>
        <v>0</v>
      </c>
    </row>
    <row r="45" spans="1:11" s="274" customFormat="1" ht="12" customHeight="1" x14ac:dyDescent="0.2">
      <c r="A45" s="273" t="s">
        <v>100</v>
      </c>
      <c r="B45" s="27" t="s">
        <v>407</v>
      </c>
      <c r="C45" s="28"/>
      <c r="D45" s="105"/>
      <c r="E45" s="105"/>
      <c r="F45" s="105"/>
      <c r="G45" s="105"/>
      <c r="H45" s="105"/>
      <c r="I45" s="28"/>
      <c r="J45" s="86">
        <f t="shared" si="2"/>
        <v>0</v>
      </c>
      <c r="K45" s="276">
        <f t="shared" si="10"/>
        <v>0</v>
      </c>
    </row>
    <row r="46" spans="1:11" s="274" customFormat="1" ht="12" customHeight="1" x14ac:dyDescent="0.2">
      <c r="A46" s="273" t="s">
        <v>102</v>
      </c>
      <c r="B46" s="27" t="s">
        <v>103</v>
      </c>
      <c r="C46" s="39"/>
      <c r="D46" s="279"/>
      <c r="E46" s="279"/>
      <c r="F46" s="279"/>
      <c r="G46" s="279"/>
      <c r="H46" s="279"/>
      <c r="I46" s="39"/>
      <c r="J46" s="51">
        <f t="shared" si="2"/>
        <v>0</v>
      </c>
      <c r="K46" s="280">
        <f t="shared" si="10"/>
        <v>0</v>
      </c>
    </row>
    <row r="47" spans="1:11" s="274" customFormat="1" ht="12" customHeight="1" x14ac:dyDescent="0.2">
      <c r="A47" s="275" t="s">
        <v>104</v>
      </c>
      <c r="B47" s="35" t="s">
        <v>105</v>
      </c>
      <c r="C47" s="42"/>
      <c r="D47" s="281"/>
      <c r="E47" s="281"/>
      <c r="F47" s="281"/>
      <c r="G47" s="281"/>
      <c r="H47" s="281"/>
      <c r="I47" s="42"/>
      <c r="J47" s="282">
        <f t="shared" si="2"/>
        <v>0</v>
      </c>
      <c r="K47" s="283">
        <f t="shared" si="10"/>
        <v>0</v>
      </c>
    </row>
    <row r="48" spans="1:11" s="274" customFormat="1" ht="12" customHeight="1" thickBot="1" x14ac:dyDescent="0.25">
      <c r="A48" s="275" t="s">
        <v>106</v>
      </c>
      <c r="B48" s="35" t="s">
        <v>107</v>
      </c>
      <c r="C48" s="42"/>
      <c r="D48" s="281"/>
      <c r="E48" s="281"/>
      <c r="F48" s="281"/>
      <c r="G48" s="281"/>
      <c r="H48" s="281"/>
      <c r="I48" s="42"/>
      <c r="J48" s="282">
        <f t="shared" si="2"/>
        <v>0</v>
      </c>
      <c r="K48" s="283">
        <f t="shared" si="10"/>
        <v>0</v>
      </c>
    </row>
    <row r="49" spans="1:11" s="274" customFormat="1" ht="12" customHeight="1" thickBot="1" x14ac:dyDescent="0.35">
      <c r="A49" s="74" t="s">
        <v>108</v>
      </c>
      <c r="B49" s="17" t="s">
        <v>109</v>
      </c>
      <c r="C49" s="18">
        <f>SUM(C50:C54)</f>
        <v>1950000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 t="shared" si="11"/>
        <v>0</v>
      </c>
      <c r="I49" s="18">
        <f t="shared" si="11"/>
        <v>0</v>
      </c>
      <c r="J49" s="18">
        <f t="shared" si="11"/>
        <v>0</v>
      </c>
      <c r="K49" s="269">
        <f t="shared" si="11"/>
        <v>1950000</v>
      </c>
    </row>
    <row r="50" spans="1:11" s="274" customFormat="1" ht="12" customHeight="1" x14ac:dyDescent="0.2">
      <c r="A50" s="270" t="s">
        <v>110</v>
      </c>
      <c r="B50" s="22" t="s">
        <v>111</v>
      </c>
      <c r="C50" s="40"/>
      <c r="D50" s="284"/>
      <c r="E50" s="284"/>
      <c r="F50" s="284"/>
      <c r="G50" s="284"/>
      <c r="H50" s="284"/>
      <c r="I50" s="40"/>
      <c r="J50" s="41">
        <f t="shared" si="2"/>
        <v>0</v>
      </c>
      <c r="K50" s="285">
        <f>C50+J50</f>
        <v>0</v>
      </c>
    </row>
    <row r="51" spans="1:11" s="274" customFormat="1" ht="12" customHeight="1" x14ac:dyDescent="0.2">
      <c r="A51" s="273" t="s">
        <v>112</v>
      </c>
      <c r="B51" s="27" t="s">
        <v>113</v>
      </c>
      <c r="C51" s="39"/>
      <c r="D51" s="279"/>
      <c r="E51" s="279"/>
      <c r="F51" s="279"/>
      <c r="G51" s="279"/>
      <c r="H51" s="279"/>
      <c r="I51" s="39"/>
      <c r="J51" s="51">
        <f t="shared" si="2"/>
        <v>0</v>
      </c>
      <c r="K51" s="280">
        <f>C51+J51</f>
        <v>0</v>
      </c>
    </row>
    <row r="52" spans="1:11" s="274" customFormat="1" ht="12" customHeight="1" x14ac:dyDescent="0.2">
      <c r="A52" s="273" t="s">
        <v>114</v>
      </c>
      <c r="B52" s="27" t="s">
        <v>115</v>
      </c>
      <c r="C52" s="39">
        <v>1950000</v>
      </c>
      <c r="D52" s="279"/>
      <c r="E52" s="279"/>
      <c r="F52" s="279"/>
      <c r="G52" s="279"/>
      <c r="H52" s="279"/>
      <c r="I52" s="39"/>
      <c r="J52" s="51">
        <f t="shared" si="2"/>
        <v>0</v>
      </c>
      <c r="K52" s="280">
        <f>C52+J52</f>
        <v>1950000</v>
      </c>
    </row>
    <row r="53" spans="1:11" s="274" customFormat="1" ht="12" customHeight="1" x14ac:dyDescent="0.2">
      <c r="A53" s="273" t="s">
        <v>116</v>
      </c>
      <c r="B53" s="27" t="s">
        <v>117</v>
      </c>
      <c r="C53" s="39"/>
      <c r="D53" s="279"/>
      <c r="E53" s="279"/>
      <c r="F53" s="279"/>
      <c r="G53" s="279"/>
      <c r="H53" s="279"/>
      <c r="I53" s="39"/>
      <c r="J53" s="51">
        <f t="shared" si="2"/>
        <v>0</v>
      </c>
      <c r="K53" s="280">
        <f>C53+J53</f>
        <v>0</v>
      </c>
    </row>
    <row r="54" spans="1:11" s="274" customFormat="1" ht="12" customHeight="1" thickBot="1" x14ac:dyDescent="0.25">
      <c r="A54" s="286" t="s">
        <v>118</v>
      </c>
      <c r="B54" s="287" t="s">
        <v>119</v>
      </c>
      <c r="C54" s="47"/>
      <c r="D54" s="288"/>
      <c r="E54" s="288"/>
      <c r="F54" s="288"/>
      <c r="G54" s="288"/>
      <c r="H54" s="288"/>
      <c r="I54" s="47"/>
      <c r="J54" s="48">
        <f t="shared" si="2"/>
        <v>0</v>
      </c>
      <c r="K54" s="289">
        <f>C54+J54</f>
        <v>0</v>
      </c>
    </row>
    <row r="55" spans="1:11" s="274" customFormat="1" ht="12" customHeight="1" thickBot="1" x14ac:dyDescent="0.35">
      <c r="A55" s="74" t="s">
        <v>120</v>
      </c>
      <c r="B55" s="17" t="s">
        <v>121</v>
      </c>
      <c r="C55" s="18">
        <f>SUM(C56:C58)</f>
        <v>56000</v>
      </c>
      <c r="D55" s="109">
        <f t="shared" ref="D55:K55" si="12">SUM(D56:D58)</f>
        <v>0</v>
      </c>
      <c r="E55" s="109">
        <f t="shared" si="12"/>
        <v>0</v>
      </c>
      <c r="F55" s="109">
        <f t="shared" si="12"/>
        <v>0</v>
      </c>
      <c r="G55" s="109">
        <f t="shared" si="12"/>
        <v>0</v>
      </c>
      <c r="H55" s="109">
        <f t="shared" si="12"/>
        <v>0</v>
      </c>
      <c r="I55" s="18">
        <f t="shared" si="12"/>
        <v>0</v>
      </c>
      <c r="J55" s="18">
        <f t="shared" si="12"/>
        <v>0</v>
      </c>
      <c r="K55" s="269">
        <f t="shared" si="12"/>
        <v>56000</v>
      </c>
    </row>
    <row r="56" spans="1:11" s="274" customFormat="1" ht="12" customHeight="1" x14ac:dyDescent="0.2">
      <c r="A56" s="270" t="s">
        <v>122</v>
      </c>
      <c r="B56" s="22" t="s">
        <v>123</v>
      </c>
      <c r="C56" s="23"/>
      <c r="D56" s="103"/>
      <c r="E56" s="103"/>
      <c r="F56" s="103"/>
      <c r="G56" s="103"/>
      <c r="H56" s="103"/>
      <c r="I56" s="23"/>
      <c r="J56" s="24">
        <f t="shared" si="2"/>
        <v>0</v>
      </c>
      <c r="K56" s="271">
        <f>C56+J56</f>
        <v>0</v>
      </c>
    </row>
    <row r="57" spans="1:11" s="274" customFormat="1" ht="12" customHeight="1" x14ac:dyDescent="0.2">
      <c r="A57" s="273" t="s">
        <v>124</v>
      </c>
      <c r="B57" s="27" t="s">
        <v>125</v>
      </c>
      <c r="C57" s="28"/>
      <c r="D57" s="105"/>
      <c r="E57" s="105"/>
      <c r="F57" s="105"/>
      <c r="G57" s="105"/>
      <c r="H57" s="105"/>
      <c r="I57" s="28"/>
      <c r="J57" s="86">
        <f t="shared" si="2"/>
        <v>0</v>
      </c>
      <c r="K57" s="276">
        <f>C57+J57</f>
        <v>0</v>
      </c>
    </row>
    <row r="58" spans="1:11" s="274" customFormat="1" ht="12" customHeight="1" x14ac:dyDescent="0.2">
      <c r="A58" s="273" t="s">
        <v>126</v>
      </c>
      <c r="B58" s="27" t="s">
        <v>127</v>
      </c>
      <c r="C58" s="28">
        <v>56000</v>
      </c>
      <c r="D58" s="105"/>
      <c r="E58" s="105"/>
      <c r="F58" s="105"/>
      <c r="G58" s="105"/>
      <c r="H58" s="105"/>
      <c r="I58" s="28"/>
      <c r="J58" s="86">
        <f t="shared" si="2"/>
        <v>0</v>
      </c>
      <c r="K58" s="276">
        <f>C58+J58</f>
        <v>56000</v>
      </c>
    </row>
    <row r="59" spans="1:11" s="274" customFormat="1" ht="12" customHeight="1" thickBot="1" x14ac:dyDescent="0.25">
      <c r="A59" s="275" t="s">
        <v>128</v>
      </c>
      <c r="B59" s="35" t="s">
        <v>129</v>
      </c>
      <c r="C59" s="33"/>
      <c r="D59" s="107"/>
      <c r="E59" s="107"/>
      <c r="F59" s="107"/>
      <c r="G59" s="107"/>
      <c r="H59" s="107"/>
      <c r="I59" s="33"/>
      <c r="J59" s="88">
        <f t="shared" si="2"/>
        <v>0</v>
      </c>
      <c r="K59" s="277">
        <f>C59+J59</f>
        <v>0</v>
      </c>
    </row>
    <row r="60" spans="1:11" s="274" customFormat="1" ht="12" customHeight="1" thickBot="1" x14ac:dyDescent="0.35">
      <c r="A60" s="74" t="s">
        <v>130</v>
      </c>
      <c r="B60" s="32" t="s">
        <v>131</v>
      </c>
      <c r="C60" s="18">
        <f>SUM(C61:C63)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 t="shared" si="13"/>
        <v>0</v>
      </c>
      <c r="I60" s="18">
        <f t="shared" si="13"/>
        <v>0</v>
      </c>
      <c r="J60" s="18">
        <f t="shared" si="13"/>
        <v>0</v>
      </c>
      <c r="K60" s="269">
        <f t="shared" si="13"/>
        <v>0</v>
      </c>
    </row>
    <row r="61" spans="1:11" s="274" customFormat="1" ht="12" customHeight="1" x14ac:dyDescent="0.2">
      <c r="A61" s="270" t="s">
        <v>132</v>
      </c>
      <c r="B61" s="22" t="s">
        <v>133</v>
      </c>
      <c r="C61" s="39"/>
      <c r="D61" s="279"/>
      <c r="E61" s="279"/>
      <c r="F61" s="279"/>
      <c r="G61" s="279"/>
      <c r="H61" s="279"/>
      <c r="I61" s="39"/>
      <c r="J61" s="51">
        <f t="shared" si="2"/>
        <v>0</v>
      </c>
      <c r="K61" s="280">
        <f>C61+J61</f>
        <v>0</v>
      </c>
    </row>
    <row r="62" spans="1:11" s="274" customFormat="1" ht="12" customHeight="1" x14ac:dyDescent="0.2">
      <c r="A62" s="273" t="s">
        <v>134</v>
      </c>
      <c r="B62" s="27" t="s">
        <v>135</v>
      </c>
      <c r="C62" s="39"/>
      <c r="D62" s="279"/>
      <c r="E62" s="279"/>
      <c r="F62" s="279"/>
      <c r="G62" s="279"/>
      <c r="H62" s="279"/>
      <c r="I62" s="39"/>
      <c r="J62" s="51">
        <f t="shared" si="2"/>
        <v>0</v>
      </c>
      <c r="K62" s="280">
        <f>C62+J62</f>
        <v>0</v>
      </c>
    </row>
    <row r="63" spans="1:11" s="274" customFormat="1" ht="12" customHeight="1" x14ac:dyDescent="0.2">
      <c r="A63" s="273" t="s">
        <v>136</v>
      </c>
      <c r="B63" s="27" t="s">
        <v>137</v>
      </c>
      <c r="C63" s="39"/>
      <c r="D63" s="279"/>
      <c r="E63" s="279"/>
      <c r="F63" s="279"/>
      <c r="G63" s="279"/>
      <c r="H63" s="279"/>
      <c r="I63" s="39"/>
      <c r="J63" s="51">
        <f t="shared" si="2"/>
        <v>0</v>
      </c>
      <c r="K63" s="280">
        <f>C63+J63</f>
        <v>0</v>
      </c>
    </row>
    <row r="64" spans="1:11" s="274" customFormat="1" ht="12" customHeight="1" thickBot="1" x14ac:dyDescent="0.25">
      <c r="A64" s="275" t="s">
        <v>138</v>
      </c>
      <c r="B64" s="35" t="s">
        <v>139</v>
      </c>
      <c r="C64" s="39"/>
      <c r="D64" s="279"/>
      <c r="E64" s="279"/>
      <c r="F64" s="279"/>
      <c r="G64" s="279"/>
      <c r="H64" s="279"/>
      <c r="I64" s="39"/>
      <c r="J64" s="51">
        <f t="shared" si="2"/>
        <v>0</v>
      </c>
      <c r="K64" s="280">
        <f>C64+J64</f>
        <v>0</v>
      </c>
    </row>
    <row r="65" spans="1:11" s="274" customFormat="1" ht="12" customHeight="1" thickBot="1" x14ac:dyDescent="0.35">
      <c r="A65" s="74" t="s">
        <v>277</v>
      </c>
      <c r="B65" s="17" t="s">
        <v>141</v>
      </c>
      <c r="C65" s="37">
        <f>+C8+C15+C22+C29+C37+C49+C55+C60</f>
        <v>226899952</v>
      </c>
      <c r="D65" s="111">
        <f t="shared" ref="D65:K65" si="14">+D8+D15+D22+D29+D37+D49+D55+D60</f>
        <v>6993817</v>
      </c>
      <c r="E65" s="111">
        <f t="shared" si="14"/>
        <v>23203020</v>
      </c>
      <c r="F65" s="111">
        <f t="shared" si="14"/>
        <v>-3726000</v>
      </c>
      <c r="G65" s="111">
        <f t="shared" si="14"/>
        <v>0</v>
      </c>
      <c r="H65" s="111">
        <f t="shared" si="14"/>
        <v>0</v>
      </c>
      <c r="I65" s="37">
        <f t="shared" si="14"/>
        <v>0</v>
      </c>
      <c r="J65" s="37">
        <f t="shared" si="14"/>
        <v>26470837</v>
      </c>
      <c r="K65" s="278">
        <f t="shared" si="14"/>
        <v>253370789</v>
      </c>
    </row>
    <row r="66" spans="1:11" s="274" customFormat="1" ht="12" customHeight="1" thickBot="1" x14ac:dyDescent="0.25">
      <c r="A66" s="290" t="s">
        <v>408</v>
      </c>
      <c r="B66" s="32" t="s">
        <v>143</v>
      </c>
      <c r="C66" s="18">
        <f>SUM(C67:C69)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 t="shared" si="15"/>
        <v>0</v>
      </c>
      <c r="I66" s="18">
        <f t="shared" si="15"/>
        <v>0</v>
      </c>
      <c r="J66" s="18">
        <f t="shared" si="15"/>
        <v>0</v>
      </c>
      <c r="K66" s="269">
        <f t="shared" si="15"/>
        <v>0</v>
      </c>
    </row>
    <row r="67" spans="1:11" s="274" customFormat="1" ht="12" customHeight="1" x14ac:dyDescent="0.2">
      <c r="A67" s="270" t="s">
        <v>144</v>
      </c>
      <c r="B67" s="22" t="s">
        <v>145</v>
      </c>
      <c r="C67" s="39"/>
      <c r="D67" s="279"/>
      <c r="E67" s="279"/>
      <c r="F67" s="279"/>
      <c r="G67" s="279"/>
      <c r="H67" s="279"/>
      <c r="I67" s="39"/>
      <c r="J67" s="51">
        <f>D67+E67+F67+G67+H67+I67</f>
        <v>0</v>
      </c>
      <c r="K67" s="280">
        <f>C67+J67</f>
        <v>0</v>
      </c>
    </row>
    <row r="68" spans="1:11" s="274" customFormat="1" ht="12" customHeight="1" x14ac:dyDescent="0.2">
      <c r="A68" s="273" t="s">
        <v>146</v>
      </c>
      <c r="B68" s="27" t="s">
        <v>147</v>
      </c>
      <c r="C68" s="39"/>
      <c r="D68" s="279"/>
      <c r="E68" s="279"/>
      <c r="F68" s="279"/>
      <c r="G68" s="279"/>
      <c r="H68" s="279"/>
      <c r="I68" s="39"/>
      <c r="J68" s="51">
        <f>D68+E68+F68+G68+H68+I68</f>
        <v>0</v>
      </c>
      <c r="K68" s="280">
        <f>C68+J68</f>
        <v>0</v>
      </c>
    </row>
    <row r="69" spans="1:11" s="274" customFormat="1" ht="12" customHeight="1" thickBot="1" x14ac:dyDescent="0.25">
      <c r="A69" s="286" t="s">
        <v>148</v>
      </c>
      <c r="B69" s="291" t="s">
        <v>409</v>
      </c>
      <c r="C69" s="47"/>
      <c r="D69" s="288"/>
      <c r="E69" s="288"/>
      <c r="F69" s="288"/>
      <c r="G69" s="288"/>
      <c r="H69" s="288"/>
      <c r="I69" s="47"/>
      <c r="J69" s="48">
        <f>D69+E69+F69+G69+H69+I69</f>
        <v>0</v>
      </c>
      <c r="K69" s="289">
        <f>C69+J69</f>
        <v>0</v>
      </c>
    </row>
    <row r="70" spans="1:11" s="274" customFormat="1" ht="12" customHeight="1" thickBot="1" x14ac:dyDescent="0.25">
      <c r="A70" s="290" t="s">
        <v>150</v>
      </c>
      <c r="B70" s="32" t="s">
        <v>151</v>
      </c>
      <c r="C70" s="18">
        <f>SUM(C71:C74)</f>
        <v>0</v>
      </c>
      <c r="D70" s="18">
        <f t="shared" ref="D70:K70" si="16">SUM(D71:D74)</f>
        <v>0</v>
      </c>
      <c r="E70" s="18">
        <f t="shared" si="16"/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269">
        <f t="shared" si="16"/>
        <v>0</v>
      </c>
    </row>
    <row r="71" spans="1:11" s="274" customFormat="1" ht="12" customHeight="1" x14ac:dyDescent="0.2">
      <c r="A71" s="270" t="s">
        <v>152</v>
      </c>
      <c r="B71" s="57" t="s">
        <v>153</v>
      </c>
      <c r="C71" s="39"/>
      <c r="D71" s="39"/>
      <c r="E71" s="39"/>
      <c r="F71" s="39"/>
      <c r="G71" s="39"/>
      <c r="H71" s="39"/>
      <c r="I71" s="39"/>
      <c r="J71" s="51">
        <f>D71+E71+F71+G71+H71+I71</f>
        <v>0</v>
      </c>
      <c r="K71" s="280">
        <f>C71+J71</f>
        <v>0</v>
      </c>
    </row>
    <row r="72" spans="1:11" s="274" customFormat="1" ht="12" customHeight="1" x14ac:dyDescent="0.2">
      <c r="A72" s="273" t="s">
        <v>154</v>
      </c>
      <c r="B72" s="57" t="s">
        <v>155</v>
      </c>
      <c r="C72" s="39"/>
      <c r="D72" s="39"/>
      <c r="E72" s="39"/>
      <c r="F72" s="39"/>
      <c r="G72" s="39"/>
      <c r="H72" s="39"/>
      <c r="I72" s="39"/>
      <c r="J72" s="51">
        <f>D72+E72+F72+G72+H72+I72</f>
        <v>0</v>
      </c>
      <c r="K72" s="280">
        <f>C72+J72</f>
        <v>0</v>
      </c>
    </row>
    <row r="73" spans="1:11" s="274" customFormat="1" ht="12" customHeight="1" x14ac:dyDescent="0.2">
      <c r="A73" s="273" t="s">
        <v>156</v>
      </c>
      <c r="B73" s="57" t="s">
        <v>157</v>
      </c>
      <c r="C73" s="39"/>
      <c r="D73" s="39"/>
      <c r="E73" s="39"/>
      <c r="F73" s="39"/>
      <c r="G73" s="39"/>
      <c r="H73" s="39"/>
      <c r="I73" s="39"/>
      <c r="J73" s="51">
        <f>D73+E73+F73+G73+H73+I73</f>
        <v>0</v>
      </c>
      <c r="K73" s="280">
        <f>C73+J73</f>
        <v>0</v>
      </c>
    </row>
    <row r="74" spans="1:11" s="274" customFormat="1" ht="12" customHeight="1" thickBot="1" x14ac:dyDescent="0.35">
      <c r="A74" s="275" t="s">
        <v>158</v>
      </c>
      <c r="B74" s="58" t="s">
        <v>159</v>
      </c>
      <c r="C74" s="39"/>
      <c r="D74" s="39"/>
      <c r="E74" s="39"/>
      <c r="F74" s="39"/>
      <c r="G74" s="39"/>
      <c r="H74" s="39"/>
      <c r="I74" s="39"/>
      <c r="J74" s="51">
        <f>D74+E74+F74+G74+H74+I74</f>
        <v>0</v>
      </c>
      <c r="K74" s="280">
        <f>C74+J74</f>
        <v>0</v>
      </c>
    </row>
    <row r="75" spans="1:11" s="274" customFormat="1" ht="12" customHeight="1" thickBot="1" x14ac:dyDescent="0.25">
      <c r="A75" s="290" t="s">
        <v>160</v>
      </c>
      <c r="B75" s="32" t="s">
        <v>161</v>
      </c>
      <c r="C75" s="18">
        <f>SUM(C76:C77)</f>
        <v>58255958</v>
      </c>
      <c r="D75" s="18">
        <f t="shared" ref="D75:K75" si="17">SUM(D76:D77)</f>
        <v>7756925</v>
      </c>
      <c r="E75" s="18">
        <f t="shared" si="17"/>
        <v>0</v>
      </c>
      <c r="F75" s="18">
        <f t="shared" si="17"/>
        <v>3726000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11482925</v>
      </c>
      <c r="K75" s="269">
        <f t="shared" si="17"/>
        <v>69738883</v>
      </c>
    </row>
    <row r="76" spans="1:11" s="274" customFormat="1" ht="12" customHeight="1" x14ac:dyDescent="0.2">
      <c r="A76" s="270" t="s">
        <v>162</v>
      </c>
      <c r="B76" s="22" t="s">
        <v>163</v>
      </c>
      <c r="C76" s="39">
        <v>58255958</v>
      </c>
      <c r="D76" s="39">
        <v>7756925</v>
      </c>
      <c r="E76" s="39"/>
      <c r="F76" s="39">
        <v>3726000</v>
      </c>
      <c r="G76" s="39"/>
      <c r="H76" s="39"/>
      <c r="I76" s="39"/>
      <c r="J76" s="51">
        <f>D76+E76+F76+G76+H76+I76</f>
        <v>11482925</v>
      </c>
      <c r="K76" s="280">
        <f>C76+J76</f>
        <v>69738883</v>
      </c>
    </row>
    <row r="77" spans="1:11" s="274" customFormat="1" ht="12" customHeight="1" thickBot="1" x14ac:dyDescent="0.25">
      <c r="A77" s="275" t="s">
        <v>164</v>
      </c>
      <c r="B77" s="35" t="s">
        <v>165</v>
      </c>
      <c r="C77" s="39"/>
      <c r="D77" s="39"/>
      <c r="E77" s="39"/>
      <c r="F77" s="39"/>
      <c r="G77" s="39"/>
      <c r="H77" s="39"/>
      <c r="I77" s="39"/>
      <c r="J77" s="51">
        <f>D77+E77+F77+G77+H77+I77</f>
        <v>0</v>
      </c>
      <c r="K77" s="280">
        <f>C77+J77</f>
        <v>0</v>
      </c>
    </row>
    <row r="78" spans="1:11" s="272" customFormat="1" ht="12" customHeight="1" thickBot="1" x14ac:dyDescent="0.25">
      <c r="A78" s="290" t="s">
        <v>166</v>
      </c>
      <c r="B78" s="32" t="s">
        <v>167</v>
      </c>
      <c r="C78" s="18">
        <f>SUM(C79:C81)</f>
        <v>0</v>
      </c>
      <c r="D78" s="18">
        <f t="shared" ref="D78:K78" si="18">SUM(D79:D81)</f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269">
        <f t="shared" si="18"/>
        <v>0</v>
      </c>
    </row>
    <row r="79" spans="1:11" s="274" customFormat="1" ht="12" customHeight="1" x14ac:dyDescent="0.2">
      <c r="A79" s="270" t="s">
        <v>168</v>
      </c>
      <c r="B79" s="22" t="s">
        <v>169</v>
      </c>
      <c r="C79" s="39"/>
      <c r="D79" s="39"/>
      <c r="E79" s="39"/>
      <c r="F79" s="39"/>
      <c r="G79" s="39"/>
      <c r="H79" s="39"/>
      <c r="I79" s="39"/>
      <c r="J79" s="51">
        <f>D79+E79+F79+G79+H79+I79</f>
        <v>0</v>
      </c>
      <c r="K79" s="280">
        <f>C79+J79</f>
        <v>0</v>
      </c>
    </row>
    <row r="80" spans="1:11" s="274" customFormat="1" ht="12" customHeight="1" x14ac:dyDescent="0.2">
      <c r="A80" s="273" t="s">
        <v>170</v>
      </c>
      <c r="B80" s="27" t="s">
        <v>171</v>
      </c>
      <c r="C80" s="39"/>
      <c r="D80" s="39"/>
      <c r="E80" s="39"/>
      <c r="F80" s="39"/>
      <c r="G80" s="39"/>
      <c r="H80" s="39"/>
      <c r="I80" s="39"/>
      <c r="J80" s="51">
        <f>D80+E80+F80+G80+H80+I80</f>
        <v>0</v>
      </c>
      <c r="K80" s="280">
        <f>C80+J80</f>
        <v>0</v>
      </c>
    </row>
    <row r="81" spans="1:11" s="274" customFormat="1" ht="12" customHeight="1" thickBot="1" x14ac:dyDescent="0.35">
      <c r="A81" s="275" t="s">
        <v>172</v>
      </c>
      <c r="B81" s="292" t="s">
        <v>173</v>
      </c>
      <c r="C81" s="39"/>
      <c r="D81" s="39"/>
      <c r="E81" s="39"/>
      <c r="F81" s="39"/>
      <c r="G81" s="39"/>
      <c r="H81" s="39"/>
      <c r="I81" s="39"/>
      <c r="J81" s="51">
        <f>D81+E81+F81+G81+H81+I81</f>
        <v>0</v>
      </c>
      <c r="K81" s="280">
        <f>C81+J81</f>
        <v>0</v>
      </c>
    </row>
    <row r="82" spans="1:11" s="274" customFormat="1" ht="12" customHeight="1" thickBot="1" x14ac:dyDescent="0.25">
      <c r="A82" s="290" t="s">
        <v>174</v>
      </c>
      <c r="B82" s="32" t="s">
        <v>175</v>
      </c>
      <c r="C82" s="18">
        <f>SUM(C83:C86)</f>
        <v>0</v>
      </c>
      <c r="D82" s="18">
        <f t="shared" ref="D82:K82" si="19">SUM(D83:D86)</f>
        <v>0</v>
      </c>
      <c r="E82" s="18">
        <f t="shared" si="19"/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269">
        <f t="shared" si="19"/>
        <v>0</v>
      </c>
    </row>
    <row r="83" spans="1:11" s="274" customFormat="1" ht="12" customHeight="1" x14ac:dyDescent="0.2">
      <c r="A83" s="293" t="s">
        <v>176</v>
      </c>
      <c r="B83" s="22" t="s">
        <v>177</v>
      </c>
      <c r="C83" s="39"/>
      <c r="D83" s="39"/>
      <c r="E83" s="39"/>
      <c r="F83" s="39"/>
      <c r="G83" s="39"/>
      <c r="H83" s="39"/>
      <c r="I83" s="39"/>
      <c r="J83" s="51">
        <f t="shared" ref="J83:J88" si="20">D83+E83+F83+G83+H83+I83</f>
        <v>0</v>
      </c>
      <c r="K83" s="280">
        <f t="shared" ref="K83:K88" si="21">C83+J83</f>
        <v>0</v>
      </c>
    </row>
    <row r="84" spans="1:11" s="274" customFormat="1" ht="12" customHeight="1" x14ac:dyDescent="0.2">
      <c r="A84" s="294" t="s">
        <v>178</v>
      </c>
      <c r="B84" s="27" t="s">
        <v>179</v>
      </c>
      <c r="C84" s="39"/>
      <c r="D84" s="39"/>
      <c r="E84" s="39"/>
      <c r="F84" s="39"/>
      <c r="G84" s="39"/>
      <c r="H84" s="39"/>
      <c r="I84" s="39"/>
      <c r="J84" s="51">
        <f t="shared" si="20"/>
        <v>0</v>
      </c>
      <c r="K84" s="280">
        <f t="shared" si="21"/>
        <v>0</v>
      </c>
    </row>
    <row r="85" spans="1:11" s="274" customFormat="1" ht="12" customHeight="1" x14ac:dyDescent="0.2">
      <c r="A85" s="294" t="s">
        <v>180</v>
      </c>
      <c r="B85" s="27" t="s">
        <v>181</v>
      </c>
      <c r="C85" s="39"/>
      <c r="D85" s="39"/>
      <c r="E85" s="39"/>
      <c r="F85" s="39"/>
      <c r="G85" s="39"/>
      <c r="H85" s="39"/>
      <c r="I85" s="39"/>
      <c r="J85" s="51">
        <f t="shared" si="20"/>
        <v>0</v>
      </c>
      <c r="K85" s="280">
        <f t="shared" si="21"/>
        <v>0</v>
      </c>
    </row>
    <row r="86" spans="1:11" s="272" customFormat="1" ht="12" customHeight="1" thickBot="1" x14ac:dyDescent="0.25">
      <c r="A86" s="295" t="s">
        <v>182</v>
      </c>
      <c r="B86" s="35" t="s">
        <v>183</v>
      </c>
      <c r="C86" s="39"/>
      <c r="D86" s="39"/>
      <c r="E86" s="39"/>
      <c r="F86" s="39"/>
      <c r="G86" s="39"/>
      <c r="H86" s="39"/>
      <c r="I86" s="39"/>
      <c r="J86" s="51">
        <f t="shared" si="20"/>
        <v>0</v>
      </c>
      <c r="K86" s="280">
        <f t="shared" si="21"/>
        <v>0</v>
      </c>
    </row>
    <row r="87" spans="1:11" s="272" customFormat="1" ht="12" customHeight="1" thickBot="1" x14ac:dyDescent="0.25">
      <c r="A87" s="290" t="s">
        <v>184</v>
      </c>
      <c r="B87" s="32" t="s">
        <v>185</v>
      </c>
      <c r="C87" s="62"/>
      <c r="D87" s="62"/>
      <c r="E87" s="62"/>
      <c r="F87" s="62"/>
      <c r="G87" s="62"/>
      <c r="H87" s="62"/>
      <c r="I87" s="62"/>
      <c r="J87" s="18">
        <f t="shared" si="20"/>
        <v>0</v>
      </c>
      <c r="K87" s="269">
        <f t="shared" si="21"/>
        <v>0</v>
      </c>
    </row>
    <row r="88" spans="1:11" s="272" customFormat="1" ht="12" customHeight="1" thickBot="1" x14ac:dyDescent="0.25">
      <c r="A88" s="290" t="s">
        <v>410</v>
      </c>
      <c r="B88" s="32" t="s">
        <v>187</v>
      </c>
      <c r="C88" s="62"/>
      <c r="D88" s="62"/>
      <c r="E88" s="62"/>
      <c r="F88" s="62"/>
      <c r="G88" s="62"/>
      <c r="H88" s="62"/>
      <c r="I88" s="62"/>
      <c r="J88" s="18">
        <f t="shared" si="20"/>
        <v>0</v>
      </c>
      <c r="K88" s="269">
        <f t="shared" si="21"/>
        <v>0</v>
      </c>
    </row>
    <row r="89" spans="1:11" s="272" customFormat="1" ht="12" customHeight="1" thickBot="1" x14ac:dyDescent="0.25">
      <c r="A89" s="290" t="s">
        <v>411</v>
      </c>
      <c r="B89" s="32" t="s">
        <v>189</v>
      </c>
      <c r="C89" s="37">
        <f>+C66+C70+C75+C78+C82+C88+C87</f>
        <v>58255958</v>
      </c>
      <c r="D89" s="37">
        <f t="shared" ref="D89:K89" si="22">+D66+D70+D75+D78+D82+D88+D87</f>
        <v>7756925</v>
      </c>
      <c r="E89" s="37">
        <f t="shared" si="22"/>
        <v>0</v>
      </c>
      <c r="F89" s="37">
        <f t="shared" si="22"/>
        <v>3726000</v>
      </c>
      <c r="G89" s="37">
        <f t="shared" si="22"/>
        <v>0</v>
      </c>
      <c r="H89" s="37">
        <f t="shared" si="22"/>
        <v>0</v>
      </c>
      <c r="I89" s="37">
        <f t="shared" si="22"/>
        <v>0</v>
      </c>
      <c r="J89" s="37">
        <f t="shared" si="22"/>
        <v>11482925</v>
      </c>
      <c r="K89" s="278">
        <f t="shared" si="22"/>
        <v>69738883</v>
      </c>
    </row>
    <row r="90" spans="1:11" s="272" customFormat="1" ht="12" customHeight="1" thickBot="1" x14ac:dyDescent="0.25">
      <c r="A90" s="296" t="s">
        <v>412</v>
      </c>
      <c r="B90" s="64" t="s">
        <v>413</v>
      </c>
      <c r="C90" s="37">
        <f>+C65+C89</f>
        <v>285155910</v>
      </c>
      <c r="D90" s="37">
        <f t="shared" ref="D90:K90" si="23">+D65+D89</f>
        <v>14750742</v>
      </c>
      <c r="E90" s="37">
        <f t="shared" si="23"/>
        <v>23203020</v>
      </c>
      <c r="F90" s="37">
        <f t="shared" si="23"/>
        <v>0</v>
      </c>
      <c r="G90" s="37">
        <f t="shared" si="23"/>
        <v>0</v>
      </c>
      <c r="H90" s="37">
        <f t="shared" si="23"/>
        <v>0</v>
      </c>
      <c r="I90" s="37">
        <f t="shared" si="23"/>
        <v>0</v>
      </c>
      <c r="J90" s="37">
        <f t="shared" si="23"/>
        <v>37953762</v>
      </c>
      <c r="K90" s="278">
        <f t="shared" si="23"/>
        <v>323109672</v>
      </c>
    </row>
    <row r="91" spans="1:11" s="274" customFormat="1" ht="15.15" customHeight="1" thickBot="1" x14ac:dyDescent="0.35">
      <c r="A91" s="297"/>
      <c r="B91" s="298"/>
      <c r="C91" s="299"/>
      <c r="D91" s="299"/>
      <c r="E91" s="299"/>
      <c r="F91" s="299"/>
      <c r="G91" s="299"/>
    </row>
    <row r="92" spans="1:11" s="268" customFormat="1" ht="16.5" customHeight="1" thickBot="1" x14ac:dyDescent="0.35">
      <c r="A92" s="521" t="s">
        <v>291</v>
      </c>
      <c r="B92" s="522"/>
      <c r="C92" s="522"/>
      <c r="D92" s="522"/>
      <c r="E92" s="522"/>
      <c r="F92" s="522"/>
      <c r="G92" s="522"/>
      <c r="H92" s="522"/>
      <c r="I92" s="522"/>
      <c r="J92" s="522"/>
      <c r="K92" s="523"/>
    </row>
    <row r="93" spans="1:11" s="302" customFormat="1" ht="12" customHeight="1" thickBot="1" x14ac:dyDescent="0.35">
      <c r="A93" s="10" t="s">
        <v>26</v>
      </c>
      <c r="B93" s="77" t="s">
        <v>414</v>
      </c>
      <c r="C93" s="78">
        <f>+C94+C95+C96+C97+C98+C111</f>
        <v>155829390</v>
      </c>
      <c r="D93" s="300">
        <f t="shared" ref="D93:K93" si="24">+D94+D95+D96+D97+D98+D111</f>
        <v>1314792</v>
      </c>
      <c r="E93" s="300">
        <f t="shared" si="24"/>
        <v>4701920</v>
      </c>
      <c r="F93" s="300">
        <f t="shared" si="24"/>
        <v>12092151</v>
      </c>
      <c r="G93" s="300">
        <f t="shared" si="24"/>
        <v>0</v>
      </c>
      <c r="H93" s="300">
        <f t="shared" si="24"/>
        <v>0</v>
      </c>
      <c r="I93" s="78">
        <f t="shared" si="24"/>
        <v>0</v>
      </c>
      <c r="J93" s="78">
        <f t="shared" si="24"/>
        <v>18108863</v>
      </c>
      <c r="K93" s="301">
        <f t="shared" si="24"/>
        <v>173938253</v>
      </c>
    </row>
    <row r="94" spans="1:11" ht="12" customHeight="1" x14ac:dyDescent="0.3">
      <c r="A94" s="303" t="s">
        <v>28</v>
      </c>
      <c r="B94" s="81" t="s">
        <v>196</v>
      </c>
      <c r="C94" s="82">
        <v>65079583</v>
      </c>
      <c r="D94" s="304">
        <v>283424</v>
      </c>
      <c r="E94" s="304">
        <v>1547235</v>
      </c>
      <c r="F94" s="304">
        <v>6645668</v>
      </c>
      <c r="G94" s="304"/>
      <c r="H94" s="304"/>
      <c r="I94" s="82"/>
      <c r="J94" s="83">
        <f t="shared" ref="J94:J113" si="25">D94+E94+F94+G94+H94+I94</f>
        <v>8476327</v>
      </c>
      <c r="K94" s="305">
        <f t="shared" ref="K94:K113" si="26">C94+J94</f>
        <v>73555910</v>
      </c>
    </row>
    <row r="95" spans="1:11" ht="12" customHeight="1" x14ac:dyDescent="0.3">
      <c r="A95" s="273" t="s">
        <v>30</v>
      </c>
      <c r="B95" s="85" t="s">
        <v>197</v>
      </c>
      <c r="C95" s="28">
        <v>8789863</v>
      </c>
      <c r="D95" s="28">
        <v>55268</v>
      </c>
      <c r="E95" s="28">
        <v>270765</v>
      </c>
      <c r="F95" s="28">
        <v>275863</v>
      </c>
      <c r="G95" s="28"/>
      <c r="H95" s="28"/>
      <c r="I95" s="28"/>
      <c r="J95" s="86">
        <f t="shared" si="25"/>
        <v>601896</v>
      </c>
      <c r="K95" s="276">
        <f t="shared" si="26"/>
        <v>9391759</v>
      </c>
    </row>
    <row r="96" spans="1:11" ht="12" customHeight="1" x14ac:dyDescent="0.3">
      <c r="A96" s="273" t="s">
        <v>32</v>
      </c>
      <c r="B96" s="85" t="s">
        <v>198</v>
      </c>
      <c r="C96" s="33">
        <v>56329448</v>
      </c>
      <c r="D96" s="33"/>
      <c r="E96" s="33">
        <v>380000</v>
      </c>
      <c r="F96" s="33">
        <v>5794620</v>
      </c>
      <c r="G96" s="33"/>
      <c r="H96" s="28"/>
      <c r="I96" s="33"/>
      <c r="J96" s="88">
        <f t="shared" si="25"/>
        <v>6174620</v>
      </c>
      <c r="K96" s="277">
        <f t="shared" si="26"/>
        <v>62504068</v>
      </c>
    </row>
    <row r="97" spans="1:11" ht="12" customHeight="1" x14ac:dyDescent="0.3">
      <c r="A97" s="273" t="s">
        <v>34</v>
      </c>
      <c r="B97" s="90" t="s">
        <v>199</v>
      </c>
      <c r="C97" s="33">
        <v>18431000</v>
      </c>
      <c r="D97" s="33"/>
      <c r="E97" s="33">
        <v>3931920</v>
      </c>
      <c r="F97" s="33">
        <v>448000</v>
      </c>
      <c r="G97" s="33"/>
      <c r="H97" s="33"/>
      <c r="I97" s="33"/>
      <c r="J97" s="88">
        <f t="shared" si="25"/>
        <v>4379920</v>
      </c>
      <c r="K97" s="277">
        <f t="shared" si="26"/>
        <v>22810920</v>
      </c>
    </row>
    <row r="98" spans="1:11" ht="12" customHeight="1" x14ac:dyDescent="0.3">
      <c r="A98" s="273" t="s">
        <v>200</v>
      </c>
      <c r="B98" s="91" t="s">
        <v>201</v>
      </c>
      <c r="C98" s="33">
        <v>2811966</v>
      </c>
      <c r="D98" s="33">
        <v>2863630</v>
      </c>
      <c r="E98" s="33"/>
      <c r="F98" s="33"/>
      <c r="G98" s="33"/>
      <c r="H98" s="33"/>
      <c r="I98" s="33"/>
      <c r="J98" s="88">
        <f t="shared" si="25"/>
        <v>2863630</v>
      </c>
      <c r="K98" s="277">
        <f t="shared" si="26"/>
        <v>5675596</v>
      </c>
    </row>
    <row r="99" spans="1:11" ht="12" customHeight="1" x14ac:dyDescent="0.3">
      <c r="A99" s="273" t="s">
        <v>38</v>
      </c>
      <c r="B99" s="85" t="s">
        <v>415</v>
      </c>
      <c r="C99" s="33"/>
      <c r="D99" s="33">
        <v>1887530</v>
      </c>
      <c r="E99" s="33"/>
      <c r="F99" s="33"/>
      <c r="G99" s="33"/>
      <c r="H99" s="33"/>
      <c r="I99" s="33"/>
      <c r="J99" s="88">
        <f t="shared" si="25"/>
        <v>1887530</v>
      </c>
      <c r="K99" s="277">
        <f t="shared" si="26"/>
        <v>1887530</v>
      </c>
    </row>
    <row r="100" spans="1:11" ht="12" customHeight="1" x14ac:dyDescent="0.2">
      <c r="A100" s="273" t="s">
        <v>203</v>
      </c>
      <c r="B100" s="93" t="s">
        <v>204</v>
      </c>
      <c r="C100" s="33"/>
      <c r="D100" s="33"/>
      <c r="E100" s="33"/>
      <c r="F100" s="33"/>
      <c r="G100" s="33"/>
      <c r="H100" s="33"/>
      <c r="I100" s="33"/>
      <c r="J100" s="88">
        <f t="shared" si="25"/>
        <v>0</v>
      </c>
      <c r="K100" s="277">
        <f t="shared" si="26"/>
        <v>0</v>
      </c>
    </row>
    <row r="101" spans="1:11" ht="12" customHeight="1" x14ac:dyDescent="0.2">
      <c r="A101" s="273" t="s">
        <v>205</v>
      </c>
      <c r="B101" s="93" t="s">
        <v>206</v>
      </c>
      <c r="C101" s="33"/>
      <c r="D101" s="33"/>
      <c r="E101" s="33"/>
      <c r="F101" s="33"/>
      <c r="G101" s="33"/>
      <c r="H101" s="33"/>
      <c r="I101" s="33"/>
      <c r="J101" s="88">
        <f t="shared" si="25"/>
        <v>0</v>
      </c>
      <c r="K101" s="277">
        <f t="shared" si="26"/>
        <v>0</v>
      </c>
    </row>
    <row r="102" spans="1:11" ht="12" customHeight="1" x14ac:dyDescent="0.2">
      <c r="A102" s="273" t="s">
        <v>207</v>
      </c>
      <c r="B102" s="93" t="s">
        <v>208</v>
      </c>
      <c r="C102" s="33"/>
      <c r="D102" s="33"/>
      <c r="E102" s="33"/>
      <c r="F102" s="33"/>
      <c r="G102" s="33"/>
      <c r="H102" s="33"/>
      <c r="I102" s="33"/>
      <c r="J102" s="88">
        <f t="shared" si="25"/>
        <v>0</v>
      </c>
      <c r="K102" s="277">
        <f t="shared" si="26"/>
        <v>0</v>
      </c>
    </row>
    <row r="103" spans="1:11" ht="12" customHeight="1" x14ac:dyDescent="0.3">
      <c r="A103" s="273" t="s">
        <v>209</v>
      </c>
      <c r="B103" s="94" t="s">
        <v>210</v>
      </c>
      <c r="C103" s="33"/>
      <c r="D103" s="33"/>
      <c r="E103" s="33"/>
      <c r="F103" s="33"/>
      <c r="G103" s="33"/>
      <c r="H103" s="33"/>
      <c r="I103" s="33"/>
      <c r="J103" s="88">
        <f t="shared" si="25"/>
        <v>0</v>
      </c>
      <c r="K103" s="277">
        <f t="shared" si="26"/>
        <v>0</v>
      </c>
    </row>
    <row r="104" spans="1:11" ht="12" customHeight="1" x14ac:dyDescent="0.3">
      <c r="A104" s="273" t="s">
        <v>211</v>
      </c>
      <c r="B104" s="94" t="s">
        <v>212</v>
      </c>
      <c r="C104" s="33"/>
      <c r="D104" s="33"/>
      <c r="E104" s="33"/>
      <c r="F104" s="33"/>
      <c r="G104" s="33"/>
      <c r="H104" s="33"/>
      <c r="I104" s="33"/>
      <c r="J104" s="88">
        <f t="shared" si="25"/>
        <v>0</v>
      </c>
      <c r="K104" s="277">
        <f t="shared" si="26"/>
        <v>0</v>
      </c>
    </row>
    <row r="105" spans="1:11" ht="12" customHeight="1" x14ac:dyDescent="0.2">
      <c r="A105" s="273" t="s">
        <v>213</v>
      </c>
      <c r="B105" s="93" t="s">
        <v>214</v>
      </c>
      <c r="C105" s="33">
        <v>1411966</v>
      </c>
      <c r="D105" s="33"/>
      <c r="E105" s="33"/>
      <c r="F105" s="33"/>
      <c r="G105" s="33"/>
      <c r="H105" s="33"/>
      <c r="I105" s="33"/>
      <c r="J105" s="88">
        <f t="shared" si="25"/>
        <v>0</v>
      </c>
      <c r="K105" s="277">
        <f t="shared" si="26"/>
        <v>1411966</v>
      </c>
    </row>
    <row r="106" spans="1:11" ht="12" customHeight="1" x14ac:dyDescent="0.2">
      <c r="A106" s="273" t="s">
        <v>215</v>
      </c>
      <c r="B106" s="93" t="s">
        <v>216</v>
      </c>
      <c r="C106" s="33"/>
      <c r="D106" s="33"/>
      <c r="E106" s="33"/>
      <c r="F106" s="33"/>
      <c r="G106" s="33"/>
      <c r="H106" s="33"/>
      <c r="I106" s="33"/>
      <c r="J106" s="88">
        <f t="shared" si="25"/>
        <v>0</v>
      </c>
      <c r="K106" s="277">
        <f t="shared" si="26"/>
        <v>0</v>
      </c>
    </row>
    <row r="107" spans="1:11" ht="12" customHeight="1" x14ac:dyDescent="0.3">
      <c r="A107" s="273" t="s">
        <v>217</v>
      </c>
      <c r="B107" s="94" t="s">
        <v>218</v>
      </c>
      <c r="C107" s="28"/>
      <c r="D107" s="33"/>
      <c r="E107" s="33"/>
      <c r="F107" s="33"/>
      <c r="G107" s="33"/>
      <c r="H107" s="33"/>
      <c r="I107" s="33"/>
      <c r="J107" s="88">
        <f t="shared" si="25"/>
        <v>0</v>
      </c>
      <c r="K107" s="277">
        <f t="shared" si="26"/>
        <v>0</v>
      </c>
    </row>
    <row r="108" spans="1:11" ht="12" customHeight="1" x14ac:dyDescent="0.3">
      <c r="A108" s="306" t="s">
        <v>219</v>
      </c>
      <c r="B108" s="92" t="s">
        <v>220</v>
      </c>
      <c r="C108" s="33"/>
      <c r="D108" s="33"/>
      <c r="E108" s="33"/>
      <c r="F108" s="33"/>
      <c r="G108" s="33"/>
      <c r="H108" s="33"/>
      <c r="I108" s="33"/>
      <c r="J108" s="88">
        <f t="shared" si="25"/>
        <v>0</v>
      </c>
      <c r="K108" s="277">
        <f t="shared" si="26"/>
        <v>0</v>
      </c>
    </row>
    <row r="109" spans="1:11" ht="12" customHeight="1" x14ac:dyDescent="0.3">
      <c r="A109" s="273" t="s">
        <v>221</v>
      </c>
      <c r="B109" s="92" t="s">
        <v>222</v>
      </c>
      <c r="C109" s="33"/>
      <c r="D109" s="33"/>
      <c r="E109" s="33"/>
      <c r="F109" s="33"/>
      <c r="G109" s="33"/>
      <c r="H109" s="33"/>
      <c r="I109" s="33"/>
      <c r="J109" s="88">
        <f t="shared" si="25"/>
        <v>0</v>
      </c>
      <c r="K109" s="277">
        <f t="shared" si="26"/>
        <v>0</v>
      </c>
    </row>
    <row r="110" spans="1:11" ht="12" customHeight="1" x14ac:dyDescent="0.3">
      <c r="A110" s="273" t="s">
        <v>223</v>
      </c>
      <c r="B110" s="94" t="s">
        <v>224</v>
      </c>
      <c r="C110" s="28">
        <v>1400000</v>
      </c>
      <c r="D110" s="28">
        <v>0</v>
      </c>
      <c r="E110" s="28">
        <v>976100</v>
      </c>
      <c r="F110" s="28"/>
      <c r="G110" s="28"/>
      <c r="H110" s="28"/>
      <c r="I110" s="28"/>
      <c r="J110" s="86">
        <f t="shared" si="25"/>
        <v>976100</v>
      </c>
      <c r="K110" s="276">
        <f t="shared" si="26"/>
        <v>2376100</v>
      </c>
    </row>
    <row r="111" spans="1:11" ht="12" customHeight="1" x14ac:dyDescent="0.3">
      <c r="A111" s="273" t="s">
        <v>225</v>
      </c>
      <c r="B111" s="90" t="s">
        <v>226</v>
      </c>
      <c r="C111" s="28">
        <v>4387530</v>
      </c>
      <c r="D111" s="28">
        <v>-1887530</v>
      </c>
      <c r="E111" s="28">
        <v>-1428000</v>
      </c>
      <c r="F111" s="28">
        <v>-1072000</v>
      </c>
      <c r="G111" s="28"/>
      <c r="H111" s="28"/>
      <c r="I111" s="28"/>
      <c r="J111" s="86">
        <f t="shared" si="25"/>
        <v>-4387530</v>
      </c>
      <c r="K111" s="276">
        <f t="shared" si="26"/>
        <v>0</v>
      </c>
    </row>
    <row r="112" spans="1:11" ht="12" customHeight="1" x14ac:dyDescent="0.3">
      <c r="A112" s="275" t="s">
        <v>227</v>
      </c>
      <c r="B112" s="85" t="s">
        <v>416</v>
      </c>
      <c r="C112" s="28">
        <v>2500000</v>
      </c>
      <c r="D112" s="33"/>
      <c r="E112" s="33">
        <v>-1428000</v>
      </c>
      <c r="F112" s="33">
        <v>-1072000</v>
      </c>
      <c r="G112" s="33"/>
      <c r="H112" s="33"/>
      <c r="I112" s="33"/>
      <c r="J112" s="88">
        <f t="shared" si="25"/>
        <v>-2500000</v>
      </c>
      <c r="K112" s="277">
        <f t="shared" si="26"/>
        <v>0</v>
      </c>
    </row>
    <row r="113" spans="1:11" ht="12" customHeight="1" thickBot="1" x14ac:dyDescent="0.35">
      <c r="A113" s="286" t="s">
        <v>229</v>
      </c>
      <c r="B113" s="307" t="s">
        <v>417</v>
      </c>
      <c r="C113" s="97">
        <v>1887530</v>
      </c>
      <c r="D113" s="97">
        <v>-1887530</v>
      </c>
      <c r="E113" s="97"/>
      <c r="F113" s="97"/>
      <c r="G113" s="97"/>
      <c r="H113" s="97"/>
      <c r="I113" s="97"/>
      <c r="J113" s="98">
        <f t="shared" si="25"/>
        <v>-1887530</v>
      </c>
      <c r="K113" s="308">
        <f t="shared" si="26"/>
        <v>0</v>
      </c>
    </row>
    <row r="114" spans="1:11" ht="12" customHeight="1" thickBot="1" x14ac:dyDescent="0.35">
      <c r="A114" s="74" t="s">
        <v>40</v>
      </c>
      <c r="B114" s="134" t="s">
        <v>231</v>
      </c>
      <c r="C114" s="18">
        <f>+C115+C117+C119</f>
        <v>35635254</v>
      </c>
      <c r="D114" s="18">
        <f t="shared" ref="D114:K114" si="27">+D115+D117+D119</f>
        <v>7500000</v>
      </c>
      <c r="E114" s="18">
        <f t="shared" si="27"/>
        <v>14200100</v>
      </c>
      <c r="F114" s="18">
        <f t="shared" si="27"/>
        <v>-9696589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12003511</v>
      </c>
      <c r="K114" s="269">
        <f t="shared" si="27"/>
        <v>47638765</v>
      </c>
    </row>
    <row r="115" spans="1:11" ht="12" customHeight="1" x14ac:dyDescent="0.3">
      <c r="A115" s="270" t="s">
        <v>42</v>
      </c>
      <c r="B115" s="85" t="s">
        <v>232</v>
      </c>
      <c r="C115" s="23">
        <v>4206000</v>
      </c>
      <c r="D115" s="23">
        <v>7000000</v>
      </c>
      <c r="E115" s="23">
        <v>14200100</v>
      </c>
      <c r="F115" s="23">
        <v>-9696589</v>
      </c>
      <c r="G115" s="23"/>
      <c r="H115" s="23"/>
      <c r="I115" s="23"/>
      <c r="J115" s="24">
        <f t="shared" ref="J115:J127" si="28">D115+E115+F115+G115+H115+I115</f>
        <v>11503511</v>
      </c>
      <c r="K115" s="271">
        <f t="shared" ref="K115:K127" si="29">C115+J115</f>
        <v>15709511</v>
      </c>
    </row>
    <row r="116" spans="1:11" ht="12" customHeight="1" x14ac:dyDescent="0.3">
      <c r="A116" s="270" t="s">
        <v>44</v>
      </c>
      <c r="B116" s="104" t="s">
        <v>233</v>
      </c>
      <c r="C116" s="23"/>
      <c r="D116" s="23"/>
      <c r="E116" s="23"/>
      <c r="F116" s="23"/>
      <c r="G116" s="23"/>
      <c r="H116" s="23"/>
      <c r="I116" s="23"/>
      <c r="J116" s="24">
        <f t="shared" si="28"/>
        <v>0</v>
      </c>
      <c r="K116" s="271">
        <f t="shared" si="29"/>
        <v>0</v>
      </c>
    </row>
    <row r="117" spans="1:11" ht="12" customHeight="1" x14ac:dyDescent="0.3">
      <c r="A117" s="270" t="s">
        <v>46</v>
      </c>
      <c r="B117" s="104" t="s">
        <v>234</v>
      </c>
      <c r="C117" s="28">
        <v>31429254</v>
      </c>
      <c r="D117" s="28">
        <v>500000</v>
      </c>
      <c r="E117" s="28"/>
      <c r="F117" s="28"/>
      <c r="G117" s="28"/>
      <c r="H117" s="28"/>
      <c r="I117" s="28"/>
      <c r="J117" s="86">
        <f t="shared" si="28"/>
        <v>500000</v>
      </c>
      <c r="K117" s="276">
        <f t="shared" si="29"/>
        <v>31929254</v>
      </c>
    </row>
    <row r="118" spans="1:11" ht="12" customHeight="1" x14ac:dyDescent="0.3">
      <c r="A118" s="270" t="s">
        <v>48</v>
      </c>
      <c r="B118" s="104" t="s">
        <v>235</v>
      </c>
      <c r="C118" s="28"/>
      <c r="D118" s="28"/>
      <c r="E118" s="28"/>
      <c r="F118" s="28"/>
      <c r="G118" s="28"/>
      <c r="H118" s="28"/>
      <c r="I118" s="28"/>
      <c r="J118" s="86">
        <f t="shared" si="28"/>
        <v>0</v>
      </c>
      <c r="K118" s="276">
        <f t="shared" si="29"/>
        <v>0</v>
      </c>
    </row>
    <row r="119" spans="1:11" ht="12" customHeight="1" x14ac:dyDescent="0.3">
      <c r="A119" s="270" t="s">
        <v>50</v>
      </c>
      <c r="B119" s="31" t="s">
        <v>236</v>
      </c>
      <c r="C119" s="28"/>
      <c r="D119" s="28"/>
      <c r="E119" s="28"/>
      <c r="F119" s="28"/>
      <c r="G119" s="28"/>
      <c r="H119" s="28"/>
      <c r="I119" s="28"/>
      <c r="J119" s="86">
        <f t="shared" si="28"/>
        <v>0</v>
      </c>
      <c r="K119" s="276">
        <f t="shared" si="29"/>
        <v>0</v>
      </c>
    </row>
    <row r="120" spans="1:11" ht="12" customHeight="1" x14ac:dyDescent="0.3">
      <c r="A120" s="270" t="s">
        <v>52</v>
      </c>
      <c r="B120" s="29" t="s">
        <v>237</v>
      </c>
      <c r="C120" s="28"/>
      <c r="D120" s="28"/>
      <c r="E120" s="28"/>
      <c r="F120" s="28"/>
      <c r="G120" s="28"/>
      <c r="H120" s="28"/>
      <c r="I120" s="28"/>
      <c r="J120" s="86">
        <f t="shared" si="28"/>
        <v>0</v>
      </c>
      <c r="K120" s="276">
        <f t="shared" si="29"/>
        <v>0</v>
      </c>
    </row>
    <row r="121" spans="1:11" ht="12" customHeight="1" x14ac:dyDescent="0.3">
      <c r="A121" s="270" t="s">
        <v>238</v>
      </c>
      <c r="B121" s="106" t="s">
        <v>239</v>
      </c>
      <c r="C121" s="28"/>
      <c r="D121" s="28"/>
      <c r="E121" s="28"/>
      <c r="F121" s="28"/>
      <c r="G121" s="28"/>
      <c r="H121" s="28"/>
      <c r="I121" s="28"/>
      <c r="J121" s="86">
        <f t="shared" si="28"/>
        <v>0</v>
      </c>
      <c r="K121" s="276">
        <f t="shared" si="29"/>
        <v>0</v>
      </c>
    </row>
    <row r="122" spans="1:11" ht="12" customHeight="1" x14ac:dyDescent="0.3">
      <c r="A122" s="270" t="s">
        <v>240</v>
      </c>
      <c r="B122" s="94" t="s">
        <v>212</v>
      </c>
      <c r="C122" s="28"/>
      <c r="D122" s="28"/>
      <c r="E122" s="28"/>
      <c r="F122" s="28"/>
      <c r="G122" s="28"/>
      <c r="H122" s="28"/>
      <c r="I122" s="28"/>
      <c r="J122" s="86">
        <f t="shared" si="28"/>
        <v>0</v>
      </c>
      <c r="K122" s="276">
        <f t="shared" si="29"/>
        <v>0</v>
      </c>
    </row>
    <row r="123" spans="1:11" ht="12" customHeight="1" x14ac:dyDescent="0.3">
      <c r="A123" s="270" t="s">
        <v>241</v>
      </c>
      <c r="B123" s="94" t="s">
        <v>242</v>
      </c>
      <c r="C123" s="28"/>
      <c r="D123" s="28"/>
      <c r="E123" s="28"/>
      <c r="F123" s="28"/>
      <c r="G123" s="28"/>
      <c r="H123" s="28"/>
      <c r="I123" s="28"/>
      <c r="J123" s="86">
        <f t="shared" si="28"/>
        <v>0</v>
      </c>
      <c r="K123" s="276">
        <f t="shared" si="29"/>
        <v>0</v>
      </c>
    </row>
    <row r="124" spans="1:11" ht="12" customHeight="1" x14ac:dyDescent="0.3">
      <c r="A124" s="270" t="s">
        <v>243</v>
      </c>
      <c r="B124" s="94" t="s">
        <v>244</v>
      </c>
      <c r="C124" s="28"/>
      <c r="D124" s="28"/>
      <c r="E124" s="28"/>
      <c r="F124" s="28"/>
      <c r="G124" s="28"/>
      <c r="H124" s="28"/>
      <c r="I124" s="28"/>
      <c r="J124" s="86">
        <f t="shared" si="28"/>
        <v>0</v>
      </c>
      <c r="K124" s="276">
        <f t="shared" si="29"/>
        <v>0</v>
      </c>
    </row>
    <row r="125" spans="1:11" ht="12" customHeight="1" x14ac:dyDescent="0.3">
      <c r="A125" s="270" t="s">
        <v>245</v>
      </c>
      <c r="B125" s="94" t="s">
        <v>218</v>
      </c>
      <c r="C125" s="28"/>
      <c r="D125" s="28"/>
      <c r="E125" s="28"/>
      <c r="F125" s="28"/>
      <c r="G125" s="28"/>
      <c r="H125" s="28"/>
      <c r="I125" s="28"/>
      <c r="J125" s="86">
        <f t="shared" si="28"/>
        <v>0</v>
      </c>
      <c r="K125" s="276">
        <f t="shared" si="29"/>
        <v>0</v>
      </c>
    </row>
    <row r="126" spans="1:11" ht="12" customHeight="1" x14ac:dyDescent="0.3">
      <c r="A126" s="270" t="s">
        <v>246</v>
      </c>
      <c r="B126" s="94" t="s">
        <v>247</v>
      </c>
      <c r="C126" s="28"/>
      <c r="D126" s="28"/>
      <c r="E126" s="28"/>
      <c r="F126" s="28"/>
      <c r="G126" s="28"/>
      <c r="H126" s="28"/>
      <c r="I126" s="28"/>
      <c r="J126" s="86">
        <f t="shared" si="28"/>
        <v>0</v>
      </c>
      <c r="K126" s="276">
        <f t="shared" si="29"/>
        <v>0</v>
      </c>
    </row>
    <row r="127" spans="1:11" ht="12" customHeight="1" thickBot="1" x14ac:dyDescent="0.35">
      <c r="A127" s="306" t="s">
        <v>248</v>
      </c>
      <c r="B127" s="94" t="s">
        <v>249</v>
      </c>
      <c r="C127" s="33"/>
      <c r="D127" s="33"/>
      <c r="E127" s="33"/>
      <c r="F127" s="33"/>
      <c r="G127" s="33"/>
      <c r="H127" s="33"/>
      <c r="I127" s="33"/>
      <c r="J127" s="88">
        <f t="shared" si="28"/>
        <v>0</v>
      </c>
      <c r="K127" s="277">
        <f t="shared" si="29"/>
        <v>0</v>
      </c>
    </row>
    <row r="128" spans="1:11" ht="12" customHeight="1" thickBot="1" x14ac:dyDescent="0.35">
      <c r="A128" s="74" t="s">
        <v>54</v>
      </c>
      <c r="B128" s="108" t="s">
        <v>250</v>
      </c>
      <c r="C128" s="18">
        <f>+C93+C114</f>
        <v>191464644</v>
      </c>
      <c r="D128" s="18">
        <f t="shared" ref="D128:K128" si="30">+D93+D114</f>
        <v>8814792</v>
      </c>
      <c r="E128" s="18">
        <f t="shared" si="30"/>
        <v>18902020</v>
      </c>
      <c r="F128" s="18">
        <f t="shared" si="30"/>
        <v>2395562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30112374</v>
      </c>
      <c r="K128" s="269">
        <f t="shared" si="30"/>
        <v>221577018</v>
      </c>
    </row>
    <row r="129" spans="1:17" ht="12" customHeight="1" thickBot="1" x14ac:dyDescent="0.35">
      <c r="A129" s="74" t="s">
        <v>251</v>
      </c>
      <c r="B129" s="108" t="s">
        <v>418</v>
      </c>
      <c r="C129" s="18">
        <f>+C130+C131+C132</f>
        <v>0</v>
      </c>
      <c r="D129" s="18">
        <f t="shared" ref="D129:K129" si="31">+D130+D131+D132</f>
        <v>0</v>
      </c>
      <c r="E129" s="18">
        <f t="shared" si="31"/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269">
        <f t="shared" si="31"/>
        <v>0</v>
      </c>
    </row>
    <row r="130" spans="1:17" s="302" customFormat="1" ht="12" customHeight="1" x14ac:dyDescent="0.3">
      <c r="A130" s="270" t="s">
        <v>70</v>
      </c>
      <c r="B130" s="110" t="s">
        <v>419</v>
      </c>
      <c r="C130" s="28"/>
      <c r="D130" s="28"/>
      <c r="E130" s="28"/>
      <c r="F130" s="28"/>
      <c r="G130" s="28"/>
      <c r="H130" s="28"/>
      <c r="I130" s="28"/>
      <c r="J130" s="86">
        <f>D130+E130+F130+G130+H130+I130</f>
        <v>0</v>
      </c>
      <c r="K130" s="276">
        <f>C130+J130</f>
        <v>0</v>
      </c>
    </row>
    <row r="131" spans="1:17" ht="12" customHeight="1" x14ac:dyDescent="0.3">
      <c r="A131" s="270" t="s">
        <v>72</v>
      </c>
      <c r="B131" s="110" t="s">
        <v>254</v>
      </c>
      <c r="C131" s="28"/>
      <c r="D131" s="28"/>
      <c r="E131" s="28"/>
      <c r="F131" s="28"/>
      <c r="G131" s="28"/>
      <c r="H131" s="28"/>
      <c r="I131" s="28"/>
      <c r="J131" s="86">
        <f>D131+E131+F131+G131+H131+I131</f>
        <v>0</v>
      </c>
      <c r="K131" s="276">
        <f>C131+J131</f>
        <v>0</v>
      </c>
    </row>
    <row r="132" spans="1:17" ht="12" customHeight="1" thickBot="1" x14ac:dyDescent="0.35">
      <c r="A132" s="306" t="s">
        <v>74</v>
      </c>
      <c r="B132" s="112" t="s">
        <v>420</v>
      </c>
      <c r="C132" s="28"/>
      <c r="D132" s="28"/>
      <c r="E132" s="28"/>
      <c r="F132" s="28"/>
      <c r="G132" s="28"/>
      <c r="H132" s="28"/>
      <c r="I132" s="28"/>
      <c r="J132" s="86">
        <f>D132+E132+F132+G132+H132+I132</f>
        <v>0</v>
      </c>
      <c r="K132" s="276">
        <f>C132+J132</f>
        <v>0</v>
      </c>
    </row>
    <row r="133" spans="1:17" ht="12" customHeight="1" thickBot="1" x14ac:dyDescent="0.35">
      <c r="A133" s="74" t="s">
        <v>84</v>
      </c>
      <c r="B133" s="108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 t="shared" si="32"/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269">
        <f t="shared" si="32"/>
        <v>0</v>
      </c>
    </row>
    <row r="134" spans="1:17" ht="12" customHeight="1" x14ac:dyDescent="0.3">
      <c r="A134" s="270" t="s">
        <v>86</v>
      </c>
      <c r="B134" s="110" t="s">
        <v>257</v>
      </c>
      <c r="C134" s="28"/>
      <c r="D134" s="28"/>
      <c r="E134" s="28"/>
      <c r="F134" s="28"/>
      <c r="G134" s="28"/>
      <c r="H134" s="28"/>
      <c r="I134" s="28"/>
      <c r="J134" s="86">
        <f t="shared" ref="J134:J139" si="33">D134+E134+F134+G134+H134+I134</f>
        <v>0</v>
      </c>
      <c r="K134" s="276">
        <f t="shared" ref="K134:K139" si="34">C134+J134</f>
        <v>0</v>
      </c>
    </row>
    <row r="135" spans="1:17" ht="12" customHeight="1" x14ac:dyDescent="0.3">
      <c r="A135" s="270" t="s">
        <v>88</v>
      </c>
      <c r="B135" s="110" t="s">
        <v>258</v>
      </c>
      <c r="C135" s="28"/>
      <c r="D135" s="28"/>
      <c r="E135" s="28"/>
      <c r="F135" s="28"/>
      <c r="G135" s="28"/>
      <c r="H135" s="28"/>
      <c r="I135" s="28"/>
      <c r="J135" s="86">
        <f t="shared" si="33"/>
        <v>0</v>
      </c>
      <c r="K135" s="276">
        <f t="shared" si="34"/>
        <v>0</v>
      </c>
    </row>
    <row r="136" spans="1:17" ht="12" customHeight="1" x14ac:dyDescent="0.3">
      <c r="A136" s="270" t="s">
        <v>90</v>
      </c>
      <c r="B136" s="110" t="s">
        <v>259</v>
      </c>
      <c r="C136" s="28"/>
      <c r="D136" s="28"/>
      <c r="E136" s="28"/>
      <c r="F136" s="28"/>
      <c r="G136" s="28"/>
      <c r="H136" s="28"/>
      <c r="I136" s="28"/>
      <c r="J136" s="86">
        <f t="shared" si="33"/>
        <v>0</v>
      </c>
      <c r="K136" s="276">
        <f t="shared" si="34"/>
        <v>0</v>
      </c>
    </row>
    <row r="137" spans="1:17" ht="12" customHeight="1" x14ac:dyDescent="0.3">
      <c r="A137" s="270" t="s">
        <v>92</v>
      </c>
      <c r="B137" s="110" t="s">
        <v>421</v>
      </c>
      <c r="C137" s="28"/>
      <c r="D137" s="28"/>
      <c r="E137" s="28"/>
      <c r="F137" s="28"/>
      <c r="G137" s="28"/>
      <c r="H137" s="28"/>
      <c r="I137" s="28"/>
      <c r="J137" s="86">
        <f t="shared" si="33"/>
        <v>0</v>
      </c>
      <c r="K137" s="276">
        <f t="shared" si="34"/>
        <v>0</v>
      </c>
    </row>
    <row r="138" spans="1:17" ht="12" customHeight="1" x14ac:dyDescent="0.3">
      <c r="A138" s="270" t="s">
        <v>94</v>
      </c>
      <c r="B138" s="110" t="s">
        <v>261</v>
      </c>
      <c r="C138" s="28"/>
      <c r="D138" s="28"/>
      <c r="E138" s="28"/>
      <c r="F138" s="28"/>
      <c r="G138" s="28"/>
      <c r="H138" s="28"/>
      <c r="I138" s="28"/>
      <c r="J138" s="86">
        <f t="shared" si="33"/>
        <v>0</v>
      </c>
      <c r="K138" s="276">
        <f t="shared" si="34"/>
        <v>0</v>
      </c>
    </row>
    <row r="139" spans="1:17" s="302" customFormat="1" ht="12" customHeight="1" thickBot="1" x14ac:dyDescent="0.35">
      <c r="A139" s="306" t="s">
        <v>96</v>
      </c>
      <c r="B139" s="112" t="s">
        <v>262</v>
      </c>
      <c r="C139" s="28"/>
      <c r="D139" s="28"/>
      <c r="E139" s="28"/>
      <c r="F139" s="28"/>
      <c r="G139" s="28"/>
      <c r="H139" s="28"/>
      <c r="I139" s="28"/>
      <c r="J139" s="86">
        <f t="shared" si="33"/>
        <v>0</v>
      </c>
      <c r="K139" s="276">
        <f t="shared" si="34"/>
        <v>0</v>
      </c>
    </row>
    <row r="140" spans="1:17" ht="12" customHeight="1" thickBot="1" x14ac:dyDescent="0.35">
      <c r="A140" s="74" t="s">
        <v>108</v>
      </c>
      <c r="B140" s="108" t="s">
        <v>422</v>
      </c>
      <c r="C140" s="37">
        <f>+C141+C142+C144+C145+C143</f>
        <v>93691266</v>
      </c>
      <c r="D140" s="37">
        <f t="shared" ref="D140:K140" si="35">+D141+D142+D144+D145+D143</f>
        <v>5935950</v>
      </c>
      <c r="E140" s="37">
        <f t="shared" si="35"/>
        <v>4301000</v>
      </c>
      <c r="F140" s="37">
        <f t="shared" si="35"/>
        <v>-2395562</v>
      </c>
      <c r="G140" s="37">
        <f t="shared" si="35"/>
        <v>0</v>
      </c>
      <c r="H140" s="37">
        <f t="shared" si="35"/>
        <v>0</v>
      </c>
      <c r="I140" s="37">
        <f t="shared" si="35"/>
        <v>0</v>
      </c>
      <c r="J140" s="37">
        <f t="shared" si="35"/>
        <v>7841388</v>
      </c>
      <c r="K140" s="278">
        <f t="shared" si="35"/>
        <v>101532654</v>
      </c>
      <c r="Q140" s="309"/>
    </row>
    <row r="141" spans="1:17" x14ac:dyDescent="0.3">
      <c r="A141" s="270" t="s">
        <v>110</v>
      </c>
      <c r="B141" s="110" t="s">
        <v>264</v>
      </c>
      <c r="C141" s="28"/>
      <c r="D141" s="28"/>
      <c r="E141" s="28"/>
      <c r="F141" s="28"/>
      <c r="G141" s="28"/>
      <c r="H141" s="28"/>
      <c r="I141" s="28"/>
      <c r="J141" s="86">
        <f>D141+E141+F141+G141+H141+I141</f>
        <v>0</v>
      </c>
      <c r="K141" s="276">
        <f>C141+J141</f>
        <v>0</v>
      </c>
    </row>
    <row r="142" spans="1:17" ht="12" customHeight="1" x14ac:dyDescent="0.3">
      <c r="A142" s="270" t="s">
        <v>112</v>
      </c>
      <c r="B142" s="110" t="s">
        <v>265</v>
      </c>
      <c r="C142" s="28">
        <v>5737239</v>
      </c>
      <c r="D142" s="28"/>
      <c r="E142" s="28"/>
      <c r="F142" s="28"/>
      <c r="G142" s="28"/>
      <c r="H142" s="28"/>
      <c r="I142" s="28"/>
      <c r="J142" s="86">
        <f>D142+E142+F142+G142+H142+I142</f>
        <v>0</v>
      </c>
      <c r="K142" s="276">
        <f>C142+J142</f>
        <v>5737239</v>
      </c>
    </row>
    <row r="143" spans="1:17" ht="12" customHeight="1" x14ac:dyDescent="0.3">
      <c r="A143" s="270" t="s">
        <v>114</v>
      </c>
      <c r="B143" s="110" t="s">
        <v>423</v>
      </c>
      <c r="C143" s="28">
        <v>87954027</v>
      </c>
      <c r="D143" s="28">
        <v>5935950</v>
      </c>
      <c r="E143" s="28">
        <v>4301000</v>
      </c>
      <c r="F143" s="28">
        <v>-2395562</v>
      </c>
      <c r="G143" s="28"/>
      <c r="H143" s="28"/>
      <c r="I143" s="28"/>
      <c r="J143" s="86">
        <f>D143+E143+F143+G143+H143+I143</f>
        <v>7841388</v>
      </c>
      <c r="K143" s="276">
        <f>C143+J143</f>
        <v>95795415</v>
      </c>
    </row>
    <row r="144" spans="1:17" s="302" customFormat="1" ht="12" customHeight="1" x14ac:dyDescent="0.3">
      <c r="A144" s="270" t="s">
        <v>116</v>
      </c>
      <c r="B144" s="110" t="s">
        <v>266</v>
      </c>
      <c r="C144" s="28"/>
      <c r="D144" s="28"/>
      <c r="E144" s="28"/>
      <c r="F144" s="28"/>
      <c r="G144" s="28"/>
      <c r="H144" s="28"/>
      <c r="I144" s="28"/>
      <c r="J144" s="86">
        <f>D144+E144+F144+G144+H144+I144</f>
        <v>0</v>
      </c>
      <c r="K144" s="276">
        <f>C144+J144</f>
        <v>0</v>
      </c>
    </row>
    <row r="145" spans="1:11" s="302" customFormat="1" ht="12" customHeight="1" thickBot="1" x14ac:dyDescent="0.35">
      <c r="A145" s="306" t="s">
        <v>118</v>
      </c>
      <c r="B145" s="112" t="s">
        <v>267</v>
      </c>
      <c r="C145" s="28"/>
      <c r="D145" s="28"/>
      <c r="E145" s="28"/>
      <c r="F145" s="28"/>
      <c r="G145" s="28"/>
      <c r="H145" s="28"/>
      <c r="I145" s="28"/>
      <c r="J145" s="86">
        <f>D145+E145+F145+G145+H145+I145</f>
        <v>0</v>
      </c>
      <c r="K145" s="276">
        <f>C145+J145</f>
        <v>0</v>
      </c>
    </row>
    <row r="146" spans="1:11" s="302" customFormat="1" ht="12" customHeight="1" thickBot="1" x14ac:dyDescent="0.35">
      <c r="A146" s="74" t="s">
        <v>268</v>
      </c>
      <c r="B146" s="108" t="s">
        <v>269</v>
      </c>
      <c r="C146" s="113">
        <f>+C147+C148+C149+C150+C151</f>
        <v>0</v>
      </c>
      <c r="D146" s="113">
        <f t="shared" ref="D146:K146" si="36">+D147+D148+D149+D150+D151</f>
        <v>0</v>
      </c>
      <c r="E146" s="113">
        <f t="shared" si="36"/>
        <v>0</v>
      </c>
      <c r="F146" s="113">
        <f t="shared" si="36"/>
        <v>0</v>
      </c>
      <c r="G146" s="113">
        <f t="shared" si="36"/>
        <v>0</v>
      </c>
      <c r="H146" s="113">
        <f t="shared" si="36"/>
        <v>0</v>
      </c>
      <c r="I146" s="113">
        <f t="shared" si="36"/>
        <v>0</v>
      </c>
      <c r="J146" s="113">
        <f t="shared" si="36"/>
        <v>0</v>
      </c>
      <c r="K146" s="310">
        <f t="shared" si="36"/>
        <v>0</v>
      </c>
    </row>
    <row r="147" spans="1:11" s="302" customFormat="1" ht="12" customHeight="1" x14ac:dyDescent="0.3">
      <c r="A147" s="270" t="s">
        <v>122</v>
      </c>
      <c r="B147" s="110" t="s">
        <v>270</v>
      </c>
      <c r="C147" s="28"/>
      <c r="D147" s="28"/>
      <c r="E147" s="28"/>
      <c r="F147" s="28"/>
      <c r="G147" s="28"/>
      <c r="H147" s="28"/>
      <c r="I147" s="28"/>
      <c r="J147" s="86">
        <f t="shared" ref="J147:J153" si="37">D147+E147+F147+G147+H147+I147</f>
        <v>0</v>
      </c>
      <c r="K147" s="276">
        <f t="shared" ref="K147:K153" si="38">C147+J147</f>
        <v>0</v>
      </c>
    </row>
    <row r="148" spans="1:11" s="302" customFormat="1" ht="12" customHeight="1" x14ac:dyDescent="0.3">
      <c r="A148" s="270" t="s">
        <v>124</v>
      </c>
      <c r="B148" s="110" t="s">
        <v>271</v>
      </c>
      <c r="C148" s="28"/>
      <c r="D148" s="28"/>
      <c r="E148" s="28"/>
      <c r="F148" s="28"/>
      <c r="G148" s="28"/>
      <c r="H148" s="28"/>
      <c r="I148" s="28"/>
      <c r="J148" s="86">
        <f t="shared" si="37"/>
        <v>0</v>
      </c>
      <c r="K148" s="276">
        <f t="shared" si="38"/>
        <v>0</v>
      </c>
    </row>
    <row r="149" spans="1:11" s="302" customFormat="1" ht="12" customHeight="1" x14ac:dyDescent="0.3">
      <c r="A149" s="270" t="s">
        <v>126</v>
      </c>
      <c r="B149" s="110" t="s">
        <v>272</v>
      </c>
      <c r="C149" s="28"/>
      <c r="D149" s="28"/>
      <c r="E149" s="28"/>
      <c r="F149" s="28"/>
      <c r="G149" s="28"/>
      <c r="H149" s="28"/>
      <c r="I149" s="28"/>
      <c r="J149" s="86">
        <f t="shared" si="37"/>
        <v>0</v>
      </c>
      <c r="K149" s="276">
        <f t="shared" si="38"/>
        <v>0</v>
      </c>
    </row>
    <row r="150" spans="1:11" s="302" customFormat="1" ht="12" customHeight="1" x14ac:dyDescent="0.3">
      <c r="A150" s="270" t="s">
        <v>128</v>
      </c>
      <c r="B150" s="110" t="s">
        <v>424</v>
      </c>
      <c r="C150" s="28"/>
      <c r="D150" s="28"/>
      <c r="E150" s="28"/>
      <c r="F150" s="28"/>
      <c r="G150" s="28"/>
      <c r="H150" s="28"/>
      <c r="I150" s="28"/>
      <c r="J150" s="86">
        <f t="shared" si="37"/>
        <v>0</v>
      </c>
      <c r="K150" s="276">
        <f t="shared" si="38"/>
        <v>0</v>
      </c>
    </row>
    <row r="151" spans="1:11" ht="12.75" customHeight="1" thickBot="1" x14ac:dyDescent="0.35">
      <c r="A151" s="306" t="s">
        <v>274</v>
      </c>
      <c r="B151" s="112" t="s">
        <v>275</v>
      </c>
      <c r="C151" s="33"/>
      <c r="D151" s="33"/>
      <c r="E151" s="33"/>
      <c r="F151" s="33"/>
      <c r="G151" s="33"/>
      <c r="H151" s="33"/>
      <c r="I151" s="33"/>
      <c r="J151" s="88">
        <f t="shared" si="37"/>
        <v>0</v>
      </c>
      <c r="K151" s="277">
        <f t="shared" si="38"/>
        <v>0</v>
      </c>
    </row>
    <row r="152" spans="1:11" ht="12.75" customHeight="1" thickBot="1" x14ac:dyDescent="0.35">
      <c r="A152" s="311" t="s">
        <v>130</v>
      </c>
      <c r="B152" s="108" t="s">
        <v>276</v>
      </c>
      <c r="C152" s="116"/>
      <c r="D152" s="116"/>
      <c r="E152" s="116"/>
      <c r="F152" s="116"/>
      <c r="G152" s="116"/>
      <c r="H152" s="116"/>
      <c r="I152" s="116"/>
      <c r="J152" s="113">
        <f t="shared" si="37"/>
        <v>0</v>
      </c>
      <c r="K152" s="310">
        <f t="shared" si="38"/>
        <v>0</v>
      </c>
    </row>
    <row r="153" spans="1:11" ht="12.75" customHeight="1" thickBot="1" x14ac:dyDescent="0.35">
      <c r="A153" s="311" t="s">
        <v>277</v>
      </c>
      <c r="B153" s="108" t="s">
        <v>278</v>
      </c>
      <c r="C153" s="116"/>
      <c r="D153" s="116"/>
      <c r="E153" s="116"/>
      <c r="F153" s="116"/>
      <c r="G153" s="116"/>
      <c r="H153" s="116"/>
      <c r="I153" s="116"/>
      <c r="J153" s="113">
        <f t="shared" si="37"/>
        <v>0</v>
      </c>
      <c r="K153" s="310">
        <f t="shared" si="38"/>
        <v>0</v>
      </c>
    </row>
    <row r="154" spans="1:11" ht="12" customHeight="1" thickBot="1" x14ac:dyDescent="0.35">
      <c r="A154" s="74" t="s">
        <v>279</v>
      </c>
      <c r="B154" s="108" t="s">
        <v>280</v>
      </c>
      <c r="C154" s="122">
        <f>+C129+C133+C140+C146+C152+C153</f>
        <v>93691266</v>
      </c>
      <c r="D154" s="122">
        <f t="shared" ref="D154:K154" si="39">+D129+D133+D140+D146+D152+D153</f>
        <v>5935950</v>
      </c>
      <c r="E154" s="122">
        <f t="shared" si="39"/>
        <v>4301000</v>
      </c>
      <c r="F154" s="122">
        <f t="shared" si="39"/>
        <v>-2395562</v>
      </c>
      <c r="G154" s="122">
        <f t="shared" si="39"/>
        <v>0</v>
      </c>
      <c r="H154" s="122">
        <f t="shared" si="39"/>
        <v>0</v>
      </c>
      <c r="I154" s="122">
        <f t="shared" si="39"/>
        <v>0</v>
      </c>
      <c r="J154" s="122">
        <f t="shared" si="39"/>
        <v>7841388</v>
      </c>
      <c r="K154" s="312">
        <f t="shared" si="39"/>
        <v>101532654</v>
      </c>
    </row>
    <row r="155" spans="1:11" ht="15.15" customHeight="1" thickBot="1" x14ac:dyDescent="0.35">
      <c r="A155" s="313" t="s">
        <v>281</v>
      </c>
      <c r="B155" s="128" t="s">
        <v>282</v>
      </c>
      <c r="C155" s="122">
        <f>+C128+C154</f>
        <v>285155910</v>
      </c>
      <c r="D155" s="122">
        <f t="shared" ref="D155:K155" si="40">+D128+D154</f>
        <v>14750742</v>
      </c>
      <c r="E155" s="122">
        <f t="shared" si="40"/>
        <v>23203020</v>
      </c>
      <c r="F155" s="122">
        <f t="shared" si="40"/>
        <v>0</v>
      </c>
      <c r="G155" s="122">
        <f t="shared" si="40"/>
        <v>0</v>
      </c>
      <c r="H155" s="122">
        <f t="shared" si="40"/>
        <v>0</v>
      </c>
      <c r="I155" s="122">
        <f t="shared" si="40"/>
        <v>0</v>
      </c>
      <c r="J155" s="122">
        <f t="shared" si="40"/>
        <v>37953762</v>
      </c>
      <c r="K155" s="312">
        <f t="shared" si="40"/>
        <v>323109672</v>
      </c>
    </row>
    <row r="156" spans="1:11" ht="13.8" thickBot="1" x14ac:dyDescent="0.35">
      <c r="C156" s="316">
        <f>C90-C155</f>
        <v>0</v>
      </c>
      <c r="D156" s="317"/>
      <c r="E156" s="317"/>
      <c r="F156" s="317"/>
      <c r="G156" s="317"/>
      <c r="H156" s="317"/>
      <c r="I156" s="318"/>
      <c r="J156" s="318"/>
      <c r="K156" s="319">
        <f>K90-K155</f>
        <v>0</v>
      </c>
    </row>
    <row r="157" spans="1:11" ht="15.15" customHeight="1" thickBot="1" x14ac:dyDescent="0.35">
      <c r="A157" s="320" t="s">
        <v>425</v>
      </c>
      <c r="B157" s="321"/>
      <c r="C157" s="322">
        <v>3</v>
      </c>
      <c r="D157" s="323"/>
      <c r="E157" s="323"/>
      <c r="F157" s="323"/>
      <c r="G157" s="323"/>
      <c r="H157" s="323"/>
      <c r="I157" s="322"/>
      <c r="J157" s="324">
        <f>D157+E157+F157+G157+H157+I157</f>
        <v>0</v>
      </c>
      <c r="K157" s="310">
        <f>C157+J157</f>
        <v>3</v>
      </c>
    </row>
    <row r="158" spans="1:11" ht="14.4" customHeight="1" thickBot="1" x14ac:dyDescent="0.35">
      <c r="A158" s="320" t="s">
        <v>426</v>
      </c>
      <c r="B158" s="321"/>
      <c r="C158" s="322">
        <v>39</v>
      </c>
      <c r="D158" s="323"/>
      <c r="E158" s="323"/>
      <c r="F158" s="323"/>
      <c r="G158" s="323"/>
      <c r="H158" s="323"/>
      <c r="I158" s="322"/>
      <c r="J158" s="324">
        <f>D158+E158+F158+G158+H158+I158</f>
        <v>0</v>
      </c>
      <c r="K158" s="310">
        <f>C158+J158</f>
        <v>39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B1" sqref="B1:K1"/>
    </sheetView>
  </sheetViews>
  <sheetFormatPr defaultColWidth="9.33203125" defaultRowHeight="13.2" x14ac:dyDescent="0.3"/>
  <cols>
    <col min="1" max="1" width="12.44140625" style="314" customWidth="1"/>
    <col min="2" max="2" width="62" style="315" customWidth="1"/>
    <col min="3" max="3" width="15.77734375" style="325" customWidth="1"/>
    <col min="4" max="7" width="14.77734375" style="325" customWidth="1"/>
    <col min="8" max="9" width="14.77734375" style="262" customWidth="1"/>
    <col min="10" max="11" width="15.77734375" style="262" customWidth="1"/>
    <col min="12" max="256" width="9.33203125" style="262"/>
    <col min="257" max="257" width="12.44140625" style="262" customWidth="1"/>
    <col min="258" max="258" width="62" style="262" customWidth="1"/>
    <col min="259" max="259" width="15.77734375" style="262" customWidth="1"/>
    <col min="260" max="265" width="14.77734375" style="262" customWidth="1"/>
    <col min="266" max="267" width="15.77734375" style="262" customWidth="1"/>
    <col min="268" max="512" width="9.33203125" style="262"/>
    <col min="513" max="513" width="12.44140625" style="262" customWidth="1"/>
    <col min="514" max="514" width="62" style="262" customWidth="1"/>
    <col min="515" max="515" width="15.77734375" style="262" customWidth="1"/>
    <col min="516" max="521" width="14.77734375" style="262" customWidth="1"/>
    <col min="522" max="523" width="15.77734375" style="262" customWidth="1"/>
    <col min="524" max="768" width="9.33203125" style="262"/>
    <col min="769" max="769" width="12.44140625" style="262" customWidth="1"/>
    <col min="770" max="770" width="62" style="262" customWidth="1"/>
    <col min="771" max="771" width="15.77734375" style="262" customWidth="1"/>
    <col min="772" max="777" width="14.77734375" style="262" customWidth="1"/>
    <col min="778" max="779" width="15.77734375" style="262" customWidth="1"/>
    <col min="780" max="1024" width="9.33203125" style="262"/>
    <col min="1025" max="1025" width="12.44140625" style="262" customWidth="1"/>
    <col min="1026" max="1026" width="62" style="262" customWidth="1"/>
    <col min="1027" max="1027" width="15.77734375" style="262" customWidth="1"/>
    <col min="1028" max="1033" width="14.77734375" style="262" customWidth="1"/>
    <col min="1034" max="1035" width="15.77734375" style="262" customWidth="1"/>
    <col min="1036" max="1280" width="9.33203125" style="262"/>
    <col min="1281" max="1281" width="12.44140625" style="262" customWidth="1"/>
    <col min="1282" max="1282" width="62" style="262" customWidth="1"/>
    <col min="1283" max="1283" width="15.77734375" style="262" customWidth="1"/>
    <col min="1284" max="1289" width="14.77734375" style="262" customWidth="1"/>
    <col min="1290" max="1291" width="15.77734375" style="262" customWidth="1"/>
    <col min="1292" max="1536" width="9.33203125" style="262"/>
    <col min="1537" max="1537" width="12.44140625" style="262" customWidth="1"/>
    <col min="1538" max="1538" width="62" style="262" customWidth="1"/>
    <col min="1539" max="1539" width="15.77734375" style="262" customWidth="1"/>
    <col min="1540" max="1545" width="14.77734375" style="262" customWidth="1"/>
    <col min="1546" max="1547" width="15.77734375" style="262" customWidth="1"/>
    <col min="1548" max="1792" width="9.33203125" style="262"/>
    <col min="1793" max="1793" width="12.44140625" style="262" customWidth="1"/>
    <col min="1794" max="1794" width="62" style="262" customWidth="1"/>
    <col min="1795" max="1795" width="15.77734375" style="262" customWidth="1"/>
    <col min="1796" max="1801" width="14.77734375" style="262" customWidth="1"/>
    <col min="1802" max="1803" width="15.77734375" style="262" customWidth="1"/>
    <col min="1804" max="2048" width="9.33203125" style="262"/>
    <col min="2049" max="2049" width="12.44140625" style="262" customWidth="1"/>
    <col min="2050" max="2050" width="62" style="262" customWidth="1"/>
    <col min="2051" max="2051" width="15.77734375" style="262" customWidth="1"/>
    <col min="2052" max="2057" width="14.77734375" style="262" customWidth="1"/>
    <col min="2058" max="2059" width="15.77734375" style="262" customWidth="1"/>
    <col min="2060" max="2304" width="9.33203125" style="262"/>
    <col min="2305" max="2305" width="12.44140625" style="262" customWidth="1"/>
    <col min="2306" max="2306" width="62" style="262" customWidth="1"/>
    <col min="2307" max="2307" width="15.77734375" style="262" customWidth="1"/>
    <col min="2308" max="2313" width="14.77734375" style="262" customWidth="1"/>
    <col min="2314" max="2315" width="15.77734375" style="262" customWidth="1"/>
    <col min="2316" max="2560" width="9.33203125" style="262"/>
    <col min="2561" max="2561" width="12.44140625" style="262" customWidth="1"/>
    <col min="2562" max="2562" width="62" style="262" customWidth="1"/>
    <col min="2563" max="2563" width="15.77734375" style="262" customWidth="1"/>
    <col min="2564" max="2569" width="14.77734375" style="262" customWidth="1"/>
    <col min="2570" max="2571" width="15.77734375" style="262" customWidth="1"/>
    <col min="2572" max="2816" width="9.33203125" style="262"/>
    <col min="2817" max="2817" width="12.44140625" style="262" customWidth="1"/>
    <col min="2818" max="2818" width="62" style="262" customWidth="1"/>
    <col min="2819" max="2819" width="15.77734375" style="262" customWidth="1"/>
    <col min="2820" max="2825" width="14.77734375" style="262" customWidth="1"/>
    <col min="2826" max="2827" width="15.77734375" style="262" customWidth="1"/>
    <col min="2828" max="3072" width="9.33203125" style="262"/>
    <col min="3073" max="3073" width="12.44140625" style="262" customWidth="1"/>
    <col min="3074" max="3074" width="62" style="262" customWidth="1"/>
    <col min="3075" max="3075" width="15.77734375" style="262" customWidth="1"/>
    <col min="3076" max="3081" width="14.77734375" style="262" customWidth="1"/>
    <col min="3082" max="3083" width="15.77734375" style="262" customWidth="1"/>
    <col min="3084" max="3328" width="9.33203125" style="262"/>
    <col min="3329" max="3329" width="12.44140625" style="262" customWidth="1"/>
    <col min="3330" max="3330" width="62" style="262" customWidth="1"/>
    <col min="3331" max="3331" width="15.77734375" style="262" customWidth="1"/>
    <col min="3332" max="3337" width="14.77734375" style="262" customWidth="1"/>
    <col min="3338" max="3339" width="15.77734375" style="262" customWidth="1"/>
    <col min="3340" max="3584" width="9.33203125" style="262"/>
    <col min="3585" max="3585" width="12.44140625" style="262" customWidth="1"/>
    <col min="3586" max="3586" width="62" style="262" customWidth="1"/>
    <col min="3587" max="3587" width="15.77734375" style="262" customWidth="1"/>
    <col min="3588" max="3593" width="14.77734375" style="262" customWidth="1"/>
    <col min="3594" max="3595" width="15.77734375" style="262" customWidth="1"/>
    <col min="3596" max="3840" width="9.33203125" style="262"/>
    <col min="3841" max="3841" width="12.44140625" style="262" customWidth="1"/>
    <col min="3842" max="3842" width="62" style="262" customWidth="1"/>
    <col min="3843" max="3843" width="15.77734375" style="262" customWidth="1"/>
    <col min="3844" max="3849" width="14.77734375" style="262" customWidth="1"/>
    <col min="3850" max="3851" width="15.77734375" style="262" customWidth="1"/>
    <col min="3852" max="4096" width="9.33203125" style="262"/>
    <col min="4097" max="4097" width="12.44140625" style="262" customWidth="1"/>
    <col min="4098" max="4098" width="62" style="262" customWidth="1"/>
    <col min="4099" max="4099" width="15.77734375" style="262" customWidth="1"/>
    <col min="4100" max="4105" width="14.77734375" style="262" customWidth="1"/>
    <col min="4106" max="4107" width="15.77734375" style="262" customWidth="1"/>
    <col min="4108" max="4352" width="9.33203125" style="262"/>
    <col min="4353" max="4353" width="12.44140625" style="262" customWidth="1"/>
    <col min="4354" max="4354" width="62" style="262" customWidth="1"/>
    <col min="4355" max="4355" width="15.77734375" style="262" customWidth="1"/>
    <col min="4356" max="4361" width="14.77734375" style="262" customWidth="1"/>
    <col min="4362" max="4363" width="15.77734375" style="262" customWidth="1"/>
    <col min="4364" max="4608" width="9.33203125" style="262"/>
    <col min="4609" max="4609" width="12.44140625" style="262" customWidth="1"/>
    <col min="4610" max="4610" width="62" style="262" customWidth="1"/>
    <col min="4611" max="4611" width="15.77734375" style="262" customWidth="1"/>
    <col min="4612" max="4617" width="14.77734375" style="262" customWidth="1"/>
    <col min="4618" max="4619" width="15.77734375" style="262" customWidth="1"/>
    <col min="4620" max="4864" width="9.33203125" style="262"/>
    <col min="4865" max="4865" width="12.44140625" style="262" customWidth="1"/>
    <col min="4866" max="4866" width="62" style="262" customWidth="1"/>
    <col min="4867" max="4867" width="15.77734375" style="262" customWidth="1"/>
    <col min="4868" max="4873" width="14.77734375" style="262" customWidth="1"/>
    <col min="4874" max="4875" width="15.77734375" style="262" customWidth="1"/>
    <col min="4876" max="5120" width="9.33203125" style="262"/>
    <col min="5121" max="5121" width="12.44140625" style="262" customWidth="1"/>
    <col min="5122" max="5122" width="62" style="262" customWidth="1"/>
    <col min="5123" max="5123" width="15.77734375" style="262" customWidth="1"/>
    <col min="5124" max="5129" width="14.77734375" style="262" customWidth="1"/>
    <col min="5130" max="5131" width="15.77734375" style="262" customWidth="1"/>
    <col min="5132" max="5376" width="9.33203125" style="262"/>
    <col min="5377" max="5377" width="12.44140625" style="262" customWidth="1"/>
    <col min="5378" max="5378" width="62" style="262" customWidth="1"/>
    <col min="5379" max="5379" width="15.77734375" style="262" customWidth="1"/>
    <col min="5380" max="5385" width="14.77734375" style="262" customWidth="1"/>
    <col min="5386" max="5387" width="15.77734375" style="262" customWidth="1"/>
    <col min="5388" max="5632" width="9.33203125" style="262"/>
    <col min="5633" max="5633" width="12.44140625" style="262" customWidth="1"/>
    <col min="5634" max="5634" width="62" style="262" customWidth="1"/>
    <col min="5635" max="5635" width="15.77734375" style="262" customWidth="1"/>
    <col min="5636" max="5641" width="14.77734375" style="262" customWidth="1"/>
    <col min="5642" max="5643" width="15.77734375" style="262" customWidth="1"/>
    <col min="5644" max="5888" width="9.33203125" style="262"/>
    <col min="5889" max="5889" width="12.44140625" style="262" customWidth="1"/>
    <col min="5890" max="5890" width="62" style="262" customWidth="1"/>
    <col min="5891" max="5891" width="15.77734375" style="262" customWidth="1"/>
    <col min="5892" max="5897" width="14.77734375" style="262" customWidth="1"/>
    <col min="5898" max="5899" width="15.77734375" style="262" customWidth="1"/>
    <col min="5900" max="6144" width="9.33203125" style="262"/>
    <col min="6145" max="6145" width="12.44140625" style="262" customWidth="1"/>
    <col min="6146" max="6146" width="62" style="262" customWidth="1"/>
    <col min="6147" max="6147" width="15.77734375" style="262" customWidth="1"/>
    <col min="6148" max="6153" width="14.77734375" style="262" customWidth="1"/>
    <col min="6154" max="6155" width="15.77734375" style="262" customWidth="1"/>
    <col min="6156" max="6400" width="9.33203125" style="262"/>
    <col min="6401" max="6401" width="12.44140625" style="262" customWidth="1"/>
    <col min="6402" max="6402" width="62" style="262" customWidth="1"/>
    <col min="6403" max="6403" width="15.77734375" style="262" customWidth="1"/>
    <col min="6404" max="6409" width="14.77734375" style="262" customWidth="1"/>
    <col min="6410" max="6411" width="15.77734375" style="262" customWidth="1"/>
    <col min="6412" max="6656" width="9.33203125" style="262"/>
    <col min="6657" max="6657" width="12.44140625" style="262" customWidth="1"/>
    <col min="6658" max="6658" width="62" style="262" customWidth="1"/>
    <col min="6659" max="6659" width="15.77734375" style="262" customWidth="1"/>
    <col min="6660" max="6665" width="14.77734375" style="262" customWidth="1"/>
    <col min="6666" max="6667" width="15.77734375" style="262" customWidth="1"/>
    <col min="6668" max="6912" width="9.33203125" style="262"/>
    <col min="6913" max="6913" width="12.44140625" style="262" customWidth="1"/>
    <col min="6914" max="6914" width="62" style="262" customWidth="1"/>
    <col min="6915" max="6915" width="15.77734375" style="262" customWidth="1"/>
    <col min="6916" max="6921" width="14.77734375" style="262" customWidth="1"/>
    <col min="6922" max="6923" width="15.77734375" style="262" customWidth="1"/>
    <col min="6924" max="7168" width="9.33203125" style="262"/>
    <col min="7169" max="7169" width="12.44140625" style="262" customWidth="1"/>
    <col min="7170" max="7170" width="62" style="262" customWidth="1"/>
    <col min="7171" max="7171" width="15.77734375" style="262" customWidth="1"/>
    <col min="7172" max="7177" width="14.77734375" style="262" customWidth="1"/>
    <col min="7178" max="7179" width="15.77734375" style="262" customWidth="1"/>
    <col min="7180" max="7424" width="9.33203125" style="262"/>
    <col min="7425" max="7425" width="12.44140625" style="262" customWidth="1"/>
    <col min="7426" max="7426" width="62" style="262" customWidth="1"/>
    <col min="7427" max="7427" width="15.77734375" style="262" customWidth="1"/>
    <col min="7428" max="7433" width="14.77734375" style="262" customWidth="1"/>
    <col min="7434" max="7435" width="15.77734375" style="262" customWidth="1"/>
    <col min="7436" max="7680" width="9.33203125" style="262"/>
    <col min="7681" max="7681" width="12.44140625" style="262" customWidth="1"/>
    <col min="7682" max="7682" width="62" style="262" customWidth="1"/>
    <col min="7683" max="7683" width="15.77734375" style="262" customWidth="1"/>
    <col min="7684" max="7689" width="14.77734375" style="262" customWidth="1"/>
    <col min="7690" max="7691" width="15.77734375" style="262" customWidth="1"/>
    <col min="7692" max="7936" width="9.33203125" style="262"/>
    <col min="7937" max="7937" width="12.44140625" style="262" customWidth="1"/>
    <col min="7938" max="7938" width="62" style="262" customWidth="1"/>
    <col min="7939" max="7939" width="15.77734375" style="262" customWidth="1"/>
    <col min="7940" max="7945" width="14.77734375" style="262" customWidth="1"/>
    <col min="7946" max="7947" width="15.77734375" style="262" customWidth="1"/>
    <col min="7948" max="8192" width="9.33203125" style="262"/>
    <col min="8193" max="8193" width="12.44140625" style="262" customWidth="1"/>
    <col min="8194" max="8194" width="62" style="262" customWidth="1"/>
    <col min="8195" max="8195" width="15.77734375" style="262" customWidth="1"/>
    <col min="8196" max="8201" width="14.77734375" style="262" customWidth="1"/>
    <col min="8202" max="8203" width="15.77734375" style="262" customWidth="1"/>
    <col min="8204" max="8448" width="9.33203125" style="262"/>
    <col min="8449" max="8449" width="12.44140625" style="262" customWidth="1"/>
    <col min="8450" max="8450" width="62" style="262" customWidth="1"/>
    <col min="8451" max="8451" width="15.77734375" style="262" customWidth="1"/>
    <col min="8452" max="8457" width="14.77734375" style="262" customWidth="1"/>
    <col min="8458" max="8459" width="15.77734375" style="262" customWidth="1"/>
    <col min="8460" max="8704" width="9.33203125" style="262"/>
    <col min="8705" max="8705" width="12.44140625" style="262" customWidth="1"/>
    <col min="8706" max="8706" width="62" style="262" customWidth="1"/>
    <col min="8707" max="8707" width="15.77734375" style="262" customWidth="1"/>
    <col min="8708" max="8713" width="14.77734375" style="262" customWidth="1"/>
    <col min="8714" max="8715" width="15.77734375" style="262" customWidth="1"/>
    <col min="8716" max="8960" width="9.33203125" style="262"/>
    <col min="8961" max="8961" width="12.44140625" style="262" customWidth="1"/>
    <col min="8962" max="8962" width="62" style="262" customWidth="1"/>
    <col min="8963" max="8963" width="15.77734375" style="262" customWidth="1"/>
    <col min="8964" max="8969" width="14.77734375" style="262" customWidth="1"/>
    <col min="8970" max="8971" width="15.77734375" style="262" customWidth="1"/>
    <col min="8972" max="9216" width="9.33203125" style="262"/>
    <col min="9217" max="9217" width="12.44140625" style="262" customWidth="1"/>
    <col min="9218" max="9218" width="62" style="262" customWidth="1"/>
    <col min="9219" max="9219" width="15.77734375" style="262" customWidth="1"/>
    <col min="9220" max="9225" width="14.77734375" style="262" customWidth="1"/>
    <col min="9226" max="9227" width="15.77734375" style="262" customWidth="1"/>
    <col min="9228" max="9472" width="9.33203125" style="262"/>
    <col min="9473" max="9473" width="12.44140625" style="262" customWidth="1"/>
    <col min="9474" max="9474" width="62" style="262" customWidth="1"/>
    <col min="9475" max="9475" width="15.77734375" style="262" customWidth="1"/>
    <col min="9476" max="9481" width="14.77734375" style="262" customWidth="1"/>
    <col min="9482" max="9483" width="15.77734375" style="262" customWidth="1"/>
    <col min="9484" max="9728" width="9.33203125" style="262"/>
    <col min="9729" max="9729" width="12.44140625" style="262" customWidth="1"/>
    <col min="9730" max="9730" width="62" style="262" customWidth="1"/>
    <col min="9731" max="9731" width="15.77734375" style="262" customWidth="1"/>
    <col min="9732" max="9737" width="14.77734375" style="262" customWidth="1"/>
    <col min="9738" max="9739" width="15.77734375" style="262" customWidth="1"/>
    <col min="9740" max="9984" width="9.33203125" style="262"/>
    <col min="9985" max="9985" width="12.44140625" style="262" customWidth="1"/>
    <col min="9986" max="9986" width="62" style="262" customWidth="1"/>
    <col min="9987" max="9987" width="15.77734375" style="262" customWidth="1"/>
    <col min="9988" max="9993" width="14.77734375" style="262" customWidth="1"/>
    <col min="9994" max="9995" width="15.77734375" style="262" customWidth="1"/>
    <col min="9996" max="10240" width="9.33203125" style="262"/>
    <col min="10241" max="10241" width="12.44140625" style="262" customWidth="1"/>
    <col min="10242" max="10242" width="62" style="262" customWidth="1"/>
    <col min="10243" max="10243" width="15.77734375" style="262" customWidth="1"/>
    <col min="10244" max="10249" width="14.77734375" style="262" customWidth="1"/>
    <col min="10250" max="10251" width="15.77734375" style="262" customWidth="1"/>
    <col min="10252" max="10496" width="9.33203125" style="262"/>
    <col min="10497" max="10497" width="12.44140625" style="262" customWidth="1"/>
    <col min="10498" max="10498" width="62" style="262" customWidth="1"/>
    <col min="10499" max="10499" width="15.77734375" style="262" customWidth="1"/>
    <col min="10500" max="10505" width="14.77734375" style="262" customWidth="1"/>
    <col min="10506" max="10507" width="15.77734375" style="262" customWidth="1"/>
    <col min="10508" max="10752" width="9.33203125" style="262"/>
    <col min="10753" max="10753" width="12.44140625" style="262" customWidth="1"/>
    <col min="10754" max="10754" width="62" style="262" customWidth="1"/>
    <col min="10755" max="10755" width="15.77734375" style="262" customWidth="1"/>
    <col min="10756" max="10761" width="14.77734375" style="262" customWidth="1"/>
    <col min="10762" max="10763" width="15.77734375" style="262" customWidth="1"/>
    <col min="10764" max="11008" width="9.33203125" style="262"/>
    <col min="11009" max="11009" width="12.44140625" style="262" customWidth="1"/>
    <col min="11010" max="11010" width="62" style="262" customWidth="1"/>
    <col min="11011" max="11011" width="15.77734375" style="262" customWidth="1"/>
    <col min="11012" max="11017" width="14.77734375" style="262" customWidth="1"/>
    <col min="11018" max="11019" width="15.77734375" style="262" customWidth="1"/>
    <col min="11020" max="11264" width="9.33203125" style="262"/>
    <col min="11265" max="11265" width="12.44140625" style="262" customWidth="1"/>
    <col min="11266" max="11266" width="62" style="262" customWidth="1"/>
    <col min="11267" max="11267" width="15.77734375" style="262" customWidth="1"/>
    <col min="11268" max="11273" width="14.77734375" style="262" customWidth="1"/>
    <col min="11274" max="11275" width="15.77734375" style="262" customWidth="1"/>
    <col min="11276" max="11520" width="9.33203125" style="262"/>
    <col min="11521" max="11521" width="12.44140625" style="262" customWidth="1"/>
    <col min="11522" max="11522" width="62" style="262" customWidth="1"/>
    <col min="11523" max="11523" width="15.77734375" style="262" customWidth="1"/>
    <col min="11524" max="11529" width="14.77734375" style="262" customWidth="1"/>
    <col min="11530" max="11531" width="15.77734375" style="262" customWidth="1"/>
    <col min="11532" max="11776" width="9.33203125" style="262"/>
    <col min="11777" max="11777" width="12.44140625" style="262" customWidth="1"/>
    <col min="11778" max="11778" width="62" style="262" customWidth="1"/>
    <col min="11779" max="11779" width="15.77734375" style="262" customWidth="1"/>
    <col min="11780" max="11785" width="14.77734375" style="262" customWidth="1"/>
    <col min="11786" max="11787" width="15.77734375" style="262" customWidth="1"/>
    <col min="11788" max="12032" width="9.33203125" style="262"/>
    <col min="12033" max="12033" width="12.44140625" style="262" customWidth="1"/>
    <col min="12034" max="12034" width="62" style="262" customWidth="1"/>
    <col min="12035" max="12035" width="15.77734375" style="262" customWidth="1"/>
    <col min="12036" max="12041" width="14.77734375" style="262" customWidth="1"/>
    <col min="12042" max="12043" width="15.77734375" style="262" customWidth="1"/>
    <col min="12044" max="12288" width="9.33203125" style="262"/>
    <col min="12289" max="12289" width="12.44140625" style="262" customWidth="1"/>
    <col min="12290" max="12290" width="62" style="262" customWidth="1"/>
    <col min="12291" max="12291" width="15.77734375" style="262" customWidth="1"/>
    <col min="12292" max="12297" width="14.77734375" style="262" customWidth="1"/>
    <col min="12298" max="12299" width="15.77734375" style="262" customWidth="1"/>
    <col min="12300" max="12544" width="9.33203125" style="262"/>
    <col min="12545" max="12545" width="12.44140625" style="262" customWidth="1"/>
    <col min="12546" max="12546" width="62" style="262" customWidth="1"/>
    <col min="12547" max="12547" width="15.77734375" style="262" customWidth="1"/>
    <col min="12548" max="12553" width="14.77734375" style="262" customWidth="1"/>
    <col min="12554" max="12555" width="15.77734375" style="262" customWidth="1"/>
    <col min="12556" max="12800" width="9.33203125" style="262"/>
    <col min="12801" max="12801" width="12.44140625" style="262" customWidth="1"/>
    <col min="12802" max="12802" width="62" style="262" customWidth="1"/>
    <col min="12803" max="12803" width="15.77734375" style="262" customWidth="1"/>
    <col min="12804" max="12809" width="14.77734375" style="262" customWidth="1"/>
    <col min="12810" max="12811" width="15.77734375" style="262" customWidth="1"/>
    <col min="12812" max="13056" width="9.33203125" style="262"/>
    <col min="13057" max="13057" width="12.44140625" style="262" customWidth="1"/>
    <col min="13058" max="13058" width="62" style="262" customWidth="1"/>
    <col min="13059" max="13059" width="15.77734375" style="262" customWidth="1"/>
    <col min="13060" max="13065" width="14.77734375" style="262" customWidth="1"/>
    <col min="13066" max="13067" width="15.77734375" style="262" customWidth="1"/>
    <col min="13068" max="13312" width="9.33203125" style="262"/>
    <col min="13313" max="13313" width="12.44140625" style="262" customWidth="1"/>
    <col min="13314" max="13314" width="62" style="262" customWidth="1"/>
    <col min="13315" max="13315" width="15.77734375" style="262" customWidth="1"/>
    <col min="13316" max="13321" width="14.77734375" style="262" customWidth="1"/>
    <col min="13322" max="13323" width="15.77734375" style="262" customWidth="1"/>
    <col min="13324" max="13568" width="9.33203125" style="262"/>
    <col min="13569" max="13569" width="12.44140625" style="262" customWidth="1"/>
    <col min="13570" max="13570" width="62" style="262" customWidth="1"/>
    <col min="13571" max="13571" width="15.77734375" style="262" customWidth="1"/>
    <col min="13572" max="13577" width="14.77734375" style="262" customWidth="1"/>
    <col min="13578" max="13579" width="15.77734375" style="262" customWidth="1"/>
    <col min="13580" max="13824" width="9.33203125" style="262"/>
    <col min="13825" max="13825" width="12.44140625" style="262" customWidth="1"/>
    <col min="13826" max="13826" width="62" style="262" customWidth="1"/>
    <col min="13827" max="13827" width="15.77734375" style="262" customWidth="1"/>
    <col min="13828" max="13833" width="14.77734375" style="262" customWidth="1"/>
    <col min="13834" max="13835" width="15.77734375" style="262" customWidth="1"/>
    <col min="13836" max="14080" width="9.33203125" style="262"/>
    <col min="14081" max="14081" width="12.44140625" style="262" customWidth="1"/>
    <col min="14082" max="14082" width="62" style="262" customWidth="1"/>
    <col min="14083" max="14083" width="15.77734375" style="262" customWidth="1"/>
    <col min="14084" max="14089" width="14.77734375" style="262" customWidth="1"/>
    <col min="14090" max="14091" width="15.77734375" style="262" customWidth="1"/>
    <col min="14092" max="14336" width="9.33203125" style="262"/>
    <col min="14337" max="14337" width="12.44140625" style="262" customWidth="1"/>
    <col min="14338" max="14338" width="62" style="262" customWidth="1"/>
    <col min="14339" max="14339" width="15.77734375" style="262" customWidth="1"/>
    <col min="14340" max="14345" width="14.77734375" style="262" customWidth="1"/>
    <col min="14346" max="14347" width="15.77734375" style="262" customWidth="1"/>
    <col min="14348" max="14592" width="9.33203125" style="262"/>
    <col min="14593" max="14593" width="12.44140625" style="262" customWidth="1"/>
    <col min="14594" max="14594" width="62" style="262" customWidth="1"/>
    <col min="14595" max="14595" width="15.77734375" style="262" customWidth="1"/>
    <col min="14596" max="14601" width="14.77734375" style="262" customWidth="1"/>
    <col min="14602" max="14603" width="15.77734375" style="262" customWidth="1"/>
    <col min="14604" max="14848" width="9.33203125" style="262"/>
    <col min="14849" max="14849" width="12.44140625" style="262" customWidth="1"/>
    <col min="14850" max="14850" width="62" style="262" customWidth="1"/>
    <col min="14851" max="14851" width="15.77734375" style="262" customWidth="1"/>
    <col min="14852" max="14857" width="14.77734375" style="262" customWidth="1"/>
    <col min="14858" max="14859" width="15.77734375" style="262" customWidth="1"/>
    <col min="14860" max="15104" width="9.33203125" style="262"/>
    <col min="15105" max="15105" width="12.44140625" style="262" customWidth="1"/>
    <col min="15106" max="15106" width="62" style="262" customWidth="1"/>
    <col min="15107" max="15107" width="15.77734375" style="262" customWidth="1"/>
    <col min="15108" max="15113" width="14.77734375" style="262" customWidth="1"/>
    <col min="15114" max="15115" width="15.77734375" style="262" customWidth="1"/>
    <col min="15116" max="15360" width="9.33203125" style="262"/>
    <col min="15361" max="15361" width="12.44140625" style="262" customWidth="1"/>
    <col min="15362" max="15362" width="62" style="262" customWidth="1"/>
    <col min="15363" max="15363" width="15.77734375" style="262" customWidth="1"/>
    <col min="15364" max="15369" width="14.77734375" style="262" customWidth="1"/>
    <col min="15370" max="15371" width="15.77734375" style="262" customWidth="1"/>
    <col min="15372" max="15616" width="9.33203125" style="262"/>
    <col min="15617" max="15617" width="12.44140625" style="262" customWidth="1"/>
    <col min="15618" max="15618" width="62" style="262" customWidth="1"/>
    <col min="15619" max="15619" width="15.77734375" style="262" customWidth="1"/>
    <col min="15620" max="15625" width="14.77734375" style="262" customWidth="1"/>
    <col min="15626" max="15627" width="15.77734375" style="262" customWidth="1"/>
    <col min="15628" max="15872" width="9.33203125" style="262"/>
    <col min="15873" max="15873" width="12.44140625" style="262" customWidth="1"/>
    <col min="15874" max="15874" width="62" style="262" customWidth="1"/>
    <col min="15875" max="15875" width="15.77734375" style="262" customWidth="1"/>
    <col min="15876" max="15881" width="14.77734375" style="262" customWidth="1"/>
    <col min="15882" max="15883" width="15.77734375" style="262" customWidth="1"/>
    <col min="15884" max="16128" width="9.33203125" style="262"/>
    <col min="16129" max="16129" width="12.44140625" style="262" customWidth="1"/>
    <col min="16130" max="16130" width="62" style="262" customWidth="1"/>
    <col min="16131" max="16131" width="15.77734375" style="262" customWidth="1"/>
    <col min="16132" max="16137" width="14.77734375" style="262" customWidth="1"/>
    <col min="16138" max="16139" width="15.77734375" style="262" customWidth="1"/>
    <col min="16140" max="16384" width="9.33203125" style="262"/>
  </cols>
  <sheetData>
    <row r="1" spans="1:11" s="247" customFormat="1" ht="16.5" customHeight="1" thickBot="1" x14ac:dyDescent="0.3">
      <c r="A1" s="246"/>
      <c r="B1" s="511" t="s">
        <v>470</v>
      </c>
      <c r="C1" s="512"/>
      <c r="D1" s="512"/>
      <c r="E1" s="512"/>
      <c r="F1" s="512"/>
      <c r="G1" s="512"/>
      <c r="H1" s="512"/>
      <c r="I1" s="512"/>
      <c r="J1" s="512"/>
      <c r="K1" s="512"/>
    </row>
    <row r="2" spans="1:11" s="250" customFormat="1" ht="16.2" thickBot="1" x14ac:dyDescent="0.35">
      <c r="A2" s="248" t="s">
        <v>292</v>
      </c>
      <c r="B2" s="513" t="s">
        <v>399</v>
      </c>
      <c r="C2" s="514"/>
      <c r="D2" s="514"/>
      <c r="E2" s="514"/>
      <c r="F2" s="514"/>
      <c r="G2" s="514"/>
      <c r="H2" s="514"/>
      <c r="I2" s="515"/>
      <c r="J2" s="516"/>
      <c r="K2" s="249" t="s">
        <v>400</v>
      </c>
    </row>
    <row r="3" spans="1:11" s="250" customFormat="1" ht="23.4" thickBot="1" x14ac:dyDescent="0.35">
      <c r="A3" s="248" t="s">
        <v>401</v>
      </c>
      <c r="B3" s="517" t="s">
        <v>427</v>
      </c>
      <c r="C3" s="518"/>
      <c r="D3" s="518"/>
      <c r="E3" s="518"/>
      <c r="F3" s="518"/>
      <c r="G3" s="518"/>
      <c r="H3" s="518"/>
      <c r="I3" s="519"/>
      <c r="J3" s="520"/>
      <c r="K3" s="251" t="s">
        <v>403</v>
      </c>
    </row>
    <row r="4" spans="1:11" s="256" customFormat="1" ht="15.9" customHeight="1" thickBot="1" x14ac:dyDescent="0.35">
      <c r="A4" s="252"/>
      <c r="B4" s="252"/>
      <c r="C4" s="253"/>
      <c r="D4" s="253"/>
      <c r="E4" s="253"/>
      <c r="F4" s="253"/>
      <c r="G4" s="253"/>
      <c r="H4" s="254"/>
      <c r="I4" s="254"/>
      <c r="J4" s="254"/>
      <c r="K4" s="255" t="str">
        <f>CONCATENATE('[1]4.sz.mell.'!I2)</f>
        <v>Forintban!</v>
      </c>
    </row>
    <row r="5" spans="1:11" ht="40.5" customHeight="1" thickBot="1" x14ac:dyDescent="0.35">
      <c r="A5" s="257" t="s">
        <v>404</v>
      </c>
      <c r="B5" s="258" t="s">
        <v>405</v>
      </c>
      <c r="C5" s="259" t="str">
        <f>CONCATENATE('[1]1.sz.mell.'!C9:K9)</f>
        <v>Eredeti
előirányzat</v>
      </c>
      <c r="D5" s="260" t="str">
        <f>CONCATENATE('[1]1.sz.mell.'!D9)</f>
        <v xml:space="preserve">1. sz. módosítás </v>
      </c>
      <c r="E5" s="260" t="str">
        <f>CONCATENATE('[1]1.sz.mell.'!E9)</f>
        <v xml:space="preserve">2. sz. módosítás </v>
      </c>
      <c r="F5" s="260" t="str">
        <f>CONCATENATE('[1]1.sz.mell.'!F9)</f>
        <v xml:space="preserve">3. sz. módosítás </v>
      </c>
      <c r="G5" s="260" t="str">
        <f>CONCATENATE('[1]1.sz.mell.'!G9)</f>
        <v xml:space="preserve">4. sz. módosítás </v>
      </c>
      <c r="H5" s="260" t="str">
        <f>CONCATENATE('[1]1.sz.mell.'!H9)</f>
        <v xml:space="preserve">.5. sz. módosítás </v>
      </c>
      <c r="I5" s="260" t="str">
        <f>CONCATENATE('[1]1.sz.mell.'!I9)</f>
        <v xml:space="preserve">6. sz. módosítás </v>
      </c>
      <c r="J5" s="260" t="s">
        <v>13</v>
      </c>
      <c r="K5" s="261" t="s">
        <v>14</v>
      </c>
    </row>
    <row r="6" spans="1:11" s="268" customFormat="1" ht="12.9" customHeight="1" thickBot="1" x14ac:dyDescent="0.35">
      <c r="A6" s="263" t="s">
        <v>15</v>
      </c>
      <c r="B6" s="264" t="s">
        <v>16</v>
      </c>
      <c r="C6" s="265" t="s">
        <v>17</v>
      </c>
      <c r="D6" s="265" t="s">
        <v>18</v>
      </c>
      <c r="E6" s="266" t="s">
        <v>19</v>
      </c>
      <c r="F6" s="266" t="s">
        <v>20</v>
      </c>
      <c r="G6" s="266" t="s">
        <v>21</v>
      </c>
      <c r="H6" s="266" t="s">
        <v>22</v>
      </c>
      <c r="I6" s="266" t="s">
        <v>23</v>
      </c>
      <c r="J6" s="266" t="s">
        <v>24</v>
      </c>
      <c r="K6" s="267" t="s">
        <v>25</v>
      </c>
    </row>
    <row r="7" spans="1:11" s="268" customFormat="1" ht="15.9" customHeight="1" thickBot="1" x14ac:dyDescent="0.35">
      <c r="A7" s="521" t="s">
        <v>290</v>
      </c>
      <c r="B7" s="522"/>
      <c r="C7" s="522"/>
      <c r="D7" s="522"/>
      <c r="E7" s="522"/>
      <c r="F7" s="522"/>
      <c r="G7" s="522"/>
      <c r="H7" s="522"/>
      <c r="I7" s="522"/>
      <c r="J7" s="522"/>
      <c r="K7" s="523"/>
    </row>
    <row r="8" spans="1:11" s="268" customFormat="1" ht="12" customHeight="1" thickBot="1" x14ac:dyDescent="0.35">
      <c r="A8" s="74" t="s">
        <v>26</v>
      </c>
      <c r="B8" s="17" t="s">
        <v>27</v>
      </c>
      <c r="C8" s="18">
        <f>+C9+C10+C11+C12+C13+C14</f>
        <v>153425812</v>
      </c>
      <c r="D8" s="109">
        <f t="shared" ref="D8:I8" si="0">+D9+D10+D11+D12+D13+D14</f>
        <v>6993817</v>
      </c>
      <c r="E8" s="109">
        <f t="shared" si="0"/>
        <v>9002920</v>
      </c>
      <c r="F8" s="109">
        <f t="shared" si="0"/>
        <v>648420</v>
      </c>
      <c r="G8" s="109">
        <f t="shared" si="0"/>
        <v>0</v>
      </c>
      <c r="H8" s="109">
        <f t="shared" si="0"/>
        <v>0</v>
      </c>
      <c r="I8" s="18">
        <f t="shared" si="0"/>
        <v>0</v>
      </c>
      <c r="J8" s="18">
        <f>+J9+J10+J11+J12+J13+J14</f>
        <v>16645157</v>
      </c>
      <c r="K8" s="269">
        <f>+K9+K10+K11+K12+K13+K14</f>
        <v>170070969</v>
      </c>
    </row>
    <row r="9" spans="1:11" s="272" customFormat="1" ht="12" customHeight="1" x14ac:dyDescent="0.2">
      <c r="A9" s="270" t="s">
        <v>28</v>
      </c>
      <c r="B9" s="22" t="s">
        <v>29</v>
      </c>
      <c r="C9" s="23">
        <v>76021203</v>
      </c>
      <c r="D9" s="103">
        <v>246050</v>
      </c>
      <c r="E9" s="23">
        <v>2825000</v>
      </c>
      <c r="F9" s="103">
        <v>-31512</v>
      </c>
      <c r="G9" s="103"/>
      <c r="H9" s="103"/>
      <c r="I9" s="23"/>
      <c r="J9" s="24">
        <f>D9+E9+F9+G9+H9+I9</f>
        <v>3039538</v>
      </c>
      <c r="K9" s="271">
        <f t="shared" ref="K9:K14" si="1">C9+J9</f>
        <v>79060741</v>
      </c>
    </row>
    <row r="10" spans="1:11" s="274" customFormat="1" ht="12" customHeight="1" x14ac:dyDescent="0.2">
      <c r="A10" s="273" t="s">
        <v>30</v>
      </c>
      <c r="B10" s="27" t="s">
        <v>31</v>
      </c>
      <c r="C10" s="23">
        <v>26445784</v>
      </c>
      <c r="D10" s="105"/>
      <c r="E10" s="23">
        <v>390000</v>
      </c>
      <c r="F10" s="105">
        <v>-178184</v>
      </c>
      <c r="G10" s="105"/>
      <c r="H10" s="105"/>
      <c r="I10" s="28"/>
      <c r="J10" s="24">
        <f t="shared" ref="J10:J64" si="2">D10+E10+F10+G10+H10+I10</f>
        <v>211816</v>
      </c>
      <c r="K10" s="271">
        <f t="shared" si="1"/>
        <v>26657600</v>
      </c>
    </row>
    <row r="11" spans="1:11" s="274" customFormat="1" ht="12" customHeight="1" x14ac:dyDescent="0.2">
      <c r="A11" s="273" t="s">
        <v>32</v>
      </c>
      <c r="B11" s="27" t="s">
        <v>33</v>
      </c>
      <c r="C11" s="23">
        <v>49158825</v>
      </c>
      <c r="D11" s="105">
        <v>67667</v>
      </c>
      <c r="E11" s="23">
        <v>1856000</v>
      </c>
      <c r="F11" s="105">
        <v>858116</v>
      </c>
      <c r="G11" s="105"/>
      <c r="H11" s="105"/>
      <c r="I11" s="28"/>
      <c r="J11" s="24">
        <f t="shared" si="2"/>
        <v>2781783</v>
      </c>
      <c r="K11" s="271">
        <f t="shared" si="1"/>
        <v>51940608</v>
      </c>
    </row>
    <row r="12" spans="1:11" s="274" customFormat="1" ht="12" customHeight="1" x14ac:dyDescent="0.2">
      <c r="A12" s="273" t="s">
        <v>34</v>
      </c>
      <c r="B12" s="27" t="s">
        <v>35</v>
      </c>
      <c r="C12" s="23">
        <v>1800000</v>
      </c>
      <c r="D12" s="105"/>
      <c r="E12" s="23"/>
      <c r="F12" s="105"/>
      <c r="G12" s="105"/>
      <c r="H12" s="105"/>
      <c r="I12" s="28"/>
      <c r="J12" s="24">
        <f t="shared" si="2"/>
        <v>0</v>
      </c>
      <c r="K12" s="271">
        <f t="shared" si="1"/>
        <v>1800000</v>
      </c>
    </row>
    <row r="13" spans="1:11" s="274" customFormat="1" ht="12" customHeight="1" x14ac:dyDescent="0.2">
      <c r="A13" s="273" t="s">
        <v>36</v>
      </c>
      <c r="B13" s="27" t="s">
        <v>406</v>
      </c>
      <c r="C13" s="23"/>
      <c r="D13" s="105">
        <v>6680100</v>
      </c>
      <c r="E13" s="23">
        <v>3931920</v>
      </c>
      <c r="F13" s="105"/>
      <c r="G13" s="105"/>
      <c r="H13" s="105"/>
      <c r="I13" s="28"/>
      <c r="J13" s="24">
        <f t="shared" si="2"/>
        <v>10612020</v>
      </c>
      <c r="K13" s="271">
        <f t="shared" si="1"/>
        <v>10612020</v>
      </c>
    </row>
    <row r="14" spans="1:11" s="272" customFormat="1" ht="12" customHeight="1" thickBot="1" x14ac:dyDescent="0.25">
      <c r="A14" s="275" t="s">
        <v>38</v>
      </c>
      <c r="B14" s="35" t="s">
        <v>39</v>
      </c>
      <c r="C14" s="23"/>
      <c r="D14" s="105"/>
      <c r="E14" s="105"/>
      <c r="F14" s="105"/>
      <c r="G14" s="105"/>
      <c r="H14" s="105"/>
      <c r="I14" s="28"/>
      <c r="J14" s="24">
        <f t="shared" si="2"/>
        <v>0</v>
      </c>
      <c r="K14" s="271">
        <f t="shared" si="1"/>
        <v>0</v>
      </c>
    </row>
    <row r="15" spans="1:11" s="272" customFormat="1" ht="12" customHeight="1" thickBot="1" x14ac:dyDescent="0.35">
      <c r="A15" s="74" t="s">
        <v>40</v>
      </c>
      <c r="B15" s="32" t="s">
        <v>41</v>
      </c>
      <c r="C15" s="18">
        <f>+C16+C17+C18+C19+C20</f>
        <v>53572780</v>
      </c>
      <c r="D15" s="109">
        <f t="shared" ref="D15:K15" si="3">+D16+D17+D18+D19+D20</f>
        <v>0</v>
      </c>
      <c r="E15" s="109">
        <f t="shared" si="3"/>
        <v>0</v>
      </c>
      <c r="F15" s="109">
        <f t="shared" si="3"/>
        <v>632758</v>
      </c>
      <c r="G15" s="109">
        <f t="shared" si="3"/>
        <v>0</v>
      </c>
      <c r="H15" s="109">
        <f t="shared" si="3"/>
        <v>0</v>
      </c>
      <c r="I15" s="18">
        <f t="shared" si="3"/>
        <v>0</v>
      </c>
      <c r="J15" s="18">
        <f t="shared" si="3"/>
        <v>632758</v>
      </c>
      <c r="K15" s="269">
        <f t="shared" si="3"/>
        <v>54205538</v>
      </c>
    </row>
    <row r="16" spans="1:11" s="272" customFormat="1" ht="12" customHeight="1" x14ac:dyDescent="0.2">
      <c r="A16" s="270" t="s">
        <v>42</v>
      </c>
      <c r="B16" s="22" t="s">
        <v>43</v>
      </c>
      <c r="C16" s="23"/>
      <c r="D16" s="103"/>
      <c r="E16" s="103"/>
      <c r="F16" s="103"/>
      <c r="G16" s="103"/>
      <c r="H16" s="103"/>
      <c r="I16" s="23"/>
      <c r="J16" s="24">
        <f t="shared" si="2"/>
        <v>0</v>
      </c>
      <c r="K16" s="271">
        <f t="shared" ref="K16:K21" si="4">C16+J16</f>
        <v>0</v>
      </c>
    </row>
    <row r="17" spans="1:11" s="272" customFormat="1" ht="12" customHeight="1" x14ac:dyDescent="0.2">
      <c r="A17" s="273" t="s">
        <v>44</v>
      </c>
      <c r="B17" s="27" t="s">
        <v>45</v>
      </c>
      <c r="C17" s="23"/>
      <c r="D17" s="105"/>
      <c r="E17" s="105"/>
      <c r="F17" s="105"/>
      <c r="G17" s="105"/>
      <c r="H17" s="105"/>
      <c r="I17" s="28"/>
      <c r="J17" s="86">
        <f t="shared" si="2"/>
        <v>0</v>
      </c>
      <c r="K17" s="276">
        <f t="shared" si="4"/>
        <v>0</v>
      </c>
    </row>
    <row r="18" spans="1:11" s="272" customFormat="1" ht="12" customHeight="1" x14ac:dyDescent="0.2">
      <c r="A18" s="273" t="s">
        <v>46</v>
      </c>
      <c r="B18" s="27" t="s">
        <v>47</v>
      </c>
      <c r="C18" s="23"/>
      <c r="D18" s="105"/>
      <c r="E18" s="105"/>
      <c r="F18" s="105"/>
      <c r="G18" s="105"/>
      <c r="H18" s="105"/>
      <c r="I18" s="28"/>
      <c r="J18" s="86">
        <f t="shared" si="2"/>
        <v>0</v>
      </c>
      <c r="K18" s="276">
        <f t="shared" si="4"/>
        <v>0</v>
      </c>
    </row>
    <row r="19" spans="1:11" s="272" customFormat="1" ht="12" customHeight="1" x14ac:dyDescent="0.2">
      <c r="A19" s="273" t="s">
        <v>48</v>
      </c>
      <c r="B19" s="27" t="s">
        <v>49</v>
      </c>
      <c r="C19" s="23"/>
      <c r="D19" s="105"/>
      <c r="E19" s="105"/>
      <c r="F19" s="105"/>
      <c r="G19" s="105"/>
      <c r="H19" s="105"/>
      <c r="I19" s="28"/>
      <c r="J19" s="86">
        <f t="shared" si="2"/>
        <v>0</v>
      </c>
      <c r="K19" s="276">
        <f t="shared" si="4"/>
        <v>0</v>
      </c>
    </row>
    <row r="20" spans="1:11" s="272" customFormat="1" ht="12" customHeight="1" x14ac:dyDescent="0.2">
      <c r="A20" s="273" t="s">
        <v>50</v>
      </c>
      <c r="B20" s="27" t="s">
        <v>51</v>
      </c>
      <c r="C20" s="23">
        <v>53572780</v>
      </c>
      <c r="D20" s="105"/>
      <c r="E20" s="105"/>
      <c r="F20" s="105">
        <v>632758</v>
      </c>
      <c r="G20" s="105"/>
      <c r="H20" s="105"/>
      <c r="I20" s="28"/>
      <c r="J20" s="86">
        <f t="shared" si="2"/>
        <v>632758</v>
      </c>
      <c r="K20" s="276">
        <f t="shared" si="4"/>
        <v>54205538</v>
      </c>
    </row>
    <row r="21" spans="1:11" s="274" customFormat="1" ht="12" customHeight="1" thickBot="1" x14ac:dyDescent="0.25">
      <c r="A21" s="275" t="s">
        <v>52</v>
      </c>
      <c r="B21" s="35" t="s">
        <v>53</v>
      </c>
      <c r="C21" s="23"/>
      <c r="D21" s="107"/>
      <c r="E21" s="107"/>
      <c r="F21" s="107"/>
      <c r="G21" s="107"/>
      <c r="H21" s="107"/>
      <c r="I21" s="33"/>
      <c r="J21" s="88">
        <f t="shared" si="2"/>
        <v>0</v>
      </c>
      <c r="K21" s="277">
        <f t="shared" si="4"/>
        <v>0</v>
      </c>
    </row>
    <row r="22" spans="1:11" s="274" customFormat="1" ht="12" customHeight="1" thickBot="1" x14ac:dyDescent="0.35">
      <c r="A22" s="74" t="s">
        <v>54</v>
      </c>
      <c r="B22" s="17" t="s">
        <v>55</v>
      </c>
      <c r="C22" s="18">
        <f>+C23+C24+C25+C26+C27</f>
        <v>2000000</v>
      </c>
      <c r="D22" s="109">
        <f t="shared" ref="D22:K22" si="5">+D23+D24+D25+D26+D27</f>
        <v>0</v>
      </c>
      <c r="E22" s="109">
        <f t="shared" si="5"/>
        <v>14200100</v>
      </c>
      <c r="F22" s="109">
        <f t="shared" si="5"/>
        <v>-7904488</v>
      </c>
      <c r="G22" s="109">
        <f t="shared" si="5"/>
        <v>0</v>
      </c>
      <c r="H22" s="109">
        <f t="shared" si="5"/>
        <v>0</v>
      </c>
      <c r="I22" s="18">
        <f t="shared" si="5"/>
        <v>0</v>
      </c>
      <c r="J22" s="18">
        <f t="shared" si="5"/>
        <v>6295612</v>
      </c>
      <c r="K22" s="269">
        <f t="shared" si="5"/>
        <v>8295612</v>
      </c>
    </row>
    <row r="23" spans="1:11" s="274" customFormat="1" ht="12" customHeight="1" x14ac:dyDescent="0.2">
      <c r="A23" s="270" t="s">
        <v>56</v>
      </c>
      <c r="B23" s="22" t="s">
        <v>57</v>
      </c>
      <c r="C23" s="23"/>
      <c r="D23" s="103"/>
      <c r="E23" s="103">
        <v>1201000</v>
      </c>
      <c r="F23" s="103"/>
      <c r="G23" s="103"/>
      <c r="H23" s="103"/>
      <c r="I23" s="23"/>
      <c r="J23" s="24">
        <f t="shared" si="2"/>
        <v>1201000</v>
      </c>
      <c r="K23" s="271">
        <f t="shared" ref="K23:K28" si="6">C23+J23</f>
        <v>1201000</v>
      </c>
    </row>
    <row r="24" spans="1:11" s="272" customFormat="1" ht="12" customHeight="1" x14ac:dyDescent="0.2">
      <c r="A24" s="273" t="s">
        <v>58</v>
      </c>
      <c r="B24" s="27" t="s">
        <v>59</v>
      </c>
      <c r="C24" s="28"/>
      <c r="D24" s="105"/>
      <c r="E24" s="105"/>
      <c r="F24" s="105"/>
      <c r="G24" s="105"/>
      <c r="H24" s="105"/>
      <c r="I24" s="28"/>
      <c r="J24" s="86">
        <f t="shared" si="2"/>
        <v>0</v>
      </c>
      <c r="K24" s="276">
        <f t="shared" si="6"/>
        <v>0</v>
      </c>
    </row>
    <row r="25" spans="1:11" s="274" customFormat="1" ht="12" customHeight="1" x14ac:dyDescent="0.2">
      <c r="A25" s="273" t="s">
        <v>60</v>
      </c>
      <c r="B25" s="27" t="s">
        <v>61</v>
      </c>
      <c r="C25" s="28"/>
      <c r="D25" s="105"/>
      <c r="E25" s="105"/>
      <c r="F25" s="105"/>
      <c r="G25" s="105"/>
      <c r="H25" s="105"/>
      <c r="I25" s="28"/>
      <c r="J25" s="86">
        <f t="shared" si="2"/>
        <v>0</v>
      </c>
      <c r="K25" s="276">
        <f t="shared" si="6"/>
        <v>0</v>
      </c>
    </row>
    <row r="26" spans="1:11" s="274" customFormat="1" ht="12" customHeight="1" x14ac:dyDescent="0.2">
      <c r="A26" s="273" t="s">
        <v>62</v>
      </c>
      <c r="B26" s="27" t="s">
        <v>63</v>
      </c>
      <c r="C26" s="28"/>
      <c r="D26" s="105"/>
      <c r="E26" s="105"/>
      <c r="F26" s="105"/>
      <c r="G26" s="105"/>
      <c r="H26" s="105"/>
      <c r="I26" s="28"/>
      <c r="J26" s="86">
        <f t="shared" si="2"/>
        <v>0</v>
      </c>
      <c r="K26" s="276">
        <f t="shared" si="6"/>
        <v>0</v>
      </c>
    </row>
    <row r="27" spans="1:11" s="274" customFormat="1" ht="12" customHeight="1" x14ac:dyDescent="0.2">
      <c r="A27" s="273" t="s">
        <v>64</v>
      </c>
      <c r="B27" s="27" t="s">
        <v>65</v>
      </c>
      <c r="C27" s="28">
        <v>2000000</v>
      </c>
      <c r="D27" s="105"/>
      <c r="E27" s="105">
        <v>12999100</v>
      </c>
      <c r="F27" s="105">
        <v>-7904488</v>
      </c>
      <c r="G27" s="105"/>
      <c r="H27" s="105"/>
      <c r="I27" s="28"/>
      <c r="J27" s="86">
        <f t="shared" si="2"/>
        <v>5094612</v>
      </c>
      <c r="K27" s="276">
        <f t="shared" si="6"/>
        <v>7094612</v>
      </c>
    </row>
    <row r="28" spans="1:11" s="274" customFormat="1" ht="12" customHeight="1" thickBot="1" x14ac:dyDescent="0.25">
      <c r="A28" s="275" t="s">
        <v>66</v>
      </c>
      <c r="B28" s="35" t="s">
        <v>67</v>
      </c>
      <c r="C28" s="33"/>
      <c r="D28" s="107"/>
      <c r="E28" s="107"/>
      <c r="F28" s="107"/>
      <c r="G28" s="107"/>
      <c r="H28" s="107"/>
      <c r="I28" s="33"/>
      <c r="J28" s="88">
        <f t="shared" si="2"/>
        <v>0</v>
      </c>
      <c r="K28" s="277">
        <f t="shared" si="6"/>
        <v>0</v>
      </c>
    </row>
    <row r="29" spans="1:11" s="274" customFormat="1" ht="12" customHeight="1" thickBot="1" x14ac:dyDescent="0.35">
      <c r="A29" s="74" t="s">
        <v>68</v>
      </c>
      <c r="B29" s="17" t="s">
        <v>69</v>
      </c>
      <c r="C29" s="37">
        <f>+C30+C31+C32+C33+C34+C35+C36</f>
        <v>8500000</v>
      </c>
      <c r="D29" s="37">
        <f t="shared" ref="D29:K29" si="7">+D30+D31+D32+D33+D34+D35+D36</f>
        <v>0</v>
      </c>
      <c r="E29" s="37">
        <f t="shared" si="7"/>
        <v>0</v>
      </c>
      <c r="F29" s="37">
        <f t="shared" si="7"/>
        <v>2897310</v>
      </c>
      <c r="G29" s="37">
        <f t="shared" si="7"/>
        <v>0</v>
      </c>
      <c r="H29" s="37">
        <f t="shared" si="7"/>
        <v>0</v>
      </c>
      <c r="I29" s="37">
        <f t="shared" si="7"/>
        <v>0</v>
      </c>
      <c r="J29" s="37">
        <f t="shared" si="7"/>
        <v>2897310</v>
      </c>
      <c r="K29" s="278">
        <f t="shared" si="7"/>
        <v>11397310</v>
      </c>
    </row>
    <row r="30" spans="1:11" s="274" customFormat="1" ht="12" customHeight="1" x14ac:dyDescent="0.2">
      <c r="A30" s="270" t="s">
        <v>70</v>
      </c>
      <c r="B30" s="22" t="s">
        <v>71</v>
      </c>
      <c r="C30" s="23"/>
      <c r="D30" s="23"/>
      <c r="E30" s="23"/>
      <c r="F30" s="23"/>
      <c r="G30" s="23"/>
      <c r="H30" s="23"/>
      <c r="I30" s="23"/>
      <c r="J30" s="24">
        <f t="shared" si="2"/>
        <v>0</v>
      </c>
      <c r="K30" s="271">
        <f t="shared" ref="K30:K36" si="8">C30+J30</f>
        <v>0</v>
      </c>
    </row>
    <row r="31" spans="1:11" s="274" customFormat="1" ht="12" customHeight="1" x14ac:dyDescent="0.2">
      <c r="A31" s="273" t="s">
        <v>72</v>
      </c>
      <c r="B31" s="27" t="s">
        <v>73</v>
      </c>
      <c r="C31" s="28"/>
      <c r="D31" s="28"/>
      <c r="E31" s="28"/>
      <c r="F31" s="28"/>
      <c r="G31" s="28"/>
      <c r="H31" s="28"/>
      <c r="I31" s="28"/>
      <c r="J31" s="86">
        <f t="shared" si="2"/>
        <v>0</v>
      </c>
      <c r="K31" s="276">
        <f t="shared" si="8"/>
        <v>0</v>
      </c>
    </row>
    <row r="32" spans="1:11" s="274" customFormat="1" ht="12" customHeight="1" x14ac:dyDescent="0.2">
      <c r="A32" s="273" t="s">
        <v>74</v>
      </c>
      <c r="B32" s="27" t="s">
        <v>75</v>
      </c>
      <c r="C32" s="28">
        <v>7000000</v>
      </c>
      <c r="D32" s="28"/>
      <c r="E32" s="28"/>
      <c r="F32" s="28">
        <v>2550561</v>
      </c>
      <c r="G32" s="28"/>
      <c r="H32" s="28"/>
      <c r="I32" s="28"/>
      <c r="J32" s="86">
        <f t="shared" si="2"/>
        <v>2550561</v>
      </c>
      <c r="K32" s="276">
        <f t="shared" si="8"/>
        <v>9550561</v>
      </c>
    </row>
    <row r="33" spans="1:11" s="274" customFormat="1" ht="12" customHeight="1" x14ac:dyDescent="0.2">
      <c r="A33" s="273" t="s">
        <v>76</v>
      </c>
      <c r="B33" s="27" t="s">
        <v>77</v>
      </c>
      <c r="C33" s="28"/>
      <c r="D33" s="28"/>
      <c r="E33" s="28"/>
      <c r="F33" s="28"/>
      <c r="G33" s="28"/>
      <c r="H33" s="28"/>
      <c r="I33" s="28"/>
      <c r="J33" s="86">
        <f t="shared" si="2"/>
        <v>0</v>
      </c>
      <c r="K33" s="276">
        <f t="shared" si="8"/>
        <v>0</v>
      </c>
    </row>
    <row r="34" spans="1:11" s="274" customFormat="1" ht="12" customHeight="1" x14ac:dyDescent="0.2">
      <c r="A34" s="273" t="s">
        <v>78</v>
      </c>
      <c r="B34" s="27" t="s">
        <v>79</v>
      </c>
      <c r="C34" s="28">
        <v>1500000</v>
      </c>
      <c r="D34" s="28"/>
      <c r="E34" s="28"/>
      <c r="F34" s="28">
        <v>346749</v>
      </c>
      <c r="G34" s="28"/>
      <c r="H34" s="28"/>
      <c r="I34" s="28"/>
      <c r="J34" s="86">
        <f t="shared" si="2"/>
        <v>346749</v>
      </c>
      <c r="K34" s="276">
        <f t="shared" si="8"/>
        <v>1846749</v>
      </c>
    </row>
    <row r="35" spans="1:11" s="274" customFormat="1" ht="12" customHeight="1" x14ac:dyDescent="0.2">
      <c r="A35" s="273" t="s">
        <v>80</v>
      </c>
      <c r="B35" s="27" t="s">
        <v>81</v>
      </c>
      <c r="C35" s="28"/>
      <c r="D35" s="28"/>
      <c r="E35" s="28"/>
      <c r="F35" s="28"/>
      <c r="G35" s="28"/>
      <c r="H35" s="28"/>
      <c r="I35" s="28"/>
      <c r="J35" s="86">
        <f t="shared" si="2"/>
        <v>0</v>
      </c>
      <c r="K35" s="276">
        <f t="shared" si="8"/>
        <v>0</v>
      </c>
    </row>
    <row r="36" spans="1:11" s="274" customFormat="1" ht="12" customHeight="1" thickBot="1" x14ac:dyDescent="0.25">
      <c r="A36" s="275" t="s">
        <v>82</v>
      </c>
      <c r="B36" s="35" t="s">
        <v>83</v>
      </c>
      <c r="C36" s="33"/>
      <c r="D36" s="33"/>
      <c r="E36" s="33"/>
      <c r="F36" s="33"/>
      <c r="G36" s="33"/>
      <c r="H36" s="33"/>
      <c r="I36" s="33"/>
      <c r="J36" s="88">
        <f t="shared" si="2"/>
        <v>0</v>
      </c>
      <c r="K36" s="277">
        <f t="shared" si="8"/>
        <v>0</v>
      </c>
    </row>
    <row r="37" spans="1:11" s="274" customFormat="1" ht="12" customHeight="1" thickBot="1" x14ac:dyDescent="0.35">
      <c r="A37" s="74" t="s">
        <v>84</v>
      </c>
      <c r="B37" s="17" t="s">
        <v>85</v>
      </c>
      <c r="C37" s="18">
        <f>SUM(C38:C48)</f>
        <v>7395360</v>
      </c>
      <c r="D37" s="109">
        <f t="shared" ref="D37:K37" si="9">SUM(D38:D48)</f>
        <v>0</v>
      </c>
      <c r="E37" s="109">
        <f t="shared" si="9"/>
        <v>0</v>
      </c>
      <c r="F37" s="109">
        <f t="shared" si="9"/>
        <v>0</v>
      </c>
      <c r="G37" s="109">
        <f t="shared" si="9"/>
        <v>0</v>
      </c>
      <c r="H37" s="109">
        <f t="shared" si="9"/>
        <v>0</v>
      </c>
      <c r="I37" s="18">
        <f t="shared" si="9"/>
        <v>0</v>
      </c>
      <c r="J37" s="18">
        <f t="shared" si="9"/>
        <v>0</v>
      </c>
      <c r="K37" s="269">
        <f t="shared" si="9"/>
        <v>7395360</v>
      </c>
    </row>
    <row r="38" spans="1:11" s="274" customFormat="1" ht="12" customHeight="1" x14ac:dyDescent="0.2">
      <c r="A38" s="270" t="s">
        <v>86</v>
      </c>
      <c r="B38" s="22" t="s">
        <v>87</v>
      </c>
      <c r="C38" s="23"/>
      <c r="D38" s="103"/>
      <c r="E38" s="103"/>
      <c r="F38" s="103"/>
      <c r="G38" s="103"/>
      <c r="H38" s="103"/>
      <c r="I38" s="23"/>
      <c r="J38" s="24">
        <f t="shared" si="2"/>
        <v>0</v>
      </c>
      <c r="K38" s="271">
        <f t="shared" ref="K38:K48" si="10">C38+J38</f>
        <v>0</v>
      </c>
    </row>
    <row r="39" spans="1:11" s="274" customFormat="1" ht="12" customHeight="1" x14ac:dyDescent="0.2">
      <c r="A39" s="273" t="s">
        <v>88</v>
      </c>
      <c r="B39" s="27" t="s">
        <v>89</v>
      </c>
      <c r="C39" s="28">
        <v>4397939</v>
      </c>
      <c r="D39" s="105"/>
      <c r="E39" s="105"/>
      <c r="F39" s="105"/>
      <c r="G39" s="105"/>
      <c r="H39" s="105"/>
      <c r="I39" s="28"/>
      <c r="J39" s="86">
        <f t="shared" si="2"/>
        <v>0</v>
      </c>
      <c r="K39" s="276">
        <f t="shared" si="10"/>
        <v>4397939</v>
      </c>
    </row>
    <row r="40" spans="1:11" s="274" customFormat="1" ht="12" customHeight="1" x14ac:dyDescent="0.2">
      <c r="A40" s="273" t="s">
        <v>90</v>
      </c>
      <c r="B40" s="27" t="s">
        <v>91</v>
      </c>
      <c r="C40" s="28">
        <v>1443228</v>
      </c>
      <c r="D40" s="105"/>
      <c r="E40" s="105"/>
      <c r="F40" s="105"/>
      <c r="G40" s="105"/>
      <c r="H40" s="105"/>
      <c r="I40" s="28"/>
      <c r="J40" s="86">
        <f t="shared" si="2"/>
        <v>0</v>
      </c>
      <c r="K40" s="276">
        <f t="shared" si="10"/>
        <v>1443228</v>
      </c>
    </row>
    <row r="41" spans="1:11" s="274" customFormat="1" ht="12" customHeight="1" x14ac:dyDescent="0.2">
      <c r="A41" s="273" t="s">
        <v>92</v>
      </c>
      <c r="B41" s="27" t="s">
        <v>93</v>
      </c>
      <c r="C41" s="28"/>
      <c r="D41" s="105"/>
      <c r="E41" s="105"/>
      <c r="F41" s="105"/>
      <c r="G41" s="105"/>
      <c r="H41" s="105"/>
      <c r="I41" s="28"/>
      <c r="J41" s="86">
        <f t="shared" si="2"/>
        <v>0</v>
      </c>
      <c r="K41" s="276">
        <f t="shared" si="10"/>
        <v>0</v>
      </c>
    </row>
    <row r="42" spans="1:11" s="274" customFormat="1" ht="12" customHeight="1" x14ac:dyDescent="0.2">
      <c r="A42" s="273" t="s">
        <v>94</v>
      </c>
      <c r="B42" s="27" t="s">
        <v>95</v>
      </c>
      <c r="C42" s="28"/>
      <c r="D42" s="105"/>
      <c r="E42" s="105"/>
      <c r="F42" s="105"/>
      <c r="G42" s="105"/>
      <c r="H42" s="105"/>
      <c r="I42" s="28"/>
      <c r="J42" s="86">
        <f t="shared" si="2"/>
        <v>0</v>
      </c>
      <c r="K42" s="276">
        <f t="shared" si="10"/>
        <v>0</v>
      </c>
    </row>
    <row r="43" spans="1:11" s="274" customFormat="1" ht="12" customHeight="1" x14ac:dyDescent="0.2">
      <c r="A43" s="273" t="s">
        <v>96</v>
      </c>
      <c r="B43" s="27" t="s">
        <v>97</v>
      </c>
      <c r="C43" s="28">
        <v>1554193</v>
      </c>
      <c r="D43" s="105"/>
      <c r="E43" s="105"/>
      <c r="F43" s="105"/>
      <c r="G43" s="105"/>
      <c r="H43" s="105"/>
      <c r="I43" s="28"/>
      <c r="J43" s="86">
        <f t="shared" si="2"/>
        <v>0</v>
      </c>
      <c r="K43" s="276">
        <f t="shared" si="10"/>
        <v>1554193</v>
      </c>
    </row>
    <row r="44" spans="1:11" s="274" customFormat="1" ht="12" customHeight="1" x14ac:dyDescent="0.2">
      <c r="A44" s="273" t="s">
        <v>98</v>
      </c>
      <c r="B44" s="27" t="s">
        <v>99</v>
      </c>
      <c r="C44" s="28"/>
      <c r="D44" s="105"/>
      <c r="E44" s="105"/>
      <c r="F44" s="105"/>
      <c r="G44" s="105"/>
      <c r="H44" s="105"/>
      <c r="I44" s="28"/>
      <c r="J44" s="86">
        <f t="shared" si="2"/>
        <v>0</v>
      </c>
      <c r="K44" s="276">
        <f t="shared" si="10"/>
        <v>0</v>
      </c>
    </row>
    <row r="45" spans="1:11" s="274" customFormat="1" ht="12" customHeight="1" x14ac:dyDescent="0.2">
      <c r="A45" s="273" t="s">
        <v>100</v>
      </c>
      <c r="B45" s="27" t="s">
        <v>407</v>
      </c>
      <c r="C45" s="28"/>
      <c r="D45" s="105"/>
      <c r="E45" s="105"/>
      <c r="F45" s="105"/>
      <c r="G45" s="105"/>
      <c r="H45" s="105"/>
      <c r="I45" s="28"/>
      <c r="J45" s="86">
        <f t="shared" si="2"/>
        <v>0</v>
      </c>
      <c r="K45" s="276">
        <f t="shared" si="10"/>
        <v>0</v>
      </c>
    </row>
    <row r="46" spans="1:11" s="274" customFormat="1" ht="12" customHeight="1" x14ac:dyDescent="0.2">
      <c r="A46" s="273" t="s">
        <v>102</v>
      </c>
      <c r="B46" s="27" t="s">
        <v>103</v>
      </c>
      <c r="C46" s="39"/>
      <c r="D46" s="279"/>
      <c r="E46" s="279"/>
      <c r="F46" s="279"/>
      <c r="G46" s="279"/>
      <c r="H46" s="279"/>
      <c r="I46" s="39"/>
      <c r="J46" s="51">
        <f t="shared" si="2"/>
        <v>0</v>
      </c>
      <c r="K46" s="280">
        <f t="shared" si="10"/>
        <v>0</v>
      </c>
    </row>
    <row r="47" spans="1:11" s="274" customFormat="1" ht="12" customHeight="1" x14ac:dyDescent="0.2">
      <c r="A47" s="275" t="s">
        <v>104</v>
      </c>
      <c r="B47" s="35" t="s">
        <v>105</v>
      </c>
      <c r="C47" s="42"/>
      <c r="D47" s="281"/>
      <c r="E47" s="281"/>
      <c r="F47" s="281"/>
      <c r="G47" s="281"/>
      <c r="H47" s="281"/>
      <c r="I47" s="42"/>
      <c r="J47" s="282">
        <f t="shared" si="2"/>
        <v>0</v>
      </c>
      <c r="K47" s="283">
        <f t="shared" si="10"/>
        <v>0</v>
      </c>
    </row>
    <row r="48" spans="1:11" s="274" customFormat="1" ht="12" customHeight="1" thickBot="1" x14ac:dyDescent="0.25">
      <c r="A48" s="275" t="s">
        <v>106</v>
      </c>
      <c r="B48" s="35" t="s">
        <v>107</v>
      </c>
      <c r="C48" s="42"/>
      <c r="D48" s="281"/>
      <c r="E48" s="281"/>
      <c r="F48" s="281"/>
      <c r="G48" s="281"/>
      <c r="H48" s="281"/>
      <c r="I48" s="42"/>
      <c r="J48" s="282">
        <f t="shared" si="2"/>
        <v>0</v>
      </c>
      <c r="K48" s="283">
        <f t="shared" si="10"/>
        <v>0</v>
      </c>
    </row>
    <row r="49" spans="1:11" s="274" customFormat="1" ht="12" customHeight="1" thickBot="1" x14ac:dyDescent="0.35">
      <c r="A49" s="74" t="s">
        <v>108</v>
      </c>
      <c r="B49" s="17" t="s">
        <v>109</v>
      </c>
      <c r="C49" s="18">
        <f>SUM(C50:C54)</f>
        <v>1950000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 t="shared" si="11"/>
        <v>0</v>
      </c>
      <c r="I49" s="18">
        <f t="shared" si="11"/>
        <v>0</v>
      </c>
      <c r="J49" s="18">
        <f t="shared" si="11"/>
        <v>0</v>
      </c>
      <c r="K49" s="269">
        <f t="shared" si="11"/>
        <v>1950000</v>
      </c>
    </row>
    <row r="50" spans="1:11" s="274" customFormat="1" ht="12" customHeight="1" x14ac:dyDescent="0.2">
      <c r="A50" s="270" t="s">
        <v>110</v>
      </c>
      <c r="B50" s="22" t="s">
        <v>111</v>
      </c>
      <c r="C50" s="40"/>
      <c r="D50" s="284"/>
      <c r="E50" s="284"/>
      <c r="F50" s="284"/>
      <c r="G50" s="284"/>
      <c r="H50" s="284"/>
      <c r="I50" s="40"/>
      <c r="J50" s="41">
        <f t="shared" si="2"/>
        <v>0</v>
      </c>
      <c r="K50" s="285">
        <f>C50+J50</f>
        <v>0</v>
      </c>
    </row>
    <row r="51" spans="1:11" s="274" customFormat="1" ht="12" customHeight="1" x14ac:dyDescent="0.2">
      <c r="A51" s="273" t="s">
        <v>112</v>
      </c>
      <c r="B51" s="27" t="s">
        <v>113</v>
      </c>
      <c r="C51" s="39"/>
      <c r="D51" s="279"/>
      <c r="E51" s="279"/>
      <c r="F51" s="279"/>
      <c r="G51" s="279"/>
      <c r="H51" s="279"/>
      <c r="I51" s="39"/>
      <c r="J51" s="51">
        <f t="shared" si="2"/>
        <v>0</v>
      </c>
      <c r="K51" s="280">
        <f>C51+J51</f>
        <v>0</v>
      </c>
    </row>
    <row r="52" spans="1:11" s="274" customFormat="1" ht="12" customHeight="1" x14ac:dyDescent="0.2">
      <c r="A52" s="273" t="s">
        <v>114</v>
      </c>
      <c r="B52" s="27" t="s">
        <v>115</v>
      </c>
      <c r="C52" s="39">
        <v>1950000</v>
      </c>
      <c r="D52" s="279"/>
      <c r="E52" s="279"/>
      <c r="F52" s="279"/>
      <c r="G52" s="279"/>
      <c r="H52" s="279"/>
      <c r="I52" s="39"/>
      <c r="J52" s="51">
        <f t="shared" si="2"/>
        <v>0</v>
      </c>
      <c r="K52" s="280">
        <f>C52+J52</f>
        <v>1950000</v>
      </c>
    </row>
    <row r="53" spans="1:11" s="274" customFormat="1" ht="12" customHeight="1" x14ac:dyDescent="0.2">
      <c r="A53" s="273" t="s">
        <v>116</v>
      </c>
      <c r="B53" s="27" t="s">
        <v>117</v>
      </c>
      <c r="C53" s="39"/>
      <c r="D53" s="279"/>
      <c r="E53" s="279"/>
      <c r="F53" s="279"/>
      <c r="G53" s="279"/>
      <c r="H53" s="279"/>
      <c r="I53" s="39"/>
      <c r="J53" s="51">
        <f t="shared" si="2"/>
        <v>0</v>
      </c>
      <c r="K53" s="280">
        <f>C53+J53</f>
        <v>0</v>
      </c>
    </row>
    <row r="54" spans="1:11" s="274" customFormat="1" ht="12" customHeight="1" thickBot="1" x14ac:dyDescent="0.25">
      <c r="A54" s="286" t="s">
        <v>118</v>
      </c>
      <c r="B54" s="287" t="s">
        <v>119</v>
      </c>
      <c r="C54" s="47"/>
      <c r="D54" s="288"/>
      <c r="E54" s="288"/>
      <c r="F54" s="288"/>
      <c r="G54" s="288"/>
      <c r="H54" s="288"/>
      <c r="I54" s="47"/>
      <c r="J54" s="48">
        <f t="shared" si="2"/>
        <v>0</v>
      </c>
      <c r="K54" s="289">
        <f>C54+J54</f>
        <v>0</v>
      </c>
    </row>
    <row r="55" spans="1:11" s="274" customFormat="1" ht="12" customHeight="1" thickBot="1" x14ac:dyDescent="0.35">
      <c r="A55" s="74" t="s">
        <v>120</v>
      </c>
      <c r="B55" s="17" t="s">
        <v>121</v>
      </c>
      <c r="C55" s="18">
        <f>SUM(C56:C58)</f>
        <v>56000</v>
      </c>
      <c r="D55" s="109">
        <f t="shared" ref="D55:K55" si="12">SUM(D56:D58)</f>
        <v>0</v>
      </c>
      <c r="E55" s="109">
        <f t="shared" si="12"/>
        <v>0</v>
      </c>
      <c r="F55" s="109">
        <f t="shared" si="12"/>
        <v>0</v>
      </c>
      <c r="G55" s="109">
        <f t="shared" si="12"/>
        <v>0</v>
      </c>
      <c r="H55" s="109">
        <f t="shared" si="12"/>
        <v>0</v>
      </c>
      <c r="I55" s="18">
        <f t="shared" si="12"/>
        <v>0</v>
      </c>
      <c r="J55" s="18">
        <f t="shared" si="12"/>
        <v>0</v>
      </c>
      <c r="K55" s="269">
        <f t="shared" si="12"/>
        <v>56000</v>
      </c>
    </row>
    <row r="56" spans="1:11" s="274" customFormat="1" ht="12" customHeight="1" x14ac:dyDescent="0.2">
      <c r="A56" s="270" t="s">
        <v>122</v>
      </c>
      <c r="B56" s="22" t="s">
        <v>123</v>
      </c>
      <c r="C56" s="23"/>
      <c r="D56" s="103"/>
      <c r="E56" s="103"/>
      <c r="F56" s="103"/>
      <c r="G56" s="103"/>
      <c r="H56" s="103"/>
      <c r="I56" s="23"/>
      <c r="J56" s="24">
        <f t="shared" si="2"/>
        <v>0</v>
      </c>
      <c r="K56" s="271">
        <f>C56+J56</f>
        <v>0</v>
      </c>
    </row>
    <row r="57" spans="1:11" s="274" customFormat="1" ht="12" customHeight="1" x14ac:dyDescent="0.2">
      <c r="A57" s="273" t="s">
        <v>124</v>
      </c>
      <c r="B57" s="27" t="s">
        <v>125</v>
      </c>
      <c r="C57" s="28"/>
      <c r="D57" s="105"/>
      <c r="E57" s="105"/>
      <c r="F57" s="105"/>
      <c r="G57" s="105"/>
      <c r="H57" s="105"/>
      <c r="I57" s="28"/>
      <c r="J57" s="86">
        <f t="shared" si="2"/>
        <v>0</v>
      </c>
      <c r="K57" s="276">
        <f>C57+J57</f>
        <v>0</v>
      </c>
    </row>
    <row r="58" spans="1:11" s="274" customFormat="1" ht="12" customHeight="1" x14ac:dyDescent="0.2">
      <c r="A58" s="273" t="s">
        <v>126</v>
      </c>
      <c r="B58" s="27" t="s">
        <v>127</v>
      </c>
      <c r="C58" s="28">
        <v>56000</v>
      </c>
      <c r="D58" s="105"/>
      <c r="E58" s="105"/>
      <c r="F58" s="105"/>
      <c r="G58" s="105"/>
      <c r="H58" s="105"/>
      <c r="I58" s="28"/>
      <c r="J58" s="86">
        <f t="shared" si="2"/>
        <v>0</v>
      </c>
      <c r="K58" s="276">
        <f>C58+J58</f>
        <v>56000</v>
      </c>
    </row>
    <row r="59" spans="1:11" s="274" customFormat="1" ht="12" customHeight="1" thickBot="1" x14ac:dyDescent="0.25">
      <c r="A59" s="275" t="s">
        <v>128</v>
      </c>
      <c r="B59" s="35" t="s">
        <v>129</v>
      </c>
      <c r="C59" s="33"/>
      <c r="D59" s="107"/>
      <c r="E59" s="107"/>
      <c r="F59" s="107"/>
      <c r="G59" s="107"/>
      <c r="H59" s="107"/>
      <c r="I59" s="33"/>
      <c r="J59" s="88">
        <f t="shared" si="2"/>
        <v>0</v>
      </c>
      <c r="K59" s="277">
        <f>C59+J59</f>
        <v>0</v>
      </c>
    </row>
    <row r="60" spans="1:11" s="274" customFormat="1" ht="12" customHeight="1" thickBot="1" x14ac:dyDescent="0.35">
      <c r="A60" s="74" t="s">
        <v>130</v>
      </c>
      <c r="B60" s="32" t="s">
        <v>131</v>
      </c>
      <c r="C60" s="18">
        <f>SUM(C61:C63)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 t="shared" si="13"/>
        <v>0</v>
      </c>
      <c r="I60" s="18">
        <f t="shared" si="13"/>
        <v>0</v>
      </c>
      <c r="J60" s="18">
        <f t="shared" si="13"/>
        <v>0</v>
      </c>
      <c r="K60" s="269">
        <f t="shared" si="13"/>
        <v>0</v>
      </c>
    </row>
    <row r="61" spans="1:11" s="274" customFormat="1" ht="12" customHeight="1" x14ac:dyDescent="0.2">
      <c r="A61" s="270" t="s">
        <v>132</v>
      </c>
      <c r="B61" s="22" t="s">
        <v>133</v>
      </c>
      <c r="C61" s="39"/>
      <c r="D61" s="279"/>
      <c r="E61" s="279"/>
      <c r="F61" s="279"/>
      <c r="G61" s="279"/>
      <c r="H61" s="279"/>
      <c r="I61" s="39"/>
      <c r="J61" s="51">
        <f t="shared" si="2"/>
        <v>0</v>
      </c>
      <c r="K61" s="280">
        <f>C61+J61</f>
        <v>0</v>
      </c>
    </row>
    <row r="62" spans="1:11" s="274" customFormat="1" ht="12" customHeight="1" x14ac:dyDescent="0.2">
      <c r="A62" s="273" t="s">
        <v>134</v>
      </c>
      <c r="B62" s="27" t="s">
        <v>135</v>
      </c>
      <c r="C62" s="39"/>
      <c r="D62" s="279"/>
      <c r="E62" s="279"/>
      <c r="F62" s="279"/>
      <c r="G62" s="279"/>
      <c r="H62" s="279"/>
      <c r="I62" s="39"/>
      <c r="J62" s="51">
        <f t="shared" si="2"/>
        <v>0</v>
      </c>
      <c r="K62" s="280">
        <f>C62+J62</f>
        <v>0</v>
      </c>
    </row>
    <row r="63" spans="1:11" s="274" customFormat="1" ht="12" customHeight="1" x14ac:dyDescent="0.2">
      <c r="A63" s="273" t="s">
        <v>136</v>
      </c>
      <c r="B63" s="27" t="s">
        <v>137</v>
      </c>
      <c r="C63" s="39"/>
      <c r="D63" s="279"/>
      <c r="E63" s="279"/>
      <c r="F63" s="279"/>
      <c r="G63" s="279"/>
      <c r="H63" s="279"/>
      <c r="I63" s="39"/>
      <c r="J63" s="51">
        <f t="shared" si="2"/>
        <v>0</v>
      </c>
      <c r="K63" s="280">
        <f>C63+J63</f>
        <v>0</v>
      </c>
    </row>
    <row r="64" spans="1:11" s="274" customFormat="1" ht="12" customHeight="1" thickBot="1" x14ac:dyDescent="0.25">
      <c r="A64" s="275" t="s">
        <v>138</v>
      </c>
      <c r="B64" s="35" t="s">
        <v>139</v>
      </c>
      <c r="C64" s="39"/>
      <c r="D64" s="279"/>
      <c r="E64" s="279"/>
      <c r="F64" s="279"/>
      <c r="G64" s="279"/>
      <c r="H64" s="279"/>
      <c r="I64" s="39"/>
      <c r="J64" s="51">
        <f t="shared" si="2"/>
        <v>0</v>
      </c>
      <c r="K64" s="280">
        <f>C64+J64</f>
        <v>0</v>
      </c>
    </row>
    <row r="65" spans="1:11" s="274" customFormat="1" ht="12" customHeight="1" thickBot="1" x14ac:dyDescent="0.35">
      <c r="A65" s="74" t="s">
        <v>277</v>
      </c>
      <c r="B65" s="17" t="s">
        <v>141</v>
      </c>
      <c r="C65" s="37">
        <f>+C8+C15+C22+C29+C37+C49+C55+C60</f>
        <v>226899952</v>
      </c>
      <c r="D65" s="111">
        <f t="shared" ref="D65:K65" si="14">+D8+D15+D22+D29+D37+D49+D55+D60</f>
        <v>6993817</v>
      </c>
      <c r="E65" s="111">
        <f t="shared" si="14"/>
        <v>23203020</v>
      </c>
      <c r="F65" s="111">
        <f t="shared" si="14"/>
        <v>-3726000</v>
      </c>
      <c r="G65" s="111">
        <f t="shared" si="14"/>
        <v>0</v>
      </c>
      <c r="H65" s="111">
        <f t="shared" si="14"/>
        <v>0</v>
      </c>
      <c r="I65" s="37">
        <f t="shared" si="14"/>
        <v>0</v>
      </c>
      <c r="J65" s="37">
        <f t="shared" si="14"/>
        <v>26470837</v>
      </c>
      <c r="K65" s="278">
        <f t="shared" si="14"/>
        <v>253370789</v>
      </c>
    </row>
    <row r="66" spans="1:11" s="274" customFormat="1" ht="12" customHeight="1" thickBot="1" x14ac:dyDescent="0.25">
      <c r="A66" s="290" t="s">
        <v>408</v>
      </c>
      <c r="B66" s="32" t="s">
        <v>143</v>
      </c>
      <c r="C66" s="18">
        <f>SUM(C67:C69)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 t="shared" si="15"/>
        <v>0</v>
      </c>
      <c r="I66" s="18">
        <f t="shared" si="15"/>
        <v>0</v>
      </c>
      <c r="J66" s="18">
        <f t="shared" si="15"/>
        <v>0</v>
      </c>
      <c r="K66" s="269">
        <f t="shared" si="15"/>
        <v>0</v>
      </c>
    </row>
    <row r="67" spans="1:11" s="274" customFormat="1" ht="12" customHeight="1" x14ac:dyDescent="0.2">
      <c r="A67" s="270" t="s">
        <v>144</v>
      </c>
      <c r="B67" s="22" t="s">
        <v>145</v>
      </c>
      <c r="C67" s="39"/>
      <c r="D67" s="279"/>
      <c r="E67" s="279"/>
      <c r="F67" s="279"/>
      <c r="G67" s="279"/>
      <c r="H67" s="279"/>
      <c r="I67" s="39"/>
      <c r="J67" s="51">
        <f>D67+E67+F67+G67+H67+I67</f>
        <v>0</v>
      </c>
      <c r="K67" s="280">
        <f>C67+J67</f>
        <v>0</v>
      </c>
    </row>
    <row r="68" spans="1:11" s="274" customFormat="1" ht="12" customHeight="1" x14ac:dyDescent="0.2">
      <c r="A68" s="273" t="s">
        <v>146</v>
      </c>
      <c r="B68" s="27" t="s">
        <v>147</v>
      </c>
      <c r="C68" s="39"/>
      <c r="D68" s="279"/>
      <c r="E68" s="279"/>
      <c r="F68" s="279"/>
      <c r="G68" s="279"/>
      <c r="H68" s="279"/>
      <c r="I68" s="39"/>
      <c r="J68" s="51">
        <f>D68+E68+F68+G68+H68+I68</f>
        <v>0</v>
      </c>
      <c r="K68" s="280">
        <f>C68+J68</f>
        <v>0</v>
      </c>
    </row>
    <row r="69" spans="1:11" s="274" customFormat="1" ht="12" customHeight="1" thickBot="1" x14ac:dyDescent="0.25">
      <c r="A69" s="286" t="s">
        <v>148</v>
      </c>
      <c r="B69" s="291" t="s">
        <v>409</v>
      </c>
      <c r="C69" s="47"/>
      <c r="D69" s="288"/>
      <c r="E69" s="288"/>
      <c r="F69" s="288"/>
      <c r="G69" s="288"/>
      <c r="H69" s="288"/>
      <c r="I69" s="47"/>
      <c r="J69" s="48">
        <f>D69+E69+F69+G69+H69+I69</f>
        <v>0</v>
      </c>
      <c r="K69" s="289">
        <f>C69+J69</f>
        <v>0</v>
      </c>
    </row>
    <row r="70" spans="1:11" s="274" customFormat="1" ht="12" customHeight="1" thickBot="1" x14ac:dyDescent="0.25">
      <c r="A70" s="290" t="s">
        <v>150</v>
      </c>
      <c r="B70" s="32" t="s">
        <v>151</v>
      </c>
      <c r="C70" s="18">
        <f>SUM(C71:C74)</f>
        <v>0</v>
      </c>
      <c r="D70" s="18">
        <f t="shared" ref="D70:K70" si="16">SUM(D71:D74)</f>
        <v>0</v>
      </c>
      <c r="E70" s="18">
        <f t="shared" si="16"/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269">
        <f t="shared" si="16"/>
        <v>0</v>
      </c>
    </row>
    <row r="71" spans="1:11" s="274" customFormat="1" ht="12" customHeight="1" x14ac:dyDescent="0.2">
      <c r="A71" s="270" t="s">
        <v>152</v>
      </c>
      <c r="B71" s="57" t="s">
        <v>153</v>
      </c>
      <c r="C71" s="39"/>
      <c r="D71" s="39"/>
      <c r="E71" s="39"/>
      <c r="F71" s="39"/>
      <c r="G71" s="39"/>
      <c r="H71" s="39"/>
      <c r="I71" s="39"/>
      <c r="J71" s="51">
        <f>D71+E71+F71+G71+H71+I71</f>
        <v>0</v>
      </c>
      <c r="K71" s="280">
        <f>C71+J71</f>
        <v>0</v>
      </c>
    </row>
    <row r="72" spans="1:11" s="274" customFormat="1" ht="12" customHeight="1" x14ac:dyDescent="0.2">
      <c r="A72" s="273" t="s">
        <v>154</v>
      </c>
      <c r="B72" s="57" t="s">
        <v>155</v>
      </c>
      <c r="C72" s="39"/>
      <c r="D72" s="39"/>
      <c r="E72" s="39"/>
      <c r="F72" s="39"/>
      <c r="G72" s="39"/>
      <c r="H72" s="39"/>
      <c r="I72" s="39"/>
      <c r="J72" s="51">
        <f>D72+E72+F72+G72+H72+I72</f>
        <v>0</v>
      </c>
      <c r="K72" s="280">
        <f>C72+J72</f>
        <v>0</v>
      </c>
    </row>
    <row r="73" spans="1:11" s="274" customFormat="1" ht="12" customHeight="1" x14ac:dyDescent="0.2">
      <c r="A73" s="273" t="s">
        <v>156</v>
      </c>
      <c r="B73" s="57" t="s">
        <v>157</v>
      </c>
      <c r="C73" s="39"/>
      <c r="D73" s="39"/>
      <c r="E73" s="39"/>
      <c r="F73" s="39"/>
      <c r="G73" s="39"/>
      <c r="H73" s="39"/>
      <c r="I73" s="39"/>
      <c r="J73" s="51">
        <f>D73+E73+F73+G73+H73+I73</f>
        <v>0</v>
      </c>
      <c r="K73" s="280">
        <f>C73+J73</f>
        <v>0</v>
      </c>
    </row>
    <row r="74" spans="1:11" s="274" customFormat="1" ht="12" customHeight="1" thickBot="1" x14ac:dyDescent="0.35">
      <c r="A74" s="275" t="s">
        <v>158</v>
      </c>
      <c r="B74" s="58" t="s">
        <v>159</v>
      </c>
      <c r="C74" s="39"/>
      <c r="D74" s="39"/>
      <c r="E74" s="39"/>
      <c r="F74" s="39"/>
      <c r="G74" s="39"/>
      <c r="H74" s="39"/>
      <c r="I74" s="39"/>
      <c r="J74" s="51">
        <f>D74+E74+F74+G74+H74+I74</f>
        <v>0</v>
      </c>
      <c r="K74" s="280">
        <f>C74+J74</f>
        <v>0</v>
      </c>
    </row>
    <row r="75" spans="1:11" s="274" customFormat="1" ht="12" customHeight="1" thickBot="1" x14ac:dyDescent="0.25">
      <c r="A75" s="290" t="s">
        <v>160</v>
      </c>
      <c r="B75" s="32" t="s">
        <v>161</v>
      </c>
      <c r="C75" s="18">
        <f>SUM(C76:C77)</f>
        <v>56855958</v>
      </c>
      <c r="D75" s="18">
        <f t="shared" ref="D75:K75" si="17">SUM(D76:D77)</f>
        <v>7756925</v>
      </c>
      <c r="E75" s="18">
        <f t="shared" si="17"/>
        <v>0</v>
      </c>
      <c r="F75" s="18">
        <f t="shared" si="17"/>
        <v>3726000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11482925</v>
      </c>
      <c r="K75" s="269">
        <f t="shared" si="17"/>
        <v>68338883</v>
      </c>
    </row>
    <row r="76" spans="1:11" s="274" customFormat="1" ht="12" customHeight="1" x14ac:dyDescent="0.2">
      <c r="A76" s="270" t="s">
        <v>162</v>
      </c>
      <c r="B76" s="22" t="s">
        <v>163</v>
      </c>
      <c r="C76" s="39">
        <v>56855958</v>
      </c>
      <c r="D76" s="39">
        <v>7756925</v>
      </c>
      <c r="E76" s="39"/>
      <c r="F76" s="39">
        <v>3726000</v>
      </c>
      <c r="G76" s="39"/>
      <c r="H76" s="39"/>
      <c r="I76" s="39"/>
      <c r="J76" s="51">
        <f>D76+E76+F76+G76+H76+I76</f>
        <v>11482925</v>
      </c>
      <c r="K76" s="280">
        <f>C76+J76</f>
        <v>68338883</v>
      </c>
    </row>
    <row r="77" spans="1:11" s="274" customFormat="1" ht="12" customHeight="1" thickBot="1" x14ac:dyDescent="0.25">
      <c r="A77" s="275" t="s">
        <v>164</v>
      </c>
      <c r="B77" s="35" t="s">
        <v>165</v>
      </c>
      <c r="C77" s="39"/>
      <c r="D77" s="39"/>
      <c r="E77" s="39"/>
      <c r="F77" s="39"/>
      <c r="G77" s="39"/>
      <c r="H77" s="39"/>
      <c r="I77" s="39"/>
      <c r="J77" s="51">
        <f>D77+E77+F77+G77+H77+I77</f>
        <v>0</v>
      </c>
      <c r="K77" s="280">
        <f>C77+J77</f>
        <v>0</v>
      </c>
    </row>
    <row r="78" spans="1:11" s="272" customFormat="1" ht="12" customHeight="1" thickBot="1" x14ac:dyDescent="0.25">
      <c r="A78" s="290" t="s">
        <v>166</v>
      </c>
      <c r="B78" s="32" t="s">
        <v>167</v>
      </c>
      <c r="C78" s="18">
        <f>SUM(C79:C81)</f>
        <v>0</v>
      </c>
      <c r="D78" s="18">
        <f t="shared" ref="D78:K78" si="18">SUM(D79:D81)</f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269">
        <f t="shared" si="18"/>
        <v>0</v>
      </c>
    </row>
    <row r="79" spans="1:11" s="274" customFormat="1" ht="12" customHeight="1" x14ac:dyDescent="0.2">
      <c r="A79" s="270" t="s">
        <v>168</v>
      </c>
      <c r="B79" s="22" t="s">
        <v>169</v>
      </c>
      <c r="C79" s="39"/>
      <c r="D79" s="39"/>
      <c r="E79" s="39"/>
      <c r="F79" s="39"/>
      <c r="G79" s="39"/>
      <c r="H79" s="39"/>
      <c r="I79" s="39"/>
      <c r="J79" s="51">
        <f>D79+E79+F79+G79+H79+I79</f>
        <v>0</v>
      </c>
      <c r="K79" s="280">
        <f>C79+J79</f>
        <v>0</v>
      </c>
    </row>
    <row r="80" spans="1:11" s="274" customFormat="1" ht="12" customHeight="1" x14ac:dyDescent="0.2">
      <c r="A80" s="273" t="s">
        <v>170</v>
      </c>
      <c r="B80" s="27" t="s">
        <v>171</v>
      </c>
      <c r="C80" s="39"/>
      <c r="D80" s="39"/>
      <c r="E80" s="39"/>
      <c r="F80" s="39"/>
      <c r="G80" s="39"/>
      <c r="H80" s="39"/>
      <c r="I80" s="39"/>
      <c r="J80" s="51">
        <f>D80+E80+F80+G80+H80+I80</f>
        <v>0</v>
      </c>
      <c r="K80" s="280">
        <f>C80+J80</f>
        <v>0</v>
      </c>
    </row>
    <row r="81" spans="1:11" s="274" customFormat="1" ht="12" customHeight="1" thickBot="1" x14ac:dyDescent="0.35">
      <c r="A81" s="275" t="s">
        <v>172</v>
      </c>
      <c r="B81" s="292" t="s">
        <v>173</v>
      </c>
      <c r="C81" s="39"/>
      <c r="D81" s="39"/>
      <c r="E81" s="39"/>
      <c r="F81" s="39"/>
      <c r="G81" s="39"/>
      <c r="H81" s="39"/>
      <c r="I81" s="39"/>
      <c r="J81" s="51">
        <f>D81+E81+F81+G81+H81+I81</f>
        <v>0</v>
      </c>
      <c r="K81" s="280">
        <f>C81+J81</f>
        <v>0</v>
      </c>
    </row>
    <row r="82" spans="1:11" s="274" customFormat="1" ht="12" customHeight="1" thickBot="1" x14ac:dyDescent="0.25">
      <c r="A82" s="290" t="s">
        <v>174</v>
      </c>
      <c r="B82" s="32" t="s">
        <v>175</v>
      </c>
      <c r="C82" s="18">
        <f>SUM(C83:C86)</f>
        <v>0</v>
      </c>
      <c r="D82" s="18">
        <f t="shared" ref="D82:K82" si="19">SUM(D83:D86)</f>
        <v>0</v>
      </c>
      <c r="E82" s="18">
        <f t="shared" si="19"/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269">
        <f t="shared" si="19"/>
        <v>0</v>
      </c>
    </row>
    <row r="83" spans="1:11" s="274" customFormat="1" ht="12" customHeight="1" x14ac:dyDescent="0.2">
      <c r="A83" s="293" t="s">
        <v>176</v>
      </c>
      <c r="B83" s="22" t="s">
        <v>177</v>
      </c>
      <c r="C83" s="39"/>
      <c r="D83" s="39"/>
      <c r="E83" s="39"/>
      <c r="F83" s="39"/>
      <c r="G83" s="39"/>
      <c r="H83" s="39"/>
      <c r="I83" s="39"/>
      <c r="J83" s="51">
        <f t="shared" ref="J83:J88" si="20">D83+E83+F83+G83+H83+I83</f>
        <v>0</v>
      </c>
      <c r="K83" s="280">
        <f t="shared" ref="K83:K88" si="21">C83+J83</f>
        <v>0</v>
      </c>
    </row>
    <row r="84" spans="1:11" s="274" customFormat="1" ht="12" customHeight="1" x14ac:dyDescent="0.2">
      <c r="A84" s="294" t="s">
        <v>178</v>
      </c>
      <c r="B84" s="27" t="s">
        <v>179</v>
      </c>
      <c r="C84" s="39"/>
      <c r="D84" s="39"/>
      <c r="E84" s="39"/>
      <c r="F84" s="39"/>
      <c r="G84" s="39"/>
      <c r="H84" s="39"/>
      <c r="I84" s="39"/>
      <c r="J84" s="51">
        <f t="shared" si="20"/>
        <v>0</v>
      </c>
      <c r="K84" s="280">
        <f t="shared" si="21"/>
        <v>0</v>
      </c>
    </row>
    <row r="85" spans="1:11" s="274" customFormat="1" ht="12" customHeight="1" x14ac:dyDescent="0.2">
      <c r="A85" s="294" t="s">
        <v>180</v>
      </c>
      <c r="B85" s="27" t="s">
        <v>181</v>
      </c>
      <c r="C85" s="39"/>
      <c r="D85" s="39"/>
      <c r="E85" s="39"/>
      <c r="F85" s="39"/>
      <c r="G85" s="39"/>
      <c r="H85" s="39"/>
      <c r="I85" s="39"/>
      <c r="J85" s="51">
        <f t="shared" si="20"/>
        <v>0</v>
      </c>
      <c r="K85" s="280">
        <f t="shared" si="21"/>
        <v>0</v>
      </c>
    </row>
    <row r="86" spans="1:11" s="272" customFormat="1" ht="12" customHeight="1" thickBot="1" x14ac:dyDescent="0.25">
      <c r="A86" s="295" t="s">
        <v>182</v>
      </c>
      <c r="B86" s="35" t="s">
        <v>183</v>
      </c>
      <c r="C86" s="39"/>
      <c r="D86" s="39"/>
      <c r="E86" s="39"/>
      <c r="F86" s="39"/>
      <c r="G86" s="39"/>
      <c r="H86" s="39"/>
      <c r="I86" s="39"/>
      <c r="J86" s="51">
        <f t="shared" si="20"/>
        <v>0</v>
      </c>
      <c r="K86" s="280">
        <f t="shared" si="21"/>
        <v>0</v>
      </c>
    </row>
    <row r="87" spans="1:11" s="272" customFormat="1" ht="12" customHeight="1" thickBot="1" x14ac:dyDescent="0.25">
      <c r="A87" s="290" t="s">
        <v>184</v>
      </c>
      <c r="B87" s="32" t="s">
        <v>185</v>
      </c>
      <c r="C87" s="62"/>
      <c r="D87" s="62"/>
      <c r="E87" s="62"/>
      <c r="F87" s="62"/>
      <c r="G87" s="62"/>
      <c r="H87" s="62"/>
      <c r="I87" s="62"/>
      <c r="J87" s="18">
        <f t="shared" si="20"/>
        <v>0</v>
      </c>
      <c r="K87" s="269">
        <f t="shared" si="21"/>
        <v>0</v>
      </c>
    </row>
    <row r="88" spans="1:11" s="272" customFormat="1" ht="12" customHeight="1" thickBot="1" x14ac:dyDescent="0.25">
      <c r="A88" s="290" t="s">
        <v>410</v>
      </c>
      <c r="B88" s="32" t="s">
        <v>187</v>
      </c>
      <c r="C88" s="62"/>
      <c r="D88" s="62"/>
      <c r="E88" s="62"/>
      <c r="F88" s="62"/>
      <c r="G88" s="62"/>
      <c r="H88" s="62"/>
      <c r="I88" s="62"/>
      <c r="J88" s="18">
        <f t="shared" si="20"/>
        <v>0</v>
      </c>
      <c r="K88" s="269">
        <f t="shared" si="21"/>
        <v>0</v>
      </c>
    </row>
    <row r="89" spans="1:11" s="272" customFormat="1" ht="12" customHeight="1" thickBot="1" x14ac:dyDescent="0.25">
      <c r="A89" s="290" t="s">
        <v>411</v>
      </c>
      <c r="B89" s="32" t="s">
        <v>189</v>
      </c>
      <c r="C89" s="37">
        <f>+C66+C70+C75+C78+C82+C88+C87</f>
        <v>56855958</v>
      </c>
      <c r="D89" s="37">
        <f t="shared" ref="D89:K89" si="22">+D66+D70+D75+D78+D82+D88+D87</f>
        <v>7756925</v>
      </c>
      <c r="E89" s="37">
        <f t="shared" si="22"/>
        <v>0</v>
      </c>
      <c r="F89" s="37">
        <f t="shared" si="22"/>
        <v>3726000</v>
      </c>
      <c r="G89" s="37">
        <f t="shared" si="22"/>
        <v>0</v>
      </c>
      <c r="H89" s="37">
        <f t="shared" si="22"/>
        <v>0</v>
      </c>
      <c r="I89" s="37">
        <f t="shared" si="22"/>
        <v>0</v>
      </c>
      <c r="J89" s="37">
        <f t="shared" si="22"/>
        <v>11482925</v>
      </c>
      <c r="K89" s="278">
        <f t="shared" si="22"/>
        <v>68338883</v>
      </c>
    </row>
    <row r="90" spans="1:11" s="272" customFormat="1" ht="12" customHeight="1" thickBot="1" x14ac:dyDescent="0.25">
      <c r="A90" s="296" t="s">
        <v>412</v>
      </c>
      <c r="B90" s="64" t="s">
        <v>413</v>
      </c>
      <c r="C90" s="37">
        <f>+C65+C89</f>
        <v>283755910</v>
      </c>
      <c r="D90" s="37">
        <f t="shared" ref="D90:K90" si="23">+D65+D89</f>
        <v>14750742</v>
      </c>
      <c r="E90" s="37">
        <f t="shared" si="23"/>
        <v>23203020</v>
      </c>
      <c r="F90" s="37">
        <f t="shared" si="23"/>
        <v>0</v>
      </c>
      <c r="G90" s="37">
        <f t="shared" si="23"/>
        <v>0</v>
      </c>
      <c r="H90" s="37">
        <f t="shared" si="23"/>
        <v>0</v>
      </c>
      <c r="I90" s="37">
        <f t="shared" si="23"/>
        <v>0</v>
      </c>
      <c r="J90" s="37">
        <f t="shared" si="23"/>
        <v>37953762</v>
      </c>
      <c r="K90" s="278">
        <f t="shared" si="23"/>
        <v>321709672</v>
      </c>
    </row>
    <row r="91" spans="1:11" s="274" customFormat="1" ht="15.15" customHeight="1" thickBot="1" x14ac:dyDescent="0.35">
      <c r="A91" s="297"/>
      <c r="B91" s="298"/>
      <c r="C91" s="299"/>
      <c r="D91" s="299"/>
      <c r="E91" s="299"/>
      <c r="F91" s="299"/>
      <c r="G91" s="299"/>
    </row>
    <row r="92" spans="1:11" s="268" customFormat="1" ht="16.5" customHeight="1" thickBot="1" x14ac:dyDescent="0.35">
      <c r="A92" s="521" t="s">
        <v>291</v>
      </c>
      <c r="B92" s="522"/>
      <c r="C92" s="522"/>
      <c r="D92" s="522"/>
      <c r="E92" s="522"/>
      <c r="F92" s="522"/>
      <c r="G92" s="522"/>
      <c r="H92" s="522"/>
      <c r="I92" s="522"/>
      <c r="J92" s="522"/>
      <c r="K92" s="523"/>
    </row>
    <row r="93" spans="1:11" s="302" customFormat="1" ht="12" customHeight="1" thickBot="1" x14ac:dyDescent="0.35">
      <c r="A93" s="10" t="s">
        <v>26</v>
      </c>
      <c r="B93" s="77" t="s">
        <v>414</v>
      </c>
      <c r="C93" s="78">
        <f>+C94+C95+C96+C97+C98+C111</f>
        <v>154429390</v>
      </c>
      <c r="D93" s="300">
        <f t="shared" ref="D93:K93" si="24">+D94+D95+D96+D97+D98+D111</f>
        <v>1314792</v>
      </c>
      <c r="E93" s="300">
        <f t="shared" si="24"/>
        <v>4701920</v>
      </c>
      <c r="F93" s="300">
        <f t="shared" si="24"/>
        <v>12092151</v>
      </c>
      <c r="G93" s="300">
        <f t="shared" si="24"/>
        <v>0</v>
      </c>
      <c r="H93" s="300">
        <f t="shared" si="24"/>
        <v>0</v>
      </c>
      <c r="I93" s="78">
        <f t="shared" si="24"/>
        <v>0</v>
      </c>
      <c r="J93" s="78">
        <f t="shared" si="24"/>
        <v>18108863</v>
      </c>
      <c r="K93" s="301">
        <f t="shared" si="24"/>
        <v>172538253</v>
      </c>
    </row>
    <row r="94" spans="1:11" ht="12" customHeight="1" x14ac:dyDescent="0.3">
      <c r="A94" s="303" t="s">
        <v>28</v>
      </c>
      <c r="B94" s="81" t="s">
        <v>196</v>
      </c>
      <c r="C94" s="82">
        <v>65079583</v>
      </c>
      <c r="D94" s="304">
        <v>283424</v>
      </c>
      <c r="E94" s="304">
        <v>1547235</v>
      </c>
      <c r="F94" s="304">
        <v>6645668</v>
      </c>
      <c r="G94" s="304"/>
      <c r="H94" s="304"/>
      <c r="I94" s="82"/>
      <c r="J94" s="83">
        <f t="shared" ref="J94:J113" si="25">D94+E94+F94+G94+H94+I94</f>
        <v>8476327</v>
      </c>
      <c r="K94" s="305">
        <f t="shared" ref="K94:K113" si="26">C94+J94</f>
        <v>73555910</v>
      </c>
    </row>
    <row r="95" spans="1:11" ht="12" customHeight="1" x14ac:dyDescent="0.3">
      <c r="A95" s="273" t="s">
        <v>30</v>
      </c>
      <c r="B95" s="85" t="s">
        <v>197</v>
      </c>
      <c r="C95" s="28">
        <v>8789863</v>
      </c>
      <c r="D95" s="28">
        <v>55268</v>
      </c>
      <c r="E95" s="28">
        <v>270765</v>
      </c>
      <c r="F95" s="28">
        <v>275863</v>
      </c>
      <c r="G95" s="28"/>
      <c r="H95" s="28"/>
      <c r="I95" s="28"/>
      <c r="J95" s="86">
        <f t="shared" si="25"/>
        <v>601896</v>
      </c>
      <c r="K95" s="276">
        <f t="shared" si="26"/>
        <v>9391759</v>
      </c>
    </row>
    <row r="96" spans="1:11" ht="12" customHeight="1" x14ac:dyDescent="0.3">
      <c r="A96" s="273" t="s">
        <v>32</v>
      </c>
      <c r="B96" s="85" t="s">
        <v>198</v>
      </c>
      <c r="C96" s="33">
        <v>56329448</v>
      </c>
      <c r="D96" s="33"/>
      <c r="E96" s="33">
        <v>380000</v>
      </c>
      <c r="F96" s="33">
        <v>5794620</v>
      </c>
      <c r="G96" s="33"/>
      <c r="H96" s="28"/>
      <c r="I96" s="33"/>
      <c r="J96" s="88">
        <f t="shared" si="25"/>
        <v>6174620</v>
      </c>
      <c r="K96" s="277">
        <f t="shared" si="26"/>
        <v>62504068</v>
      </c>
    </row>
    <row r="97" spans="1:11" ht="12" customHeight="1" x14ac:dyDescent="0.3">
      <c r="A97" s="273" t="s">
        <v>34</v>
      </c>
      <c r="B97" s="90" t="s">
        <v>199</v>
      </c>
      <c r="C97" s="33">
        <v>18431000</v>
      </c>
      <c r="D97" s="33"/>
      <c r="E97" s="33">
        <v>3931920</v>
      </c>
      <c r="F97" s="33">
        <v>448000</v>
      </c>
      <c r="G97" s="33"/>
      <c r="H97" s="33"/>
      <c r="I97" s="33"/>
      <c r="J97" s="88">
        <f t="shared" si="25"/>
        <v>4379920</v>
      </c>
      <c r="K97" s="277">
        <f t="shared" si="26"/>
        <v>22810920</v>
      </c>
    </row>
    <row r="98" spans="1:11" ht="12" customHeight="1" x14ac:dyDescent="0.3">
      <c r="A98" s="273" t="s">
        <v>200</v>
      </c>
      <c r="B98" s="91" t="s">
        <v>201</v>
      </c>
      <c r="C98" s="33">
        <v>1411966</v>
      </c>
      <c r="D98" s="33">
        <v>2863630</v>
      </c>
      <c r="E98" s="33"/>
      <c r="F98" s="33"/>
      <c r="G98" s="33"/>
      <c r="H98" s="33"/>
      <c r="I98" s="33"/>
      <c r="J98" s="88">
        <f t="shared" si="25"/>
        <v>2863630</v>
      </c>
      <c r="K98" s="277">
        <f t="shared" si="26"/>
        <v>4275596</v>
      </c>
    </row>
    <row r="99" spans="1:11" ht="12" customHeight="1" x14ac:dyDescent="0.3">
      <c r="A99" s="273" t="s">
        <v>38</v>
      </c>
      <c r="B99" s="85" t="s">
        <v>415</v>
      </c>
      <c r="C99" s="33"/>
      <c r="D99" s="33">
        <v>1887530</v>
      </c>
      <c r="E99" s="33"/>
      <c r="F99" s="33"/>
      <c r="G99" s="33"/>
      <c r="H99" s="33"/>
      <c r="I99" s="33"/>
      <c r="J99" s="88">
        <f t="shared" si="25"/>
        <v>1887530</v>
      </c>
      <c r="K99" s="277">
        <f t="shared" si="26"/>
        <v>1887530</v>
      </c>
    </row>
    <row r="100" spans="1:11" ht="12" customHeight="1" x14ac:dyDescent="0.2">
      <c r="A100" s="273" t="s">
        <v>203</v>
      </c>
      <c r="B100" s="93" t="s">
        <v>204</v>
      </c>
      <c r="C100" s="33"/>
      <c r="D100" s="33"/>
      <c r="E100" s="33"/>
      <c r="F100" s="33"/>
      <c r="G100" s="33"/>
      <c r="H100" s="33"/>
      <c r="I100" s="33"/>
      <c r="J100" s="88">
        <f t="shared" si="25"/>
        <v>0</v>
      </c>
      <c r="K100" s="277">
        <f t="shared" si="26"/>
        <v>0</v>
      </c>
    </row>
    <row r="101" spans="1:11" ht="12" customHeight="1" x14ac:dyDescent="0.2">
      <c r="A101" s="273" t="s">
        <v>205</v>
      </c>
      <c r="B101" s="93" t="s">
        <v>206</v>
      </c>
      <c r="C101" s="33"/>
      <c r="D101" s="33"/>
      <c r="E101" s="33"/>
      <c r="F101" s="33"/>
      <c r="G101" s="33"/>
      <c r="H101" s="33"/>
      <c r="I101" s="33"/>
      <c r="J101" s="88">
        <f t="shared" si="25"/>
        <v>0</v>
      </c>
      <c r="K101" s="277">
        <f t="shared" si="26"/>
        <v>0</v>
      </c>
    </row>
    <row r="102" spans="1:11" ht="12" customHeight="1" x14ac:dyDescent="0.2">
      <c r="A102" s="273" t="s">
        <v>207</v>
      </c>
      <c r="B102" s="93" t="s">
        <v>208</v>
      </c>
      <c r="C102" s="33"/>
      <c r="D102" s="33"/>
      <c r="E102" s="33"/>
      <c r="F102" s="33"/>
      <c r="G102" s="33"/>
      <c r="H102" s="33"/>
      <c r="I102" s="33"/>
      <c r="J102" s="88">
        <f t="shared" si="25"/>
        <v>0</v>
      </c>
      <c r="K102" s="277">
        <f t="shared" si="26"/>
        <v>0</v>
      </c>
    </row>
    <row r="103" spans="1:11" ht="12" customHeight="1" x14ac:dyDescent="0.3">
      <c r="A103" s="273" t="s">
        <v>209</v>
      </c>
      <c r="B103" s="94" t="s">
        <v>210</v>
      </c>
      <c r="C103" s="33"/>
      <c r="D103" s="33"/>
      <c r="E103" s="33"/>
      <c r="F103" s="33"/>
      <c r="G103" s="33"/>
      <c r="H103" s="33"/>
      <c r="I103" s="33"/>
      <c r="J103" s="88">
        <f t="shared" si="25"/>
        <v>0</v>
      </c>
      <c r="K103" s="277">
        <f t="shared" si="26"/>
        <v>0</v>
      </c>
    </row>
    <row r="104" spans="1:11" ht="12" customHeight="1" x14ac:dyDescent="0.3">
      <c r="A104" s="273" t="s">
        <v>211</v>
      </c>
      <c r="B104" s="94" t="s">
        <v>212</v>
      </c>
      <c r="C104" s="33"/>
      <c r="D104" s="33"/>
      <c r="E104" s="33"/>
      <c r="F104" s="33"/>
      <c r="G104" s="33"/>
      <c r="H104" s="33"/>
      <c r="I104" s="33"/>
      <c r="J104" s="88">
        <f t="shared" si="25"/>
        <v>0</v>
      </c>
      <c r="K104" s="277">
        <f t="shared" si="26"/>
        <v>0</v>
      </c>
    </row>
    <row r="105" spans="1:11" ht="12" customHeight="1" x14ac:dyDescent="0.2">
      <c r="A105" s="273" t="s">
        <v>213</v>
      </c>
      <c r="B105" s="93" t="s">
        <v>214</v>
      </c>
      <c r="C105" s="33">
        <v>1411966</v>
      </c>
      <c r="D105" s="33"/>
      <c r="E105" s="33"/>
      <c r="F105" s="33"/>
      <c r="G105" s="33"/>
      <c r="H105" s="33"/>
      <c r="I105" s="33"/>
      <c r="J105" s="88">
        <f t="shared" si="25"/>
        <v>0</v>
      </c>
      <c r="K105" s="277">
        <f t="shared" si="26"/>
        <v>1411966</v>
      </c>
    </row>
    <row r="106" spans="1:11" ht="12" customHeight="1" x14ac:dyDescent="0.2">
      <c r="A106" s="273" t="s">
        <v>215</v>
      </c>
      <c r="B106" s="93" t="s">
        <v>216</v>
      </c>
      <c r="C106" s="33"/>
      <c r="D106" s="33"/>
      <c r="E106" s="33"/>
      <c r="F106" s="33"/>
      <c r="G106" s="33"/>
      <c r="H106" s="33"/>
      <c r="I106" s="33"/>
      <c r="J106" s="88">
        <f t="shared" si="25"/>
        <v>0</v>
      </c>
      <c r="K106" s="277">
        <f t="shared" si="26"/>
        <v>0</v>
      </c>
    </row>
    <row r="107" spans="1:11" ht="12" customHeight="1" x14ac:dyDescent="0.3">
      <c r="A107" s="273" t="s">
        <v>217</v>
      </c>
      <c r="B107" s="94" t="s">
        <v>218</v>
      </c>
      <c r="C107" s="28"/>
      <c r="D107" s="33"/>
      <c r="E107" s="33"/>
      <c r="F107" s="33"/>
      <c r="G107" s="33"/>
      <c r="H107" s="33"/>
      <c r="I107" s="33"/>
      <c r="J107" s="88">
        <f t="shared" si="25"/>
        <v>0</v>
      </c>
      <c r="K107" s="277">
        <f t="shared" si="26"/>
        <v>0</v>
      </c>
    </row>
    <row r="108" spans="1:11" ht="12" customHeight="1" x14ac:dyDescent="0.3">
      <c r="A108" s="306" t="s">
        <v>219</v>
      </c>
      <c r="B108" s="92" t="s">
        <v>220</v>
      </c>
      <c r="C108" s="33"/>
      <c r="D108" s="33"/>
      <c r="E108" s="33"/>
      <c r="F108" s="33"/>
      <c r="G108" s="33"/>
      <c r="H108" s="33"/>
      <c r="I108" s="33"/>
      <c r="J108" s="88">
        <f t="shared" si="25"/>
        <v>0</v>
      </c>
      <c r="K108" s="277">
        <f t="shared" si="26"/>
        <v>0</v>
      </c>
    </row>
    <row r="109" spans="1:11" ht="12" customHeight="1" x14ac:dyDescent="0.3">
      <c r="A109" s="273" t="s">
        <v>221</v>
      </c>
      <c r="B109" s="92" t="s">
        <v>222</v>
      </c>
      <c r="C109" s="33"/>
      <c r="D109" s="33"/>
      <c r="E109" s="33"/>
      <c r="F109" s="33"/>
      <c r="G109" s="33"/>
      <c r="H109" s="33"/>
      <c r="I109" s="33"/>
      <c r="J109" s="88">
        <f t="shared" si="25"/>
        <v>0</v>
      </c>
      <c r="K109" s="277">
        <f t="shared" si="26"/>
        <v>0</v>
      </c>
    </row>
    <row r="110" spans="1:11" ht="12" customHeight="1" x14ac:dyDescent="0.3">
      <c r="A110" s="273" t="s">
        <v>223</v>
      </c>
      <c r="B110" s="94" t="s">
        <v>224</v>
      </c>
      <c r="C110" s="28"/>
      <c r="D110" s="28"/>
      <c r="E110" s="28"/>
      <c r="F110" s="28"/>
      <c r="G110" s="28"/>
      <c r="H110" s="28"/>
      <c r="I110" s="28"/>
      <c r="J110" s="86">
        <f t="shared" si="25"/>
        <v>0</v>
      </c>
      <c r="K110" s="276">
        <f t="shared" si="26"/>
        <v>0</v>
      </c>
    </row>
    <row r="111" spans="1:11" ht="12" customHeight="1" x14ac:dyDescent="0.3">
      <c r="A111" s="273" t="s">
        <v>225</v>
      </c>
      <c r="B111" s="90" t="s">
        <v>226</v>
      </c>
      <c r="C111" s="28">
        <v>4387530</v>
      </c>
      <c r="D111" s="28">
        <v>-1887530</v>
      </c>
      <c r="E111" s="28">
        <v>-1428000</v>
      </c>
      <c r="F111" s="28">
        <v>-1072000</v>
      </c>
      <c r="G111" s="28"/>
      <c r="H111" s="28"/>
      <c r="I111" s="28"/>
      <c r="J111" s="86">
        <f t="shared" si="25"/>
        <v>-4387530</v>
      </c>
      <c r="K111" s="276">
        <f t="shared" si="26"/>
        <v>0</v>
      </c>
    </row>
    <row r="112" spans="1:11" ht="12" customHeight="1" x14ac:dyDescent="0.3">
      <c r="A112" s="275" t="s">
        <v>227</v>
      </c>
      <c r="B112" s="85" t="s">
        <v>416</v>
      </c>
      <c r="C112" s="33">
        <v>2500000</v>
      </c>
      <c r="D112" s="33">
        <v>-1887530</v>
      </c>
      <c r="E112" s="33">
        <v>-1428000</v>
      </c>
      <c r="F112" s="33">
        <v>-1072000</v>
      </c>
      <c r="G112" s="33"/>
      <c r="H112" s="33"/>
      <c r="I112" s="33"/>
      <c r="J112" s="88">
        <f t="shared" si="25"/>
        <v>-4387530</v>
      </c>
      <c r="K112" s="277">
        <f t="shared" si="26"/>
        <v>-1887530</v>
      </c>
    </row>
    <row r="113" spans="1:11" ht="12" customHeight="1" thickBot="1" x14ac:dyDescent="0.35">
      <c r="A113" s="286" t="s">
        <v>229</v>
      </c>
      <c r="B113" s="307" t="s">
        <v>417</v>
      </c>
      <c r="C113" s="97">
        <v>1887530</v>
      </c>
      <c r="D113" s="97"/>
      <c r="E113" s="97"/>
      <c r="F113" s="97"/>
      <c r="G113" s="97"/>
      <c r="H113" s="97"/>
      <c r="I113" s="97"/>
      <c r="J113" s="98">
        <f t="shared" si="25"/>
        <v>0</v>
      </c>
      <c r="K113" s="308">
        <f t="shared" si="26"/>
        <v>1887530</v>
      </c>
    </row>
    <row r="114" spans="1:11" ht="12" customHeight="1" thickBot="1" x14ac:dyDescent="0.35">
      <c r="A114" s="74" t="s">
        <v>40</v>
      </c>
      <c r="B114" s="134" t="s">
        <v>231</v>
      </c>
      <c r="C114" s="18">
        <f>+C115+C117+C119</f>
        <v>35635254</v>
      </c>
      <c r="D114" s="18">
        <f t="shared" ref="D114:K114" si="27">+D115+D117+D119</f>
        <v>7500000</v>
      </c>
      <c r="E114" s="18">
        <f t="shared" si="27"/>
        <v>14200100</v>
      </c>
      <c r="F114" s="18">
        <f t="shared" si="27"/>
        <v>-9696589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12003511</v>
      </c>
      <c r="K114" s="269">
        <f t="shared" si="27"/>
        <v>47638765</v>
      </c>
    </row>
    <row r="115" spans="1:11" ht="12" customHeight="1" x14ac:dyDescent="0.3">
      <c r="A115" s="270" t="s">
        <v>42</v>
      </c>
      <c r="B115" s="85" t="s">
        <v>232</v>
      </c>
      <c r="C115" s="23">
        <v>4206000</v>
      </c>
      <c r="D115" s="23">
        <v>7000000</v>
      </c>
      <c r="E115" s="23">
        <v>14200100</v>
      </c>
      <c r="F115" s="23">
        <v>-9696589</v>
      </c>
      <c r="G115" s="23"/>
      <c r="H115" s="23"/>
      <c r="I115" s="23"/>
      <c r="J115" s="24">
        <f t="shared" ref="J115:J127" si="28">D115+E115+F115+G115+H115+I115</f>
        <v>11503511</v>
      </c>
      <c r="K115" s="271">
        <f t="shared" ref="K115:K127" si="29">C115+J115</f>
        <v>15709511</v>
      </c>
    </row>
    <row r="116" spans="1:11" ht="12" customHeight="1" x14ac:dyDescent="0.3">
      <c r="A116" s="270" t="s">
        <v>44</v>
      </c>
      <c r="B116" s="104" t="s">
        <v>233</v>
      </c>
      <c r="C116" s="23"/>
      <c r="D116" s="23"/>
      <c r="E116" s="23"/>
      <c r="F116" s="23"/>
      <c r="G116" s="23"/>
      <c r="H116" s="23"/>
      <c r="I116" s="23"/>
      <c r="J116" s="24">
        <f t="shared" si="28"/>
        <v>0</v>
      </c>
      <c r="K116" s="271">
        <f t="shared" si="29"/>
        <v>0</v>
      </c>
    </row>
    <row r="117" spans="1:11" ht="12" customHeight="1" x14ac:dyDescent="0.3">
      <c r="A117" s="270" t="s">
        <v>46</v>
      </c>
      <c r="B117" s="104" t="s">
        <v>234</v>
      </c>
      <c r="C117" s="28">
        <v>31429254</v>
      </c>
      <c r="D117" s="28">
        <v>500000</v>
      </c>
      <c r="E117" s="28"/>
      <c r="F117" s="28"/>
      <c r="G117" s="28"/>
      <c r="H117" s="28"/>
      <c r="I117" s="28"/>
      <c r="J117" s="86">
        <f t="shared" si="28"/>
        <v>500000</v>
      </c>
      <c r="K117" s="276">
        <f t="shared" si="29"/>
        <v>31929254</v>
      </c>
    </row>
    <row r="118" spans="1:11" ht="12" customHeight="1" x14ac:dyDescent="0.3">
      <c r="A118" s="270" t="s">
        <v>48</v>
      </c>
      <c r="B118" s="104" t="s">
        <v>235</v>
      </c>
      <c r="C118" s="28"/>
      <c r="D118" s="28"/>
      <c r="E118" s="28"/>
      <c r="F118" s="28"/>
      <c r="G118" s="28"/>
      <c r="H118" s="28"/>
      <c r="I118" s="28"/>
      <c r="J118" s="86">
        <f t="shared" si="28"/>
        <v>0</v>
      </c>
      <c r="K118" s="276">
        <f t="shared" si="29"/>
        <v>0</v>
      </c>
    </row>
    <row r="119" spans="1:11" ht="12" customHeight="1" x14ac:dyDescent="0.3">
      <c r="A119" s="270" t="s">
        <v>50</v>
      </c>
      <c r="B119" s="31" t="s">
        <v>236</v>
      </c>
      <c r="C119" s="28"/>
      <c r="D119" s="28"/>
      <c r="E119" s="28"/>
      <c r="F119" s="28"/>
      <c r="G119" s="28"/>
      <c r="H119" s="28"/>
      <c r="I119" s="28"/>
      <c r="J119" s="86">
        <f t="shared" si="28"/>
        <v>0</v>
      </c>
      <c r="K119" s="276">
        <f t="shared" si="29"/>
        <v>0</v>
      </c>
    </row>
    <row r="120" spans="1:11" ht="12" customHeight="1" x14ac:dyDescent="0.3">
      <c r="A120" s="270" t="s">
        <v>52</v>
      </c>
      <c r="B120" s="29" t="s">
        <v>237</v>
      </c>
      <c r="C120" s="28"/>
      <c r="D120" s="28"/>
      <c r="E120" s="28"/>
      <c r="F120" s="28"/>
      <c r="G120" s="28"/>
      <c r="H120" s="28"/>
      <c r="I120" s="28"/>
      <c r="J120" s="86">
        <f t="shared" si="28"/>
        <v>0</v>
      </c>
      <c r="K120" s="276">
        <f t="shared" si="29"/>
        <v>0</v>
      </c>
    </row>
    <row r="121" spans="1:11" ht="12" customHeight="1" x14ac:dyDescent="0.3">
      <c r="A121" s="270" t="s">
        <v>238</v>
      </c>
      <c r="B121" s="106" t="s">
        <v>239</v>
      </c>
      <c r="C121" s="28"/>
      <c r="D121" s="28"/>
      <c r="E121" s="28"/>
      <c r="F121" s="28"/>
      <c r="G121" s="28"/>
      <c r="H121" s="28"/>
      <c r="I121" s="28"/>
      <c r="J121" s="86">
        <f t="shared" si="28"/>
        <v>0</v>
      </c>
      <c r="K121" s="276">
        <f t="shared" si="29"/>
        <v>0</v>
      </c>
    </row>
    <row r="122" spans="1:11" ht="12" customHeight="1" x14ac:dyDescent="0.3">
      <c r="A122" s="270" t="s">
        <v>240</v>
      </c>
      <c r="B122" s="94" t="s">
        <v>212</v>
      </c>
      <c r="C122" s="28"/>
      <c r="D122" s="28"/>
      <c r="E122" s="28"/>
      <c r="F122" s="28"/>
      <c r="G122" s="28"/>
      <c r="H122" s="28"/>
      <c r="I122" s="28"/>
      <c r="J122" s="86">
        <f t="shared" si="28"/>
        <v>0</v>
      </c>
      <c r="K122" s="276">
        <f t="shared" si="29"/>
        <v>0</v>
      </c>
    </row>
    <row r="123" spans="1:11" ht="12" customHeight="1" x14ac:dyDescent="0.3">
      <c r="A123" s="270" t="s">
        <v>241</v>
      </c>
      <c r="B123" s="94" t="s">
        <v>242</v>
      </c>
      <c r="C123" s="28"/>
      <c r="D123" s="28"/>
      <c r="E123" s="28"/>
      <c r="F123" s="28"/>
      <c r="G123" s="28"/>
      <c r="H123" s="28"/>
      <c r="I123" s="28"/>
      <c r="J123" s="86">
        <f t="shared" si="28"/>
        <v>0</v>
      </c>
      <c r="K123" s="276">
        <f t="shared" si="29"/>
        <v>0</v>
      </c>
    </row>
    <row r="124" spans="1:11" ht="12" customHeight="1" x14ac:dyDescent="0.3">
      <c r="A124" s="270" t="s">
        <v>243</v>
      </c>
      <c r="B124" s="94" t="s">
        <v>244</v>
      </c>
      <c r="C124" s="28"/>
      <c r="D124" s="28"/>
      <c r="E124" s="28"/>
      <c r="F124" s="28"/>
      <c r="G124" s="28"/>
      <c r="H124" s="28"/>
      <c r="I124" s="28"/>
      <c r="J124" s="86">
        <f t="shared" si="28"/>
        <v>0</v>
      </c>
      <c r="K124" s="276">
        <f t="shared" si="29"/>
        <v>0</v>
      </c>
    </row>
    <row r="125" spans="1:11" ht="12" customHeight="1" x14ac:dyDescent="0.3">
      <c r="A125" s="270" t="s">
        <v>245</v>
      </c>
      <c r="B125" s="94" t="s">
        <v>218</v>
      </c>
      <c r="C125" s="28"/>
      <c r="D125" s="28"/>
      <c r="E125" s="28"/>
      <c r="F125" s="28"/>
      <c r="G125" s="28"/>
      <c r="H125" s="28"/>
      <c r="I125" s="28"/>
      <c r="J125" s="86">
        <f t="shared" si="28"/>
        <v>0</v>
      </c>
      <c r="K125" s="276">
        <f t="shared" si="29"/>
        <v>0</v>
      </c>
    </row>
    <row r="126" spans="1:11" ht="12" customHeight="1" x14ac:dyDescent="0.3">
      <c r="A126" s="270" t="s">
        <v>246</v>
      </c>
      <c r="B126" s="94" t="s">
        <v>247</v>
      </c>
      <c r="C126" s="28"/>
      <c r="D126" s="28"/>
      <c r="E126" s="28"/>
      <c r="F126" s="28"/>
      <c r="G126" s="28"/>
      <c r="H126" s="28"/>
      <c r="I126" s="28"/>
      <c r="J126" s="86">
        <f t="shared" si="28"/>
        <v>0</v>
      </c>
      <c r="K126" s="276">
        <f t="shared" si="29"/>
        <v>0</v>
      </c>
    </row>
    <row r="127" spans="1:11" ht="12" customHeight="1" thickBot="1" x14ac:dyDescent="0.35">
      <c r="A127" s="306" t="s">
        <v>248</v>
      </c>
      <c r="B127" s="94" t="s">
        <v>249</v>
      </c>
      <c r="C127" s="33"/>
      <c r="D127" s="33"/>
      <c r="E127" s="33"/>
      <c r="F127" s="33"/>
      <c r="G127" s="33"/>
      <c r="H127" s="33"/>
      <c r="I127" s="33"/>
      <c r="J127" s="88">
        <f t="shared" si="28"/>
        <v>0</v>
      </c>
      <c r="K127" s="277">
        <f t="shared" si="29"/>
        <v>0</v>
      </c>
    </row>
    <row r="128" spans="1:11" ht="12" customHeight="1" thickBot="1" x14ac:dyDescent="0.35">
      <c r="A128" s="74" t="s">
        <v>54</v>
      </c>
      <c r="B128" s="108" t="s">
        <v>250</v>
      </c>
      <c r="C128" s="18">
        <f>+C93+C114</f>
        <v>190064644</v>
      </c>
      <c r="D128" s="18">
        <f t="shared" ref="D128:K128" si="30">+D93+D114</f>
        <v>8814792</v>
      </c>
      <c r="E128" s="18">
        <f t="shared" si="30"/>
        <v>18902020</v>
      </c>
      <c r="F128" s="18">
        <f t="shared" si="30"/>
        <v>2395562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30112374</v>
      </c>
      <c r="K128" s="269">
        <f t="shared" si="30"/>
        <v>220177018</v>
      </c>
    </row>
    <row r="129" spans="1:17" ht="12" customHeight="1" thickBot="1" x14ac:dyDescent="0.35">
      <c r="A129" s="74" t="s">
        <v>251</v>
      </c>
      <c r="B129" s="108" t="s">
        <v>418</v>
      </c>
      <c r="C129" s="18">
        <f>+C130+C131+C132</f>
        <v>0</v>
      </c>
      <c r="D129" s="18">
        <f t="shared" ref="D129:K129" si="31">+D130+D131+D132</f>
        <v>0</v>
      </c>
      <c r="E129" s="18">
        <f t="shared" si="31"/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269">
        <f t="shared" si="31"/>
        <v>0</v>
      </c>
    </row>
    <row r="130" spans="1:17" s="302" customFormat="1" ht="12" customHeight="1" x14ac:dyDescent="0.3">
      <c r="A130" s="270" t="s">
        <v>70</v>
      </c>
      <c r="B130" s="110" t="s">
        <v>419</v>
      </c>
      <c r="C130" s="28"/>
      <c r="D130" s="28"/>
      <c r="E130" s="28"/>
      <c r="F130" s="28"/>
      <c r="G130" s="28"/>
      <c r="H130" s="28"/>
      <c r="I130" s="28"/>
      <c r="J130" s="86">
        <f>D130+E130+F130+G130+H130+I130</f>
        <v>0</v>
      </c>
      <c r="K130" s="276">
        <f>C130+J130</f>
        <v>0</v>
      </c>
    </row>
    <row r="131" spans="1:17" ht="12" customHeight="1" x14ac:dyDescent="0.3">
      <c r="A131" s="270" t="s">
        <v>72</v>
      </c>
      <c r="B131" s="110" t="s">
        <v>254</v>
      </c>
      <c r="C131" s="28"/>
      <c r="D131" s="28"/>
      <c r="E131" s="28"/>
      <c r="F131" s="28"/>
      <c r="G131" s="28"/>
      <c r="H131" s="28"/>
      <c r="I131" s="28"/>
      <c r="J131" s="86">
        <f>D131+E131+F131+G131+H131+I131</f>
        <v>0</v>
      </c>
      <c r="K131" s="276">
        <f>C131+J131</f>
        <v>0</v>
      </c>
    </row>
    <row r="132" spans="1:17" ht="12" customHeight="1" thickBot="1" x14ac:dyDescent="0.35">
      <c r="A132" s="306" t="s">
        <v>74</v>
      </c>
      <c r="B132" s="112" t="s">
        <v>420</v>
      </c>
      <c r="C132" s="28"/>
      <c r="D132" s="28"/>
      <c r="E132" s="28"/>
      <c r="F132" s="28"/>
      <c r="G132" s="28"/>
      <c r="H132" s="28"/>
      <c r="I132" s="28"/>
      <c r="J132" s="86">
        <f>D132+E132+F132+G132+H132+I132</f>
        <v>0</v>
      </c>
      <c r="K132" s="276">
        <f>C132+J132</f>
        <v>0</v>
      </c>
    </row>
    <row r="133" spans="1:17" ht="12" customHeight="1" thickBot="1" x14ac:dyDescent="0.35">
      <c r="A133" s="74" t="s">
        <v>84</v>
      </c>
      <c r="B133" s="108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 t="shared" si="32"/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269">
        <f t="shared" si="32"/>
        <v>0</v>
      </c>
    </row>
    <row r="134" spans="1:17" ht="12" customHeight="1" x14ac:dyDescent="0.3">
      <c r="A134" s="270" t="s">
        <v>86</v>
      </c>
      <c r="B134" s="110" t="s">
        <v>257</v>
      </c>
      <c r="C134" s="28"/>
      <c r="D134" s="28"/>
      <c r="E134" s="28"/>
      <c r="F134" s="28"/>
      <c r="G134" s="28"/>
      <c r="H134" s="28"/>
      <c r="I134" s="28"/>
      <c r="J134" s="86">
        <f t="shared" ref="J134:J139" si="33">D134+E134+F134+G134+H134+I134</f>
        <v>0</v>
      </c>
      <c r="K134" s="276">
        <f t="shared" ref="K134:K139" si="34">C134+J134</f>
        <v>0</v>
      </c>
    </row>
    <row r="135" spans="1:17" ht="12" customHeight="1" x14ac:dyDescent="0.3">
      <c r="A135" s="270" t="s">
        <v>88</v>
      </c>
      <c r="B135" s="110" t="s">
        <v>258</v>
      </c>
      <c r="C135" s="28"/>
      <c r="D135" s="28"/>
      <c r="E135" s="28"/>
      <c r="F135" s="28"/>
      <c r="G135" s="28"/>
      <c r="H135" s="28"/>
      <c r="I135" s="28"/>
      <c r="J135" s="86">
        <f t="shared" si="33"/>
        <v>0</v>
      </c>
      <c r="K135" s="276">
        <f t="shared" si="34"/>
        <v>0</v>
      </c>
    </row>
    <row r="136" spans="1:17" ht="12" customHeight="1" x14ac:dyDescent="0.3">
      <c r="A136" s="270" t="s">
        <v>90</v>
      </c>
      <c r="B136" s="110" t="s">
        <v>259</v>
      </c>
      <c r="C136" s="28"/>
      <c r="D136" s="28"/>
      <c r="E136" s="28"/>
      <c r="F136" s="28"/>
      <c r="G136" s="28"/>
      <c r="H136" s="28"/>
      <c r="I136" s="28"/>
      <c r="J136" s="86">
        <f t="shared" si="33"/>
        <v>0</v>
      </c>
      <c r="K136" s="276">
        <f t="shared" si="34"/>
        <v>0</v>
      </c>
    </row>
    <row r="137" spans="1:17" ht="12" customHeight="1" x14ac:dyDescent="0.3">
      <c r="A137" s="270" t="s">
        <v>92</v>
      </c>
      <c r="B137" s="110" t="s">
        <v>421</v>
      </c>
      <c r="C137" s="28"/>
      <c r="D137" s="28"/>
      <c r="E137" s="28"/>
      <c r="F137" s="28"/>
      <c r="G137" s="28"/>
      <c r="H137" s="28"/>
      <c r="I137" s="28"/>
      <c r="J137" s="86">
        <f t="shared" si="33"/>
        <v>0</v>
      </c>
      <c r="K137" s="276">
        <f t="shared" si="34"/>
        <v>0</v>
      </c>
    </row>
    <row r="138" spans="1:17" ht="12" customHeight="1" x14ac:dyDescent="0.3">
      <c r="A138" s="270" t="s">
        <v>94</v>
      </c>
      <c r="B138" s="110" t="s">
        <v>261</v>
      </c>
      <c r="C138" s="28"/>
      <c r="D138" s="28"/>
      <c r="E138" s="28"/>
      <c r="F138" s="28"/>
      <c r="G138" s="28"/>
      <c r="H138" s="28"/>
      <c r="I138" s="28"/>
      <c r="J138" s="86">
        <f t="shared" si="33"/>
        <v>0</v>
      </c>
      <c r="K138" s="276">
        <f t="shared" si="34"/>
        <v>0</v>
      </c>
    </row>
    <row r="139" spans="1:17" s="302" customFormat="1" ht="12" customHeight="1" thickBot="1" x14ac:dyDescent="0.35">
      <c r="A139" s="306" t="s">
        <v>96</v>
      </c>
      <c r="B139" s="112" t="s">
        <v>262</v>
      </c>
      <c r="C139" s="28"/>
      <c r="D139" s="28"/>
      <c r="E139" s="28"/>
      <c r="F139" s="28"/>
      <c r="G139" s="28"/>
      <c r="H139" s="28"/>
      <c r="I139" s="28"/>
      <c r="J139" s="86">
        <f t="shared" si="33"/>
        <v>0</v>
      </c>
      <c r="K139" s="276">
        <f t="shared" si="34"/>
        <v>0</v>
      </c>
    </row>
    <row r="140" spans="1:17" ht="12" customHeight="1" thickBot="1" x14ac:dyDescent="0.35">
      <c r="A140" s="74" t="s">
        <v>108</v>
      </c>
      <c r="B140" s="108" t="s">
        <v>422</v>
      </c>
      <c r="C140" s="37">
        <f>+C141+C142+C144+C145+C143</f>
        <v>93691266</v>
      </c>
      <c r="D140" s="37">
        <f t="shared" ref="D140:K140" si="35">+D141+D142+D144+D145+D143</f>
        <v>5935950</v>
      </c>
      <c r="E140" s="37">
        <f t="shared" si="35"/>
        <v>4301000</v>
      </c>
      <c r="F140" s="37">
        <f t="shared" si="35"/>
        <v>-2395562</v>
      </c>
      <c r="G140" s="37">
        <f t="shared" si="35"/>
        <v>0</v>
      </c>
      <c r="H140" s="37">
        <f t="shared" si="35"/>
        <v>0</v>
      </c>
      <c r="I140" s="37">
        <f t="shared" si="35"/>
        <v>0</v>
      </c>
      <c r="J140" s="37">
        <f t="shared" si="35"/>
        <v>7841388</v>
      </c>
      <c r="K140" s="278">
        <f t="shared" si="35"/>
        <v>101532654</v>
      </c>
      <c r="Q140" s="309"/>
    </row>
    <row r="141" spans="1:17" x14ac:dyDescent="0.3">
      <c r="A141" s="270" t="s">
        <v>110</v>
      </c>
      <c r="B141" s="110" t="s">
        <v>264</v>
      </c>
      <c r="C141" s="28"/>
      <c r="D141" s="28"/>
      <c r="E141" s="28"/>
      <c r="F141" s="28"/>
      <c r="G141" s="28"/>
      <c r="H141" s="28"/>
      <c r="I141" s="28"/>
      <c r="J141" s="86">
        <f>D141+E141+F141+G141+H141+I141</f>
        <v>0</v>
      </c>
      <c r="K141" s="276">
        <f>C141+J141</f>
        <v>0</v>
      </c>
    </row>
    <row r="142" spans="1:17" ht="12" customHeight="1" x14ac:dyDescent="0.3">
      <c r="A142" s="270" t="s">
        <v>112</v>
      </c>
      <c r="B142" s="110" t="s">
        <v>265</v>
      </c>
      <c r="C142" s="28">
        <v>5737239</v>
      </c>
      <c r="D142" s="28"/>
      <c r="E142" s="28"/>
      <c r="F142" s="28"/>
      <c r="G142" s="28"/>
      <c r="H142" s="28"/>
      <c r="I142" s="28"/>
      <c r="J142" s="86">
        <f>D142+E142+F142+G142+H142+I142</f>
        <v>0</v>
      </c>
      <c r="K142" s="276">
        <f>C142+J142</f>
        <v>5737239</v>
      </c>
    </row>
    <row r="143" spans="1:17" ht="12" customHeight="1" x14ac:dyDescent="0.3">
      <c r="A143" s="270" t="s">
        <v>114</v>
      </c>
      <c r="B143" s="110" t="s">
        <v>423</v>
      </c>
      <c r="C143" s="28">
        <v>87954027</v>
      </c>
      <c r="D143" s="28">
        <v>5935950</v>
      </c>
      <c r="E143" s="28">
        <v>4301000</v>
      </c>
      <c r="F143" s="28">
        <v>-2395562</v>
      </c>
      <c r="G143" s="28"/>
      <c r="H143" s="28"/>
      <c r="I143" s="28"/>
      <c r="J143" s="86">
        <f>D143+E143+F143+G143+H143+I143</f>
        <v>7841388</v>
      </c>
      <c r="K143" s="276">
        <f>C143+J143</f>
        <v>95795415</v>
      </c>
    </row>
    <row r="144" spans="1:17" s="302" customFormat="1" ht="12" customHeight="1" x14ac:dyDescent="0.3">
      <c r="A144" s="270" t="s">
        <v>116</v>
      </c>
      <c r="B144" s="110" t="s">
        <v>266</v>
      </c>
      <c r="C144" s="28"/>
      <c r="D144" s="28"/>
      <c r="E144" s="28"/>
      <c r="F144" s="28"/>
      <c r="G144" s="28"/>
      <c r="H144" s="28"/>
      <c r="I144" s="28"/>
      <c r="J144" s="86">
        <f>D144+E144+F144+G144+H144+I144</f>
        <v>0</v>
      </c>
      <c r="K144" s="276">
        <f>C144+J144</f>
        <v>0</v>
      </c>
    </row>
    <row r="145" spans="1:11" s="302" customFormat="1" ht="12" customHeight="1" thickBot="1" x14ac:dyDescent="0.35">
      <c r="A145" s="306" t="s">
        <v>118</v>
      </c>
      <c r="B145" s="112" t="s">
        <v>267</v>
      </c>
      <c r="C145" s="28"/>
      <c r="D145" s="28"/>
      <c r="E145" s="28"/>
      <c r="F145" s="28"/>
      <c r="G145" s="28"/>
      <c r="H145" s="28"/>
      <c r="I145" s="28"/>
      <c r="J145" s="86">
        <f>D145+E145+F145+G145+H145+I145</f>
        <v>0</v>
      </c>
      <c r="K145" s="276">
        <f>C145+J145</f>
        <v>0</v>
      </c>
    </row>
    <row r="146" spans="1:11" s="302" customFormat="1" ht="12" customHeight="1" thickBot="1" x14ac:dyDescent="0.35">
      <c r="A146" s="74" t="s">
        <v>268</v>
      </c>
      <c r="B146" s="108" t="s">
        <v>269</v>
      </c>
      <c r="C146" s="113">
        <f>+C147+C148+C149+C150+C151</f>
        <v>0</v>
      </c>
      <c r="D146" s="113">
        <f t="shared" ref="D146:K146" si="36">+D147+D148+D149+D150+D151</f>
        <v>0</v>
      </c>
      <c r="E146" s="113">
        <f t="shared" si="36"/>
        <v>0</v>
      </c>
      <c r="F146" s="113">
        <f t="shared" si="36"/>
        <v>0</v>
      </c>
      <c r="G146" s="113">
        <f t="shared" si="36"/>
        <v>0</v>
      </c>
      <c r="H146" s="113">
        <f t="shared" si="36"/>
        <v>0</v>
      </c>
      <c r="I146" s="113">
        <f t="shared" si="36"/>
        <v>0</v>
      </c>
      <c r="J146" s="113">
        <f t="shared" si="36"/>
        <v>0</v>
      </c>
      <c r="K146" s="310">
        <f t="shared" si="36"/>
        <v>0</v>
      </c>
    </row>
    <row r="147" spans="1:11" s="302" customFormat="1" ht="12" customHeight="1" x14ac:dyDescent="0.3">
      <c r="A147" s="270" t="s">
        <v>122</v>
      </c>
      <c r="B147" s="110" t="s">
        <v>270</v>
      </c>
      <c r="C147" s="28"/>
      <c r="D147" s="28"/>
      <c r="E147" s="28"/>
      <c r="F147" s="28"/>
      <c r="G147" s="28"/>
      <c r="H147" s="28"/>
      <c r="I147" s="28"/>
      <c r="J147" s="86">
        <f t="shared" ref="J147:J153" si="37">D147+E147+F147+G147+H147+I147</f>
        <v>0</v>
      </c>
      <c r="K147" s="276">
        <f t="shared" ref="K147:K153" si="38">C147+J147</f>
        <v>0</v>
      </c>
    </row>
    <row r="148" spans="1:11" s="302" customFormat="1" ht="12" customHeight="1" x14ac:dyDescent="0.3">
      <c r="A148" s="270" t="s">
        <v>124</v>
      </c>
      <c r="B148" s="110" t="s">
        <v>271</v>
      </c>
      <c r="C148" s="28"/>
      <c r="D148" s="28"/>
      <c r="E148" s="28"/>
      <c r="F148" s="28"/>
      <c r="G148" s="28"/>
      <c r="H148" s="28"/>
      <c r="I148" s="28"/>
      <c r="J148" s="86">
        <f t="shared" si="37"/>
        <v>0</v>
      </c>
      <c r="K148" s="276">
        <f t="shared" si="38"/>
        <v>0</v>
      </c>
    </row>
    <row r="149" spans="1:11" s="302" customFormat="1" ht="12" customHeight="1" x14ac:dyDescent="0.3">
      <c r="A149" s="270" t="s">
        <v>126</v>
      </c>
      <c r="B149" s="110" t="s">
        <v>272</v>
      </c>
      <c r="C149" s="28"/>
      <c r="D149" s="28"/>
      <c r="E149" s="28"/>
      <c r="F149" s="28"/>
      <c r="G149" s="28"/>
      <c r="H149" s="28"/>
      <c r="I149" s="28"/>
      <c r="J149" s="86">
        <f t="shared" si="37"/>
        <v>0</v>
      </c>
      <c r="K149" s="276">
        <f t="shared" si="38"/>
        <v>0</v>
      </c>
    </row>
    <row r="150" spans="1:11" s="302" customFormat="1" ht="12" customHeight="1" x14ac:dyDescent="0.3">
      <c r="A150" s="270" t="s">
        <v>128</v>
      </c>
      <c r="B150" s="110" t="s">
        <v>424</v>
      </c>
      <c r="C150" s="28"/>
      <c r="D150" s="28"/>
      <c r="E150" s="28"/>
      <c r="F150" s="28"/>
      <c r="G150" s="28"/>
      <c r="H150" s="28"/>
      <c r="I150" s="28"/>
      <c r="J150" s="86">
        <f t="shared" si="37"/>
        <v>0</v>
      </c>
      <c r="K150" s="276">
        <f t="shared" si="38"/>
        <v>0</v>
      </c>
    </row>
    <row r="151" spans="1:11" ht="12.75" customHeight="1" thickBot="1" x14ac:dyDescent="0.35">
      <c r="A151" s="306" t="s">
        <v>274</v>
      </c>
      <c r="B151" s="112" t="s">
        <v>275</v>
      </c>
      <c r="C151" s="33"/>
      <c r="D151" s="33"/>
      <c r="E151" s="33"/>
      <c r="F151" s="33"/>
      <c r="G151" s="33"/>
      <c r="H151" s="33"/>
      <c r="I151" s="33"/>
      <c r="J151" s="88">
        <f t="shared" si="37"/>
        <v>0</v>
      </c>
      <c r="K151" s="277">
        <f t="shared" si="38"/>
        <v>0</v>
      </c>
    </row>
    <row r="152" spans="1:11" ht="12.75" customHeight="1" thickBot="1" x14ac:dyDescent="0.35">
      <c r="A152" s="311" t="s">
        <v>130</v>
      </c>
      <c r="B152" s="108" t="s">
        <v>276</v>
      </c>
      <c r="C152" s="116"/>
      <c r="D152" s="116"/>
      <c r="E152" s="116"/>
      <c r="F152" s="116"/>
      <c r="G152" s="116"/>
      <c r="H152" s="116"/>
      <c r="I152" s="116"/>
      <c r="J152" s="113">
        <f t="shared" si="37"/>
        <v>0</v>
      </c>
      <c r="K152" s="310">
        <f t="shared" si="38"/>
        <v>0</v>
      </c>
    </row>
    <row r="153" spans="1:11" ht="12.75" customHeight="1" thickBot="1" x14ac:dyDescent="0.35">
      <c r="A153" s="311" t="s">
        <v>277</v>
      </c>
      <c r="B153" s="108" t="s">
        <v>278</v>
      </c>
      <c r="C153" s="116"/>
      <c r="D153" s="116"/>
      <c r="E153" s="116"/>
      <c r="F153" s="116"/>
      <c r="G153" s="116"/>
      <c r="H153" s="116"/>
      <c r="I153" s="116"/>
      <c r="J153" s="113">
        <f t="shared" si="37"/>
        <v>0</v>
      </c>
      <c r="K153" s="310">
        <f t="shared" si="38"/>
        <v>0</v>
      </c>
    </row>
    <row r="154" spans="1:11" ht="12" customHeight="1" thickBot="1" x14ac:dyDescent="0.35">
      <c r="A154" s="74" t="s">
        <v>279</v>
      </c>
      <c r="B154" s="108" t="s">
        <v>280</v>
      </c>
      <c r="C154" s="122">
        <f>+C129+C133+C140+C146+C152+C153</f>
        <v>93691266</v>
      </c>
      <c r="D154" s="122">
        <f t="shared" ref="D154:K154" si="39">+D129+D133+D140+D146+D152+D153</f>
        <v>5935950</v>
      </c>
      <c r="E154" s="122">
        <f t="shared" si="39"/>
        <v>4301000</v>
      </c>
      <c r="F154" s="122">
        <f t="shared" si="39"/>
        <v>-2395562</v>
      </c>
      <c r="G154" s="122">
        <f t="shared" si="39"/>
        <v>0</v>
      </c>
      <c r="H154" s="122">
        <f t="shared" si="39"/>
        <v>0</v>
      </c>
      <c r="I154" s="122">
        <f t="shared" si="39"/>
        <v>0</v>
      </c>
      <c r="J154" s="122">
        <f t="shared" si="39"/>
        <v>7841388</v>
      </c>
      <c r="K154" s="312">
        <f t="shared" si="39"/>
        <v>101532654</v>
      </c>
    </row>
    <row r="155" spans="1:11" ht="15.15" customHeight="1" thickBot="1" x14ac:dyDescent="0.35">
      <c r="A155" s="313" t="s">
        <v>281</v>
      </c>
      <c r="B155" s="128" t="s">
        <v>282</v>
      </c>
      <c r="C155" s="122">
        <f>+C128+C154</f>
        <v>283755910</v>
      </c>
      <c r="D155" s="122">
        <f t="shared" ref="D155:K155" si="40">+D128+D154</f>
        <v>14750742</v>
      </c>
      <c r="E155" s="122">
        <f t="shared" si="40"/>
        <v>23203020</v>
      </c>
      <c r="F155" s="122">
        <f t="shared" si="40"/>
        <v>0</v>
      </c>
      <c r="G155" s="122">
        <f t="shared" si="40"/>
        <v>0</v>
      </c>
      <c r="H155" s="122">
        <f t="shared" si="40"/>
        <v>0</v>
      </c>
      <c r="I155" s="122">
        <f t="shared" si="40"/>
        <v>0</v>
      </c>
      <c r="J155" s="122">
        <f t="shared" si="40"/>
        <v>37953762</v>
      </c>
      <c r="K155" s="312">
        <f t="shared" si="40"/>
        <v>321709672</v>
      </c>
    </row>
    <row r="156" spans="1:11" ht="13.8" thickBot="1" x14ac:dyDescent="0.35">
      <c r="C156" s="316">
        <f>C90-C155</f>
        <v>0</v>
      </c>
      <c r="D156" s="317"/>
      <c r="E156" s="317"/>
      <c r="F156" s="317"/>
      <c r="G156" s="317"/>
      <c r="H156" s="317"/>
      <c r="I156" s="318"/>
      <c r="J156" s="318"/>
      <c r="K156" s="319">
        <f>K90-K155</f>
        <v>0</v>
      </c>
    </row>
    <row r="157" spans="1:11" ht="15.15" customHeight="1" thickBot="1" x14ac:dyDescent="0.35">
      <c r="A157" s="320" t="s">
        <v>425</v>
      </c>
      <c r="B157" s="321"/>
      <c r="C157" s="322">
        <v>3</v>
      </c>
      <c r="D157" s="323"/>
      <c r="E157" s="323"/>
      <c r="F157" s="323"/>
      <c r="G157" s="323"/>
      <c r="H157" s="323"/>
      <c r="I157" s="322"/>
      <c r="J157" s="324">
        <f>D157+E157+F157+G157+H157+I157</f>
        <v>0</v>
      </c>
      <c r="K157" s="310">
        <f>C157+J157</f>
        <v>3</v>
      </c>
    </row>
    <row r="158" spans="1:11" ht="14.4" customHeight="1" thickBot="1" x14ac:dyDescent="0.35">
      <c r="A158" s="320" t="s">
        <v>426</v>
      </c>
      <c r="B158" s="321"/>
      <c r="C158" s="322">
        <v>39</v>
      </c>
      <c r="D158" s="323"/>
      <c r="E158" s="323"/>
      <c r="F158" s="323"/>
      <c r="G158" s="323"/>
      <c r="H158" s="323"/>
      <c r="I158" s="322"/>
      <c r="J158" s="324">
        <f>D158+E158+F158+G158+H158+I158</f>
        <v>0</v>
      </c>
      <c r="K158" s="310">
        <f>C158+J158</f>
        <v>39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1"/>
  <sheetViews>
    <sheetView zoomScale="120" zoomScaleNormal="120" workbookViewId="0">
      <selection activeCell="E1" sqref="E1:K1"/>
    </sheetView>
  </sheetViews>
  <sheetFormatPr defaultColWidth="9.33203125" defaultRowHeight="13.2" x14ac:dyDescent="0.3"/>
  <cols>
    <col min="1" max="1" width="13.77734375" style="408" customWidth="1"/>
    <col min="2" max="2" width="60.6640625" style="344" customWidth="1"/>
    <col min="3" max="3" width="15.77734375" style="344" customWidth="1"/>
    <col min="4" max="10" width="13.77734375" style="344" customWidth="1"/>
    <col min="11" max="11" width="15.77734375" style="344" customWidth="1"/>
    <col min="12" max="256" width="9.33203125" style="344"/>
    <col min="257" max="257" width="13.77734375" style="344" customWidth="1"/>
    <col min="258" max="258" width="60.6640625" style="344" customWidth="1"/>
    <col min="259" max="259" width="15.77734375" style="344" customWidth="1"/>
    <col min="260" max="266" width="13.77734375" style="344" customWidth="1"/>
    <col min="267" max="267" width="15.77734375" style="344" customWidth="1"/>
    <col min="268" max="512" width="9.33203125" style="344"/>
    <col min="513" max="513" width="13.77734375" style="344" customWidth="1"/>
    <col min="514" max="514" width="60.6640625" style="344" customWidth="1"/>
    <col min="515" max="515" width="15.77734375" style="344" customWidth="1"/>
    <col min="516" max="522" width="13.77734375" style="344" customWidth="1"/>
    <col min="523" max="523" width="15.77734375" style="344" customWidth="1"/>
    <col min="524" max="768" width="9.33203125" style="344"/>
    <col min="769" max="769" width="13.77734375" style="344" customWidth="1"/>
    <col min="770" max="770" width="60.6640625" style="344" customWidth="1"/>
    <col min="771" max="771" width="15.77734375" style="344" customWidth="1"/>
    <col min="772" max="778" width="13.77734375" style="344" customWidth="1"/>
    <col min="779" max="779" width="15.77734375" style="344" customWidth="1"/>
    <col min="780" max="1024" width="9.33203125" style="344"/>
    <col min="1025" max="1025" width="13.77734375" style="344" customWidth="1"/>
    <col min="1026" max="1026" width="60.6640625" style="344" customWidth="1"/>
    <col min="1027" max="1027" width="15.77734375" style="344" customWidth="1"/>
    <col min="1028" max="1034" width="13.77734375" style="344" customWidth="1"/>
    <col min="1035" max="1035" width="15.77734375" style="344" customWidth="1"/>
    <col min="1036" max="1280" width="9.33203125" style="344"/>
    <col min="1281" max="1281" width="13.77734375" style="344" customWidth="1"/>
    <col min="1282" max="1282" width="60.6640625" style="344" customWidth="1"/>
    <col min="1283" max="1283" width="15.77734375" style="344" customWidth="1"/>
    <col min="1284" max="1290" width="13.77734375" style="344" customWidth="1"/>
    <col min="1291" max="1291" width="15.77734375" style="344" customWidth="1"/>
    <col min="1292" max="1536" width="9.33203125" style="344"/>
    <col min="1537" max="1537" width="13.77734375" style="344" customWidth="1"/>
    <col min="1538" max="1538" width="60.6640625" style="344" customWidth="1"/>
    <col min="1539" max="1539" width="15.77734375" style="344" customWidth="1"/>
    <col min="1540" max="1546" width="13.77734375" style="344" customWidth="1"/>
    <col min="1547" max="1547" width="15.77734375" style="344" customWidth="1"/>
    <col min="1548" max="1792" width="9.33203125" style="344"/>
    <col min="1793" max="1793" width="13.77734375" style="344" customWidth="1"/>
    <col min="1794" max="1794" width="60.6640625" style="344" customWidth="1"/>
    <col min="1795" max="1795" width="15.77734375" style="344" customWidth="1"/>
    <col min="1796" max="1802" width="13.77734375" style="344" customWidth="1"/>
    <col min="1803" max="1803" width="15.77734375" style="344" customWidth="1"/>
    <col min="1804" max="2048" width="9.33203125" style="344"/>
    <col min="2049" max="2049" width="13.77734375" style="344" customWidth="1"/>
    <col min="2050" max="2050" width="60.6640625" style="344" customWidth="1"/>
    <col min="2051" max="2051" width="15.77734375" style="344" customWidth="1"/>
    <col min="2052" max="2058" width="13.77734375" style="344" customWidth="1"/>
    <col min="2059" max="2059" width="15.77734375" style="344" customWidth="1"/>
    <col min="2060" max="2304" width="9.33203125" style="344"/>
    <col min="2305" max="2305" width="13.77734375" style="344" customWidth="1"/>
    <col min="2306" max="2306" width="60.6640625" style="344" customWidth="1"/>
    <col min="2307" max="2307" width="15.77734375" style="344" customWidth="1"/>
    <col min="2308" max="2314" width="13.77734375" style="344" customWidth="1"/>
    <col min="2315" max="2315" width="15.77734375" style="344" customWidth="1"/>
    <col min="2316" max="2560" width="9.33203125" style="344"/>
    <col min="2561" max="2561" width="13.77734375" style="344" customWidth="1"/>
    <col min="2562" max="2562" width="60.6640625" style="344" customWidth="1"/>
    <col min="2563" max="2563" width="15.77734375" style="344" customWidth="1"/>
    <col min="2564" max="2570" width="13.77734375" style="344" customWidth="1"/>
    <col min="2571" max="2571" width="15.77734375" style="344" customWidth="1"/>
    <col min="2572" max="2816" width="9.33203125" style="344"/>
    <col min="2817" max="2817" width="13.77734375" style="344" customWidth="1"/>
    <col min="2818" max="2818" width="60.6640625" style="344" customWidth="1"/>
    <col min="2819" max="2819" width="15.77734375" style="344" customWidth="1"/>
    <col min="2820" max="2826" width="13.77734375" style="344" customWidth="1"/>
    <col min="2827" max="2827" width="15.77734375" style="344" customWidth="1"/>
    <col min="2828" max="3072" width="9.33203125" style="344"/>
    <col min="3073" max="3073" width="13.77734375" style="344" customWidth="1"/>
    <col min="3074" max="3074" width="60.6640625" style="344" customWidth="1"/>
    <col min="3075" max="3075" width="15.77734375" style="344" customWidth="1"/>
    <col min="3076" max="3082" width="13.77734375" style="344" customWidth="1"/>
    <col min="3083" max="3083" width="15.77734375" style="344" customWidth="1"/>
    <col min="3084" max="3328" width="9.33203125" style="344"/>
    <col min="3329" max="3329" width="13.77734375" style="344" customWidth="1"/>
    <col min="3330" max="3330" width="60.6640625" style="344" customWidth="1"/>
    <col min="3331" max="3331" width="15.77734375" style="344" customWidth="1"/>
    <col min="3332" max="3338" width="13.77734375" style="344" customWidth="1"/>
    <col min="3339" max="3339" width="15.77734375" style="344" customWidth="1"/>
    <col min="3340" max="3584" width="9.33203125" style="344"/>
    <col min="3585" max="3585" width="13.77734375" style="344" customWidth="1"/>
    <col min="3586" max="3586" width="60.6640625" style="344" customWidth="1"/>
    <col min="3587" max="3587" width="15.77734375" style="344" customWidth="1"/>
    <col min="3588" max="3594" width="13.77734375" style="344" customWidth="1"/>
    <col min="3595" max="3595" width="15.77734375" style="344" customWidth="1"/>
    <col min="3596" max="3840" width="9.33203125" style="344"/>
    <col min="3841" max="3841" width="13.77734375" style="344" customWidth="1"/>
    <col min="3842" max="3842" width="60.6640625" style="344" customWidth="1"/>
    <col min="3843" max="3843" width="15.77734375" style="344" customWidth="1"/>
    <col min="3844" max="3850" width="13.77734375" style="344" customWidth="1"/>
    <col min="3851" max="3851" width="15.77734375" style="344" customWidth="1"/>
    <col min="3852" max="4096" width="9.33203125" style="344"/>
    <col min="4097" max="4097" width="13.77734375" style="344" customWidth="1"/>
    <col min="4098" max="4098" width="60.6640625" style="344" customWidth="1"/>
    <col min="4099" max="4099" width="15.77734375" style="344" customWidth="1"/>
    <col min="4100" max="4106" width="13.77734375" style="344" customWidth="1"/>
    <col min="4107" max="4107" width="15.77734375" style="344" customWidth="1"/>
    <col min="4108" max="4352" width="9.33203125" style="344"/>
    <col min="4353" max="4353" width="13.77734375" style="344" customWidth="1"/>
    <col min="4354" max="4354" width="60.6640625" style="344" customWidth="1"/>
    <col min="4355" max="4355" width="15.77734375" style="344" customWidth="1"/>
    <col min="4356" max="4362" width="13.77734375" style="344" customWidth="1"/>
    <col min="4363" max="4363" width="15.77734375" style="344" customWidth="1"/>
    <col min="4364" max="4608" width="9.33203125" style="344"/>
    <col min="4609" max="4609" width="13.77734375" style="344" customWidth="1"/>
    <col min="4610" max="4610" width="60.6640625" style="344" customWidth="1"/>
    <col min="4611" max="4611" width="15.77734375" style="344" customWidth="1"/>
    <col min="4612" max="4618" width="13.77734375" style="344" customWidth="1"/>
    <col min="4619" max="4619" width="15.77734375" style="344" customWidth="1"/>
    <col min="4620" max="4864" width="9.33203125" style="344"/>
    <col min="4865" max="4865" width="13.77734375" style="344" customWidth="1"/>
    <col min="4866" max="4866" width="60.6640625" style="344" customWidth="1"/>
    <col min="4867" max="4867" width="15.77734375" style="344" customWidth="1"/>
    <col min="4868" max="4874" width="13.77734375" style="344" customWidth="1"/>
    <col min="4875" max="4875" width="15.77734375" style="344" customWidth="1"/>
    <col min="4876" max="5120" width="9.33203125" style="344"/>
    <col min="5121" max="5121" width="13.77734375" style="344" customWidth="1"/>
    <col min="5122" max="5122" width="60.6640625" style="344" customWidth="1"/>
    <col min="5123" max="5123" width="15.77734375" style="344" customWidth="1"/>
    <col min="5124" max="5130" width="13.77734375" style="344" customWidth="1"/>
    <col min="5131" max="5131" width="15.77734375" style="344" customWidth="1"/>
    <col min="5132" max="5376" width="9.33203125" style="344"/>
    <col min="5377" max="5377" width="13.77734375" style="344" customWidth="1"/>
    <col min="5378" max="5378" width="60.6640625" style="344" customWidth="1"/>
    <col min="5379" max="5379" width="15.77734375" style="344" customWidth="1"/>
    <col min="5380" max="5386" width="13.77734375" style="344" customWidth="1"/>
    <col min="5387" max="5387" width="15.77734375" style="344" customWidth="1"/>
    <col min="5388" max="5632" width="9.33203125" style="344"/>
    <col min="5633" max="5633" width="13.77734375" style="344" customWidth="1"/>
    <col min="5634" max="5634" width="60.6640625" style="344" customWidth="1"/>
    <col min="5635" max="5635" width="15.77734375" style="344" customWidth="1"/>
    <col min="5636" max="5642" width="13.77734375" style="344" customWidth="1"/>
    <col min="5643" max="5643" width="15.77734375" style="344" customWidth="1"/>
    <col min="5644" max="5888" width="9.33203125" style="344"/>
    <col min="5889" max="5889" width="13.77734375" style="344" customWidth="1"/>
    <col min="5890" max="5890" width="60.6640625" style="344" customWidth="1"/>
    <col min="5891" max="5891" width="15.77734375" style="344" customWidth="1"/>
    <col min="5892" max="5898" width="13.77734375" style="344" customWidth="1"/>
    <col min="5899" max="5899" width="15.77734375" style="344" customWidth="1"/>
    <col min="5900" max="6144" width="9.33203125" style="344"/>
    <col min="6145" max="6145" width="13.77734375" style="344" customWidth="1"/>
    <col min="6146" max="6146" width="60.6640625" style="344" customWidth="1"/>
    <col min="6147" max="6147" width="15.77734375" style="344" customWidth="1"/>
    <col min="6148" max="6154" width="13.77734375" style="344" customWidth="1"/>
    <col min="6155" max="6155" width="15.77734375" style="344" customWidth="1"/>
    <col min="6156" max="6400" width="9.33203125" style="344"/>
    <col min="6401" max="6401" width="13.77734375" style="344" customWidth="1"/>
    <col min="6402" max="6402" width="60.6640625" style="344" customWidth="1"/>
    <col min="6403" max="6403" width="15.77734375" style="344" customWidth="1"/>
    <col min="6404" max="6410" width="13.77734375" style="344" customWidth="1"/>
    <col min="6411" max="6411" width="15.77734375" style="344" customWidth="1"/>
    <col min="6412" max="6656" width="9.33203125" style="344"/>
    <col min="6657" max="6657" width="13.77734375" style="344" customWidth="1"/>
    <col min="6658" max="6658" width="60.6640625" style="344" customWidth="1"/>
    <col min="6659" max="6659" width="15.77734375" style="344" customWidth="1"/>
    <col min="6660" max="6666" width="13.77734375" style="344" customWidth="1"/>
    <col min="6667" max="6667" width="15.77734375" style="344" customWidth="1"/>
    <col min="6668" max="6912" width="9.33203125" style="344"/>
    <col min="6913" max="6913" width="13.77734375" style="344" customWidth="1"/>
    <col min="6914" max="6914" width="60.6640625" style="344" customWidth="1"/>
    <col min="6915" max="6915" width="15.77734375" style="344" customWidth="1"/>
    <col min="6916" max="6922" width="13.77734375" style="344" customWidth="1"/>
    <col min="6923" max="6923" width="15.77734375" style="344" customWidth="1"/>
    <col min="6924" max="7168" width="9.33203125" style="344"/>
    <col min="7169" max="7169" width="13.77734375" style="344" customWidth="1"/>
    <col min="7170" max="7170" width="60.6640625" style="344" customWidth="1"/>
    <col min="7171" max="7171" width="15.77734375" style="344" customWidth="1"/>
    <col min="7172" max="7178" width="13.77734375" style="344" customWidth="1"/>
    <col min="7179" max="7179" width="15.77734375" style="344" customWidth="1"/>
    <col min="7180" max="7424" width="9.33203125" style="344"/>
    <col min="7425" max="7425" width="13.77734375" style="344" customWidth="1"/>
    <col min="7426" max="7426" width="60.6640625" style="344" customWidth="1"/>
    <col min="7427" max="7427" width="15.77734375" style="344" customWidth="1"/>
    <col min="7428" max="7434" width="13.77734375" style="344" customWidth="1"/>
    <col min="7435" max="7435" width="15.77734375" style="344" customWidth="1"/>
    <col min="7436" max="7680" width="9.33203125" style="344"/>
    <col min="7681" max="7681" width="13.77734375" style="344" customWidth="1"/>
    <col min="7682" max="7682" width="60.6640625" style="344" customWidth="1"/>
    <col min="7683" max="7683" width="15.77734375" style="344" customWidth="1"/>
    <col min="7684" max="7690" width="13.77734375" style="344" customWidth="1"/>
    <col min="7691" max="7691" width="15.77734375" style="344" customWidth="1"/>
    <col min="7692" max="7936" width="9.33203125" style="344"/>
    <col min="7937" max="7937" width="13.77734375" style="344" customWidth="1"/>
    <col min="7938" max="7938" width="60.6640625" style="344" customWidth="1"/>
    <col min="7939" max="7939" width="15.77734375" style="344" customWidth="1"/>
    <col min="7940" max="7946" width="13.77734375" style="344" customWidth="1"/>
    <col min="7947" max="7947" width="15.77734375" style="344" customWidth="1"/>
    <col min="7948" max="8192" width="9.33203125" style="344"/>
    <col min="8193" max="8193" width="13.77734375" style="344" customWidth="1"/>
    <col min="8194" max="8194" width="60.6640625" style="344" customWidth="1"/>
    <col min="8195" max="8195" width="15.77734375" style="344" customWidth="1"/>
    <col min="8196" max="8202" width="13.77734375" style="344" customWidth="1"/>
    <col min="8203" max="8203" width="15.77734375" style="344" customWidth="1"/>
    <col min="8204" max="8448" width="9.33203125" style="344"/>
    <col min="8449" max="8449" width="13.77734375" style="344" customWidth="1"/>
    <col min="8450" max="8450" width="60.6640625" style="344" customWidth="1"/>
    <col min="8451" max="8451" width="15.77734375" style="344" customWidth="1"/>
    <col min="8452" max="8458" width="13.77734375" style="344" customWidth="1"/>
    <col min="8459" max="8459" width="15.77734375" style="344" customWidth="1"/>
    <col min="8460" max="8704" width="9.33203125" style="344"/>
    <col min="8705" max="8705" width="13.77734375" style="344" customWidth="1"/>
    <col min="8706" max="8706" width="60.6640625" style="344" customWidth="1"/>
    <col min="8707" max="8707" width="15.77734375" style="344" customWidth="1"/>
    <col min="8708" max="8714" width="13.77734375" style="344" customWidth="1"/>
    <col min="8715" max="8715" width="15.77734375" style="344" customWidth="1"/>
    <col min="8716" max="8960" width="9.33203125" style="344"/>
    <col min="8961" max="8961" width="13.77734375" style="344" customWidth="1"/>
    <col min="8962" max="8962" width="60.6640625" style="344" customWidth="1"/>
    <col min="8963" max="8963" width="15.77734375" style="344" customWidth="1"/>
    <col min="8964" max="8970" width="13.77734375" style="344" customWidth="1"/>
    <col min="8971" max="8971" width="15.77734375" style="344" customWidth="1"/>
    <col min="8972" max="9216" width="9.33203125" style="344"/>
    <col min="9217" max="9217" width="13.77734375" style="344" customWidth="1"/>
    <col min="9218" max="9218" width="60.6640625" style="344" customWidth="1"/>
    <col min="9219" max="9219" width="15.77734375" style="344" customWidth="1"/>
    <col min="9220" max="9226" width="13.77734375" style="344" customWidth="1"/>
    <col min="9227" max="9227" width="15.77734375" style="344" customWidth="1"/>
    <col min="9228" max="9472" width="9.33203125" style="344"/>
    <col min="9473" max="9473" width="13.77734375" style="344" customWidth="1"/>
    <col min="9474" max="9474" width="60.6640625" style="344" customWidth="1"/>
    <col min="9475" max="9475" width="15.77734375" style="344" customWidth="1"/>
    <col min="9476" max="9482" width="13.77734375" style="344" customWidth="1"/>
    <col min="9483" max="9483" width="15.77734375" style="344" customWidth="1"/>
    <col min="9484" max="9728" width="9.33203125" style="344"/>
    <col min="9729" max="9729" width="13.77734375" style="344" customWidth="1"/>
    <col min="9730" max="9730" width="60.6640625" style="344" customWidth="1"/>
    <col min="9731" max="9731" width="15.77734375" style="344" customWidth="1"/>
    <col min="9732" max="9738" width="13.77734375" style="344" customWidth="1"/>
    <col min="9739" max="9739" width="15.77734375" style="344" customWidth="1"/>
    <col min="9740" max="9984" width="9.33203125" style="344"/>
    <col min="9985" max="9985" width="13.77734375" style="344" customWidth="1"/>
    <col min="9986" max="9986" width="60.6640625" style="344" customWidth="1"/>
    <col min="9987" max="9987" width="15.77734375" style="344" customWidth="1"/>
    <col min="9988" max="9994" width="13.77734375" style="344" customWidth="1"/>
    <col min="9995" max="9995" width="15.77734375" style="344" customWidth="1"/>
    <col min="9996" max="10240" width="9.33203125" style="344"/>
    <col min="10241" max="10241" width="13.77734375" style="344" customWidth="1"/>
    <col min="10242" max="10242" width="60.6640625" style="344" customWidth="1"/>
    <col min="10243" max="10243" width="15.77734375" style="344" customWidth="1"/>
    <col min="10244" max="10250" width="13.77734375" style="344" customWidth="1"/>
    <col min="10251" max="10251" width="15.77734375" style="344" customWidth="1"/>
    <col min="10252" max="10496" width="9.33203125" style="344"/>
    <col min="10497" max="10497" width="13.77734375" style="344" customWidth="1"/>
    <col min="10498" max="10498" width="60.6640625" style="344" customWidth="1"/>
    <col min="10499" max="10499" width="15.77734375" style="344" customWidth="1"/>
    <col min="10500" max="10506" width="13.77734375" style="344" customWidth="1"/>
    <col min="10507" max="10507" width="15.77734375" style="344" customWidth="1"/>
    <col min="10508" max="10752" width="9.33203125" style="344"/>
    <col min="10753" max="10753" width="13.77734375" style="344" customWidth="1"/>
    <col min="10754" max="10754" width="60.6640625" style="344" customWidth="1"/>
    <col min="10755" max="10755" width="15.77734375" style="344" customWidth="1"/>
    <col min="10756" max="10762" width="13.77734375" style="344" customWidth="1"/>
    <col min="10763" max="10763" width="15.77734375" style="344" customWidth="1"/>
    <col min="10764" max="11008" width="9.33203125" style="344"/>
    <col min="11009" max="11009" width="13.77734375" style="344" customWidth="1"/>
    <col min="11010" max="11010" width="60.6640625" style="344" customWidth="1"/>
    <col min="11011" max="11011" width="15.77734375" style="344" customWidth="1"/>
    <col min="11012" max="11018" width="13.77734375" style="344" customWidth="1"/>
    <col min="11019" max="11019" width="15.77734375" style="344" customWidth="1"/>
    <col min="11020" max="11264" width="9.33203125" style="344"/>
    <col min="11265" max="11265" width="13.77734375" style="344" customWidth="1"/>
    <col min="11266" max="11266" width="60.6640625" style="344" customWidth="1"/>
    <col min="11267" max="11267" width="15.77734375" style="344" customWidth="1"/>
    <col min="11268" max="11274" width="13.77734375" style="344" customWidth="1"/>
    <col min="11275" max="11275" width="15.77734375" style="344" customWidth="1"/>
    <col min="11276" max="11520" width="9.33203125" style="344"/>
    <col min="11521" max="11521" width="13.77734375" style="344" customWidth="1"/>
    <col min="11522" max="11522" width="60.6640625" style="344" customWidth="1"/>
    <col min="11523" max="11523" width="15.77734375" style="344" customWidth="1"/>
    <col min="11524" max="11530" width="13.77734375" style="344" customWidth="1"/>
    <col min="11531" max="11531" width="15.77734375" style="344" customWidth="1"/>
    <col min="11532" max="11776" width="9.33203125" style="344"/>
    <col min="11777" max="11777" width="13.77734375" style="344" customWidth="1"/>
    <col min="11778" max="11778" width="60.6640625" style="344" customWidth="1"/>
    <col min="11779" max="11779" width="15.77734375" style="344" customWidth="1"/>
    <col min="11780" max="11786" width="13.77734375" style="344" customWidth="1"/>
    <col min="11787" max="11787" width="15.77734375" style="344" customWidth="1"/>
    <col min="11788" max="12032" width="9.33203125" style="344"/>
    <col min="12033" max="12033" width="13.77734375" style="344" customWidth="1"/>
    <col min="12034" max="12034" width="60.6640625" style="344" customWidth="1"/>
    <col min="12035" max="12035" width="15.77734375" style="344" customWidth="1"/>
    <col min="12036" max="12042" width="13.77734375" style="344" customWidth="1"/>
    <col min="12043" max="12043" width="15.77734375" style="344" customWidth="1"/>
    <col min="12044" max="12288" width="9.33203125" style="344"/>
    <col min="12289" max="12289" width="13.77734375" style="344" customWidth="1"/>
    <col min="12290" max="12290" width="60.6640625" style="344" customWidth="1"/>
    <col min="12291" max="12291" width="15.77734375" style="344" customWidth="1"/>
    <col min="12292" max="12298" width="13.77734375" style="344" customWidth="1"/>
    <col min="12299" max="12299" width="15.77734375" style="344" customWidth="1"/>
    <col min="12300" max="12544" width="9.33203125" style="344"/>
    <col min="12545" max="12545" width="13.77734375" style="344" customWidth="1"/>
    <col min="12546" max="12546" width="60.6640625" style="344" customWidth="1"/>
    <col min="12547" max="12547" width="15.77734375" style="344" customWidth="1"/>
    <col min="12548" max="12554" width="13.77734375" style="344" customWidth="1"/>
    <col min="12555" max="12555" width="15.77734375" style="344" customWidth="1"/>
    <col min="12556" max="12800" width="9.33203125" style="344"/>
    <col min="12801" max="12801" width="13.77734375" style="344" customWidth="1"/>
    <col min="12802" max="12802" width="60.6640625" style="344" customWidth="1"/>
    <col min="12803" max="12803" width="15.77734375" style="344" customWidth="1"/>
    <col min="12804" max="12810" width="13.77734375" style="344" customWidth="1"/>
    <col min="12811" max="12811" width="15.77734375" style="344" customWidth="1"/>
    <col min="12812" max="13056" width="9.33203125" style="344"/>
    <col min="13057" max="13057" width="13.77734375" style="344" customWidth="1"/>
    <col min="13058" max="13058" width="60.6640625" style="344" customWidth="1"/>
    <col min="13059" max="13059" width="15.77734375" style="344" customWidth="1"/>
    <col min="13060" max="13066" width="13.77734375" style="344" customWidth="1"/>
    <col min="13067" max="13067" width="15.77734375" style="344" customWidth="1"/>
    <col min="13068" max="13312" width="9.33203125" style="344"/>
    <col min="13313" max="13313" width="13.77734375" style="344" customWidth="1"/>
    <col min="13314" max="13314" width="60.6640625" style="344" customWidth="1"/>
    <col min="13315" max="13315" width="15.77734375" style="344" customWidth="1"/>
    <col min="13316" max="13322" width="13.77734375" style="344" customWidth="1"/>
    <col min="13323" max="13323" width="15.77734375" style="344" customWidth="1"/>
    <col min="13324" max="13568" width="9.33203125" style="344"/>
    <col min="13569" max="13569" width="13.77734375" style="344" customWidth="1"/>
    <col min="13570" max="13570" width="60.6640625" style="344" customWidth="1"/>
    <col min="13571" max="13571" width="15.77734375" style="344" customWidth="1"/>
    <col min="13572" max="13578" width="13.77734375" style="344" customWidth="1"/>
    <col min="13579" max="13579" width="15.77734375" style="344" customWidth="1"/>
    <col min="13580" max="13824" width="9.33203125" style="344"/>
    <col min="13825" max="13825" width="13.77734375" style="344" customWidth="1"/>
    <col min="13826" max="13826" width="60.6640625" style="344" customWidth="1"/>
    <col min="13827" max="13827" width="15.77734375" style="344" customWidth="1"/>
    <col min="13828" max="13834" width="13.77734375" style="344" customWidth="1"/>
    <col min="13835" max="13835" width="15.77734375" style="344" customWidth="1"/>
    <col min="13836" max="14080" width="9.33203125" style="344"/>
    <col min="14081" max="14081" width="13.77734375" style="344" customWidth="1"/>
    <col min="14082" max="14082" width="60.6640625" style="344" customWidth="1"/>
    <col min="14083" max="14083" width="15.77734375" style="344" customWidth="1"/>
    <col min="14084" max="14090" width="13.77734375" style="344" customWidth="1"/>
    <col min="14091" max="14091" width="15.77734375" style="344" customWidth="1"/>
    <col min="14092" max="14336" width="9.33203125" style="344"/>
    <col min="14337" max="14337" width="13.77734375" style="344" customWidth="1"/>
    <col min="14338" max="14338" width="60.6640625" style="344" customWidth="1"/>
    <col min="14339" max="14339" width="15.77734375" style="344" customWidth="1"/>
    <col min="14340" max="14346" width="13.77734375" style="344" customWidth="1"/>
    <col min="14347" max="14347" width="15.77734375" style="344" customWidth="1"/>
    <col min="14348" max="14592" width="9.33203125" style="344"/>
    <col min="14593" max="14593" width="13.77734375" style="344" customWidth="1"/>
    <col min="14594" max="14594" width="60.6640625" style="344" customWidth="1"/>
    <col min="14595" max="14595" width="15.77734375" style="344" customWidth="1"/>
    <col min="14596" max="14602" width="13.77734375" style="344" customWidth="1"/>
    <col min="14603" max="14603" width="15.77734375" style="344" customWidth="1"/>
    <col min="14604" max="14848" width="9.33203125" style="344"/>
    <col min="14849" max="14849" width="13.77734375" style="344" customWidth="1"/>
    <col min="14850" max="14850" width="60.6640625" style="344" customWidth="1"/>
    <col min="14851" max="14851" width="15.77734375" style="344" customWidth="1"/>
    <col min="14852" max="14858" width="13.77734375" style="344" customWidth="1"/>
    <col min="14859" max="14859" width="15.77734375" style="344" customWidth="1"/>
    <col min="14860" max="15104" width="9.33203125" style="344"/>
    <col min="15105" max="15105" width="13.77734375" style="344" customWidth="1"/>
    <col min="15106" max="15106" width="60.6640625" style="344" customWidth="1"/>
    <col min="15107" max="15107" width="15.77734375" style="344" customWidth="1"/>
    <col min="15108" max="15114" width="13.77734375" style="344" customWidth="1"/>
    <col min="15115" max="15115" width="15.77734375" style="344" customWidth="1"/>
    <col min="15116" max="15360" width="9.33203125" style="344"/>
    <col min="15361" max="15361" width="13.77734375" style="344" customWidth="1"/>
    <col min="15362" max="15362" width="60.6640625" style="344" customWidth="1"/>
    <col min="15363" max="15363" width="15.77734375" style="344" customWidth="1"/>
    <col min="15364" max="15370" width="13.77734375" style="344" customWidth="1"/>
    <col min="15371" max="15371" width="15.77734375" style="344" customWidth="1"/>
    <col min="15372" max="15616" width="9.33203125" style="344"/>
    <col min="15617" max="15617" width="13.77734375" style="344" customWidth="1"/>
    <col min="15618" max="15618" width="60.6640625" style="344" customWidth="1"/>
    <col min="15619" max="15619" width="15.77734375" style="344" customWidth="1"/>
    <col min="15620" max="15626" width="13.77734375" style="344" customWidth="1"/>
    <col min="15627" max="15627" width="15.77734375" style="344" customWidth="1"/>
    <col min="15628" max="15872" width="9.33203125" style="344"/>
    <col min="15873" max="15873" width="13.77734375" style="344" customWidth="1"/>
    <col min="15874" max="15874" width="60.6640625" style="344" customWidth="1"/>
    <col min="15875" max="15875" width="15.77734375" style="344" customWidth="1"/>
    <col min="15876" max="15882" width="13.77734375" style="344" customWidth="1"/>
    <col min="15883" max="15883" width="15.77734375" style="344" customWidth="1"/>
    <col min="15884" max="16128" width="9.33203125" style="344"/>
    <col min="16129" max="16129" width="13.77734375" style="344" customWidth="1"/>
    <col min="16130" max="16130" width="60.6640625" style="344" customWidth="1"/>
    <col min="16131" max="16131" width="15.77734375" style="344" customWidth="1"/>
    <col min="16132" max="16138" width="13.77734375" style="344" customWidth="1"/>
    <col min="16139" max="16139" width="15.77734375" style="344" customWidth="1"/>
    <col min="16140" max="16384" width="9.33203125" style="344"/>
  </cols>
  <sheetData>
    <row r="1" spans="1:18" s="333" customFormat="1" ht="15.9" customHeight="1" thickBot="1" x14ac:dyDescent="0.35">
      <c r="A1" s="330"/>
      <c r="B1" s="331"/>
      <c r="C1" s="331"/>
      <c r="D1" s="331"/>
      <c r="E1" s="527" t="s">
        <v>471</v>
      </c>
      <c r="F1" s="527"/>
      <c r="G1" s="527"/>
      <c r="H1" s="527"/>
      <c r="I1" s="527"/>
      <c r="J1" s="527"/>
      <c r="K1" s="527"/>
      <c r="L1" s="332"/>
      <c r="M1" s="332"/>
      <c r="N1" s="332"/>
      <c r="O1" s="332"/>
      <c r="P1" s="332"/>
      <c r="Q1" s="332"/>
      <c r="R1" s="332"/>
    </row>
    <row r="2" spans="1:18" s="336" customFormat="1" ht="34.200000000000003" x14ac:dyDescent="0.3">
      <c r="A2" s="334" t="s">
        <v>429</v>
      </c>
      <c r="B2" s="528" t="s">
        <v>430</v>
      </c>
      <c r="C2" s="529"/>
      <c r="D2" s="529"/>
      <c r="E2" s="529"/>
      <c r="F2" s="529"/>
      <c r="G2" s="529"/>
      <c r="H2" s="529"/>
      <c r="I2" s="529"/>
      <c r="J2" s="529"/>
      <c r="K2" s="335" t="s">
        <v>431</v>
      </c>
    </row>
    <row r="3" spans="1:18" s="336" customFormat="1" ht="23.1" customHeight="1" thickBot="1" x14ac:dyDescent="0.35">
      <c r="A3" s="337" t="s">
        <v>401</v>
      </c>
      <c r="B3" s="530" t="s">
        <v>432</v>
      </c>
      <c r="C3" s="531"/>
      <c r="D3" s="531"/>
      <c r="E3" s="531"/>
      <c r="F3" s="531"/>
      <c r="G3" s="531"/>
      <c r="H3" s="531"/>
      <c r="I3" s="531"/>
      <c r="J3" s="531"/>
      <c r="K3" s="338" t="s">
        <v>403</v>
      </c>
    </row>
    <row r="4" spans="1:18" s="336" customFormat="1" ht="12.9" customHeight="1" thickBot="1" x14ac:dyDescent="0.35">
      <c r="A4" s="339"/>
      <c r="B4" s="340"/>
      <c r="C4" s="341"/>
      <c r="D4" s="341"/>
      <c r="E4" s="341"/>
      <c r="F4" s="341"/>
      <c r="G4" s="341"/>
      <c r="H4" s="341"/>
      <c r="I4" s="341"/>
      <c r="J4" s="341"/>
      <c r="K4" s="342" t="s">
        <v>3</v>
      </c>
    </row>
    <row r="5" spans="1:18" s="343" customFormat="1" ht="14.1" customHeight="1" x14ac:dyDescent="0.3">
      <c r="A5" s="532" t="s">
        <v>4</v>
      </c>
      <c r="B5" s="535" t="s">
        <v>5</v>
      </c>
      <c r="C5" s="535" t="s">
        <v>433</v>
      </c>
      <c r="D5" s="535" t="str">
        <f>CONCATENATE('[3]6.sz.mell.'!D5:I5)</f>
        <v xml:space="preserve">1. sz. módosítás </v>
      </c>
      <c r="E5" s="535" t="str">
        <f>CONCATENATE('[3]6.sz.mell.'!E5)</f>
        <v xml:space="preserve">2. sz. módosítás </v>
      </c>
      <c r="F5" s="535" t="str">
        <f>CONCATENATE('[3]6.sz.mell.'!F5)</f>
        <v xml:space="preserve">3. sz. módosítás </v>
      </c>
      <c r="G5" s="535" t="str">
        <f>CONCATENATE('[3]6.sz.mell.'!G5)</f>
        <v xml:space="preserve">4. sz. módosítás </v>
      </c>
      <c r="H5" s="535" t="str">
        <f>CONCATENATE('[3]6.sz.mell.'!H5)</f>
        <v xml:space="preserve">.5. sz. módosítás </v>
      </c>
      <c r="I5" s="535" t="str">
        <f>CONCATENATE('[3]6.sz.mell.'!I5)</f>
        <v xml:space="preserve">6. sz. módosítás </v>
      </c>
      <c r="J5" s="535" t="s">
        <v>434</v>
      </c>
      <c r="K5" s="540" t="s">
        <v>435</v>
      </c>
    </row>
    <row r="6" spans="1:18" ht="12.75" customHeight="1" x14ac:dyDescent="0.3">
      <c r="A6" s="533"/>
      <c r="B6" s="536"/>
      <c r="C6" s="538"/>
      <c r="D6" s="538"/>
      <c r="E6" s="538"/>
      <c r="F6" s="538"/>
      <c r="G6" s="538"/>
      <c r="H6" s="538"/>
      <c r="I6" s="538"/>
      <c r="J6" s="538"/>
      <c r="K6" s="541"/>
    </row>
    <row r="7" spans="1:18" s="345" customFormat="1" ht="9.9" customHeight="1" thickBot="1" x14ac:dyDescent="0.35">
      <c r="A7" s="534"/>
      <c r="B7" s="537"/>
      <c r="C7" s="539"/>
      <c r="D7" s="539"/>
      <c r="E7" s="539"/>
      <c r="F7" s="539"/>
      <c r="G7" s="539"/>
      <c r="H7" s="539"/>
      <c r="I7" s="539"/>
      <c r="J7" s="539"/>
      <c r="K7" s="542"/>
    </row>
    <row r="8" spans="1:18" s="349" customFormat="1" ht="10.5" customHeight="1" thickBot="1" x14ac:dyDescent="0.35">
      <c r="A8" s="346" t="s">
        <v>15</v>
      </c>
      <c r="B8" s="347" t="s">
        <v>16</v>
      </c>
      <c r="C8" s="347" t="s">
        <v>17</v>
      </c>
      <c r="D8" s="347" t="s">
        <v>18</v>
      </c>
      <c r="E8" s="347" t="s">
        <v>19</v>
      </c>
      <c r="F8" s="347" t="s">
        <v>297</v>
      </c>
      <c r="G8" s="347" t="s">
        <v>21</v>
      </c>
      <c r="H8" s="347" t="s">
        <v>22</v>
      </c>
      <c r="I8" s="347" t="s">
        <v>23</v>
      </c>
      <c r="J8" s="348" t="s">
        <v>24</v>
      </c>
      <c r="K8" s="267" t="s">
        <v>25</v>
      </c>
    </row>
    <row r="9" spans="1:18" s="349" customFormat="1" ht="10.5" customHeight="1" thickBot="1" x14ac:dyDescent="0.35">
      <c r="A9" s="543" t="s">
        <v>290</v>
      </c>
      <c r="B9" s="544"/>
      <c r="C9" s="544"/>
      <c r="D9" s="544"/>
      <c r="E9" s="544"/>
      <c r="F9" s="544"/>
      <c r="G9" s="544"/>
      <c r="H9" s="544"/>
      <c r="I9" s="544"/>
      <c r="J9" s="544"/>
      <c r="K9" s="545"/>
    </row>
    <row r="10" spans="1:18" s="353" customFormat="1" ht="12" customHeight="1" thickBot="1" x14ac:dyDescent="0.35">
      <c r="A10" s="350" t="s">
        <v>26</v>
      </c>
      <c r="B10" s="351" t="s">
        <v>436</v>
      </c>
      <c r="C10" s="352">
        <f>SUM(C11:C21)</f>
        <v>0</v>
      </c>
      <c r="D10" s="352">
        <f t="shared" ref="D10:K10" si="0">SUM(D11:D21)</f>
        <v>0</v>
      </c>
      <c r="E10" s="352">
        <f t="shared" si="0"/>
        <v>0</v>
      </c>
      <c r="F10" s="352">
        <f t="shared" si="0"/>
        <v>0</v>
      </c>
      <c r="G10" s="352">
        <f t="shared" si="0"/>
        <v>0</v>
      </c>
      <c r="H10" s="352">
        <f t="shared" si="0"/>
        <v>0</v>
      </c>
      <c r="I10" s="352">
        <f t="shared" si="0"/>
        <v>0</v>
      </c>
      <c r="J10" s="352">
        <f t="shared" si="0"/>
        <v>0</v>
      </c>
      <c r="K10" s="352">
        <f t="shared" si="0"/>
        <v>0</v>
      </c>
    </row>
    <row r="11" spans="1:18" s="353" customFormat="1" ht="12" customHeight="1" x14ac:dyDescent="0.3">
      <c r="A11" s="354" t="s">
        <v>28</v>
      </c>
      <c r="B11" s="355" t="s">
        <v>87</v>
      </c>
      <c r="C11" s="356"/>
      <c r="D11" s="356"/>
      <c r="E11" s="356"/>
      <c r="F11" s="356"/>
      <c r="G11" s="356"/>
      <c r="H11" s="356"/>
      <c r="I11" s="356"/>
      <c r="J11" s="357">
        <f>D11+E11+F11+G11+H11+I11</f>
        <v>0</v>
      </c>
      <c r="K11" s="358">
        <f>C11+J11</f>
        <v>0</v>
      </c>
    </row>
    <row r="12" spans="1:18" s="353" customFormat="1" ht="12" customHeight="1" x14ac:dyDescent="0.3">
      <c r="A12" s="359" t="s">
        <v>30</v>
      </c>
      <c r="B12" s="360" t="s">
        <v>89</v>
      </c>
      <c r="C12" s="361"/>
      <c r="D12" s="361"/>
      <c r="E12" s="361"/>
      <c r="F12" s="361"/>
      <c r="G12" s="361"/>
      <c r="H12" s="361"/>
      <c r="I12" s="361"/>
      <c r="J12" s="362">
        <f t="shared" ref="J12:J21" si="1">D12+E12+F12+G12+H12+I12</f>
        <v>0</v>
      </c>
      <c r="K12" s="358">
        <f t="shared" ref="K12:K21" si="2">C12+J12</f>
        <v>0</v>
      </c>
    </row>
    <row r="13" spans="1:18" s="353" customFormat="1" ht="12" customHeight="1" x14ac:dyDescent="0.3">
      <c r="A13" s="359" t="s">
        <v>32</v>
      </c>
      <c r="B13" s="360" t="s">
        <v>91</v>
      </c>
      <c r="C13" s="361"/>
      <c r="D13" s="361"/>
      <c r="E13" s="361"/>
      <c r="F13" s="361"/>
      <c r="G13" s="361"/>
      <c r="H13" s="361"/>
      <c r="I13" s="361"/>
      <c r="J13" s="362">
        <f t="shared" si="1"/>
        <v>0</v>
      </c>
      <c r="K13" s="358">
        <f t="shared" si="2"/>
        <v>0</v>
      </c>
    </row>
    <row r="14" spans="1:18" s="353" customFormat="1" ht="12" customHeight="1" x14ac:dyDescent="0.3">
      <c r="A14" s="359" t="s">
        <v>34</v>
      </c>
      <c r="B14" s="360" t="s">
        <v>93</v>
      </c>
      <c r="C14" s="361"/>
      <c r="D14" s="361"/>
      <c r="E14" s="361"/>
      <c r="F14" s="361"/>
      <c r="G14" s="361"/>
      <c r="H14" s="361"/>
      <c r="I14" s="361"/>
      <c r="J14" s="362">
        <f t="shared" si="1"/>
        <v>0</v>
      </c>
      <c r="K14" s="358">
        <f t="shared" si="2"/>
        <v>0</v>
      </c>
    </row>
    <row r="15" spans="1:18" s="353" customFormat="1" ht="12" customHeight="1" x14ac:dyDescent="0.3">
      <c r="A15" s="359" t="s">
        <v>36</v>
      </c>
      <c r="B15" s="360" t="s">
        <v>95</v>
      </c>
      <c r="C15" s="361"/>
      <c r="D15" s="361"/>
      <c r="E15" s="361"/>
      <c r="F15" s="361"/>
      <c r="G15" s="361"/>
      <c r="H15" s="361"/>
      <c r="I15" s="361"/>
      <c r="J15" s="362">
        <f t="shared" si="1"/>
        <v>0</v>
      </c>
      <c r="K15" s="358">
        <f t="shared" si="2"/>
        <v>0</v>
      </c>
    </row>
    <row r="16" spans="1:18" s="353" customFormat="1" ht="12" customHeight="1" x14ac:dyDescent="0.3">
      <c r="A16" s="359" t="s">
        <v>38</v>
      </c>
      <c r="B16" s="360" t="s">
        <v>437</v>
      </c>
      <c r="C16" s="361"/>
      <c r="D16" s="361"/>
      <c r="E16" s="361"/>
      <c r="F16" s="361"/>
      <c r="G16" s="361"/>
      <c r="H16" s="361"/>
      <c r="I16" s="361"/>
      <c r="J16" s="362">
        <f t="shared" si="1"/>
        <v>0</v>
      </c>
      <c r="K16" s="358">
        <f t="shared" si="2"/>
        <v>0</v>
      </c>
    </row>
    <row r="17" spans="1:11" s="353" customFormat="1" ht="12" customHeight="1" x14ac:dyDescent="0.3">
      <c r="A17" s="359" t="s">
        <v>203</v>
      </c>
      <c r="B17" s="363" t="s">
        <v>438</v>
      </c>
      <c r="C17" s="361"/>
      <c r="D17" s="361"/>
      <c r="E17" s="361"/>
      <c r="F17" s="361"/>
      <c r="G17" s="361"/>
      <c r="H17" s="361"/>
      <c r="I17" s="361"/>
      <c r="J17" s="362">
        <f t="shared" si="1"/>
        <v>0</v>
      </c>
      <c r="K17" s="358">
        <f t="shared" si="2"/>
        <v>0</v>
      </c>
    </row>
    <row r="18" spans="1:11" s="353" customFormat="1" ht="12" customHeight="1" x14ac:dyDescent="0.3">
      <c r="A18" s="359" t="s">
        <v>205</v>
      </c>
      <c r="B18" s="360" t="s">
        <v>407</v>
      </c>
      <c r="C18" s="361"/>
      <c r="D18" s="361"/>
      <c r="E18" s="361"/>
      <c r="F18" s="361"/>
      <c r="G18" s="361"/>
      <c r="H18" s="361"/>
      <c r="I18" s="361"/>
      <c r="J18" s="362">
        <f t="shared" si="1"/>
        <v>0</v>
      </c>
      <c r="K18" s="358">
        <f t="shared" si="2"/>
        <v>0</v>
      </c>
    </row>
    <row r="19" spans="1:11" s="364" customFormat="1" ht="12" customHeight="1" x14ac:dyDescent="0.3">
      <c r="A19" s="359" t="s">
        <v>207</v>
      </c>
      <c r="B19" s="360" t="s">
        <v>103</v>
      </c>
      <c r="C19" s="361"/>
      <c r="D19" s="361"/>
      <c r="E19" s="361"/>
      <c r="F19" s="361"/>
      <c r="G19" s="361"/>
      <c r="H19" s="361"/>
      <c r="I19" s="361"/>
      <c r="J19" s="362">
        <f t="shared" si="1"/>
        <v>0</v>
      </c>
      <c r="K19" s="358">
        <f t="shared" si="2"/>
        <v>0</v>
      </c>
    </row>
    <row r="20" spans="1:11" s="364" customFormat="1" ht="12" customHeight="1" x14ac:dyDescent="0.3">
      <c r="A20" s="359" t="s">
        <v>209</v>
      </c>
      <c r="B20" s="360" t="s">
        <v>105</v>
      </c>
      <c r="C20" s="361"/>
      <c r="D20" s="361"/>
      <c r="E20" s="361"/>
      <c r="F20" s="361"/>
      <c r="G20" s="361"/>
      <c r="H20" s="361"/>
      <c r="I20" s="361"/>
      <c r="J20" s="362">
        <f t="shared" si="1"/>
        <v>0</v>
      </c>
      <c r="K20" s="358">
        <f t="shared" si="2"/>
        <v>0</v>
      </c>
    </row>
    <row r="21" spans="1:11" s="364" customFormat="1" ht="12" customHeight="1" thickBot="1" x14ac:dyDescent="0.35">
      <c r="A21" s="365" t="s">
        <v>211</v>
      </c>
      <c r="B21" s="363" t="s">
        <v>107</v>
      </c>
      <c r="C21" s="366"/>
      <c r="D21" s="366"/>
      <c r="E21" s="366"/>
      <c r="F21" s="366"/>
      <c r="G21" s="366"/>
      <c r="H21" s="366"/>
      <c r="I21" s="366"/>
      <c r="J21" s="367">
        <f t="shared" si="1"/>
        <v>0</v>
      </c>
      <c r="K21" s="358">
        <f t="shared" si="2"/>
        <v>0</v>
      </c>
    </row>
    <row r="22" spans="1:11" s="353" customFormat="1" ht="12" customHeight="1" thickBot="1" x14ac:dyDescent="0.35">
      <c r="A22" s="350" t="s">
        <v>40</v>
      </c>
      <c r="B22" s="351" t="s">
        <v>439</v>
      </c>
      <c r="C22" s="352">
        <f t="shared" ref="C22:J22" si="3">SUM(C23:C25)</f>
        <v>460600</v>
      </c>
      <c r="D22" s="352">
        <f t="shared" si="3"/>
        <v>1350570</v>
      </c>
      <c r="E22" s="352">
        <f t="shared" si="3"/>
        <v>2223669</v>
      </c>
      <c r="F22" s="352">
        <f t="shared" si="3"/>
        <v>-26043</v>
      </c>
      <c r="G22" s="352">
        <f t="shared" si="3"/>
        <v>0</v>
      </c>
      <c r="H22" s="352">
        <f t="shared" si="3"/>
        <v>0</v>
      </c>
      <c r="I22" s="352">
        <f t="shared" si="3"/>
        <v>0</v>
      </c>
      <c r="J22" s="352">
        <f t="shared" si="3"/>
        <v>3548196</v>
      </c>
      <c r="K22" s="368">
        <f>SUM(K23:K25)</f>
        <v>4008796</v>
      </c>
    </row>
    <row r="23" spans="1:11" s="364" customFormat="1" ht="12" customHeight="1" x14ac:dyDescent="0.3">
      <c r="A23" s="369" t="s">
        <v>42</v>
      </c>
      <c r="B23" s="370" t="s">
        <v>43</v>
      </c>
      <c r="C23" s="371"/>
      <c r="D23" s="371"/>
      <c r="E23" s="371"/>
      <c r="F23" s="371"/>
      <c r="G23" s="371"/>
      <c r="H23" s="371"/>
      <c r="I23" s="371"/>
      <c r="J23" s="372">
        <f>D23+E23+F23+G23+H23+I23</f>
        <v>0</v>
      </c>
      <c r="K23" s="358">
        <f>C23+J23</f>
        <v>0</v>
      </c>
    </row>
    <row r="24" spans="1:11" s="364" customFormat="1" ht="12" customHeight="1" x14ac:dyDescent="0.3">
      <c r="A24" s="359" t="s">
        <v>44</v>
      </c>
      <c r="B24" s="360" t="s">
        <v>440</v>
      </c>
      <c r="C24" s="361"/>
      <c r="D24" s="361"/>
      <c r="E24" s="361"/>
      <c r="F24" s="361"/>
      <c r="G24" s="361"/>
      <c r="H24" s="361"/>
      <c r="I24" s="361"/>
      <c r="J24" s="362">
        <f>D24+E24+F24+G24+H24+I24</f>
        <v>0</v>
      </c>
      <c r="K24" s="373">
        <f>C24+J24</f>
        <v>0</v>
      </c>
    </row>
    <row r="25" spans="1:11" s="364" customFormat="1" ht="12" customHeight="1" x14ac:dyDescent="0.3">
      <c r="A25" s="359" t="s">
        <v>46</v>
      </c>
      <c r="B25" s="360" t="s">
        <v>441</v>
      </c>
      <c r="C25" s="361">
        <v>460600</v>
      </c>
      <c r="D25" s="361">
        <v>1350570</v>
      </c>
      <c r="E25" s="374">
        <v>2223669</v>
      </c>
      <c r="F25" s="361">
        <v>-26043</v>
      </c>
      <c r="G25" s="361"/>
      <c r="H25" s="361"/>
      <c r="I25" s="361"/>
      <c r="J25" s="362">
        <f>D25+E25+F25+G25+H25+I25</f>
        <v>3548196</v>
      </c>
      <c r="K25" s="373">
        <f>C25+J25</f>
        <v>4008796</v>
      </c>
    </row>
    <row r="26" spans="1:11" s="364" customFormat="1" ht="12" customHeight="1" thickBot="1" x14ac:dyDescent="0.35">
      <c r="A26" s="359" t="s">
        <v>48</v>
      </c>
      <c r="B26" s="375" t="s">
        <v>442</v>
      </c>
      <c r="C26" s="366"/>
      <c r="D26" s="366"/>
      <c r="E26" s="366"/>
      <c r="F26" s="366"/>
      <c r="G26" s="366"/>
      <c r="H26" s="366"/>
      <c r="I26" s="366"/>
      <c r="J26" s="376">
        <f>D26+E26+F26+G26+H26+I26</f>
        <v>0</v>
      </c>
      <c r="K26" s="377">
        <f>C26+J26</f>
        <v>0</v>
      </c>
    </row>
    <row r="27" spans="1:11" s="364" customFormat="1" ht="12" customHeight="1" thickBot="1" x14ac:dyDescent="0.35">
      <c r="A27" s="378" t="s">
        <v>54</v>
      </c>
      <c r="B27" s="379" t="s">
        <v>304</v>
      </c>
      <c r="C27" s="380"/>
      <c r="D27" s="380"/>
      <c r="E27" s="380"/>
      <c r="F27" s="380"/>
      <c r="G27" s="380"/>
      <c r="H27" s="380"/>
      <c r="I27" s="380"/>
      <c r="J27" s="381"/>
      <c r="K27" s="382"/>
    </row>
    <row r="28" spans="1:11" s="364" customFormat="1" ht="12" customHeight="1" thickBot="1" x14ac:dyDescent="0.35">
      <c r="A28" s="378" t="s">
        <v>251</v>
      </c>
      <c r="B28" s="379" t="s">
        <v>443</v>
      </c>
      <c r="C28" s="383">
        <f t="shared" ref="C28:J28" si="4">+C29+C30+C31</f>
        <v>0</v>
      </c>
      <c r="D28" s="352">
        <f t="shared" si="4"/>
        <v>0</v>
      </c>
      <c r="E28" s="352">
        <f t="shared" si="4"/>
        <v>0</v>
      </c>
      <c r="F28" s="352">
        <f t="shared" si="4"/>
        <v>0</v>
      </c>
      <c r="G28" s="352">
        <f t="shared" si="4"/>
        <v>0</v>
      </c>
      <c r="H28" s="352">
        <f t="shared" si="4"/>
        <v>0</v>
      </c>
      <c r="I28" s="352">
        <f t="shared" si="4"/>
        <v>0</v>
      </c>
      <c r="J28" s="352">
        <f t="shared" si="4"/>
        <v>0</v>
      </c>
      <c r="K28" s="368">
        <f>+K29+K30+K31</f>
        <v>0</v>
      </c>
    </row>
    <row r="29" spans="1:11" s="364" customFormat="1" ht="12" customHeight="1" x14ac:dyDescent="0.3">
      <c r="A29" s="369" t="s">
        <v>70</v>
      </c>
      <c r="B29" s="384" t="s">
        <v>57</v>
      </c>
      <c r="C29" s="385"/>
      <c r="D29" s="385"/>
      <c r="E29" s="385"/>
      <c r="F29" s="385"/>
      <c r="G29" s="385"/>
      <c r="H29" s="385"/>
      <c r="I29" s="385"/>
      <c r="J29" s="372">
        <f>D29+E29+F29+G29+H29+I29</f>
        <v>0</v>
      </c>
      <c r="K29" s="358">
        <f>C29+J29</f>
        <v>0</v>
      </c>
    </row>
    <row r="30" spans="1:11" s="364" customFormat="1" ht="12" customHeight="1" x14ac:dyDescent="0.3">
      <c r="A30" s="369" t="s">
        <v>72</v>
      </c>
      <c r="B30" s="384" t="s">
        <v>440</v>
      </c>
      <c r="C30" s="386"/>
      <c r="D30" s="386"/>
      <c r="E30" s="386"/>
      <c r="F30" s="386"/>
      <c r="G30" s="386"/>
      <c r="H30" s="386"/>
      <c r="I30" s="386"/>
      <c r="J30" s="372">
        <f>D30+E30+F30+G30+H30+I30</f>
        <v>0</v>
      </c>
      <c r="K30" s="358">
        <f>C30+J30</f>
        <v>0</v>
      </c>
    </row>
    <row r="31" spans="1:11" s="364" customFormat="1" ht="12" customHeight="1" x14ac:dyDescent="0.3">
      <c r="A31" s="369" t="s">
        <v>74</v>
      </c>
      <c r="B31" s="387" t="s">
        <v>444</v>
      </c>
      <c r="C31" s="386"/>
      <c r="D31" s="386"/>
      <c r="E31" s="386"/>
      <c r="F31" s="386"/>
      <c r="G31" s="386"/>
      <c r="H31" s="386"/>
      <c r="I31" s="386"/>
      <c r="J31" s="372">
        <f>D31+E31+F31+G31+H31+I31</f>
        <v>0</v>
      </c>
      <c r="K31" s="358">
        <f>C31+J31</f>
        <v>0</v>
      </c>
    </row>
    <row r="32" spans="1:11" s="364" customFormat="1" ht="12" customHeight="1" thickBot="1" x14ac:dyDescent="0.35">
      <c r="A32" s="359" t="s">
        <v>76</v>
      </c>
      <c r="B32" s="388" t="s">
        <v>445</v>
      </c>
      <c r="C32" s="389"/>
      <c r="D32" s="389"/>
      <c r="E32" s="389"/>
      <c r="F32" s="389"/>
      <c r="G32" s="389"/>
      <c r="H32" s="389"/>
      <c r="I32" s="389"/>
      <c r="J32" s="372">
        <f>D32+E32+F32+G32+H32+I32</f>
        <v>0</v>
      </c>
      <c r="K32" s="358">
        <f>C32+J32</f>
        <v>0</v>
      </c>
    </row>
    <row r="33" spans="1:11" s="364" customFormat="1" ht="12" customHeight="1" thickBot="1" x14ac:dyDescent="0.35">
      <c r="A33" s="378" t="s">
        <v>84</v>
      </c>
      <c r="B33" s="379" t="s">
        <v>446</v>
      </c>
      <c r="C33" s="383">
        <f t="shared" ref="C33:J33" si="5">+C34+C35+C36</f>
        <v>0</v>
      </c>
      <c r="D33" s="352">
        <f t="shared" si="5"/>
        <v>0</v>
      </c>
      <c r="E33" s="352">
        <f t="shared" si="5"/>
        <v>0</v>
      </c>
      <c r="F33" s="352">
        <f t="shared" si="5"/>
        <v>0</v>
      </c>
      <c r="G33" s="352">
        <f t="shared" si="5"/>
        <v>0</v>
      </c>
      <c r="H33" s="352">
        <f t="shared" si="5"/>
        <v>0</v>
      </c>
      <c r="I33" s="352">
        <f t="shared" si="5"/>
        <v>0</v>
      </c>
      <c r="J33" s="352">
        <f t="shared" si="5"/>
        <v>0</v>
      </c>
      <c r="K33" s="368">
        <f>+K34+K35+K36</f>
        <v>0</v>
      </c>
    </row>
    <row r="34" spans="1:11" s="364" customFormat="1" ht="12" customHeight="1" x14ac:dyDescent="0.3">
      <c r="A34" s="369" t="s">
        <v>86</v>
      </c>
      <c r="B34" s="384" t="s">
        <v>111</v>
      </c>
      <c r="C34" s="385"/>
      <c r="D34" s="385"/>
      <c r="E34" s="385"/>
      <c r="F34" s="385"/>
      <c r="G34" s="385"/>
      <c r="H34" s="385"/>
      <c r="I34" s="385"/>
      <c r="J34" s="372">
        <f>D34+E34+F34+G34+H34+I34</f>
        <v>0</v>
      </c>
      <c r="K34" s="358">
        <f>C34+J34</f>
        <v>0</v>
      </c>
    </row>
    <row r="35" spans="1:11" s="364" customFormat="1" ht="12" customHeight="1" x14ac:dyDescent="0.3">
      <c r="A35" s="369" t="s">
        <v>88</v>
      </c>
      <c r="B35" s="387" t="s">
        <v>113</v>
      </c>
      <c r="C35" s="386"/>
      <c r="D35" s="386"/>
      <c r="E35" s="386"/>
      <c r="F35" s="386"/>
      <c r="G35" s="386"/>
      <c r="H35" s="386"/>
      <c r="I35" s="386"/>
      <c r="J35" s="372">
        <f>D35+E35+F35+G35+H35+I35</f>
        <v>0</v>
      </c>
      <c r="K35" s="358">
        <f>C35+J35</f>
        <v>0</v>
      </c>
    </row>
    <row r="36" spans="1:11" s="364" customFormat="1" ht="12" customHeight="1" thickBot="1" x14ac:dyDescent="0.35">
      <c r="A36" s="359" t="s">
        <v>90</v>
      </c>
      <c r="B36" s="388" t="s">
        <v>115</v>
      </c>
      <c r="C36" s="389"/>
      <c r="D36" s="389"/>
      <c r="E36" s="389"/>
      <c r="F36" s="389"/>
      <c r="G36" s="389"/>
      <c r="H36" s="389"/>
      <c r="I36" s="389"/>
      <c r="J36" s="372">
        <f>D36+E36+F36+G36+H36+I36</f>
        <v>0</v>
      </c>
      <c r="K36" s="390">
        <f>C36+J36</f>
        <v>0</v>
      </c>
    </row>
    <row r="37" spans="1:11" s="353" customFormat="1" ht="12" customHeight="1" thickBot="1" x14ac:dyDescent="0.35">
      <c r="A37" s="378" t="s">
        <v>108</v>
      </c>
      <c r="B37" s="379" t="s">
        <v>306</v>
      </c>
      <c r="C37" s="380"/>
      <c r="D37" s="380"/>
      <c r="E37" s="380"/>
      <c r="F37" s="380"/>
      <c r="G37" s="380"/>
      <c r="H37" s="380"/>
      <c r="I37" s="380"/>
      <c r="J37" s="352">
        <f>D37+E37+F37+G37+H37+I37</f>
        <v>0</v>
      </c>
      <c r="K37" s="382">
        <f>C37+J37</f>
        <v>0</v>
      </c>
    </row>
    <row r="38" spans="1:11" s="353" customFormat="1" ht="12" customHeight="1" thickBot="1" x14ac:dyDescent="0.35">
      <c r="A38" s="378" t="s">
        <v>268</v>
      </c>
      <c r="B38" s="379" t="s">
        <v>447</v>
      </c>
      <c r="C38" s="380"/>
      <c r="D38" s="380"/>
      <c r="E38" s="380"/>
      <c r="F38" s="380"/>
      <c r="G38" s="380"/>
      <c r="H38" s="380"/>
      <c r="I38" s="380"/>
      <c r="J38" s="391">
        <f>D38+E38+F38+G38+H38+I38</f>
        <v>0</v>
      </c>
      <c r="K38" s="358">
        <f>C38+J38</f>
        <v>0</v>
      </c>
    </row>
    <row r="39" spans="1:11" s="353" customFormat="1" ht="12" customHeight="1" thickBot="1" x14ac:dyDescent="0.35">
      <c r="A39" s="350" t="s">
        <v>130</v>
      </c>
      <c r="B39" s="379" t="s">
        <v>448</v>
      </c>
      <c r="C39" s="383">
        <f t="shared" ref="C39:J39" si="6">+C10+C22+C27+C28+C33+C37+C38</f>
        <v>460600</v>
      </c>
      <c r="D39" s="352">
        <f t="shared" si="6"/>
        <v>1350570</v>
      </c>
      <c r="E39" s="352">
        <f t="shared" si="6"/>
        <v>2223669</v>
      </c>
      <c r="F39" s="352">
        <f t="shared" si="6"/>
        <v>-26043</v>
      </c>
      <c r="G39" s="352">
        <f t="shared" si="6"/>
        <v>0</v>
      </c>
      <c r="H39" s="352">
        <f t="shared" si="6"/>
        <v>0</v>
      </c>
      <c r="I39" s="352">
        <f t="shared" si="6"/>
        <v>0</v>
      </c>
      <c r="J39" s="352">
        <f t="shared" si="6"/>
        <v>3548196</v>
      </c>
      <c r="K39" s="368">
        <f>+K10+K22+K27+K28+K33+K37+K38</f>
        <v>4008796</v>
      </c>
    </row>
    <row r="40" spans="1:11" s="353" customFormat="1" ht="12" customHeight="1" thickBot="1" x14ac:dyDescent="0.35">
      <c r="A40" s="392" t="s">
        <v>277</v>
      </c>
      <c r="B40" s="379" t="s">
        <v>449</v>
      </c>
      <c r="C40" s="383">
        <f t="shared" ref="C40:J40" si="7">+C41+C42+C43</f>
        <v>32655400</v>
      </c>
      <c r="D40" s="352">
        <f t="shared" si="7"/>
        <v>5900820</v>
      </c>
      <c r="E40" s="352">
        <f t="shared" si="7"/>
        <v>2825000</v>
      </c>
      <c r="F40" s="352">
        <f t="shared" si="7"/>
        <v>63732</v>
      </c>
      <c r="G40" s="352">
        <f t="shared" si="7"/>
        <v>0</v>
      </c>
      <c r="H40" s="352">
        <f t="shared" si="7"/>
        <v>0</v>
      </c>
      <c r="I40" s="352">
        <f t="shared" si="7"/>
        <v>0</v>
      </c>
      <c r="J40" s="352">
        <f t="shared" si="7"/>
        <v>8789552</v>
      </c>
      <c r="K40" s="368">
        <f>+K41+K42+K43</f>
        <v>41444952</v>
      </c>
    </row>
    <row r="41" spans="1:11" s="353" customFormat="1" ht="12" customHeight="1" x14ac:dyDescent="0.3">
      <c r="A41" s="369" t="s">
        <v>450</v>
      </c>
      <c r="B41" s="384" t="s">
        <v>361</v>
      </c>
      <c r="C41" s="385"/>
      <c r="D41" s="385"/>
      <c r="E41" s="385"/>
      <c r="F41" s="385">
        <v>56214</v>
      </c>
      <c r="G41" s="385"/>
      <c r="H41" s="385"/>
      <c r="I41" s="385"/>
      <c r="J41" s="372">
        <f>D41+E41+F41+G41+H41+I41</f>
        <v>56214</v>
      </c>
      <c r="K41" s="358">
        <f>C41+J41</f>
        <v>56214</v>
      </c>
    </row>
    <row r="42" spans="1:11" s="353" customFormat="1" ht="12" customHeight="1" x14ac:dyDescent="0.3">
      <c r="A42" s="369" t="s">
        <v>451</v>
      </c>
      <c r="B42" s="387" t="s">
        <v>452</v>
      </c>
      <c r="C42" s="386"/>
      <c r="D42" s="386"/>
      <c r="E42" s="386"/>
      <c r="F42" s="386"/>
      <c r="G42" s="386"/>
      <c r="H42" s="386"/>
      <c r="I42" s="386"/>
      <c r="J42" s="372">
        <f>D42+E42+F42+G42+H42+I42</f>
        <v>0</v>
      </c>
      <c r="K42" s="373">
        <f>C42+J42</f>
        <v>0</v>
      </c>
    </row>
    <row r="43" spans="1:11" s="364" customFormat="1" ht="12" customHeight="1" thickBot="1" x14ac:dyDescent="0.35">
      <c r="A43" s="359" t="s">
        <v>453</v>
      </c>
      <c r="B43" s="393" t="s">
        <v>454</v>
      </c>
      <c r="C43" s="394">
        <v>32655400</v>
      </c>
      <c r="D43" s="394">
        <v>5900820</v>
      </c>
      <c r="E43" s="394">
        <v>2825000</v>
      </c>
      <c r="F43" s="394">
        <v>7518</v>
      </c>
      <c r="G43" s="394"/>
      <c r="H43" s="394"/>
      <c r="I43" s="394"/>
      <c r="J43" s="372">
        <f>D43+E43+F43+G43+H43+I43</f>
        <v>8733338</v>
      </c>
      <c r="K43" s="377">
        <f>C43+J43</f>
        <v>41388738</v>
      </c>
    </row>
    <row r="44" spans="1:11" s="364" customFormat="1" ht="12.9" customHeight="1" thickBot="1" x14ac:dyDescent="0.25">
      <c r="A44" s="392" t="s">
        <v>279</v>
      </c>
      <c r="B44" s="395" t="s">
        <v>455</v>
      </c>
      <c r="C44" s="383">
        <f t="shared" ref="C44:J44" si="8">+C39+C40</f>
        <v>33116000</v>
      </c>
      <c r="D44" s="352">
        <f t="shared" si="8"/>
        <v>7251390</v>
      </c>
      <c r="E44" s="352">
        <f t="shared" si="8"/>
        <v>5048669</v>
      </c>
      <c r="F44" s="352">
        <f t="shared" si="8"/>
        <v>37689</v>
      </c>
      <c r="G44" s="352">
        <f t="shared" si="8"/>
        <v>0</v>
      </c>
      <c r="H44" s="352">
        <f t="shared" si="8"/>
        <v>0</v>
      </c>
      <c r="I44" s="352">
        <f t="shared" si="8"/>
        <v>0</v>
      </c>
      <c r="J44" s="352">
        <f t="shared" si="8"/>
        <v>12337748</v>
      </c>
      <c r="K44" s="368">
        <f>+K39+K40</f>
        <v>45453748</v>
      </c>
    </row>
    <row r="45" spans="1:11" s="345" customFormat="1" ht="14.1" customHeight="1" thickBot="1" x14ac:dyDescent="0.35">
      <c r="A45" s="524" t="s">
        <v>291</v>
      </c>
      <c r="B45" s="525"/>
      <c r="C45" s="525"/>
      <c r="D45" s="525"/>
      <c r="E45" s="525"/>
      <c r="F45" s="525"/>
      <c r="G45" s="525"/>
      <c r="H45" s="525"/>
      <c r="I45" s="525"/>
      <c r="J45" s="525"/>
      <c r="K45" s="526"/>
    </row>
    <row r="46" spans="1:11" s="397" customFormat="1" ht="12" customHeight="1" thickBot="1" x14ac:dyDescent="0.35">
      <c r="A46" s="378" t="s">
        <v>26</v>
      </c>
      <c r="B46" s="379" t="s">
        <v>456</v>
      </c>
      <c r="C46" s="396">
        <f t="shared" ref="C46:J46" si="9">SUM(C47:C51)</f>
        <v>33116000</v>
      </c>
      <c r="D46" s="396">
        <f t="shared" si="9"/>
        <v>7251390</v>
      </c>
      <c r="E46" s="396">
        <f t="shared" si="9"/>
        <v>5048669</v>
      </c>
      <c r="F46" s="396">
        <f t="shared" si="9"/>
        <v>37689</v>
      </c>
      <c r="G46" s="396">
        <f t="shared" si="9"/>
        <v>0</v>
      </c>
      <c r="H46" s="396">
        <f t="shared" si="9"/>
        <v>0</v>
      </c>
      <c r="I46" s="396">
        <f t="shared" si="9"/>
        <v>0</v>
      </c>
      <c r="J46" s="396">
        <f t="shared" si="9"/>
        <v>12337748</v>
      </c>
      <c r="K46" s="382">
        <f>SUM(K47:K51)</f>
        <v>45453748</v>
      </c>
    </row>
    <row r="47" spans="1:11" ht="12" customHeight="1" x14ac:dyDescent="0.3">
      <c r="A47" s="359" t="s">
        <v>28</v>
      </c>
      <c r="B47" s="370" t="s">
        <v>196</v>
      </c>
      <c r="C47" s="398">
        <v>22326600</v>
      </c>
      <c r="D47" s="398">
        <v>5936823</v>
      </c>
      <c r="E47" s="398">
        <v>4139335</v>
      </c>
      <c r="F47" s="398">
        <v>38548</v>
      </c>
      <c r="G47" s="398"/>
      <c r="H47" s="398"/>
      <c r="I47" s="398"/>
      <c r="J47" s="399">
        <f>D47+E47+F47+G47+H47+I47</f>
        <v>10114706</v>
      </c>
      <c r="K47" s="400">
        <f>C47+J47</f>
        <v>32441306</v>
      </c>
    </row>
    <row r="48" spans="1:11" ht="12" customHeight="1" x14ac:dyDescent="0.3">
      <c r="A48" s="359" t="s">
        <v>30</v>
      </c>
      <c r="B48" s="360" t="s">
        <v>197</v>
      </c>
      <c r="C48" s="401">
        <v>5010136</v>
      </c>
      <c r="D48" s="401">
        <v>1163768</v>
      </c>
      <c r="E48" s="401">
        <v>751506</v>
      </c>
      <c r="F48" s="401">
        <v>-80684</v>
      </c>
      <c r="G48" s="401"/>
      <c r="H48" s="401"/>
      <c r="I48" s="401"/>
      <c r="J48" s="402">
        <f>D48+E48+F48+G48+H48+I48</f>
        <v>1834590</v>
      </c>
      <c r="K48" s="403">
        <f>C48+J48</f>
        <v>6844726</v>
      </c>
    </row>
    <row r="49" spans="1:11" ht="12" customHeight="1" x14ac:dyDescent="0.3">
      <c r="A49" s="359" t="s">
        <v>32</v>
      </c>
      <c r="B49" s="360" t="s">
        <v>198</v>
      </c>
      <c r="C49" s="401">
        <v>5779264</v>
      </c>
      <c r="D49" s="401">
        <v>150799</v>
      </c>
      <c r="E49" s="401">
        <v>157828</v>
      </c>
      <c r="F49" s="401">
        <v>79825</v>
      </c>
      <c r="G49" s="401"/>
      <c r="H49" s="401"/>
      <c r="I49" s="401"/>
      <c r="J49" s="402">
        <f>D49+E49+F49+G49+H49+I49</f>
        <v>388452</v>
      </c>
      <c r="K49" s="403">
        <f>C49+J49</f>
        <v>6167716</v>
      </c>
    </row>
    <row r="50" spans="1:11" ht="12" customHeight="1" x14ac:dyDescent="0.3">
      <c r="A50" s="359" t="s">
        <v>34</v>
      </c>
      <c r="B50" s="360" t="s">
        <v>199</v>
      </c>
      <c r="C50" s="401"/>
      <c r="D50" s="401"/>
      <c r="E50" s="401"/>
      <c r="F50" s="401"/>
      <c r="G50" s="401"/>
      <c r="H50" s="401"/>
      <c r="I50" s="401"/>
      <c r="J50" s="402">
        <f>D50+E50+F50+G50+H50+I50</f>
        <v>0</v>
      </c>
      <c r="K50" s="403">
        <f>C50+J50</f>
        <v>0</v>
      </c>
    </row>
    <row r="51" spans="1:11" ht="12" customHeight="1" thickBot="1" x14ac:dyDescent="0.35">
      <c r="A51" s="359" t="s">
        <v>36</v>
      </c>
      <c r="B51" s="360" t="s">
        <v>201</v>
      </c>
      <c r="C51" s="401"/>
      <c r="D51" s="401"/>
      <c r="E51" s="401"/>
      <c r="F51" s="401"/>
      <c r="G51" s="401"/>
      <c r="H51" s="401"/>
      <c r="I51" s="401"/>
      <c r="J51" s="402">
        <f>D51+E51+F51+G51+H51+I51</f>
        <v>0</v>
      </c>
      <c r="K51" s="403">
        <f>C51+J51</f>
        <v>0</v>
      </c>
    </row>
    <row r="52" spans="1:11" ht="12" customHeight="1" thickBot="1" x14ac:dyDescent="0.35">
      <c r="A52" s="378" t="s">
        <v>40</v>
      </c>
      <c r="B52" s="379" t="s">
        <v>457</v>
      </c>
      <c r="C52" s="396">
        <f t="shared" ref="C52:J52" si="10">SUM(C53:C55)</f>
        <v>0</v>
      </c>
      <c r="D52" s="396">
        <f t="shared" si="10"/>
        <v>0</v>
      </c>
      <c r="E52" s="396">
        <f t="shared" si="10"/>
        <v>0</v>
      </c>
      <c r="F52" s="396">
        <f t="shared" si="10"/>
        <v>0</v>
      </c>
      <c r="G52" s="396">
        <f t="shared" si="10"/>
        <v>0</v>
      </c>
      <c r="H52" s="396">
        <f t="shared" si="10"/>
        <v>0</v>
      </c>
      <c r="I52" s="396">
        <f t="shared" si="10"/>
        <v>0</v>
      </c>
      <c r="J52" s="396">
        <f t="shared" si="10"/>
        <v>0</v>
      </c>
      <c r="K52" s="382">
        <f>SUM(K53:K55)</f>
        <v>0</v>
      </c>
    </row>
    <row r="53" spans="1:11" s="397" customFormat="1" ht="12" customHeight="1" x14ac:dyDescent="0.3">
      <c r="A53" s="359" t="s">
        <v>42</v>
      </c>
      <c r="B53" s="370" t="s">
        <v>232</v>
      </c>
      <c r="C53" s="398"/>
      <c r="D53" s="398"/>
      <c r="E53" s="398"/>
      <c r="F53" s="398"/>
      <c r="G53" s="398"/>
      <c r="H53" s="398"/>
      <c r="I53" s="398"/>
      <c r="J53" s="399">
        <f>D53+E53+F53+G53+H53+I53</f>
        <v>0</v>
      </c>
      <c r="K53" s="400">
        <f>C53+J53</f>
        <v>0</v>
      </c>
    </row>
    <row r="54" spans="1:11" ht="12" customHeight="1" x14ac:dyDescent="0.3">
      <c r="A54" s="359" t="s">
        <v>44</v>
      </c>
      <c r="B54" s="360" t="s">
        <v>234</v>
      </c>
      <c r="C54" s="401"/>
      <c r="D54" s="401"/>
      <c r="E54" s="401"/>
      <c r="F54" s="401"/>
      <c r="G54" s="401"/>
      <c r="H54" s="401"/>
      <c r="I54" s="401"/>
      <c r="J54" s="402">
        <f>D54+E54+F54+G54+H54+I54</f>
        <v>0</v>
      </c>
      <c r="K54" s="403">
        <f>C54+J54</f>
        <v>0</v>
      </c>
    </row>
    <row r="55" spans="1:11" ht="12" customHeight="1" x14ac:dyDescent="0.3">
      <c r="A55" s="359" t="s">
        <v>46</v>
      </c>
      <c r="B55" s="360" t="s">
        <v>458</v>
      </c>
      <c r="C55" s="401"/>
      <c r="D55" s="401"/>
      <c r="E55" s="401"/>
      <c r="F55" s="401"/>
      <c r="G55" s="401"/>
      <c r="H55" s="401"/>
      <c r="I55" s="401"/>
      <c r="J55" s="402">
        <f>D55+E55+F55+G55+H55+I55</f>
        <v>0</v>
      </c>
      <c r="K55" s="403">
        <f>C55+J55</f>
        <v>0</v>
      </c>
    </row>
    <row r="56" spans="1:11" ht="12" customHeight="1" thickBot="1" x14ac:dyDescent="0.35">
      <c r="A56" s="359" t="s">
        <v>48</v>
      </c>
      <c r="B56" s="360" t="s">
        <v>459</v>
      </c>
      <c r="C56" s="401"/>
      <c r="D56" s="401"/>
      <c r="E56" s="401"/>
      <c r="F56" s="401"/>
      <c r="G56" s="401"/>
      <c r="H56" s="401"/>
      <c r="I56" s="401"/>
      <c r="J56" s="402">
        <f>D56+E56+F56+G56+H56+I56</f>
        <v>0</v>
      </c>
      <c r="K56" s="403">
        <f>C56+J56</f>
        <v>0</v>
      </c>
    </row>
    <row r="57" spans="1:11" ht="12" customHeight="1" thickBot="1" x14ac:dyDescent="0.35">
      <c r="A57" s="378" t="s">
        <v>54</v>
      </c>
      <c r="B57" s="379" t="s">
        <v>460</v>
      </c>
      <c r="C57" s="404"/>
      <c r="D57" s="404"/>
      <c r="E57" s="404"/>
      <c r="F57" s="404"/>
      <c r="G57" s="404"/>
      <c r="H57" s="404"/>
      <c r="I57" s="404"/>
      <c r="J57" s="396">
        <f>D57+E57+F57+G57+H57+I57</f>
        <v>0</v>
      </c>
      <c r="K57" s="382">
        <f>C57+J57</f>
        <v>0</v>
      </c>
    </row>
    <row r="58" spans="1:11" ht="12.9" customHeight="1" thickBot="1" x14ac:dyDescent="0.35">
      <c r="A58" s="378" t="s">
        <v>251</v>
      </c>
      <c r="B58" s="405" t="s">
        <v>461</v>
      </c>
      <c r="C58" s="406">
        <f t="shared" ref="C58:J58" si="11">+C46+C52+C57</f>
        <v>33116000</v>
      </c>
      <c r="D58" s="406">
        <f t="shared" si="11"/>
        <v>7251390</v>
      </c>
      <c r="E58" s="406">
        <f t="shared" si="11"/>
        <v>5048669</v>
      </c>
      <c r="F58" s="406">
        <f t="shared" si="11"/>
        <v>37689</v>
      </c>
      <c r="G58" s="406">
        <f t="shared" si="11"/>
        <v>0</v>
      </c>
      <c r="H58" s="406">
        <f t="shared" si="11"/>
        <v>0</v>
      </c>
      <c r="I58" s="406">
        <f t="shared" si="11"/>
        <v>0</v>
      </c>
      <c r="J58" s="406">
        <f t="shared" si="11"/>
        <v>12337748</v>
      </c>
      <c r="K58" s="407">
        <f>+K46+K52+K57</f>
        <v>45453748</v>
      </c>
    </row>
    <row r="59" spans="1:11" ht="14.1" customHeight="1" thickBot="1" x14ac:dyDescent="0.35">
      <c r="C59" s="409">
        <f>C44-C58</f>
        <v>0</v>
      </c>
      <c r="D59" s="410"/>
      <c r="E59" s="410"/>
      <c r="F59" s="410"/>
      <c r="G59" s="410"/>
      <c r="H59" s="410"/>
      <c r="I59" s="410"/>
      <c r="J59" s="410"/>
      <c r="K59" s="411">
        <f>K44-K58</f>
        <v>0</v>
      </c>
    </row>
    <row r="60" spans="1:11" ht="12.9" customHeight="1" thickBot="1" x14ac:dyDescent="0.35">
      <c r="A60" s="412" t="s">
        <v>425</v>
      </c>
      <c r="B60" s="413"/>
      <c r="C60" s="414">
        <v>7</v>
      </c>
      <c r="D60" s="414"/>
      <c r="E60" s="414"/>
      <c r="F60" s="414"/>
      <c r="G60" s="414"/>
      <c r="H60" s="414"/>
      <c r="I60" s="414"/>
      <c r="J60" s="415">
        <f>D60+E60+F60+G60+H60+I60</f>
        <v>0</v>
      </c>
      <c r="K60" s="416">
        <f>C60+J60</f>
        <v>7</v>
      </c>
    </row>
    <row r="61" spans="1:11" ht="12.9" customHeight="1" thickBot="1" x14ac:dyDescent="0.35">
      <c r="A61" s="412" t="s">
        <v>426</v>
      </c>
      <c r="B61" s="413"/>
      <c r="C61" s="414">
        <v>0</v>
      </c>
      <c r="D61" s="414"/>
      <c r="E61" s="414"/>
      <c r="F61" s="414"/>
      <c r="G61" s="414"/>
      <c r="H61" s="414"/>
      <c r="I61" s="414"/>
      <c r="J61" s="415">
        <f>D61+E61+F61+G61+H61+I61</f>
        <v>0</v>
      </c>
      <c r="K61" s="416">
        <f>C61+J61</f>
        <v>0</v>
      </c>
    </row>
  </sheetData>
  <sheetProtection formatCells="0"/>
  <mergeCells count="16">
    <mergeCell ref="A45:K45"/>
    <mergeCell ref="E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abSelected="1" topLeftCell="C7" zoomScale="120" zoomScaleNormal="120" workbookViewId="0">
      <selection activeCell="N11" sqref="N11"/>
    </sheetView>
  </sheetViews>
  <sheetFormatPr defaultColWidth="9.33203125" defaultRowHeight="13.2" x14ac:dyDescent="0.3"/>
  <cols>
    <col min="1" max="1" width="13.77734375" style="480" customWidth="1"/>
    <col min="2" max="2" width="60.6640625" style="427" customWidth="1"/>
    <col min="3" max="3" width="15.77734375" style="427" customWidth="1"/>
    <col min="4" max="10" width="13.77734375" style="427" customWidth="1"/>
    <col min="11" max="11" width="15.77734375" style="427" customWidth="1"/>
    <col min="12" max="256" width="9.33203125" style="427"/>
    <col min="257" max="257" width="13.77734375" style="427" customWidth="1"/>
    <col min="258" max="258" width="60.6640625" style="427" customWidth="1"/>
    <col min="259" max="259" width="15.77734375" style="427" customWidth="1"/>
    <col min="260" max="266" width="13.77734375" style="427" customWidth="1"/>
    <col min="267" max="267" width="15.77734375" style="427" customWidth="1"/>
    <col min="268" max="512" width="9.33203125" style="427"/>
    <col min="513" max="513" width="13.77734375" style="427" customWidth="1"/>
    <col min="514" max="514" width="60.6640625" style="427" customWidth="1"/>
    <col min="515" max="515" width="15.77734375" style="427" customWidth="1"/>
    <col min="516" max="522" width="13.77734375" style="427" customWidth="1"/>
    <col min="523" max="523" width="15.77734375" style="427" customWidth="1"/>
    <col min="524" max="768" width="9.33203125" style="427"/>
    <col min="769" max="769" width="13.77734375" style="427" customWidth="1"/>
    <col min="770" max="770" width="60.6640625" style="427" customWidth="1"/>
    <col min="771" max="771" width="15.77734375" style="427" customWidth="1"/>
    <col min="772" max="778" width="13.77734375" style="427" customWidth="1"/>
    <col min="779" max="779" width="15.77734375" style="427" customWidth="1"/>
    <col min="780" max="1024" width="9.33203125" style="427"/>
    <col min="1025" max="1025" width="13.77734375" style="427" customWidth="1"/>
    <col min="1026" max="1026" width="60.6640625" style="427" customWidth="1"/>
    <col min="1027" max="1027" width="15.77734375" style="427" customWidth="1"/>
    <col min="1028" max="1034" width="13.77734375" style="427" customWidth="1"/>
    <col min="1035" max="1035" width="15.77734375" style="427" customWidth="1"/>
    <col min="1036" max="1280" width="9.33203125" style="427"/>
    <col min="1281" max="1281" width="13.77734375" style="427" customWidth="1"/>
    <col min="1282" max="1282" width="60.6640625" style="427" customWidth="1"/>
    <col min="1283" max="1283" width="15.77734375" style="427" customWidth="1"/>
    <col min="1284" max="1290" width="13.77734375" style="427" customWidth="1"/>
    <col min="1291" max="1291" width="15.77734375" style="427" customWidth="1"/>
    <col min="1292" max="1536" width="9.33203125" style="427"/>
    <col min="1537" max="1537" width="13.77734375" style="427" customWidth="1"/>
    <col min="1538" max="1538" width="60.6640625" style="427" customWidth="1"/>
    <col min="1539" max="1539" width="15.77734375" style="427" customWidth="1"/>
    <col min="1540" max="1546" width="13.77734375" style="427" customWidth="1"/>
    <col min="1547" max="1547" width="15.77734375" style="427" customWidth="1"/>
    <col min="1548" max="1792" width="9.33203125" style="427"/>
    <col min="1793" max="1793" width="13.77734375" style="427" customWidth="1"/>
    <col min="1794" max="1794" width="60.6640625" style="427" customWidth="1"/>
    <col min="1795" max="1795" width="15.77734375" style="427" customWidth="1"/>
    <col min="1796" max="1802" width="13.77734375" style="427" customWidth="1"/>
    <col min="1803" max="1803" width="15.77734375" style="427" customWidth="1"/>
    <col min="1804" max="2048" width="9.33203125" style="427"/>
    <col min="2049" max="2049" width="13.77734375" style="427" customWidth="1"/>
    <col min="2050" max="2050" width="60.6640625" style="427" customWidth="1"/>
    <col min="2051" max="2051" width="15.77734375" style="427" customWidth="1"/>
    <col min="2052" max="2058" width="13.77734375" style="427" customWidth="1"/>
    <col min="2059" max="2059" width="15.77734375" style="427" customWidth="1"/>
    <col min="2060" max="2304" width="9.33203125" style="427"/>
    <col min="2305" max="2305" width="13.77734375" style="427" customWidth="1"/>
    <col min="2306" max="2306" width="60.6640625" style="427" customWidth="1"/>
    <col min="2307" max="2307" width="15.77734375" style="427" customWidth="1"/>
    <col min="2308" max="2314" width="13.77734375" style="427" customWidth="1"/>
    <col min="2315" max="2315" width="15.77734375" style="427" customWidth="1"/>
    <col min="2316" max="2560" width="9.33203125" style="427"/>
    <col min="2561" max="2561" width="13.77734375" style="427" customWidth="1"/>
    <col min="2562" max="2562" width="60.6640625" style="427" customWidth="1"/>
    <col min="2563" max="2563" width="15.77734375" style="427" customWidth="1"/>
    <col min="2564" max="2570" width="13.77734375" style="427" customWidth="1"/>
    <col min="2571" max="2571" width="15.77734375" style="427" customWidth="1"/>
    <col min="2572" max="2816" width="9.33203125" style="427"/>
    <col min="2817" max="2817" width="13.77734375" style="427" customWidth="1"/>
    <col min="2818" max="2818" width="60.6640625" style="427" customWidth="1"/>
    <col min="2819" max="2819" width="15.77734375" style="427" customWidth="1"/>
    <col min="2820" max="2826" width="13.77734375" style="427" customWidth="1"/>
    <col min="2827" max="2827" width="15.77734375" style="427" customWidth="1"/>
    <col min="2828" max="3072" width="9.33203125" style="427"/>
    <col min="3073" max="3073" width="13.77734375" style="427" customWidth="1"/>
    <col min="3074" max="3074" width="60.6640625" style="427" customWidth="1"/>
    <col min="3075" max="3075" width="15.77734375" style="427" customWidth="1"/>
    <col min="3076" max="3082" width="13.77734375" style="427" customWidth="1"/>
    <col min="3083" max="3083" width="15.77734375" style="427" customWidth="1"/>
    <col min="3084" max="3328" width="9.33203125" style="427"/>
    <col min="3329" max="3329" width="13.77734375" style="427" customWidth="1"/>
    <col min="3330" max="3330" width="60.6640625" style="427" customWidth="1"/>
    <col min="3331" max="3331" width="15.77734375" style="427" customWidth="1"/>
    <col min="3332" max="3338" width="13.77734375" style="427" customWidth="1"/>
    <col min="3339" max="3339" width="15.77734375" style="427" customWidth="1"/>
    <col min="3340" max="3584" width="9.33203125" style="427"/>
    <col min="3585" max="3585" width="13.77734375" style="427" customWidth="1"/>
    <col min="3586" max="3586" width="60.6640625" style="427" customWidth="1"/>
    <col min="3587" max="3587" width="15.77734375" style="427" customWidth="1"/>
    <col min="3588" max="3594" width="13.77734375" style="427" customWidth="1"/>
    <col min="3595" max="3595" width="15.77734375" style="427" customWidth="1"/>
    <col min="3596" max="3840" width="9.33203125" style="427"/>
    <col min="3841" max="3841" width="13.77734375" style="427" customWidth="1"/>
    <col min="3842" max="3842" width="60.6640625" style="427" customWidth="1"/>
    <col min="3843" max="3843" width="15.77734375" style="427" customWidth="1"/>
    <col min="3844" max="3850" width="13.77734375" style="427" customWidth="1"/>
    <col min="3851" max="3851" width="15.77734375" style="427" customWidth="1"/>
    <col min="3852" max="4096" width="9.33203125" style="427"/>
    <col min="4097" max="4097" width="13.77734375" style="427" customWidth="1"/>
    <col min="4098" max="4098" width="60.6640625" style="427" customWidth="1"/>
    <col min="4099" max="4099" width="15.77734375" style="427" customWidth="1"/>
    <col min="4100" max="4106" width="13.77734375" style="427" customWidth="1"/>
    <col min="4107" max="4107" width="15.77734375" style="427" customWidth="1"/>
    <col min="4108" max="4352" width="9.33203125" style="427"/>
    <col min="4353" max="4353" width="13.77734375" style="427" customWidth="1"/>
    <col min="4354" max="4354" width="60.6640625" style="427" customWidth="1"/>
    <col min="4355" max="4355" width="15.77734375" style="427" customWidth="1"/>
    <col min="4356" max="4362" width="13.77734375" style="427" customWidth="1"/>
    <col min="4363" max="4363" width="15.77734375" style="427" customWidth="1"/>
    <col min="4364" max="4608" width="9.33203125" style="427"/>
    <col min="4609" max="4609" width="13.77734375" style="427" customWidth="1"/>
    <col min="4610" max="4610" width="60.6640625" style="427" customWidth="1"/>
    <col min="4611" max="4611" width="15.77734375" style="427" customWidth="1"/>
    <col min="4612" max="4618" width="13.77734375" style="427" customWidth="1"/>
    <col min="4619" max="4619" width="15.77734375" style="427" customWidth="1"/>
    <col min="4620" max="4864" width="9.33203125" style="427"/>
    <col min="4865" max="4865" width="13.77734375" style="427" customWidth="1"/>
    <col min="4866" max="4866" width="60.6640625" style="427" customWidth="1"/>
    <col min="4867" max="4867" width="15.77734375" style="427" customWidth="1"/>
    <col min="4868" max="4874" width="13.77734375" style="427" customWidth="1"/>
    <col min="4875" max="4875" width="15.77734375" style="427" customWidth="1"/>
    <col min="4876" max="5120" width="9.33203125" style="427"/>
    <col min="5121" max="5121" width="13.77734375" style="427" customWidth="1"/>
    <col min="5122" max="5122" width="60.6640625" style="427" customWidth="1"/>
    <col min="5123" max="5123" width="15.77734375" style="427" customWidth="1"/>
    <col min="5124" max="5130" width="13.77734375" style="427" customWidth="1"/>
    <col min="5131" max="5131" width="15.77734375" style="427" customWidth="1"/>
    <col min="5132" max="5376" width="9.33203125" style="427"/>
    <col min="5377" max="5377" width="13.77734375" style="427" customWidth="1"/>
    <col min="5378" max="5378" width="60.6640625" style="427" customWidth="1"/>
    <col min="5379" max="5379" width="15.77734375" style="427" customWidth="1"/>
    <col min="5380" max="5386" width="13.77734375" style="427" customWidth="1"/>
    <col min="5387" max="5387" width="15.77734375" style="427" customWidth="1"/>
    <col min="5388" max="5632" width="9.33203125" style="427"/>
    <col min="5633" max="5633" width="13.77734375" style="427" customWidth="1"/>
    <col min="5634" max="5634" width="60.6640625" style="427" customWidth="1"/>
    <col min="5635" max="5635" width="15.77734375" style="427" customWidth="1"/>
    <col min="5636" max="5642" width="13.77734375" style="427" customWidth="1"/>
    <col min="5643" max="5643" width="15.77734375" style="427" customWidth="1"/>
    <col min="5644" max="5888" width="9.33203125" style="427"/>
    <col min="5889" max="5889" width="13.77734375" style="427" customWidth="1"/>
    <col min="5890" max="5890" width="60.6640625" style="427" customWidth="1"/>
    <col min="5891" max="5891" width="15.77734375" style="427" customWidth="1"/>
    <col min="5892" max="5898" width="13.77734375" style="427" customWidth="1"/>
    <col min="5899" max="5899" width="15.77734375" style="427" customWidth="1"/>
    <col min="5900" max="6144" width="9.33203125" style="427"/>
    <col min="6145" max="6145" width="13.77734375" style="427" customWidth="1"/>
    <col min="6146" max="6146" width="60.6640625" style="427" customWidth="1"/>
    <col min="6147" max="6147" width="15.77734375" style="427" customWidth="1"/>
    <col min="6148" max="6154" width="13.77734375" style="427" customWidth="1"/>
    <col min="6155" max="6155" width="15.77734375" style="427" customWidth="1"/>
    <col min="6156" max="6400" width="9.33203125" style="427"/>
    <col min="6401" max="6401" width="13.77734375" style="427" customWidth="1"/>
    <col min="6402" max="6402" width="60.6640625" style="427" customWidth="1"/>
    <col min="6403" max="6403" width="15.77734375" style="427" customWidth="1"/>
    <col min="6404" max="6410" width="13.77734375" style="427" customWidth="1"/>
    <col min="6411" max="6411" width="15.77734375" style="427" customWidth="1"/>
    <col min="6412" max="6656" width="9.33203125" style="427"/>
    <col min="6657" max="6657" width="13.77734375" style="427" customWidth="1"/>
    <col min="6658" max="6658" width="60.6640625" style="427" customWidth="1"/>
    <col min="6659" max="6659" width="15.77734375" style="427" customWidth="1"/>
    <col min="6660" max="6666" width="13.77734375" style="427" customWidth="1"/>
    <col min="6667" max="6667" width="15.77734375" style="427" customWidth="1"/>
    <col min="6668" max="6912" width="9.33203125" style="427"/>
    <col min="6913" max="6913" width="13.77734375" style="427" customWidth="1"/>
    <col min="6914" max="6914" width="60.6640625" style="427" customWidth="1"/>
    <col min="6915" max="6915" width="15.77734375" style="427" customWidth="1"/>
    <col min="6916" max="6922" width="13.77734375" style="427" customWidth="1"/>
    <col min="6923" max="6923" width="15.77734375" style="427" customWidth="1"/>
    <col min="6924" max="7168" width="9.33203125" style="427"/>
    <col min="7169" max="7169" width="13.77734375" style="427" customWidth="1"/>
    <col min="7170" max="7170" width="60.6640625" style="427" customWidth="1"/>
    <col min="7171" max="7171" width="15.77734375" style="427" customWidth="1"/>
    <col min="7172" max="7178" width="13.77734375" style="427" customWidth="1"/>
    <col min="7179" max="7179" width="15.77734375" style="427" customWidth="1"/>
    <col min="7180" max="7424" width="9.33203125" style="427"/>
    <col min="7425" max="7425" width="13.77734375" style="427" customWidth="1"/>
    <col min="7426" max="7426" width="60.6640625" style="427" customWidth="1"/>
    <col min="7427" max="7427" width="15.77734375" style="427" customWidth="1"/>
    <col min="7428" max="7434" width="13.77734375" style="427" customWidth="1"/>
    <col min="7435" max="7435" width="15.77734375" style="427" customWidth="1"/>
    <col min="7436" max="7680" width="9.33203125" style="427"/>
    <col min="7681" max="7681" width="13.77734375" style="427" customWidth="1"/>
    <col min="7682" max="7682" width="60.6640625" style="427" customWidth="1"/>
    <col min="7683" max="7683" width="15.77734375" style="427" customWidth="1"/>
    <col min="7684" max="7690" width="13.77734375" style="427" customWidth="1"/>
    <col min="7691" max="7691" width="15.77734375" style="427" customWidth="1"/>
    <col min="7692" max="7936" width="9.33203125" style="427"/>
    <col min="7937" max="7937" width="13.77734375" style="427" customWidth="1"/>
    <col min="7938" max="7938" width="60.6640625" style="427" customWidth="1"/>
    <col min="7939" max="7939" width="15.77734375" style="427" customWidth="1"/>
    <col min="7940" max="7946" width="13.77734375" style="427" customWidth="1"/>
    <col min="7947" max="7947" width="15.77734375" style="427" customWidth="1"/>
    <col min="7948" max="8192" width="9.33203125" style="427"/>
    <col min="8193" max="8193" width="13.77734375" style="427" customWidth="1"/>
    <col min="8194" max="8194" width="60.6640625" style="427" customWidth="1"/>
    <col min="8195" max="8195" width="15.77734375" style="427" customWidth="1"/>
    <col min="8196" max="8202" width="13.77734375" style="427" customWidth="1"/>
    <col min="8203" max="8203" width="15.77734375" style="427" customWidth="1"/>
    <col min="8204" max="8448" width="9.33203125" style="427"/>
    <col min="8449" max="8449" width="13.77734375" style="427" customWidth="1"/>
    <col min="8450" max="8450" width="60.6640625" style="427" customWidth="1"/>
    <col min="8451" max="8451" width="15.77734375" style="427" customWidth="1"/>
    <col min="8452" max="8458" width="13.77734375" style="427" customWidth="1"/>
    <col min="8459" max="8459" width="15.77734375" style="427" customWidth="1"/>
    <col min="8460" max="8704" width="9.33203125" style="427"/>
    <col min="8705" max="8705" width="13.77734375" style="427" customWidth="1"/>
    <col min="8706" max="8706" width="60.6640625" style="427" customWidth="1"/>
    <col min="8707" max="8707" width="15.77734375" style="427" customWidth="1"/>
    <col min="8708" max="8714" width="13.77734375" style="427" customWidth="1"/>
    <col min="8715" max="8715" width="15.77734375" style="427" customWidth="1"/>
    <col min="8716" max="8960" width="9.33203125" style="427"/>
    <col min="8961" max="8961" width="13.77734375" style="427" customWidth="1"/>
    <col min="8962" max="8962" width="60.6640625" style="427" customWidth="1"/>
    <col min="8963" max="8963" width="15.77734375" style="427" customWidth="1"/>
    <col min="8964" max="8970" width="13.77734375" style="427" customWidth="1"/>
    <col min="8971" max="8971" width="15.77734375" style="427" customWidth="1"/>
    <col min="8972" max="9216" width="9.33203125" style="427"/>
    <col min="9217" max="9217" width="13.77734375" style="427" customWidth="1"/>
    <col min="9218" max="9218" width="60.6640625" style="427" customWidth="1"/>
    <col min="9219" max="9219" width="15.77734375" style="427" customWidth="1"/>
    <col min="9220" max="9226" width="13.77734375" style="427" customWidth="1"/>
    <col min="9227" max="9227" width="15.77734375" style="427" customWidth="1"/>
    <col min="9228" max="9472" width="9.33203125" style="427"/>
    <col min="9473" max="9473" width="13.77734375" style="427" customWidth="1"/>
    <col min="9474" max="9474" width="60.6640625" style="427" customWidth="1"/>
    <col min="9475" max="9475" width="15.77734375" style="427" customWidth="1"/>
    <col min="9476" max="9482" width="13.77734375" style="427" customWidth="1"/>
    <col min="9483" max="9483" width="15.77734375" style="427" customWidth="1"/>
    <col min="9484" max="9728" width="9.33203125" style="427"/>
    <col min="9729" max="9729" width="13.77734375" style="427" customWidth="1"/>
    <col min="9730" max="9730" width="60.6640625" style="427" customWidth="1"/>
    <col min="9731" max="9731" width="15.77734375" style="427" customWidth="1"/>
    <col min="9732" max="9738" width="13.77734375" style="427" customWidth="1"/>
    <col min="9739" max="9739" width="15.77734375" style="427" customWidth="1"/>
    <col min="9740" max="9984" width="9.33203125" style="427"/>
    <col min="9985" max="9985" width="13.77734375" style="427" customWidth="1"/>
    <col min="9986" max="9986" width="60.6640625" style="427" customWidth="1"/>
    <col min="9987" max="9987" width="15.77734375" style="427" customWidth="1"/>
    <col min="9988" max="9994" width="13.77734375" style="427" customWidth="1"/>
    <col min="9995" max="9995" width="15.77734375" style="427" customWidth="1"/>
    <col min="9996" max="10240" width="9.33203125" style="427"/>
    <col min="10241" max="10241" width="13.77734375" style="427" customWidth="1"/>
    <col min="10242" max="10242" width="60.6640625" style="427" customWidth="1"/>
    <col min="10243" max="10243" width="15.77734375" style="427" customWidth="1"/>
    <col min="10244" max="10250" width="13.77734375" style="427" customWidth="1"/>
    <col min="10251" max="10251" width="15.77734375" style="427" customWidth="1"/>
    <col min="10252" max="10496" width="9.33203125" style="427"/>
    <col min="10497" max="10497" width="13.77734375" style="427" customWidth="1"/>
    <col min="10498" max="10498" width="60.6640625" style="427" customWidth="1"/>
    <col min="10499" max="10499" width="15.77734375" style="427" customWidth="1"/>
    <col min="10500" max="10506" width="13.77734375" style="427" customWidth="1"/>
    <col min="10507" max="10507" width="15.77734375" style="427" customWidth="1"/>
    <col min="10508" max="10752" width="9.33203125" style="427"/>
    <col min="10753" max="10753" width="13.77734375" style="427" customWidth="1"/>
    <col min="10754" max="10754" width="60.6640625" style="427" customWidth="1"/>
    <col min="10755" max="10755" width="15.77734375" style="427" customWidth="1"/>
    <col min="10756" max="10762" width="13.77734375" style="427" customWidth="1"/>
    <col min="10763" max="10763" width="15.77734375" style="427" customWidth="1"/>
    <col min="10764" max="11008" width="9.33203125" style="427"/>
    <col min="11009" max="11009" width="13.77734375" style="427" customWidth="1"/>
    <col min="11010" max="11010" width="60.6640625" style="427" customWidth="1"/>
    <col min="11011" max="11011" width="15.77734375" style="427" customWidth="1"/>
    <col min="11012" max="11018" width="13.77734375" style="427" customWidth="1"/>
    <col min="11019" max="11019" width="15.77734375" style="427" customWidth="1"/>
    <col min="11020" max="11264" width="9.33203125" style="427"/>
    <col min="11265" max="11265" width="13.77734375" style="427" customWidth="1"/>
    <col min="11266" max="11266" width="60.6640625" style="427" customWidth="1"/>
    <col min="11267" max="11267" width="15.77734375" style="427" customWidth="1"/>
    <col min="11268" max="11274" width="13.77734375" style="427" customWidth="1"/>
    <col min="11275" max="11275" width="15.77734375" style="427" customWidth="1"/>
    <col min="11276" max="11520" width="9.33203125" style="427"/>
    <col min="11521" max="11521" width="13.77734375" style="427" customWidth="1"/>
    <col min="11522" max="11522" width="60.6640625" style="427" customWidth="1"/>
    <col min="11523" max="11523" width="15.77734375" style="427" customWidth="1"/>
    <col min="11524" max="11530" width="13.77734375" style="427" customWidth="1"/>
    <col min="11531" max="11531" width="15.77734375" style="427" customWidth="1"/>
    <col min="11532" max="11776" width="9.33203125" style="427"/>
    <col min="11777" max="11777" width="13.77734375" style="427" customWidth="1"/>
    <col min="11778" max="11778" width="60.6640625" style="427" customWidth="1"/>
    <col min="11779" max="11779" width="15.77734375" style="427" customWidth="1"/>
    <col min="11780" max="11786" width="13.77734375" style="427" customWidth="1"/>
    <col min="11787" max="11787" width="15.77734375" style="427" customWidth="1"/>
    <col min="11788" max="12032" width="9.33203125" style="427"/>
    <col min="12033" max="12033" width="13.77734375" style="427" customWidth="1"/>
    <col min="12034" max="12034" width="60.6640625" style="427" customWidth="1"/>
    <col min="12035" max="12035" width="15.77734375" style="427" customWidth="1"/>
    <col min="12036" max="12042" width="13.77734375" style="427" customWidth="1"/>
    <col min="12043" max="12043" width="15.77734375" style="427" customWidth="1"/>
    <col min="12044" max="12288" width="9.33203125" style="427"/>
    <col min="12289" max="12289" width="13.77734375" style="427" customWidth="1"/>
    <col min="12290" max="12290" width="60.6640625" style="427" customWidth="1"/>
    <col min="12291" max="12291" width="15.77734375" style="427" customWidth="1"/>
    <col min="12292" max="12298" width="13.77734375" style="427" customWidth="1"/>
    <col min="12299" max="12299" width="15.77734375" style="427" customWidth="1"/>
    <col min="12300" max="12544" width="9.33203125" style="427"/>
    <col min="12545" max="12545" width="13.77734375" style="427" customWidth="1"/>
    <col min="12546" max="12546" width="60.6640625" style="427" customWidth="1"/>
    <col min="12547" max="12547" width="15.77734375" style="427" customWidth="1"/>
    <col min="12548" max="12554" width="13.77734375" style="427" customWidth="1"/>
    <col min="12555" max="12555" width="15.77734375" style="427" customWidth="1"/>
    <col min="12556" max="12800" width="9.33203125" style="427"/>
    <col min="12801" max="12801" width="13.77734375" style="427" customWidth="1"/>
    <col min="12802" max="12802" width="60.6640625" style="427" customWidth="1"/>
    <col min="12803" max="12803" width="15.77734375" style="427" customWidth="1"/>
    <col min="12804" max="12810" width="13.77734375" style="427" customWidth="1"/>
    <col min="12811" max="12811" width="15.77734375" style="427" customWidth="1"/>
    <col min="12812" max="13056" width="9.33203125" style="427"/>
    <col min="13057" max="13057" width="13.77734375" style="427" customWidth="1"/>
    <col min="13058" max="13058" width="60.6640625" style="427" customWidth="1"/>
    <col min="13059" max="13059" width="15.77734375" style="427" customWidth="1"/>
    <col min="13060" max="13066" width="13.77734375" style="427" customWidth="1"/>
    <col min="13067" max="13067" width="15.77734375" style="427" customWidth="1"/>
    <col min="13068" max="13312" width="9.33203125" style="427"/>
    <col min="13313" max="13313" width="13.77734375" style="427" customWidth="1"/>
    <col min="13314" max="13314" width="60.6640625" style="427" customWidth="1"/>
    <col min="13315" max="13315" width="15.77734375" style="427" customWidth="1"/>
    <col min="13316" max="13322" width="13.77734375" style="427" customWidth="1"/>
    <col min="13323" max="13323" width="15.77734375" style="427" customWidth="1"/>
    <col min="13324" max="13568" width="9.33203125" style="427"/>
    <col min="13569" max="13569" width="13.77734375" style="427" customWidth="1"/>
    <col min="13570" max="13570" width="60.6640625" style="427" customWidth="1"/>
    <col min="13571" max="13571" width="15.77734375" style="427" customWidth="1"/>
    <col min="13572" max="13578" width="13.77734375" style="427" customWidth="1"/>
    <col min="13579" max="13579" width="15.77734375" style="427" customWidth="1"/>
    <col min="13580" max="13824" width="9.33203125" style="427"/>
    <col min="13825" max="13825" width="13.77734375" style="427" customWidth="1"/>
    <col min="13826" max="13826" width="60.6640625" style="427" customWidth="1"/>
    <col min="13827" max="13827" width="15.77734375" style="427" customWidth="1"/>
    <col min="13828" max="13834" width="13.77734375" style="427" customWidth="1"/>
    <col min="13835" max="13835" width="15.77734375" style="427" customWidth="1"/>
    <col min="13836" max="14080" width="9.33203125" style="427"/>
    <col min="14081" max="14081" width="13.77734375" style="427" customWidth="1"/>
    <col min="14082" max="14082" width="60.6640625" style="427" customWidth="1"/>
    <col min="14083" max="14083" width="15.77734375" style="427" customWidth="1"/>
    <col min="14084" max="14090" width="13.77734375" style="427" customWidth="1"/>
    <col min="14091" max="14091" width="15.77734375" style="427" customWidth="1"/>
    <col min="14092" max="14336" width="9.33203125" style="427"/>
    <col min="14337" max="14337" width="13.77734375" style="427" customWidth="1"/>
    <col min="14338" max="14338" width="60.6640625" style="427" customWidth="1"/>
    <col min="14339" max="14339" width="15.77734375" style="427" customWidth="1"/>
    <col min="14340" max="14346" width="13.77734375" style="427" customWidth="1"/>
    <col min="14347" max="14347" width="15.77734375" style="427" customWidth="1"/>
    <col min="14348" max="14592" width="9.33203125" style="427"/>
    <col min="14593" max="14593" width="13.77734375" style="427" customWidth="1"/>
    <col min="14594" max="14594" width="60.6640625" style="427" customWidth="1"/>
    <col min="14595" max="14595" width="15.77734375" style="427" customWidth="1"/>
    <col min="14596" max="14602" width="13.77734375" style="427" customWidth="1"/>
    <col min="14603" max="14603" width="15.77734375" style="427" customWidth="1"/>
    <col min="14604" max="14848" width="9.33203125" style="427"/>
    <col min="14849" max="14849" width="13.77734375" style="427" customWidth="1"/>
    <col min="14850" max="14850" width="60.6640625" style="427" customWidth="1"/>
    <col min="14851" max="14851" width="15.77734375" style="427" customWidth="1"/>
    <col min="14852" max="14858" width="13.77734375" style="427" customWidth="1"/>
    <col min="14859" max="14859" width="15.77734375" style="427" customWidth="1"/>
    <col min="14860" max="15104" width="9.33203125" style="427"/>
    <col min="15105" max="15105" width="13.77734375" style="427" customWidth="1"/>
    <col min="15106" max="15106" width="60.6640625" style="427" customWidth="1"/>
    <col min="15107" max="15107" width="15.77734375" style="427" customWidth="1"/>
    <col min="15108" max="15114" width="13.77734375" style="427" customWidth="1"/>
    <col min="15115" max="15115" width="15.77734375" style="427" customWidth="1"/>
    <col min="15116" max="15360" width="9.33203125" style="427"/>
    <col min="15361" max="15361" width="13.77734375" style="427" customWidth="1"/>
    <col min="15362" max="15362" width="60.6640625" style="427" customWidth="1"/>
    <col min="15363" max="15363" width="15.77734375" style="427" customWidth="1"/>
    <col min="15364" max="15370" width="13.77734375" style="427" customWidth="1"/>
    <col min="15371" max="15371" width="15.77734375" style="427" customWidth="1"/>
    <col min="15372" max="15616" width="9.33203125" style="427"/>
    <col min="15617" max="15617" width="13.77734375" style="427" customWidth="1"/>
    <col min="15618" max="15618" width="60.6640625" style="427" customWidth="1"/>
    <col min="15619" max="15619" width="15.77734375" style="427" customWidth="1"/>
    <col min="15620" max="15626" width="13.77734375" style="427" customWidth="1"/>
    <col min="15627" max="15627" width="15.77734375" style="427" customWidth="1"/>
    <col min="15628" max="15872" width="9.33203125" style="427"/>
    <col min="15873" max="15873" width="13.77734375" style="427" customWidth="1"/>
    <col min="15874" max="15874" width="60.6640625" style="427" customWidth="1"/>
    <col min="15875" max="15875" width="15.77734375" style="427" customWidth="1"/>
    <col min="15876" max="15882" width="13.77734375" style="427" customWidth="1"/>
    <col min="15883" max="15883" width="15.77734375" style="427" customWidth="1"/>
    <col min="15884" max="16128" width="9.33203125" style="427"/>
    <col min="16129" max="16129" width="13.77734375" style="427" customWidth="1"/>
    <col min="16130" max="16130" width="60.6640625" style="427" customWidth="1"/>
    <col min="16131" max="16131" width="15.77734375" style="427" customWidth="1"/>
    <col min="16132" max="16138" width="13.77734375" style="427" customWidth="1"/>
    <col min="16139" max="16139" width="15.77734375" style="427" customWidth="1"/>
    <col min="16140" max="16384" width="9.33203125" style="427"/>
  </cols>
  <sheetData>
    <row r="1" spans="1:11" s="417" customFormat="1" ht="15.9" customHeight="1" thickBot="1" x14ac:dyDescent="0.35">
      <c r="A1" s="326"/>
      <c r="B1" s="327"/>
      <c r="C1" s="327"/>
      <c r="D1" s="327"/>
      <c r="E1" s="327"/>
      <c r="F1" s="327"/>
      <c r="G1" s="327"/>
      <c r="H1" s="327"/>
      <c r="I1" s="327"/>
      <c r="J1" s="327"/>
      <c r="K1" s="328" t="s">
        <v>472</v>
      </c>
    </row>
    <row r="2" spans="1:11" s="419" customFormat="1" ht="34.200000000000003" x14ac:dyDescent="0.3">
      <c r="A2" s="329" t="s">
        <v>429</v>
      </c>
      <c r="B2" s="546" t="s">
        <v>462</v>
      </c>
      <c r="C2" s="529"/>
      <c r="D2" s="529"/>
      <c r="E2" s="529"/>
      <c r="F2" s="529"/>
      <c r="G2" s="529"/>
      <c r="H2" s="529"/>
      <c r="I2" s="529"/>
      <c r="J2" s="529"/>
      <c r="K2" s="418" t="s">
        <v>428</v>
      </c>
    </row>
    <row r="3" spans="1:11" s="419" customFormat="1" ht="23.1" customHeight="1" thickBot="1" x14ac:dyDescent="0.35">
      <c r="A3" s="420" t="s">
        <v>401</v>
      </c>
      <c r="B3" s="547" t="s">
        <v>432</v>
      </c>
      <c r="C3" s="531"/>
      <c r="D3" s="531"/>
      <c r="E3" s="531"/>
      <c r="F3" s="531"/>
      <c r="G3" s="531"/>
      <c r="H3" s="531"/>
      <c r="I3" s="531"/>
      <c r="J3" s="531"/>
      <c r="K3" s="421" t="s">
        <v>431</v>
      </c>
    </row>
    <row r="4" spans="1:11" s="419" customFormat="1" ht="12.9" customHeight="1" thickBot="1" x14ac:dyDescent="0.35">
      <c r="A4" s="422"/>
      <c r="B4" s="423"/>
      <c r="C4" s="424"/>
      <c r="D4" s="424"/>
      <c r="E4" s="424"/>
      <c r="F4" s="424"/>
      <c r="G4" s="424"/>
      <c r="H4" s="424"/>
      <c r="I4" s="424"/>
      <c r="J4" s="424"/>
      <c r="K4" s="425" t="s">
        <v>3</v>
      </c>
    </row>
    <row r="5" spans="1:11" s="426" customFormat="1" ht="14.1" customHeight="1" x14ac:dyDescent="0.3">
      <c r="A5" s="548" t="s">
        <v>4</v>
      </c>
      <c r="B5" s="549" t="s">
        <v>5</v>
      </c>
      <c r="C5" s="549" t="s">
        <v>463</v>
      </c>
      <c r="D5" s="549" t="str">
        <f>CONCATENATE('[1]6.sz.mell.'!D5:I5)</f>
        <v xml:space="preserve">1. sz. módosítás </v>
      </c>
      <c r="E5" s="549" t="str">
        <f>CONCATENATE('[1]6.sz.mell.'!E5)</f>
        <v xml:space="preserve">2. sz. módosítás </v>
      </c>
      <c r="F5" s="549" t="str">
        <f>CONCATENATE('[1]6.sz.mell.'!F5)</f>
        <v xml:space="preserve">3. sz. módosítás </v>
      </c>
      <c r="G5" s="549" t="str">
        <f>CONCATENATE('[1]6.sz.mell.'!G5)</f>
        <v xml:space="preserve">4. sz. módosítás </v>
      </c>
      <c r="H5" s="549" t="str">
        <f>CONCATENATE('[1]6.sz.mell.'!H5)</f>
        <v xml:space="preserve">.5. sz. módosítás </v>
      </c>
      <c r="I5" s="549" t="str">
        <f>CONCATENATE('[1]6.sz.mell.'!I5)</f>
        <v xml:space="preserve">6. sz. módosítás </v>
      </c>
      <c r="J5" s="549" t="s">
        <v>434</v>
      </c>
      <c r="K5" s="552" t="s">
        <v>14</v>
      </c>
    </row>
    <row r="6" spans="1:11" ht="12.75" customHeight="1" x14ac:dyDescent="0.3">
      <c r="A6" s="533"/>
      <c r="B6" s="536"/>
      <c r="C6" s="550"/>
      <c r="D6" s="550"/>
      <c r="E6" s="550"/>
      <c r="F6" s="550"/>
      <c r="G6" s="550"/>
      <c r="H6" s="550"/>
      <c r="I6" s="550"/>
      <c r="J6" s="550"/>
      <c r="K6" s="553"/>
    </row>
    <row r="7" spans="1:11" s="428" customFormat="1" ht="9.9" customHeight="1" thickBot="1" x14ac:dyDescent="0.35">
      <c r="A7" s="534"/>
      <c r="B7" s="537"/>
      <c r="C7" s="551"/>
      <c r="D7" s="551"/>
      <c r="E7" s="551"/>
      <c r="F7" s="551"/>
      <c r="G7" s="551"/>
      <c r="H7" s="551"/>
      <c r="I7" s="551"/>
      <c r="J7" s="551"/>
      <c r="K7" s="554"/>
    </row>
    <row r="8" spans="1:11" s="430" customFormat="1" ht="10.5" customHeight="1" thickBot="1" x14ac:dyDescent="0.35">
      <c r="A8" s="263" t="s">
        <v>15</v>
      </c>
      <c r="B8" s="264" t="s">
        <v>16</v>
      </c>
      <c r="C8" s="264" t="s">
        <v>17</v>
      </c>
      <c r="D8" s="264" t="s">
        <v>18</v>
      </c>
      <c r="E8" s="264" t="s">
        <v>19</v>
      </c>
      <c r="F8" s="264" t="s">
        <v>297</v>
      </c>
      <c r="G8" s="264" t="s">
        <v>21</v>
      </c>
      <c r="H8" s="264" t="s">
        <v>22</v>
      </c>
      <c r="I8" s="264" t="s">
        <v>23</v>
      </c>
      <c r="J8" s="429" t="s">
        <v>24</v>
      </c>
      <c r="K8" s="267" t="s">
        <v>25</v>
      </c>
    </row>
    <row r="9" spans="1:11" s="430" customFormat="1" ht="10.5" customHeight="1" thickBot="1" x14ac:dyDescent="0.35">
      <c r="A9" s="555" t="s">
        <v>290</v>
      </c>
      <c r="B9" s="544"/>
      <c r="C9" s="544"/>
      <c r="D9" s="544"/>
      <c r="E9" s="544"/>
      <c r="F9" s="544"/>
      <c r="G9" s="544"/>
      <c r="H9" s="544"/>
      <c r="I9" s="544"/>
      <c r="J9" s="544"/>
      <c r="K9" s="545"/>
    </row>
    <row r="10" spans="1:11" s="433" customFormat="1" ht="12" customHeight="1" thickBot="1" x14ac:dyDescent="0.35">
      <c r="A10" s="431" t="s">
        <v>26</v>
      </c>
      <c r="B10" s="432" t="s">
        <v>436</v>
      </c>
      <c r="C10" s="178">
        <f>SUM(C11:C21)</f>
        <v>8234557</v>
      </c>
      <c r="D10" s="178">
        <f t="shared" ref="D10:K10" si="0">SUM(D11:D21)</f>
        <v>0</v>
      </c>
      <c r="E10" s="178">
        <f t="shared" si="0"/>
        <v>0</v>
      </c>
      <c r="F10" s="178">
        <f t="shared" si="0"/>
        <v>6582100</v>
      </c>
      <c r="G10" s="178">
        <f t="shared" si="0"/>
        <v>0</v>
      </c>
      <c r="H10" s="178">
        <f t="shared" si="0"/>
        <v>0</v>
      </c>
      <c r="I10" s="178">
        <f t="shared" si="0"/>
        <v>0</v>
      </c>
      <c r="J10" s="178">
        <f t="shared" si="0"/>
        <v>6582100</v>
      </c>
      <c r="K10" s="178">
        <f t="shared" si="0"/>
        <v>14816657</v>
      </c>
    </row>
    <row r="11" spans="1:11" s="433" customFormat="1" ht="12" customHeight="1" x14ac:dyDescent="0.3">
      <c r="A11" s="434" t="s">
        <v>28</v>
      </c>
      <c r="B11" s="81" t="s">
        <v>87</v>
      </c>
      <c r="C11" s="435"/>
      <c r="D11" s="435"/>
      <c r="E11" s="435"/>
      <c r="F11" s="435"/>
      <c r="G11" s="435"/>
      <c r="H11" s="435"/>
      <c r="I11" s="435"/>
      <c r="J11" s="436">
        <f>D11+E11+F11+G11+H11+I11</f>
        <v>0</v>
      </c>
      <c r="K11" s="437">
        <f>C11+J11</f>
        <v>0</v>
      </c>
    </row>
    <row r="12" spans="1:11" s="433" customFormat="1" ht="12" customHeight="1" x14ac:dyDescent="0.3">
      <c r="A12" s="438" t="s">
        <v>30</v>
      </c>
      <c r="B12" s="85" t="s">
        <v>89</v>
      </c>
      <c r="C12" s="439">
        <v>1632213</v>
      </c>
      <c r="D12" s="439"/>
      <c r="E12" s="439"/>
      <c r="F12" s="361">
        <v>6167692</v>
      </c>
      <c r="G12" s="439"/>
      <c r="H12" s="439"/>
      <c r="I12" s="439"/>
      <c r="J12" s="440">
        <f t="shared" ref="J12:J21" si="1">D12+E12+F12+G12+H12+I12</f>
        <v>6167692</v>
      </c>
      <c r="K12" s="437">
        <f t="shared" ref="K12:K21" si="2">C12+J12</f>
        <v>7799905</v>
      </c>
    </row>
    <row r="13" spans="1:11" s="433" customFormat="1" ht="12" customHeight="1" x14ac:dyDescent="0.3">
      <c r="A13" s="438" t="s">
        <v>32</v>
      </c>
      <c r="B13" s="85" t="s">
        <v>91</v>
      </c>
      <c r="C13" s="439"/>
      <c r="D13" s="439"/>
      <c r="E13" s="439"/>
      <c r="F13" s="361"/>
      <c r="G13" s="439"/>
      <c r="H13" s="439"/>
      <c r="I13" s="439"/>
      <c r="J13" s="440">
        <f t="shared" si="1"/>
        <v>0</v>
      </c>
      <c r="K13" s="437">
        <f t="shared" si="2"/>
        <v>0</v>
      </c>
    </row>
    <row r="14" spans="1:11" s="433" customFormat="1" ht="12" customHeight="1" x14ac:dyDescent="0.3">
      <c r="A14" s="438" t="s">
        <v>34</v>
      </c>
      <c r="B14" s="85" t="s">
        <v>93</v>
      </c>
      <c r="C14" s="439"/>
      <c r="D14" s="439"/>
      <c r="E14" s="439"/>
      <c r="F14" s="361"/>
      <c r="G14" s="439"/>
      <c r="H14" s="439"/>
      <c r="I14" s="439"/>
      <c r="J14" s="440">
        <f t="shared" si="1"/>
        <v>0</v>
      </c>
      <c r="K14" s="437">
        <f t="shared" si="2"/>
        <v>0</v>
      </c>
    </row>
    <row r="15" spans="1:11" s="433" customFormat="1" ht="12" customHeight="1" x14ac:dyDescent="0.3">
      <c r="A15" s="438" t="s">
        <v>36</v>
      </c>
      <c r="B15" s="85" t="s">
        <v>95</v>
      </c>
      <c r="C15" s="439">
        <v>4851690</v>
      </c>
      <c r="D15" s="439"/>
      <c r="E15" s="439"/>
      <c r="F15" s="361">
        <v>-607787</v>
      </c>
      <c r="G15" s="439"/>
      <c r="H15" s="439"/>
      <c r="I15" s="439"/>
      <c r="J15" s="440">
        <f t="shared" si="1"/>
        <v>-607787</v>
      </c>
      <c r="K15" s="437">
        <f t="shared" si="2"/>
        <v>4243903</v>
      </c>
    </row>
    <row r="16" spans="1:11" s="433" customFormat="1" ht="12" customHeight="1" x14ac:dyDescent="0.3">
      <c r="A16" s="438" t="s">
        <v>38</v>
      </c>
      <c r="B16" s="85" t="s">
        <v>437</v>
      </c>
      <c r="C16" s="439">
        <v>1750654</v>
      </c>
      <c r="D16" s="439"/>
      <c r="E16" s="439"/>
      <c r="F16" s="361">
        <v>1022195</v>
      </c>
      <c r="G16" s="439"/>
      <c r="H16" s="439"/>
      <c r="I16" s="439"/>
      <c r="J16" s="440">
        <f t="shared" si="1"/>
        <v>1022195</v>
      </c>
      <c r="K16" s="437">
        <f t="shared" si="2"/>
        <v>2772849</v>
      </c>
    </row>
    <row r="17" spans="1:11" s="433" customFormat="1" ht="12" customHeight="1" x14ac:dyDescent="0.3">
      <c r="A17" s="438" t="s">
        <v>203</v>
      </c>
      <c r="B17" s="112" t="s">
        <v>438</v>
      </c>
      <c r="C17" s="439"/>
      <c r="D17" s="439"/>
      <c r="E17" s="439"/>
      <c r="F17" s="439"/>
      <c r="G17" s="439"/>
      <c r="H17" s="439"/>
      <c r="I17" s="439"/>
      <c r="J17" s="440">
        <f t="shared" si="1"/>
        <v>0</v>
      </c>
      <c r="K17" s="437">
        <f t="shared" si="2"/>
        <v>0</v>
      </c>
    </row>
    <row r="18" spans="1:11" s="433" customFormat="1" ht="12" customHeight="1" x14ac:dyDescent="0.3">
      <c r="A18" s="438" t="s">
        <v>205</v>
      </c>
      <c r="B18" s="85" t="s">
        <v>407</v>
      </c>
      <c r="C18" s="439"/>
      <c r="D18" s="439"/>
      <c r="E18" s="439"/>
      <c r="F18" s="439"/>
      <c r="G18" s="439"/>
      <c r="H18" s="439"/>
      <c r="I18" s="439"/>
      <c r="J18" s="440">
        <f t="shared" si="1"/>
        <v>0</v>
      </c>
      <c r="K18" s="437">
        <f t="shared" si="2"/>
        <v>0</v>
      </c>
    </row>
    <row r="19" spans="1:11" s="441" customFormat="1" ht="12" customHeight="1" x14ac:dyDescent="0.3">
      <c r="A19" s="438" t="s">
        <v>207</v>
      </c>
      <c r="B19" s="85" t="s">
        <v>103</v>
      </c>
      <c r="C19" s="439"/>
      <c r="D19" s="439"/>
      <c r="E19" s="439"/>
      <c r="F19" s="439"/>
      <c r="G19" s="439"/>
      <c r="H19" s="439"/>
      <c r="I19" s="439"/>
      <c r="J19" s="440">
        <f t="shared" si="1"/>
        <v>0</v>
      </c>
      <c r="K19" s="437">
        <f t="shared" si="2"/>
        <v>0</v>
      </c>
    </row>
    <row r="20" spans="1:11" s="441" customFormat="1" ht="12" customHeight="1" x14ac:dyDescent="0.3">
      <c r="A20" s="438" t="s">
        <v>209</v>
      </c>
      <c r="B20" s="85" t="s">
        <v>105</v>
      </c>
      <c r="C20" s="439"/>
      <c r="D20" s="439"/>
      <c r="E20" s="439"/>
      <c r="F20" s="439"/>
      <c r="G20" s="439"/>
      <c r="H20" s="439"/>
      <c r="I20" s="439"/>
      <c r="J20" s="440">
        <f t="shared" si="1"/>
        <v>0</v>
      </c>
      <c r="K20" s="437">
        <f t="shared" si="2"/>
        <v>0</v>
      </c>
    </row>
    <row r="21" spans="1:11" s="441" customFormat="1" ht="12" customHeight="1" thickBot="1" x14ac:dyDescent="0.35">
      <c r="A21" s="442" t="s">
        <v>211</v>
      </c>
      <c r="B21" s="112" t="s">
        <v>107</v>
      </c>
      <c r="C21" s="443"/>
      <c r="D21" s="443"/>
      <c r="E21" s="443"/>
      <c r="F21" s="443"/>
      <c r="G21" s="443"/>
      <c r="H21" s="443"/>
      <c r="I21" s="443"/>
      <c r="J21" s="444">
        <f t="shared" si="1"/>
        <v>0</v>
      </c>
      <c r="K21" s="437">
        <f t="shared" si="2"/>
        <v>0</v>
      </c>
    </row>
    <row r="22" spans="1:11" s="433" customFormat="1" ht="12" customHeight="1" thickBot="1" x14ac:dyDescent="0.35">
      <c r="A22" s="431" t="s">
        <v>40</v>
      </c>
      <c r="B22" s="432" t="s">
        <v>439</v>
      </c>
      <c r="C22" s="178">
        <f t="shared" ref="C22:J22" si="3">SUM(C23:C25)</f>
        <v>0</v>
      </c>
      <c r="D22" s="178">
        <f t="shared" si="3"/>
        <v>0</v>
      </c>
      <c r="E22" s="178">
        <f t="shared" si="3"/>
        <v>0</v>
      </c>
      <c r="F22" s="178">
        <f t="shared" si="3"/>
        <v>0</v>
      </c>
      <c r="G22" s="178">
        <f t="shared" si="3"/>
        <v>0</v>
      </c>
      <c r="H22" s="178">
        <f t="shared" si="3"/>
        <v>0</v>
      </c>
      <c r="I22" s="178">
        <f t="shared" si="3"/>
        <v>0</v>
      </c>
      <c r="J22" s="178">
        <f t="shared" si="3"/>
        <v>0</v>
      </c>
      <c r="K22" s="179">
        <f>SUM(K23:K25)</f>
        <v>0</v>
      </c>
    </row>
    <row r="23" spans="1:11" s="441" customFormat="1" ht="12" customHeight="1" x14ac:dyDescent="0.3">
      <c r="A23" s="445" t="s">
        <v>42</v>
      </c>
      <c r="B23" s="110" t="s">
        <v>43</v>
      </c>
      <c r="C23" s="446"/>
      <c r="D23" s="446"/>
      <c r="E23" s="446"/>
      <c r="F23" s="446"/>
      <c r="G23" s="446"/>
      <c r="H23" s="446"/>
      <c r="I23" s="446"/>
      <c r="J23" s="447">
        <f>D23+E23+F23+G23+H23+I23</f>
        <v>0</v>
      </c>
      <c r="K23" s="437">
        <f>C23+J23</f>
        <v>0</v>
      </c>
    </row>
    <row r="24" spans="1:11" s="441" customFormat="1" ht="12" customHeight="1" x14ac:dyDescent="0.3">
      <c r="A24" s="438" t="s">
        <v>44</v>
      </c>
      <c r="B24" s="85" t="s">
        <v>440</v>
      </c>
      <c r="C24" s="439"/>
      <c r="D24" s="439"/>
      <c r="E24" s="439"/>
      <c r="F24" s="439"/>
      <c r="G24" s="439"/>
      <c r="H24" s="439"/>
      <c r="I24" s="439"/>
      <c r="J24" s="440">
        <f>D24+E24+F24+G24+H24+I24</f>
        <v>0</v>
      </c>
      <c r="K24" s="448">
        <f>C24+J24</f>
        <v>0</v>
      </c>
    </row>
    <row r="25" spans="1:11" s="441" customFormat="1" ht="12" customHeight="1" x14ac:dyDescent="0.3">
      <c r="A25" s="438" t="s">
        <v>46</v>
      </c>
      <c r="B25" s="85" t="s">
        <v>441</v>
      </c>
      <c r="C25" s="439"/>
      <c r="D25" s="439"/>
      <c r="E25" s="439"/>
      <c r="F25" s="439"/>
      <c r="G25" s="439"/>
      <c r="H25" s="439"/>
      <c r="I25" s="439"/>
      <c r="J25" s="440">
        <f>D25+E25+F25+G25+H25+I25</f>
        <v>0</v>
      </c>
      <c r="K25" s="448">
        <f>C25+J25</f>
        <v>0</v>
      </c>
    </row>
    <row r="26" spans="1:11" s="441" customFormat="1" ht="12" customHeight="1" thickBot="1" x14ac:dyDescent="0.35">
      <c r="A26" s="438" t="s">
        <v>48</v>
      </c>
      <c r="B26" s="104" t="s">
        <v>442</v>
      </c>
      <c r="C26" s="443"/>
      <c r="D26" s="443"/>
      <c r="E26" s="443"/>
      <c r="F26" s="443"/>
      <c r="G26" s="443"/>
      <c r="H26" s="443"/>
      <c r="I26" s="443"/>
      <c r="J26" s="449">
        <f>D26+E26+F26+G26+H26+I26</f>
        <v>0</v>
      </c>
      <c r="K26" s="450">
        <f>C26+J26</f>
        <v>0</v>
      </c>
    </row>
    <row r="27" spans="1:11" s="441" customFormat="1" ht="12" customHeight="1" thickBot="1" x14ac:dyDescent="0.35">
      <c r="A27" s="451" t="s">
        <v>54</v>
      </c>
      <c r="B27" s="108" t="s">
        <v>304</v>
      </c>
      <c r="C27" s="452"/>
      <c r="D27" s="452"/>
      <c r="E27" s="452"/>
      <c r="F27" s="452"/>
      <c r="G27" s="452"/>
      <c r="H27" s="452"/>
      <c r="I27" s="452"/>
      <c r="J27" s="453"/>
      <c r="K27" s="454"/>
    </row>
    <row r="28" spans="1:11" s="441" customFormat="1" ht="12" customHeight="1" thickBot="1" x14ac:dyDescent="0.35">
      <c r="A28" s="451" t="s">
        <v>251</v>
      </c>
      <c r="B28" s="108" t="s">
        <v>443</v>
      </c>
      <c r="C28" s="455">
        <f>C29+C30</f>
        <v>0</v>
      </c>
      <c r="D28" s="178">
        <f t="shared" ref="D28:K28" si="4">D29+D30</f>
        <v>0</v>
      </c>
      <c r="E28" s="178">
        <f t="shared" si="4"/>
        <v>0</v>
      </c>
      <c r="F28" s="178">
        <f t="shared" si="4"/>
        <v>0</v>
      </c>
      <c r="G28" s="178">
        <f t="shared" si="4"/>
        <v>0</v>
      </c>
      <c r="H28" s="178">
        <f t="shared" si="4"/>
        <v>0</v>
      </c>
      <c r="I28" s="178">
        <f t="shared" si="4"/>
        <v>0</v>
      </c>
      <c r="J28" s="178">
        <f t="shared" si="4"/>
        <v>0</v>
      </c>
      <c r="K28" s="179">
        <f t="shared" si="4"/>
        <v>0</v>
      </c>
    </row>
    <row r="29" spans="1:11" s="441" customFormat="1" ht="12" customHeight="1" x14ac:dyDescent="0.3">
      <c r="A29" s="445" t="s">
        <v>70</v>
      </c>
      <c r="B29" s="456" t="s">
        <v>440</v>
      </c>
      <c r="C29" s="457"/>
      <c r="D29" s="457"/>
      <c r="E29" s="457"/>
      <c r="F29" s="457"/>
      <c r="G29" s="457"/>
      <c r="H29" s="457"/>
      <c r="I29" s="457"/>
      <c r="J29" s="447">
        <f>D29+E29+F29+G29+H29+I29</f>
        <v>0</v>
      </c>
      <c r="K29" s="437">
        <f>C29+J29</f>
        <v>0</v>
      </c>
    </row>
    <row r="30" spans="1:11" s="441" customFormat="1" ht="12" customHeight="1" x14ac:dyDescent="0.3">
      <c r="A30" s="445" t="s">
        <v>72</v>
      </c>
      <c r="B30" s="458" t="s">
        <v>444</v>
      </c>
      <c r="C30" s="457"/>
      <c r="D30" s="457"/>
      <c r="E30" s="457"/>
      <c r="F30" s="457"/>
      <c r="G30" s="457"/>
      <c r="H30" s="457"/>
      <c r="I30" s="457"/>
      <c r="J30" s="447">
        <f>D30+E30+F30+G30+H30+I30</f>
        <v>0</v>
      </c>
      <c r="K30" s="437">
        <f>C30+J30</f>
        <v>0</v>
      </c>
    </row>
    <row r="31" spans="1:11" s="441" customFormat="1" ht="12" customHeight="1" thickBot="1" x14ac:dyDescent="0.35">
      <c r="A31" s="438" t="s">
        <v>74</v>
      </c>
      <c r="B31" s="459" t="s">
        <v>445</v>
      </c>
      <c r="C31" s="460"/>
      <c r="D31" s="460"/>
      <c r="E31" s="460"/>
      <c r="F31" s="460"/>
      <c r="G31" s="460"/>
      <c r="H31" s="460"/>
      <c r="I31" s="460"/>
      <c r="J31" s="447">
        <f>D31+E31+F31+G31+H31+I31</f>
        <v>0</v>
      </c>
      <c r="K31" s="437">
        <f>C31+J31</f>
        <v>0</v>
      </c>
    </row>
    <row r="32" spans="1:11" s="441" customFormat="1" ht="12" customHeight="1" thickBot="1" x14ac:dyDescent="0.35">
      <c r="A32" s="451" t="s">
        <v>84</v>
      </c>
      <c r="B32" s="108" t="s">
        <v>446</v>
      </c>
      <c r="C32" s="455">
        <f t="shared" ref="C32:J32" si="5">+C33+C34+C35</f>
        <v>0</v>
      </c>
      <c r="D32" s="178">
        <f t="shared" si="5"/>
        <v>0</v>
      </c>
      <c r="E32" s="178">
        <f t="shared" si="5"/>
        <v>0</v>
      </c>
      <c r="F32" s="178">
        <f t="shared" si="5"/>
        <v>0</v>
      </c>
      <c r="G32" s="178">
        <f t="shared" si="5"/>
        <v>0</v>
      </c>
      <c r="H32" s="178">
        <f t="shared" si="5"/>
        <v>0</v>
      </c>
      <c r="I32" s="178">
        <f t="shared" si="5"/>
        <v>0</v>
      </c>
      <c r="J32" s="178">
        <f t="shared" si="5"/>
        <v>0</v>
      </c>
      <c r="K32" s="179">
        <f>+K33+K34+K35</f>
        <v>0</v>
      </c>
    </row>
    <row r="33" spans="1:11" s="441" customFormat="1" ht="12" customHeight="1" x14ac:dyDescent="0.3">
      <c r="A33" s="445" t="s">
        <v>86</v>
      </c>
      <c r="B33" s="456" t="s">
        <v>111</v>
      </c>
      <c r="C33" s="461"/>
      <c r="D33" s="461"/>
      <c r="E33" s="461"/>
      <c r="F33" s="461"/>
      <c r="G33" s="461"/>
      <c r="H33" s="461"/>
      <c r="I33" s="461"/>
      <c r="J33" s="447">
        <f>D33+E33+F33+G33+H33+I33</f>
        <v>0</v>
      </c>
      <c r="K33" s="437">
        <f>C33+J33</f>
        <v>0</v>
      </c>
    </row>
    <row r="34" spans="1:11" s="441" customFormat="1" ht="12" customHeight="1" x14ac:dyDescent="0.3">
      <c r="A34" s="445" t="s">
        <v>88</v>
      </c>
      <c r="B34" s="458" t="s">
        <v>113</v>
      </c>
      <c r="C34" s="457"/>
      <c r="D34" s="457"/>
      <c r="E34" s="457"/>
      <c r="F34" s="457"/>
      <c r="G34" s="457"/>
      <c r="H34" s="457"/>
      <c r="I34" s="457"/>
      <c r="J34" s="447">
        <f>D34+E34+F34+G34+H34+I34</f>
        <v>0</v>
      </c>
      <c r="K34" s="437">
        <f>C34+J34</f>
        <v>0</v>
      </c>
    </row>
    <row r="35" spans="1:11" s="441" customFormat="1" ht="12" customHeight="1" thickBot="1" x14ac:dyDescent="0.35">
      <c r="A35" s="438" t="s">
        <v>90</v>
      </c>
      <c r="B35" s="459" t="s">
        <v>115</v>
      </c>
      <c r="C35" s="460"/>
      <c r="D35" s="460"/>
      <c r="E35" s="460"/>
      <c r="F35" s="460"/>
      <c r="G35" s="460"/>
      <c r="H35" s="460"/>
      <c r="I35" s="460"/>
      <c r="J35" s="447">
        <f>D35+E35+F35+G35+H35+I35</f>
        <v>0</v>
      </c>
      <c r="K35" s="462">
        <f>C35+J35</f>
        <v>0</v>
      </c>
    </row>
    <row r="36" spans="1:11" s="433" customFormat="1" ht="12" customHeight="1" thickBot="1" x14ac:dyDescent="0.35">
      <c r="A36" s="451" t="s">
        <v>108</v>
      </c>
      <c r="B36" s="108" t="s">
        <v>306</v>
      </c>
      <c r="C36" s="452"/>
      <c r="D36" s="452"/>
      <c r="E36" s="452"/>
      <c r="F36" s="452"/>
      <c r="G36" s="452"/>
      <c r="H36" s="452"/>
      <c r="I36" s="452"/>
      <c r="J36" s="178">
        <f>D36+E36+F36+G36+H36+I36</f>
        <v>0</v>
      </c>
      <c r="K36" s="454">
        <f>C36+J36</f>
        <v>0</v>
      </c>
    </row>
    <row r="37" spans="1:11" s="433" customFormat="1" ht="12" customHeight="1" thickBot="1" x14ac:dyDescent="0.35">
      <c r="A37" s="451" t="s">
        <v>268</v>
      </c>
      <c r="B37" s="108" t="s">
        <v>447</v>
      </c>
      <c r="C37" s="452"/>
      <c r="D37" s="452"/>
      <c r="E37" s="452"/>
      <c r="F37" s="452"/>
      <c r="G37" s="452"/>
      <c r="H37" s="452"/>
      <c r="I37" s="452"/>
      <c r="J37" s="463">
        <f>D37+E37+F37+G37+H37+I37</f>
        <v>0</v>
      </c>
      <c r="K37" s="437">
        <f>C37+J37</f>
        <v>0</v>
      </c>
    </row>
    <row r="38" spans="1:11" s="433" customFormat="1" ht="12" customHeight="1" thickBot="1" x14ac:dyDescent="0.35">
      <c r="A38" s="431" t="s">
        <v>130</v>
      </c>
      <c r="B38" s="108" t="s">
        <v>448</v>
      </c>
      <c r="C38" s="455">
        <f t="shared" ref="C38:K38" si="6">+C10+C22+C27+C28+C32+C36+C37</f>
        <v>8234557</v>
      </c>
      <c r="D38" s="178">
        <f t="shared" si="6"/>
        <v>0</v>
      </c>
      <c r="E38" s="178">
        <f t="shared" si="6"/>
        <v>0</v>
      </c>
      <c r="F38" s="178">
        <f t="shared" si="6"/>
        <v>6582100</v>
      </c>
      <c r="G38" s="178">
        <f t="shared" si="6"/>
        <v>0</v>
      </c>
      <c r="H38" s="178">
        <f t="shared" si="6"/>
        <v>0</v>
      </c>
      <c r="I38" s="178">
        <f t="shared" si="6"/>
        <v>0</v>
      </c>
      <c r="J38" s="178">
        <f t="shared" si="6"/>
        <v>6582100</v>
      </c>
      <c r="K38" s="179">
        <f t="shared" si="6"/>
        <v>14816657</v>
      </c>
    </row>
    <row r="39" spans="1:11" s="433" customFormat="1" ht="12" customHeight="1" thickBot="1" x14ac:dyDescent="0.35">
      <c r="A39" s="464" t="s">
        <v>277</v>
      </c>
      <c r="B39" s="108" t="s">
        <v>449</v>
      </c>
      <c r="C39" s="455">
        <f t="shared" ref="C39:J39" si="7">+C40+C41+C42</f>
        <v>55298627</v>
      </c>
      <c r="D39" s="178">
        <f t="shared" si="7"/>
        <v>35130</v>
      </c>
      <c r="E39" s="178">
        <f t="shared" si="7"/>
        <v>1476000</v>
      </c>
      <c r="F39" s="178">
        <f t="shared" si="7"/>
        <v>-2403080</v>
      </c>
      <c r="G39" s="178">
        <f t="shared" si="7"/>
        <v>0</v>
      </c>
      <c r="H39" s="178">
        <f t="shared" si="7"/>
        <v>0</v>
      </c>
      <c r="I39" s="178">
        <f t="shared" si="7"/>
        <v>0</v>
      </c>
      <c r="J39" s="178">
        <f t="shared" si="7"/>
        <v>-891950</v>
      </c>
      <c r="K39" s="179">
        <f>+K40+K41+K42</f>
        <v>54406677</v>
      </c>
    </row>
    <row r="40" spans="1:11" s="433" customFormat="1" ht="12" customHeight="1" x14ac:dyDescent="0.3">
      <c r="A40" s="445" t="s">
        <v>450</v>
      </c>
      <c r="B40" s="456" t="s">
        <v>361</v>
      </c>
      <c r="C40" s="461"/>
      <c r="D40" s="461"/>
      <c r="E40" s="461"/>
      <c r="F40" s="461"/>
      <c r="G40" s="461"/>
      <c r="H40" s="461"/>
      <c r="I40" s="461"/>
      <c r="J40" s="447">
        <f>D40+E40+F40+G40+H40+I40</f>
        <v>0</v>
      </c>
      <c r="K40" s="437">
        <f>C40+J40</f>
        <v>0</v>
      </c>
    </row>
    <row r="41" spans="1:11" s="433" customFormat="1" ht="12" customHeight="1" x14ac:dyDescent="0.3">
      <c r="A41" s="445" t="s">
        <v>451</v>
      </c>
      <c r="B41" s="458" t="s">
        <v>452</v>
      </c>
      <c r="C41" s="457"/>
      <c r="D41" s="457"/>
      <c r="E41" s="457"/>
      <c r="F41" s="457"/>
      <c r="G41" s="457"/>
      <c r="H41" s="457"/>
      <c r="I41" s="457"/>
      <c r="J41" s="447">
        <f>D41+E41+F41+G41+H41+I41</f>
        <v>0</v>
      </c>
      <c r="K41" s="448">
        <f>C41+J41</f>
        <v>0</v>
      </c>
    </row>
    <row r="42" spans="1:11" s="441" customFormat="1" ht="12" customHeight="1" thickBot="1" x14ac:dyDescent="0.35">
      <c r="A42" s="438" t="s">
        <v>453</v>
      </c>
      <c r="B42" s="465" t="s">
        <v>454</v>
      </c>
      <c r="C42" s="466">
        <v>55298627</v>
      </c>
      <c r="D42" s="466">
        <v>35130</v>
      </c>
      <c r="E42" s="466">
        <v>1476000</v>
      </c>
      <c r="F42" s="394">
        <v>-2403080</v>
      </c>
      <c r="G42" s="466"/>
      <c r="H42" s="466"/>
      <c r="I42" s="466"/>
      <c r="J42" s="447">
        <f>D42+E42+F42+G42+H42+I42</f>
        <v>-891950</v>
      </c>
      <c r="K42" s="450">
        <f>C42+J42</f>
        <v>54406677</v>
      </c>
    </row>
    <row r="43" spans="1:11" s="441" customFormat="1" ht="12.9" customHeight="1" thickBot="1" x14ac:dyDescent="0.25">
      <c r="A43" s="464" t="s">
        <v>279</v>
      </c>
      <c r="B43" s="467" t="s">
        <v>455</v>
      </c>
      <c r="C43" s="455">
        <f t="shared" ref="C43:J43" si="8">+C38+C39</f>
        <v>63533184</v>
      </c>
      <c r="D43" s="178">
        <f t="shared" si="8"/>
        <v>35130</v>
      </c>
      <c r="E43" s="178">
        <f t="shared" si="8"/>
        <v>1476000</v>
      </c>
      <c r="F43" s="178">
        <f t="shared" si="8"/>
        <v>4179020</v>
      </c>
      <c r="G43" s="178">
        <f t="shared" si="8"/>
        <v>0</v>
      </c>
      <c r="H43" s="178">
        <f t="shared" si="8"/>
        <v>0</v>
      </c>
      <c r="I43" s="178">
        <f t="shared" si="8"/>
        <v>0</v>
      </c>
      <c r="J43" s="178">
        <f t="shared" si="8"/>
        <v>5690150</v>
      </c>
      <c r="K43" s="179">
        <f>+K38+K39</f>
        <v>69223334</v>
      </c>
    </row>
    <row r="44" spans="1:11" s="428" customFormat="1" ht="14.1" customHeight="1" thickBot="1" x14ac:dyDescent="0.35">
      <c r="A44" s="521" t="s">
        <v>291</v>
      </c>
      <c r="B44" s="525"/>
      <c r="C44" s="525"/>
      <c r="D44" s="525"/>
      <c r="E44" s="525"/>
      <c r="F44" s="525"/>
      <c r="G44" s="525"/>
      <c r="H44" s="525"/>
      <c r="I44" s="525"/>
      <c r="J44" s="525"/>
      <c r="K44" s="526"/>
    </row>
    <row r="45" spans="1:11" s="469" customFormat="1" ht="12" customHeight="1" thickBot="1" x14ac:dyDescent="0.35">
      <c r="A45" s="451" t="s">
        <v>26</v>
      </c>
      <c r="B45" s="108" t="s">
        <v>456</v>
      </c>
      <c r="C45" s="468">
        <f t="shared" ref="C45:J45" si="9">SUM(C46:C50)</f>
        <v>63306184</v>
      </c>
      <c r="D45" s="468">
        <f t="shared" si="9"/>
        <v>35130</v>
      </c>
      <c r="E45" s="468">
        <f t="shared" si="9"/>
        <v>1476000</v>
      </c>
      <c r="F45" s="468">
        <f t="shared" si="9"/>
        <v>3759920</v>
      </c>
      <c r="G45" s="468">
        <f t="shared" si="9"/>
        <v>0</v>
      </c>
      <c r="H45" s="468">
        <f t="shared" si="9"/>
        <v>0</v>
      </c>
      <c r="I45" s="468">
        <f t="shared" si="9"/>
        <v>0</v>
      </c>
      <c r="J45" s="468">
        <f t="shared" si="9"/>
        <v>5271050</v>
      </c>
      <c r="K45" s="454">
        <f>SUM(K46:K50)</f>
        <v>68577234</v>
      </c>
    </row>
    <row r="46" spans="1:11" ht="12" customHeight="1" x14ac:dyDescent="0.3">
      <c r="A46" s="438" t="s">
        <v>28</v>
      </c>
      <c r="B46" s="110" t="s">
        <v>196</v>
      </c>
      <c r="C46" s="470">
        <v>26627573</v>
      </c>
      <c r="D46" s="470">
        <v>29399</v>
      </c>
      <c r="E46" s="470">
        <v>331900</v>
      </c>
      <c r="F46" s="398">
        <v>728086</v>
      </c>
      <c r="G46" s="470"/>
      <c r="H46" s="470"/>
      <c r="I46" s="470"/>
      <c r="J46" s="471">
        <f>D46+E46+F46+G46+H46+I46</f>
        <v>1089385</v>
      </c>
      <c r="K46" s="472">
        <f>C46+J46</f>
        <v>27716958</v>
      </c>
    </row>
    <row r="47" spans="1:11" ht="12" customHeight="1" x14ac:dyDescent="0.3">
      <c r="A47" s="438" t="s">
        <v>30</v>
      </c>
      <c r="B47" s="85" t="s">
        <v>197</v>
      </c>
      <c r="C47" s="473">
        <v>5082661</v>
      </c>
      <c r="D47" s="473">
        <v>5731</v>
      </c>
      <c r="E47" s="473">
        <v>58100</v>
      </c>
      <c r="F47" s="401">
        <v>-106166</v>
      </c>
      <c r="G47" s="473"/>
      <c r="H47" s="473"/>
      <c r="I47" s="473"/>
      <c r="J47" s="474">
        <f>D47+E47+F47+G47+H47+I47</f>
        <v>-42335</v>
      </c>
      <c r="K47" s="475">
        <f>C47+J47</f>
        <v>5040326</v>
      </c>
    </row>
    <row r="48" spans="1:11" ht="12" customHeight="1" x14ac:dyDescent="0.3">
      <c r="A48" s="438" t="s">
        <v>32</v>
      </c>
      <c r="B48" s="85" t="s">
        <v>198</v>
      </c>
      <c r="C48" s="473">
        <v>31595950</v>
      </c>
      <c r="D48" s="473"/>
      <c r="E48" s="473">
        <v>1086000</v>
      </c>
      <c r="F48" s="401">
        <v>3138000</v>
      </c>
      <c r="G48" s="473"/>
      <c r="H48" s="473"/>
      <c r="I48" s="473"/>
      <c r="J48" s="474">
        <f>D48+E48+F48+G48+H48+I48</f>
        <v>4224000</v>
      </c>
      <c r="K48" s="475">
        <f>C48+J48</f>
        <v>35819950</v>
      </c>
    </row>
    <row r="49" spans="1:11" ht="12" customHeight="1" x14ac:dyDescent="0.3">
      <c r="A49" s="438" t="s">
        <v>34</v>
      </c>
      <c r="B49" s="85" t="s">
        <v>199</v>
      </c>
      <c r="C49" s="473"/>
      <c r="D49" s="473"/>
      <c r="E49" s="473"/>
      <c r="F49" s="473"/>
      <c r="G49" s="473"/>
      <c r="H49" s="473"/>
      <c r="I49" s="473"/>
      <c r="J49" s="474">
        <f>D49+E49+F49+G49+H49+I49</f>
        <v>0</v>
      </c>
      <c r="K49" s="475">
        <f>C49+J49</f>
        <v>0</v>
      </c>
    </row>
    <row r="50" spans="1:11" ht="12" customHeight="1" thickBot="1" x14ac:dyDescent="0.35">
      <c r="A50" s="438" t="s">
        <v>36</v>
      </c>
      <c r="B50" s="85" t="s">
        <v>201</v>
      </c>
      <c r="C50" s="473"/>
      <c r="D50" s="473"/>
      <c r="E50" s="473"/>
      <c r="F50" s="473"/>
      <c r="G50" s="473"/>
      <c r="H50" s="473"/>
      <c r="I50" s="473"/>
      <c r="J50" s="474">
        <f>D50+E50+F50+G50+H50+I50</f>
        <v>0</v>
      </c>
      <c r="K50" s="475">
        <f>C50+J50</f>
        <v>0</v>
      </c>
    </row>
    <row r="51" spans="1:11" ht="12" customHeight="1" thickBot="1" x14ac:dyDescent="0.35">
      <c r="A51" s="451" t="s">
        <v>40</v>
      </c>
      <c r="B51" s="108" t="s">
        <v>457</v>
      </c>
      <c r="C51" s="468">
        <f t="shared" ref="C51:J51" si="10">SUM(C52:C54)</f>
        <v>227000</v>
      </c>
      <c r="D51" s="468">
        <f t="shared" si="10"/>
        <v>0</v>
      </c>
      <c r="E51" s="468">
        <f t="shared" si="10"/>
        <v>0</v>
      </c>
      <c r="F51" s="468">
        <f t="shared" si="10"/>
        <v>419100</v>
      </c>
      <c r="G51" s="468">
        <f t="shared" si="10"/>
        <v>0</v>
      </c>
      <c r="H51" s="468">
        <f t="shared" si="10"/>
        <v>0</v>
      </c>
      <c r="I51" s="468">
        <f t="shared" si="10"/>
        <v>0</v>
      </c>
      <c r="J51" s="468">
        <f t="shared" si="10"/>
        <v>419100</v>
      </c>
      <c r="K51" s="454">
        <f>SUM(K52:K54)</f>
        <v>646100</v>
      </c>
    </row>
    <row r="52" spans="1:11" s="469" customFormat="1" ht="12" customHeight="1" x14ac:dyDescent="0.3">
      <c r="A52" s="438" t="s">
        <v>42</v>
      </c>
      <c r="B52" s="110" t="s">
        <v>232</v>
      </c>
      <c r="C52" s="470">
        <v>227000</v>
      </c>
      <c r="D52" s="470"/>
      <c r="E52" s="470"/>
      <c r="F52" s="470">
        <v>419100</v>
      </c>
      <c r="G52" s="470"/>
      <c r="H52" s="470"/>
      <c r="I52" s="470"/>
      <c r="J52" s="471">
        <f>D52+E52+F52+G52+H52+I52</f>
        <v>419100</v>
      </c>
      <c r="K52" s="472">
        <f>C52+J52</f>
        <v>646100</v>
      </c>
    </row>
    <row r="53" spans="1:11" ht="12" customHeight="1" x14ac:dyDescent="0.3">
      <c r="A53" s="438" t="s">
        <v>44</v>
      </c>
      <c r="B53" s="85" t="s">
        <v>234</v>
      </c>
      <c r="C53" s="473"/>
      <c r="D53" s="473"/>
      <c r="E53" s="473"/>
      <c r="F53" s="473"/>
      <c r="G53" s="473"/>
      <c r="H53" s="473"/>
      <c r="I53" s="473"/>
      <c r="J53" s="474">
        <f>D53+E53+F53+G53+H53+I53</f>
        <v>0</v>
      </c>
      <c r="K53" s="475">
        <f>C53+J53</f>
        <v>0</v>
      </c>
    </row>
    <row r="54" spans="1:11" ht="12" customHeight="1" x14ac:dyDescent="0.3">
      <c r="A54" s="438" t="s">
        <v>46</v>
      </c>
      <c r="B54" s="85" t="s">
        <v>458</v>
      </c>
      <c r="C54" s="473"/>
      <c r="D54" s="473"/>
      <c r="E54" s="473"/>
      <c r="F54" s="473"/>
      <c r="G54" s="473"/>
      <c r="H54" s="473"/>
      <c r="I54" s="473"/>
      <c r="J54" s="474">
        <f>D54+E54+F54+G54+H54+I54</f>
        <v>0</v>
      </c>
      <c r="K54" s="475">
        <f>C54+J54</f>
        <v>0</v>
      </c>
    </row>
    <row r="55" spans="1:11" ht="12" customHeight="1" thickBot="1" x14ac:dyDescent="0.35">
      <c r="A55" s="438" t="s">
        <v>48</v>
      </c>
      <c r="B55" s="85" t="s">
        <v>459</v>
      </c>
      <c r="C55" s="473"/>
      <c r="D55" s="473"/>
      <c r="E55" s="473"/>
      <c r="F55" s="473"/>
      <c r="G55" s="473"/>
      <c r="H55" s="473"/>
      <c r="I55" s="473"/>
      <c r="J55" s="474">
        <f>D55+E55+F55+G55+H55+I55</f>
        <v>0</v>
      </c>
      <c r="K55" s="475">
        <f>C55+J55</f>
        <v>0</v>
      </c>
    </row>
    <row r="56" spans="1:11" ht="12" customHeight="1" thickBot="1" x14ac:dyDescent="0.35">
      <c r="A56" s="451" t="s">
        <v>54</v>
      </c>
      <c r="B56" s="108" t="s">
        <v>460</v>
      </c>
      <c r="C56" s="476"/>
      <c r="D56" s="476"/>
      <c r="E56" s="476"/>
      <c r="F56" s="476"/>
      <c r="G56" s="476"/>
      <c r="H56" s="476"/>
      <c r="I56" s="476"/>
      <c r="J56" s="468">
        <f>D56+E56+F56+G56+H56+I56</f>
        <v>0</v>
      </c>
      <c r="K56" s="454">
        <f>C56+J56</f>
        <v>0</v>
      </c>
    </row>
    <row r="57" spans="1:11" ht="12.9" customHeight="1" thickBot="1" x14ac:dyDescent="0.35">
      <c r="A57" s="451" t="s">
        <v>251</v>
      </c>
      <c r="B57" s="477" t="s">
        <v>461</v>
      </c>
      <c r="C57" s="478">
        <f t="shared" ref="C57:J57" si="11">+C45+C51+C56</f>
        <v>63533184</v>
      </c>
      <c r="D57" s="478">
        <f t="shared" si="11"/>
        <v>35130</v>
      </c>
      <c r="E57" s="478">
        <f t="shared" si="11"/>
        <v>1476000</v>
      </c>
      <c r="F57" s="478">
        <f t="shared" si="11"/>
        <v>4179020</v>
      </c>
      <c r="G57" s="478">
        <f t="shared" si="11"/>
        <v>0</v>
      </c>
      <c r="H57" s="478">
        <f t="shared" si="11"/>
        <v>0</v>
      </c>
      <c r="I57" s="478">
        <f t="shared" si="11"/>
        <v>0</v>
      </c>
      <c r="J57" s="478">
        <f t="shared" si="11"/>
        <v>5690150</v>
      </c>
      <c r="K57" s="479">
        <f>+K45+K51+K56</f>
        <v>69223334</v>
      </c>
    </row>
    <row r="58" spans="1:11" ht="14.1" customHeight="1" thickBot="1" x14ac:dyDescent="0.35">
      <c r="C58" s="481">
        <f>C43-C57</f>
        <v>0</v>
      </c>
      <c r="D58" s="482"/>
      <c r="E58" s="482"/>
      <c r="F58" s="482"/>
      <c r="G58" s="482"/>
      <c r="H58" s="482"/>
      <c r="I58" s="482"/>
      <c r="J58" s="482"/>
      <c r="K58" s="316">
        <f>K43-K57</f>
        <v>0</v>
      </c>
    </row>
    <row r="59" spans="1:11" ht="12.9" customHeight="1" thickBot="1" x14ac:dyDescent="0.35">
      <c r="A59" s="320" t="s">
        <v>425</v>
      </c>
      <c r="B59" s="321"/>
      <c r="C59" s="483">
        <v>9</v>
      </c>
      <c r="D59" s="483"/>
      <c r="E59" s="483"/>
      <c r="F59" s="483"/>
      <c r="G59" s="483"/>
      <c r="H59" s="483"/>
      <c r="I59" s="483"/>
      <c r="J59" s="484">
        <f>D59+E59+F59+G59+H59+I59</f>
        <v>0</v>
      </c>
      <c r="K59" s="485">
        <f>C59+J59</f>
        <v>9</v>
      </c>
    </row>
    <row r="60" spans="1:11" ht="12.9" customHeight="1" thickBot="1" x14ac:dyDescent="0.35">
      <c r="A60" s="320" t="s">
        <v>426</v>
      </c>
      <c r="B60" s="321"/>
      <c r="C60" s="483">
        <v>0</v>
      </c>
      <c r="D60" s="483"/>
      <c r="E60" s="483"/>
      <c r="F60" s="483"/>
      <c r="G60" s="483"/>
      <c r="H60" s="483"/>
      <c r="I60" s="483"/>
      <c r="J60" s="484">
        <f>D60+E60+F60+G60+H60+I60</f>
        <v>0</v>
      </c>
      <c r="K60" s="485">
        <f>C60+J60</f>
        <v>0</v>
      </c>
    </row>
  </sheetData>
  <sheetProtection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1.mell.</vt:lpstr>
      <vt:lpstr>2.mell.</vt:lpstr>
      <vt:lpstr>3.mell.</vt:lpstr>
      <vt:lpstr>4.mell.</vt:lpstr>
      <vt:lpstr>5.mell.</vt:lpstr>
      <vt:lpstr>6.mell.</vt:lpstr>
      <vt:lpstr>7.mell.</vt:lpstr>
      <vt:lpstr>8.mell.</vt:lpstr>
      <vt:lpstr>9.mell.</vt:lpstr>
      <vt:lpstr>Munka1</vt:lpstr>
      <vt:lpstr>'6.mell.'!Nyomtatási_cím</vt:lpstr>
      <vt:lpstr>'7.mell.'!Nyomtatási_cím</vt:lpstr>
      <vt:lpstr>'8.mell.'!Nyomtatási_cím</vt:lpstr>
      <vt:lpstr>'9.mell.'!Nyomtatási_cím</vt:lpstr>
      <vt:lpstr>'1.mell.'!Nyomtatási_terület</vt:lpstr>
      <vt:lpstr>'2.mell.'!Nyomtatási_terület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2020-06-10T09:01:59Z</dcterms:created>
  <dcterms:modified xsi:type="dcterms:W3CDTF">2020-07-13T07:14:10Z</dcterms:modified>
</cp:coreProperties>
</file>