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firstSheet="6" activeTab="6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9" r:id="rId5"/>
    <sheet name="6.számú melléklet" sheetId="7" r:id="rId6"/>
    <sheet name="7.számú melléklet" sheetId="6" r:id="rId7"/>
    <sheet name="8.számú melléklet" sheetId="5" r:id="rId8"/>
    <sheet name="9.számú melléklet " sheetId="4" r:id="rId9"/>
    <sheet name="10.számú melléklet" sheetId="3" r:id="rId10"/>
    <sheet name="Közös" sheetId="2" r:id="rId11"/>
    <sheet name="Társulás " sheetId="36" r:id="rId12"/>
    <sheet name="Ovi összegző" sheetId="35" r:id="rId13"/>
    <sheet name="Ovi" sheetId="1" r:id="rId14"/>
  </sheets>
  <calcPr calcId="162913"/>
</workbook>
</file>

<file path=xl/calcChain.xml><?xml version="1.0" encoding="utf-8"?>
<calcChain xmlns="http://schemas.openxmlformats.org/spreadsheetml/2006/main">
  <c r="I26" i="13" l="1"/>
  <c r="E20" i="13"/>
  <c r="E18" i="13"/>
  <c r="I36" i="12"/>
  <c r="E22" i="13" s="1"/>
  <c r="E24" i="13" s="1"/>
  <c r="I52" i="12"/>
  <c r="I51" i="12"/>
  <c r="I53" i="12" s="1"/>
  <c r="I48" i="12"/>
  <c r="I37" i="12"/>
  <c r="E27" i="13" s="1"/>
  <c r="E26" i="13" s="1"/>
  <c r="I30" i="12"/>
  <c r="I29" i="12"/>
  <c r="E19" i="13" s="1"/>
  <c r="I28" i="12"/>
  <c r="I26" i="12"/>
  <c r="E17" i="13" s="1"/>
  <c r="I25" i="12"/>
  <c r="I24" i="12" s="1"/>
  <c r="I23" i="12"/>
  <c r="I22" i="12"/>
  <c r="E13" i="13" s="1"/>
  <c r="I21" i="12"/>
  <c r="I19" i="12"/>
  <c r="I18" i="12"/>
  <c r="I38" i="12" s="1"/>
  <c r="I17" i="12"/>
  <c r="I16" i="12"/>
  <c r="I15" i="12"/>
  <c r="I14" i="12"/>
  <c r="I13" i="12"/>
  <c r="I12" i="12"/>
  <c r="I11" i="12"/>
  <c r="I10" i="12" s="1"/>
  <c r="H51" i="11"/>
  <c r="H46" i="11"/>
  <c r="I49" i="12" s="1"/>
  <c r="H45" i="11"/>
  <c r="H44" i="11"/>
  <c r="H47" i="11" s="1"/>
  <c r="H29" i="11"/>
  <c r="H30" i="11" s="1"/>
  <c r="H24" i="11"/>
  <c r="H14" i="11"/>
  <c r="H13" i="11"/>
  <c r="H12" i="11"/>
  <c r="H11" i="11"/>
  <c r="E10" i="13" s="1"/>
  <c r="E35" i="10"/>
  <c r="E37" i="10" s="1"/>
  <c r="E22" i="10"/>
  <c r="I34" i="12" s="1"/>
  <c r="H28" i="9"/>
  <c r="H27" i="9"/>
  <c r="H29" i="9" s="1"/>
  <c r="H21" i="9"/>
  <c r="H20" i="9"/>
  <c r="H19" i="9"/>
  <c r="G69" i="7"/>
  <c r="H41" i="11" s="1"/>
  <c r="I45" i="12" s="1"/>
  <c r="I15" i="13" s="1"/>
  <c r="E41" i="6"/>
  <c r="E45" i="6" s="1"/>
  <c r="G38" i="7"/>
  <c r="G23" i="7"/>
  <c r="G13" i="7"/>
  <c r="G18" i="7" s="1"/>
  <c r="G20" i="7" s="1"/>
  <c r="H37" i="11" s="1"/>
  <c r="G101" i="7"/>
  <c r="G98" i="7"/>
  <c r="G102" i="7" s="1"/>
  <c r="G88" i="7"/>
  <c r="G89" i="7" s="1"/>
  <c r="G76" i="7"/>
  <c r="G56" i="7"/>
  <c r="G55" i="7"/>
  <c r="G62" i="7" s="1"/>
  <c r="H40" i="11" s="1"/>
  <c r="I44" i="12" s="1"/>
  <c r="I14" i="13" s="1"/>
  <c r="G47" i="7"/>
  <c r="G41" i="7"/>
  <c r="G34" i="7"/>
  <c r="G29" i="7"/>
  <c r="G27" i="7"/>
  <c r="G26" i="7"/>
  <c r="G16" i="7"/>
  <c r="E36" i="6"/>
  <c r="J12" i="5"/>
  <c r="I12" i="5"/>
  <c r="E13" i="4"/>
  <c r="J12" i="3"/>
  <c r="I12" i="3"/>
  <c r="H8" i="3"/>
  <c r="E56" i="2"/>
  <c r="E52" i="2"/>
  <c r="E47" i="2"/>
  <c r="H18" i="9" s="1"/>
  <c r="E37" i="2"/>
  <c r="H17" i="9" s="1"/>
  <c r="E26" i="2"/>
  <c r="H16" i="9" s="1"/>
  <c r="E21" i="2"/>
  <c r="H15" i="9" s="1"/>
  <c r="E18" i="2"/>
  <c r="E8" i="2"/>
  <c r="D24" i="13"/>
  <c r="F55" i="7"/>
  <c r="G28" i="35"/>
  <c r="G30" i="35" s="1"/>
  <c r="G23" i="35"/>
  <c r="G22" i="35"/>
  <c r="G21" i="35"/>
  <c r="G18" i="35"/>
  <c r="G11" i="35"/>
  <c r="G12" i="35" s="1"/>
  <c r="D57" i="1"/>
  <c r="D53" i="1"/>
  <c r="D48" i="1"/>
  <c r="D38" i="1"/>
  <c r="G20" i="35" s="1"/>
  <c r="D27" i="1"/>
  <c r="D22" i="1"/>
  <c r="D19" i="1"/>
  <c r="G17" i="35" s="1"/>
  <c r="D9" i="1"/>
  <c r="D58" i="1" s="1"/>
  <c r="G18" i="36"/>
  <c r="G12" i="36"/>
  <c r="G12" i="5"/>
  <c r="F12" i="5"/>
  <c r="H11" i="5"/>
  <c r="H10" i="5"/>
  <c r="H9" i="5"/>
  <c r="D13" i="4"/>
  <c r="G12" i="3"/>
  <c r="F12" i="3"/>
  <c r="D20" i="13"/>
  <c r="D18" i="13"/>
  <c r="H52" i="12"/>
  <c r="H37" i="12"/>
  <c r="D27" i="13" s="1"/>
  <c r="D26" i="13" s="1"/>
  <c r="H30" i="12"/>
  <c r="H29" i="12"/>
  <c r="H28" i="12"/>
  <c r="H26" i="12"/>
  <c r="H25" i="12"/>
  <c r="H23" i="12"/>
  <c r="H22" i="12"/>
  <c r="H21" i="12"/>
  <c r="D12" i="13" s="1"/>
  <c r="H18" i="12"/>
  <c r="H38" i="12" s="1"/>
  <c r="H17" i="12"/>
  <c r="H16" i="12"/>
  <c r="H15" i="12"/>
  <c r="H14" i="12"/>
  <c r="H13" i="12"/>
  <c r="H12" i="12"/>
  <c r="H11" i="12"/>
  <c r="G50" i="11"/>
  <c r="G51" i="11" s="1"/>
  <c r="G19" i="9"/>
  <c r="G20" i="9"/>
  <c r="G21" i="9"/>
  <c r="D45" i="6"/>
  <c r="D56" i="2"/>
  <c r="D52" i="2"/>
  <c r="D47" i="2"/>
  <c r="G18" i="9" s="1"/>
  <c r="D37" i="2"/>
  <c r="G17" i="9" s="1"/>
  <c r="D26" i="2"/>
  <c r="G16" i="9" s="1"/>
  <c r="D21" i="2"/>
  <c r="G15" i="9" s="1"/>
  <c r="D18" i="2"/>
  <c r="D8" i="2"/>
  <c r="G28" i="9"/>
  <c r="G27" i="9"/>
  <c r="G29" i="9" s="1"/>
  <c r="G29" i="11"/>
  <c r="G30" i="11" s="1"/>
  <c r="G24" i="11"/>
  <c r="G14" i="11"/>
  <c r="G12" i="11"/>
  <c r="D36" i="10"/>
  <c r="D37" i="10" s="1"/>
  <c r="D22" i="10"/>
  <c r="H34" i="12" s="1"/>
  <c r="H35" i="12" s="1"/>
  <c r="F56" i="7"/>
  <c r="F41" i="7"/>
  <c r="F27" i="7"/>
  <c r="F29" i="7"/>
  <c r="F16" i="7"/>
  <c r="F101" i="7"/>
  <c r="F98" i="7"/>
  <c r="F102" i="7" s="1"/>
  <c r="F89" i="7"/>
  <c r="F88" i="7"/>
  <c r="F50" i="11"/>
  <c r="G51" i="12" s="1"/>
  <c r="G21" i="13" s="1"/>
  <c r="D73" i="7"/>
  <c r="G45" i="11" s="1"/>
  <c r="F22" i="35"/>
  <c r="F23" i="35"/>
  <c r="F28" i="35"/>
  <c r="F30" i="35" s="1"/>
  <c r="E10" i="5"/>
  <c r="E11" i="5"/>
  <c r="E9" i="5"/>
  <c r="E10" i="3"/>
  <c r="H10" i="3" s="1"/>
  <c r="E11" i="3"/>
  <c r="H11" i="3" s="1"/>
  <c r="E8" i="3"/>
  <c r="G17" i="12"/>
  <c r="C12" i="5"/>
  <c r="C36" i="10"/>
  <c r="C37" i="10" s="1"/>
  <c r="C22" i="10"/>
  <c r="F12" i="36"/>
  <c r="H22" i="9" l="1"/>
  <c r="H30" i="9" s="1"/>
  <c r="I41" i="12"/>
  <c r="I10" i="13" s="1"/>
  <c r="I35" i="12"/>
  <c r="E15" i="13"/>
  <c r="D57" i="2"/>
  <c r="H12" i="3"/>
  <c r="G48" i="7"/>
  <c r="H39" i="11" s="1"/>
  <c r="I43" i="12" s="1"/>
  <c r="I12" i="13" s="1"/>
  <c r="H15" i="11"/>
  <c r="H16" i="11" s="1"/>
  <c r="H32" i="11" s="1"/>
  <c r="E16" i="13"/>
  <c r="F11" i="11"/>
  <c r="G11" i="11"/>
  <c r="D10" i="13" s="1"/>
  <c r="H19" i="12"/>
  <c r="H12" i="5"/>
  <c r="E57" i="2"/>
  <c r="H9" i="9" s="1"/>
  <c r="H10" i="9" s="1"/>
  <c r="G31" i="7"/>
  <c r="H38" i="11" s="1"/>
  <c r="I42" i="12" s="1"/>
  <c r="I11" i="13" s="1"/>
  <c r="I20" i="12"/>
  <c r="I47" i="12"/>
  <c r="I50" i="12" s="1"/>
  <c r="I20" i="13" s="1"/>
  <c r="E12" i="13"/>
  <c r="E11" i="13" s="1"/>
  <c r="E21" i="13" s="1"/>
  <c r="I21" i="13"/>
  <c r="I24" i="13" s="1"/>
  <c r="E25" i="13"/>
  <c r="E28" i="13" s="1"/>
  <c r="I33" i="12"/>
  <c r="I39" i="12" s="1"/>
  <c r="E47" i="10"/>
  <c r="E12" i="3"/>
  <c r="G24" i="35"/>
  <c r="H48" i="12"/>
  <c r="H20" i="12"/>
  <c r="G15" i="11"/>
  <c r="H10" i="12"/>
  <c r="D17" i="13"/>
  <c r="H24" i="12"/>
  <c r="D19" i="13"/>
  <c r="G31" i="35"/>
  <c r="G32" i="35" s="1"/>
  <c r="H51" i="12"/>
  <c r="H21" i="13" s="1"/>
  <c r="H24" i="13" s="1"/>
  <c r="D16" i="13"/>
  <c r="D15" i="13"/>
  <c r="D13" i="13"/>
  <c r="D11" i="13" s="1"/>
  <c r="G22" i="9"/>
  <c r="G30" i="9" s="1"/>
  <c r="F31" i="35"/>
  <c r="F18" i="36"/>
  <c r="F11" i="35" s="1"/>
  <c r="F12" i="35" s="1"/>
  <c r="H42" i="11" l="1"/>
  <c r="H54" i="11" s="1"/>
  <c r="G77" i="7"/>
  <c r="G105" i="7" s="1"/>
  <c r="I46" i="12"/>
  <c r="I55" i="12" s="1"/>
  <c r="I19" i="13"/>
  <c r="H33" i="12"/>
  <c r="H39" i="12" s="1"/>
  <c r="D36" i="6"/>
  <c r="G9" i="9"/>
  <c r="G10" i="9" s="1"/>
  <c r="D21" i="13"/>
  <c r="D25" i="13" s="1"/>
  <c r="D28" i="13" s="1"/>
  <c r="H53" i="12"/>
  <c r="D58" i="7"/>
  <c r="D57" i="7"/>
  <c r="F57" i="7" s="1"/>
  <c r="D61" i="7"/>
  <c r="F61" i="7" s="1"/>
  <c r="D60" i="7"/>
  <c r="F60" i="7" s="1"/>
  <c r="D59" i="7"/>
  <c r="D67" i="7"/>
  <c r="D68" i="7"/>
  <c r="C45" i="6"/>
  <c r="D12" i="5"/>
  <c r="E12" i="5" s="1"/>
  <c r="D12" i="3"/>
  <c r="C12" i="3"/>
  <c r="D45" i="10" s="1"/>
  <c r="G52" i="12"/>
  <c r="G18" i="12"/>
  <c r="G38" i="12" s="1"/>
  <c r="G11" i="12"/>
  <c r="D33" i="7"/>
  <c r="F33" i="7" s="1"/>
  <c r="C13" i="4"/>
  <c r="I28" i="13" l="1"/>
  <c r="I25" i="13"/>
  <c r="D34" i="7"/>
  <c r="F34" i="7" s="1"/>
  <c r="G13" i="11"/>
  <c r="G16" i="11" s="1"/>
  <c r="G32" i="11" s="1"/>
  <c r="D47" i="10"/>
  <c r="C22" i="13"/>
  <c r="C45" i="10"/>
  <c r="G36" i="12"/>
  <c r="F76" i="7" l="1"/>
  <c r="G46" i="11"/>
  <c r="H49" i="12" l="1"/>
  <c r="D42" i="7"/>
  <c r="F42" i="7" s="1"/>
  <c r="D74" i="7" l="1"/>
  <c r="D35" i="7"/>
  <c r="F35" i="7" s="1"/>
  <c r="D45" i="7"/>
  <c r="F45" i="7" s="1"/>
  <c r="D39" i="7"/>
  <c r="F39" i="7" s="1"/>
  <c r="D12" i="7"/>
  <c r="F12" i="7" s="1"/>
  <c r="D44" i="7"/>
  <c r="F44" i="7" s="1"/>
  <c r="D37" i="7"/>
  <c r="F37" i="7" s="1"/>
  <c r="D36" i="7"/>
  <c r="F36" i="7" s="1"/>
  <c r="D43" i="7" l="1"/>
  <c r="F43" i="7" s="1"/>
  <c r="D40" i="7"/>
  <c r="F40" i="7" s="1"/>
  <c r="G44" i="11"/>
  <c r="D75" i="7"/>
  <c r="D38" i="7"/>
  <c r="D26" i="7"/>
  <c r="F26" i="7" s="1"/>
  <c r="D13" i="7"/>
  <c r="F13" i="7" s="1"/>
  <c r="D46" i="7"/>
  <c r="F46" i="7" s="1"/>
  <c r="D19" i="7"/>
  <c r="D17" i="7"/>
  <c r="F17" i="7" s="1"/>
  <c r="D14" i="7"/>
  <c r="F14" i="7" s="1"/>
  <c r="D47" i="7"/>
  <c r="F47" i="7" s="1"/>
  <c r="D11" i="7"/>
  <c r="F48" i="7" l="1"/>
  <c r="G39" i="11" s="1"/>
  <c r="H43" i="12" s="1"/>
  <c r="H12" i="13" s="1"/>
  <c r="H47" i="12"/>
  <c r="H50" i="12" s="1"/>
  <c r="H20" i="13" s="1"/>
  <c r="G47" i="11"/>
  <c r="D23" i="7"/>
  <c r="F23" i="7" s="1"/>
  <c r="D15" i="7"/>
  <c r="F15" i="7" s="1"/>
  <c r="F18" i="7" s="1"/>
  <c r="F20" i="7" s="1"/>
  <c r="G37" i="11" s="1"/>
  <c r="D24" i="7"/>
  <c r="F24" i="7" s="1"/>
  <c r="D28" i="7"/>
  <c r="D30" i="7"/>
  <c r="F30" i="7" s="1"/>
  <c r="D25" i="7"/>
  <c r="F25" i="7" s="1"/>
  <c r="D22" i="7" l="1"/>
  <c r="F22" i="7" s="1"/>
  <c r="F31" i="7" s="1"/>
  <c r="G38" i="11" s="1"/>
  <c r="H42" i="12" s="1"/>
  <c r="H41" i="12"/>
  <c r="H10" i="13" s="1"/>
  <c r="H11" i="13" l="1"/>
  <c r="C20" i="13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F28" i="9"/>
  <c r="F27" i="9"/>
  <c r="F21" i="9"/>
  <c r="F20" i="9"/>
  <c r="F19" i="9"/>
  <c r="C12" i="13" l="1"/>
  <c r="C11" i="13" s="1"/>
  <c r="F29" i="9"/>
  <c r="C19" i="13"/>
  <c r="D66" i="7"/>
  <c r="D65" i="7"/>
  <c r="F65" i="7" s="1"/>
  <c r="D64" i="7"/>
  <c r="D54" i="7"/>
  <c r="F54" i="7" s="1"/>
  <c r="D53" i="7"/>
  <c r="F69" i="7" l="1"/>
  <c r="G41" i="11" s="1"/>
  <c r="H45" i="12" s="1"/>
  <c r="H15" i="13" s="1"/>
  <c r="C24" i="13"/>
  <c r="G24" i="12"/>
  <c r="G20" i="12"/>
  <c r="F30" i="11"/>
  <c r="F24" i="11"/>
  <c r="D101" i="7"/>
  <c r="D98" i="7"/>
  <c r="D88" i="7"/>
  <c r="D89" i="7" s="1"/>
  <c r="D69" i="7"/>
  <c r="D48" i="7"/>
  <c r="F39" i="11" s="1"/>
  <c r="D31" i="7"/>
  <c r="F38" i="11" s="1"/>
  <c r="D18" i="7"/>
  <c r="D20" i="7" s="1"/>
  <c r="F37" i="11" s="1"/>
  <c r="F41" i="11" l="1"/>
  <c r="G45" i="12" s="1"/>
  <c r="G15" i="13" s="1"/>
  <c r="F44" i="11"/>
  <c r="G47" i="12" s="1"/>
  <c r="D102" i="7"/>
  <c r="G34" i="12"/>
  <c r="F15" i="11"/>
  <c r="F16" i="11" s="1"/>
  <c r="F32" i="11" s="1"/>
  <c r="C47" i="10"/>
  <c r="C15" i="13" l="1"/>
  <c r="C21" i="13" s="1"/>
  <c r="C25" i="13" s="1"/>
  <c r="C28" i="13" s="1"/>
  <c r="G35" i="12"/>
  <c r="C9" i="1"/>
  <c r="C19" i="1"/>
  <c r="F17" i="35" s="1"/>
  <c r="C22" i="1"/>
  <c r="C27" i="1"/>
  <c r="F18" i="35" s="1"/>
  <c r="C38" i="1"/>
  <c r="F20" i="35" s="1"/>
  <c r="C48" i="1"/>
  <c r="F21" i="35" s="1"/>
  <c r="C53" i="1"/>
  <c r="C57" i="1"/>
  <c r="F24" i="35" l="1"/>
  <c r="F32" i="35" s="1"/>
  <c r="C58" i="1"/>
  <c r="C10" i="6" s="1"/>
  <c r="D51" i="7" s="1"/>
  <c r="E86" i="7" l="1"/>
  <c r="E18" i="7"/>
  <c r="E105" i="7" s="1"/>
  <c r="F46" i="11"/>
  <c r="G49" i="12" s="1"/>
  <c r="C56" i="2"/>
  <c r="C52" i="2"/>
  <c r="C47" i="2"/>
  <c r="F18" i="9" s="1"/>
  <c r="C37" i="2"/>
  <c r="F17" i="9" s="1"/>
  <c r="C26" i="2"/>
  <c r="F16" i="9" s="1"/>
  <c r="C21" i="2"/>
  <c r="C18" i="2"/>
  <c r="F15" i="9" s="1"/>
  <c r="G41" i="12" s="1"/>
  <c r="C8" i="2"/>
  <c r="G43" i="12" l="1"/>
  <c r="G12" i="13" s="1"/>
  <c r="G42" i="12"/>
  <c r="G11" i="13" s="1"/>
  <c r="F22" i="9"/>
  <c r="F30" i="9" s="1"/>
  <c r="F45" i="11"/>
  <c r="G48" i="12" s="1"/>
  <c r="G50" i="12" s="1"/>
  <c r="D76" i="7"/>
  <c r="C57" i="2"/>
  <c r="C11" i="6" s="1"/>
  <c r="E88" i="7"/>
  <c r="E98" i="7" s="1"/>
  <c r="C36" i="6" l="1"/>
  <c r="D52" i="7"/>
  <c r="G10" i="13"/>
  <c r="F9" i="9"/>
  <c r="F10" i="9" s="1"/>
  <c r="G20" i="13"/>
  <c r="F47" i="11"/>
  <c r="E101" i="7"/>
  <c r="F62" i="7" l="1"/>
  <c r="H26" i="13"/>
  <c r="D62" i="7"/>
  <c r="G54" i="12"/>
  <c r="G26" i="13" s="1"/>
  <c r="G10" i="12"/>
  <c r="G33" i="12" s="1"/>
  <c r="G39" i="12" s="1"/>
  <c r="F77" i="7" l="1"/>
  <c r="F105" i="7" s="1"/>
  <c r="G40" i="11"/>
  <c r="H44" i="12" s="1"/>
  <c r="D77" i="7"/>
  <c r="F40" i="11"/>
  <c r="D105" i="7"/>
  <c r="G42" i="11" l="1"/>
  <c r="G54" i="11" s="1"/>
  <c r="G44" i="12"/>
  <c r="F42" i="11"/>
  <c r="H14" i="13" l="1"/>
  <c r="H19" i="13" s="1"/>
  <c r="H46" i="12"/>
  <c r="H55" i="12" s="1"/>
  <c r="G14" i="13"/>
  <c r="G19" i="13" s="1"/>
  <c r="G46" i="12"/>
  <c r="F51" i="11"/>
  <c r="F54" i="11" s="1"/>
  <c r="H25" i="13" l="1"/>
  <c r="H28" i="13"/>
  <c r="G53" i="12"/>
  <c r="G55" i="12" s="1"/>
  <c r="G24" i="13"/>
  <c r="G25" i="13" l="1"/>
  <c r="G28" i="13"/>
</calcChain>
</file>

<file path=xl/comments1.xml><?xml version="1.0" encoding="utf-8"?>
<comments xmlns="http://schemas.openxmlformats.org/spreadsheetml/2006/main">
  <authors>
    <author>User</author>
  </authors>
  <commentList>
    <comment ref="H44" authorId="0" shapeId="0">
      <text>
        <r>
          <rPr>
            <b/>
            <sz val="9"/>
            <color indexed="81"/>
            <rFont val="Tahoma"/>
            <charset val="1"/>
          </rPr>
          <t xml:space="preserve">Mínusz választás 
</t>
        </r>
      </text>
    </comment>
    <comment ref="I44" authorId="0" shapeId="0">
      <text>
        <r>
          <rPr>
            <b/>
            <sz val="9"/>
            <color indexed="81"/>
            <rFont val="Tahoma"/>
            <charset val="1"/>
          </rPr>
          <t xml:space="preserve">Mínusz választás 
</t>
        </r>
      </text>
    </comment>
  </commentList>
</comments>
</file>

<file path=xl/sharedStrings.xml><?xml version="1.0" encoding="utf-8"?>
<sst xmlns="http://schemas.openxmlformats.org/spreadsheetml/2006/main" count="712" uniqueCount="437">
  <si>
    <t>Megnevezés</t>
  </si>
  <si>
    <t>AT vásárolt egyéb gépek, ber., felsz.</t>
  </si>
  <si>
    <t>Intézm. beruh. besz. árba besz. ÁFA</t>
  </si>
  <si>
    <t>Beruházás</t>
  </si>
  <si>
    <t>Közalk. alapilletménye</t>
  </si>
  <si>
    <t>Közalk. pótlékok</t>
  </si>
  <si>
    <t>Túlóra</t>
  </si>
  <si>
    <t>Keresetkieg. Fedezete</t>
  </si>
  <si>
    <t>Távolléti díj</t>
  </si>
  <si>
    <t>Közalk. jubileumi jut.</t>
  </si>
  <si>
    <t>Továbbképzés, betegszabadság egyeb ktg.térítés</t>
  </si>
  <si>
    <t>munkábajárás</t>
  </si>
  <si>
    <t>Közalk. étkezési hozzájárulása (Cafetéria)</t>
  </si>
  <si>
    <t>Összesen</t>
  </si>
  <si>
    <t>Személyi juttatások</t>
  </si>
  <si>
    <t>Megbízási díjak</t>
  </si>
  <si>
    <t>Felmentett dolgozó díja</t>
  </si>
  <si>
    <t>Külső személyi juttatás</t>
  </si>
  <si>
    <t>Szociális hozzáj. adó</t>
  </si>
  <si>
    <t>Egészségügyi hozzájárulás</t>
  </si>
  <si>
    <t>Táppénzhozzájárulás</t>
  </si>
  <si>
    <t>Munkaadót terhelő egyéb jár.</t>
  </si>
  <si>
    <t>Munkaadót terhelő járulékok</t>
  </si>
  <si>
    <t>Gyógyszer, vegyszer besz.</t>
  </si>
  <si>
    <t>Irodaszer, nyomtatvány</t>
  </si>
  <si>
    <t>Könyvbeszerzés</t>
  </si>
  <si>
    <t>Folyóirat beszerzés</t>
  </si>
  <si>
    <t xml:space="preserve">Szakmai anyag </t>
  </si>
  <si>
    <t>Kisértékű tárgyi eszköz</t>
  </si>
  <si>
    <t>Nagyértékű tárgyi eszköz</t>
  </si>
  <si>
    <t>Munkaruha, védőruha, formaruha</t>
  </si>
  <si>
    <t>Tisztítószer</t>
  </si>
  <si>
    <t>Egyéb készletbeszerzés</t>
  </si>
  <si>
    <t>Készletbeszerzések</t>
  </si>
  <si>
    <t>Telefon</t>
  </si>
  <si>
    <t>Internet</t>
  </si>
  <si>
    <t xml:space="preserve">Szállítási szolgáltatás </t>
  </si>
  <si>
    <t>Gázdíjak</t>
  </si>
  <si>
    <t>Áramdíjak</t>
  </si>
  <si>
    <t>Víz- és csatornadíjak</t>
  </si>
  <si>
    <t>Karbantartás, kisjavítás</t>
  </si>
  <si>
    <t>Egyéb üzemelt. fennt. szolg. (posta, szőnyegt., kéményseprés,felülvizsg.díjak)</t>
  </si>
  <si>
    <t>Vásárolt közszolgáltatások (üzemorvos)</t>
  </si>
  <si>
    <t>Szolgáltatások</t>
  </si>
  <si>
    <t>Belföldi kikül., útiköltség</t>
  </si>
  <si>
    <t>Egyéb dologi kiadás</t>
  </si>
  <si>
    <t>Vásárolt termékek és szolg. ÁFA</t>
  </si>
  <si>
    <t>Számlázott szellemi tev.(pedagógus)</t>
  </si>
  <si>
    <t>Különféle dologi kiadás</t>
  </si>
  <si>
    <t>munkálktató által fizetett SZJA</t>
  </si>
  <si>
    <t>Rehabilitációs hozzájárulás</t>
  </si>
  <si>
    <t>Különféle adók, díjak, egyéb befiz.</t>
  </si>
  <si>
    <t>Egyéb folyó kiadások</t>
  </si>
  <si>
    <t>Kiadások összesen</t>
  </si>
  <si>
    <t>Rovat</t>
  </si>
  <si>
    <t>K1101/1</t>
  </si>
  <si>
    <t>K1109</t>
  </si>
  <si>
    <t>K122/1</t>
  </si>
  <si>
    <t>K2/1</t>
  </si>
  <si>
    <t>K311/1</t>
  </si>
  <si>
    <t>K312/2</t>
  </si>
  <si>
    <t>K311/3</t>
  </si>
  <si>
    <t>K311/9</t>
  </si>
  <si>
    <t>K312/5</t>
  </si>
  <si>
    <t>K312/9</t>
  </si>
  <si>
    <t>K322/1</t>
  </si>
  <si>
    <t>K321/5</t>
  </si>
  <si>
    <t>K331/2</t>
  </si>
  <si>
    <t>K331/1</t>
  </si>
  <si>
    <t>K334</t>
  </si>
  <si>
    <t>K337/9</t>
  </si>
  <si>
    <t>K336/1</t>
  </si>
  <si>
    <t>K341/1</t>
  </si>
  <si>
    <t>K355/9</t>
  </si>
  <si>
    <t>K351/2</t>
  </si>
  <si>
    <t>Köztisztviselők alapilletménye</t>
  </si>
  <si>
    <t>Illetménykiegészítés</t>
  </si>
  <si>
    <t>Nyelvpótlék</t>
  </si>
  <si>
    <t>Egyéb illetménypótlék</t>
  </si>
  <si>
    <t>Egyéb juttatások</t>
  </si>
  <si>
    <t>K1107/3</t>
  </si>
  <si>
    <t>K2/3</t>
  </si>
  <si>
    <t>K2/4</t>
  </si>
  <si>
    <t>K311/4</t>
  </si>
  <si>
    <t>K352/1</t>
  </si>
  <si>
    <t>Számlázott szellemi tev.</t>
  </si>
  <si>
    <t>K2/7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</si>
  <si>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</si>
  <si>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</si>
  <si>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</si>
  <si>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</si>
  <si>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</si>
  <si>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</si>
  <si>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</si>
  <si>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</si>
  <si>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</si>
  <si>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</si>
  <si>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</si>
  <si>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</si>
  <si>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</si>
  <si>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</si>
  <si>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</si>
  <si>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</si>
  <si>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</si>
  <si>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</si>
  <si>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</si>
  <si>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</si>
  <si>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</si>
  <si>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</si>
  <si>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</si>
  <si>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</si>
  <si>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</si>
  <si>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</si>
  <si>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</si>
  <si>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</si>
  <si>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</si>
  <si>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</si>
  <si>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</si>
  <si>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</si>
  <si>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</si>
  <si>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</si>
  <si>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</si>
  <si>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</si>
  <si>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</si>
  <si>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</si>
  <si>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</si>
  <si>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</si>
  <si>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</si>
  <si>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</si>
  <si>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</si>
  <si>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</si>
  <si>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</si>
  <si>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</si>
  <si>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</si>
  <si>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</si>
  <si>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</si>
  <si>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</si>
  <si>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</si>
  <si>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</si>
  <si>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</si>
  <si>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</si>
  <si>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</si>
  <si>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</si>
  <si>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</si>
  <si>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</si>
  <si>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</si>
  <si>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</si>
  <si>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</si>
  <si>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</si>
  <si>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</si>
  <si>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</si>
  <si>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</si>
  <si>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</si>
  <si>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</si>
  <si>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</si>
  <si>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</si>
  <si>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</si>
  <si>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</si>
  <si>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</si>
  <si>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</si>
  <si>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</si>
  <si>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</si>
  <si>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</si>
  <si>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</si>
  <si>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>Különféle dologi kiadások</t>
  </si>
  <si>
    <t xml:space="preserve">Működési kiadások </t>
  </si>
  <si>
    <t>Felhalmozási, felújítási célú KIADÁSOK</t>
  </si>
  <si>
    <t>Falhamozási kiadások ÁFA</t>
  </si>
  <si>
    <t>Felhalmozási kiadások</t>
  </si>
  <si>
    <t>Engedélyezett létszám:</t>
  </si>
  <si>
    <t>Önkormányzatok elszámolása költségvetési szerveikkel</t>
  </si>
  <si>
    <t>Közös Hivatal bevétel összesen:</t>
  </si>
  <si>
    <t>Felhalmozási, felújítási célú kiadások</t>
  </si>
  <si>
    <t xml:space="preserve">Beruházási kiadások </t>
  </si>
  <si>
    <t>Kiadások összesen: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</si>
  <si>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</si>
  <si>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</si>
  <si>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</si>
  <si>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</si>
  <si>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</si>
  <si>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</si>
  <si>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</si>
  <si>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</si>
  <si>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</si>
  <si>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</si>
  <si>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</si>
  <si>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</si>
  <si>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</si>
  <si>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</si>
  <si>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</si>
  <si>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</si>
  <si>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</si>
  <si>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</si>
  <si>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</si>
  <si>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</si>
  <si>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</si>
  <si>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</si>
  <si>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</si>
  <si>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</si>
  <si>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</si>
  <si>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</si>
  <si>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</si>
  <si>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</si>
  <si>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</si>
  <si>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</si>
  <si>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</si>
  <si>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</si>
  <si>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</si>
  <si>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</si>
  <si>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</si>
  <si>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</si>
  <si>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</si>
  <si>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</si>
  <si>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</si>
  <si>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</si>
  <si>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</si>
  <si>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</si>
  <si>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</si>
  <si>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</si>
  <si>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</si>
  <si>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</si>
  <si>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</si>
  <si>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</si>
  <si>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</si>
  <si>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</si>
  <si>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</si>
  <si>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</si>
  <si>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</si>
  <si>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</si>
  <si>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</si>
  <si>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</si>
  <si>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</si>
  <si>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</si>
  <si>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</si>
  <si>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</si>
  <si>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</si>
  <si>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</si>
  <si>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</si>
  <si>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</si>
  <si>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</si>
  <si>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</si>
  <si>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</si>
  <si>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</si>
  <si>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</si>
  <si>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</si>
  <si>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</si>
  <si>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</si>
  <si>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</si>
  <si>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</si>
  <si>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</si>
  <si>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</si>
  <si>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</si>
  <si>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</si>
  <si>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</si>
  <si>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</si>
  <si>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</si>
  <si>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</si>
  <si>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</si>
  <si>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</si>
  <si>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</si>
  <si>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</si>
  <si>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</si>
  <si>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</si>
  <si>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</si>
  <si>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</si>
  <si>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</si>
  <si>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</si>
  <si>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</si>
  <si>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</si>
  <si>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</si>
  <si>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</si>
  <si>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</si>
  <si>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</si>
  <si>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</si>
  <si>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</si>
  <si>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</si>
  <si>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</si>
  <si>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</si>
  <si>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</si>
  <si>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</si>
  <si>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</si>
  <si>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</si>
  <si>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</si>
  <si>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</si>
  <si>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</si>
  <si>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</si>
  <si>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</si>
  <si>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</si>
  <si>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>K1107</t>
  </si>
  <si>
    <t>K1113/9</t>
  </si>
  <si>
    <t>Eredeti      E/Ft</t>
  </si>
  <si>
    <t>Eredeti        E/Ft</t>
  </si>
  <si>
    <t>K1106</t>
  </si>
  <si>
    <t>K337/2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</si>
  <si>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</si>
  <si>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</si>
  <si>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</si>
  <si>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</si>
  <si>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</si>
  <si>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r>
      <t>Létszámkeret:</t>
    </r>
    <r>
      <rPr>
        <sz val="10"/>
        <rFont val="Times New Roman"/>
        <family val="1"/>
        <charset val="238"/>
      </rPr>
      <t xml:space="preserve"> 10 fő kinevezett közalkalmazott </t>
    </r>
  </si>
  <si>
    <t>K64/1</t>
  </si>
  <si>
    <t>K67</t>
  </si>
  <si>
    <t>K1101/4</t>
  </si>
  <si>
    <t>K311</t>
  </si>
  <si>
    <t>K331/3</t>
  </si>
  <si>
    <t>Államháztartáson belüli közvetített szolgáltatás</t>
  </si>
  <si>
    <t xml:space="preserve">TOP-2.1.3-15 Tó pályázat </t>
  </si>
  <si>
    <t xml:space="preserve">VP-6-7.2.1-7.4.1.2-16 Külterületi út </t>
  </si>
  <si>
    <t>EFOP-4.1.7-16-2017-00082 Kultúr felújítás</t>
  </si>
  <si>
    <t>EFOP-3.9.2-16-2017-00018 Térségi gyermek</t>
  </si>
  <si>
    <t>Az önkormányzat 2018. évi felhalmozási kiadásai feladatonként</t>
  </si>
  <si>
    <t>Az önkormányzat 2018. évi felújítási előirányzatai célonként</t>
  </si>
  <si>
    <t>Vis maior: Művelődési ház terasz, Idősek Klubja, Roma Nemzetiségi Önkormányzat irodájának helyreállítása</t>
  </si>
  <si>
    <t>1717/2017(X.3.)Korm.határozat szerinti támogatás konyhafelújítás keretein belül eszközbeszerzésre</t>
  </si>
  <si>
    <t>2068/2017(XII.28.)Korm.határozat 1.a) pont szerinti támogatás Sport, Széchenyi és Dózsa György utca útfelújítására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</si>
  <si>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</si>
  <si>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</si>
  <si>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</si>
  <si>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</si>
  <si>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</si>
  <si>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Tűzoltó Egyesület pályázati önrész</t>
  </si>
  <si>
    <t>Hóvirág Egyesület</t>
  </si>
  <si>
    <t xml:space="preserve">Flamingó kulturális csoport </t>
  </si>
  <si>
    <t xml:space="preserve">Szivárvány Tánccsoport </t>
  </si>
  <si>
    <t xml:space="preserve">Vadásztársaság </t>
  </si>
  <si>
    <t>Borverseny</t>
  </si>
  <si>
    <t>Keresztény Gondolkodású Polgárok Honvédelmi Egyesülete</t>
  </si>
  <si>
    <t xml:space="preserve">Alapítványok, egyéb szervezetek </t>
  </si>
  <si>
    <t xml:space="preserve">Tárkányi Roma Nemzetiségi Önkormányzat </t>
  </si>
  <si>
    <t>Települési Önkormányzatok Országos Szövetsége (TÖOSZ tagdíj)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</si>
  <si>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</si>
  <si>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</si>
  <si>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</si>
  <si>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</si>
  <si>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</si>
  <si>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</si>
  <si>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</si>
  <si>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</si>
  <si>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</si>
  <si>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</si>
  <si>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</si>
  <si>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</si>
  <si>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</si>
  <si>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</si>
  <si>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</si>
  <si>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Áfa</t>
  </si>
  <si>
    <t xml:space="preserve">Tárkány Község Önkormányzatának </t>
  </si>
  <si>
    <t>2018. évi kiadásai és foglalkoztatotti létszáma feladatonként</t>
  </si>
  <si>
    <t>Szoc.étkezők térítési díj kedvezménye</t>
  </si>
  <si>
    <t>Tagdíjak, hozzárjáulások</t>
  </si>
  <si>
    <t>Katolikus egyház támogatása</t>
  </si>
  <si>
    <t>Református egyház támogatása</t>
  </si>
  <si>
    <t xml:space="preserve">Ösztöndíjak </t>
  </si>
  <si>
    <t>Önkormányzatok  elszámolása költségvetési szerveikkel</t>
  </si>
  <si>
    <t>Dologi jellegű kiadások</t>
  </si>
  <si>
    <t>10 fő</t>
  </si>
  <si>
    <t xml:space="preserve">Köznevelési Társulás - Óvoda működési támogatása </t>
  </si>
  <si>
    <t>Tárkány-Ete Közös Fenntartású Óvoda és Konyhája kiadásai és bevételei 2018. évben</t>
  </si>
  <si>
    <t>Tárkány-Ete Köznevelési Társulás 2018. évi bevétlei és kiadásai</t>
  </si>
  <si>
    <t>BEVÉTELEK   2018.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</si>
  <si>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</si>
  <si>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</si>
  <si>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</si>
  <si>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</si>
  <si>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</si>
  <si>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Tárkány Község Önkormányzat kiadási és bevételei 2018. évben</t>
  </si>
  <si>
    <t>Tárkányi Közös Önkormányzati Hivatal kiadásai és bevételei 2018. évben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</si>
  <si>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</si>
  <si>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</si>
  <si>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</si>
  <si>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</si>
  <si>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</si>
  <si>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</si>
  <si>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</si>
  <si>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36 fő</t>
  </si>
  <si>
    <t xml:space="preserve">Tárkányi Közös Önkormányzati Hivatal  </t>
  </si>
  <si>
    <t>2018. évi előirányzatai</t>
  </si>
  <si>
    <t>Tárkány-Ete Közös Fenntartású Napraforgó Óvoda és Konyhája</t>
  </si>
  <si>
    <t>2018. évi előirányzata</t>
  </si>
  <si>
    <t>Tárkány Község Önkormányzata 2018. évi mérlege</t>
  </si>
  <si>
    <t xml:space="preserve">Tárkány Község Önkormányzata, a Közös Önkormányzati Hivatal </t>
  </si>
  <si>
    <t>együttes kiadásai és bevételei 2018. évben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</si>
  <si>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</si>
  <si>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</si>
  <si>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</si>
  <si>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Vásárolt közszolgáltatások (üzemorvos, belső ellenőr, könyvvizsgáló)</t>
  </si>
  <si>
    <r>
      <t>Létszámkeret:</t>
    </r>
    <r>
      <rPr>
        <sz val="10"/>
        <rFont val="Times New Roman"/>
        <family val="1"/>
        <charset val="238"/>
      </rPr>
      <t xml:space="preserve">  9 fő kinevezett köztisztviselő</t>
    </r>
  </si>
  <si>
    <t>14 fő</t>
  </si>
  <si>
    <t>Önrész</t>
  </si>
  <si>
    <t>D</t>
  </si>
  <si>
    <t>Élelmiszer beszerzése</t>
  </si>
  <si>
    <t>K312</t>
  </si>
  <si>
    <t>Fenntartó elszámolása költségvetési szerveikkel</t>
  </si>
  <si>
    <t>Központi irányító szervi támogatás</t>
  </si>
  <si>
    <t xml:space="preserve">Közút </t>
  </si>
  <si>
    <t>Működési célú pénzeszközátvétel - társ.telep.</t>
  </si>
  <si>
    <t>KÖH hozzájárulás</t>
  </si>
  <si>
    <t>Közvetített szolgáltatás</t>
  </si>
  <si>
    <t xml:space="preserve">Óvoda működési támogatása-Tárkány-Ete Köznevelési Társulás </t>
  </si>
  <si>
    <t>Módosított előirányzat</t>
  </si>
  <si>
    <t>Működési célú költségvetési és kiegészítő támogatások</t>
  </si>
  <si>
    <t>11 fő</t>
  </si>
  <si>
    <t>Módosított       E/Ft</t>
  </si>
  <si>
    <t>E</t>
  </si>
  <si>
    <t>F</t>
  </si>
  <si>
    <t>G</t>
  </si>
  <si>
    <t>Módosított tervezett bevétel</t>
  </si>
  <si>
    <t>Módosított tervezett kiadás</t>
  </si>
  <si>
    <t xml:space="preserve">Módosított tervezett bevétel </t>
  </si>
  <si>
    <t xml:space="preserve">Módosított előirányzat </t>
  </si>
  <si>
    <t>Módosított      E/Ft</t>
  </si>
  <si>
    <t>K332</t>
  </si>
  <si>
    <t>Vásárolt élelmezés</t>
  </si>
  <si>
    <t>Teljesítés E/Ft</t>
  </si>
  <si>
    <t xml:space="preserve">Teljesített kiadás </t>
  </si>
  <si>
    <t>H</t>
  </si>
  <si>
    <t>I</t>
  </si>
  <si>
    <t>Teljesített bevétel</t>
  </si>
  <si>
    <t xml:space="preserve">Nemleges </t>
  </si>
  <si>
    <t xml:space="preserve">Teljesített bevétel </t>
  </si>
  <si>
    <t>Teljesített</t>
  </si>
  <si>
    <t xml:space="preserve">Teljesített </t>
  </si>
  <si>
    <t>Egyéb szociális ellátások</t>
  </si>
  <si>
    <t>Teljesítés</t>
  </si>
  <si>
    <t xml:space="preserve">Egyéb közhatalmi bevétel </t>
  </si>
  <si>
    <t>Előleg</t>
  </si>
  <si>
    <t>Módosított előiráyzat</t>
  </si>
  <si>
    <t>1. melléklet a 3/2019.(V.29.) önkormányzati rendelethez</t>
  </si>
  <si>
    <t>2. melléklet az 3/2019.(V.29.) önkormányzati rendelethez</t>
  </si>
  <si>
    <t>3. melléklet az 3/2019.(V. 29.) önkormányzati rendelethez</t>
  </si>
  <si>
    <t>4. melléklet az 3/2019.(V.29.)  önkormányzati rendelethez</t>
  </si>
  <si>
    <t>5. melléklet az 3/2019.(V.29.) önkormányzati rendelethez</t>
  </si>
  <si>
    <t>6. melléklet az 3/2019. (V.29.)önkormányzati rendelethez</t>
  </si>
  <si>
    <t>7. melléklet az 3/2019. (V.29.) önkormányzati rendelethez</t>
  </si>
  <si>
    <t>8. melléklet az 3/2019. (V.29.) önkormányzati rendelethez</t>
  </si>
  <si>
    <t>9. melléklet az 3/2019. (V.29.) önkormányzati rendelethez</t>
  </si>
  <si>
    <t>10. melléklet az 3/2019.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</si>
</sst>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08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/>
    <xf numFmtId="0" fontId="10" fillId="0" borderId="20" xfId="0" applyFont="1" applyBorder="1" applyAlignment="1">
      <alignment vertical="top" wrapText="1"/>
    </xf>
    <xf numFmtId="0" fontId="11" fillId="0" borderId="1" xfId="0" applyFont="1" applyBorder="1"/>
    <xf numFmtId="0" fontId="12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0" applyNumberFormat="1"/>
    <xf numFmtId="0" fontId="8" fillId="0" borderId="0" xfId="0" applyFont="1"/>
    <xf numFmtId="165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5" fillId="0" borderId="18" xfId="0" applyFont="1" applyBorder="1"/>
    <xf numFmtId="0" fontId="15" fillId="0" borderId="2" xfId="0" applyFont="1" applyBorder="1" applyAlignment="1">
      <alignment horizontal="center"/>
    </xf>
    <xf numFmtId="0" fontId="15" fillId="0" borderId="4" xfId="0" applyFont="1" applyBorder="1"/>
    <xf numFmtId="0" fontId="15" fillId="0" borderId="4" xfId="0" applyFont="1" applyFill="1" applyBorder="1"/>
    <xf numFmtId="0" fontId="16" fillId="0" borderId="1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7" fillId="0" borderId="4" xfId="0" applyFont="1" applyBorder="1"/>
    <xf numFmtId="0" fontId="16" fillId="0" borderId="1" xfId="0" applyFont="1" applyBorder="1"/>
    <xf numFmtId="0" fontId="13" fillId="0" borderId="0" xfId="0" applyFont="1" applyBorder="1" applyAlignment="1">
      <alignment horizontal="center"/>
    </xf>
    <xf numFmtId="0" fontId="1" fillId="0" borderId="0" xfId="0" applyFont="1"/>
    <xf numFmtId="0" fontId="19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8" fillId="0" borderId="0" xfId="0" applyFont="1" applyFill="1" applyBorder="1"/>
    <xf numFmtId="167" fontId="0" fillId="0" borderId="0" xfId="3" applyNumberFormat="1" applyFont="1"/>
    <xf numFmtId="0" fontId="21" fillId="0" borderId="0" xfId="0" applyFont="1"/>
    <xf numFmtId="0" fontId="22" fillId="0" borderId="0" xfId="0" applyFont="1"/>
    <xf numFmtId="3" fontId="0" fillId="0" borderId="0" xfId="0" applyNumberFormat="1" applyBorder="1"/>
    <xf numFmtId="168" fontId="8" fillId="0" borderId="0" xfId="0" applyNumberFormat="1" applyFont="1" applyBorder="1"/>
    <xf numFmtId="168" fontId="0" fillId="0" borderId="0" xfId="0" applyNumberFormat="1" applyBorder="1"/>
    <xf numFmtId="0" fontId="20" fillId="0" borderId="0" xfId="0" applyFont="1" applyBorder="1"/>
    <xf numFmtId="0" fontId="0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0" fillId="0" borderId="0" xfId="0" applyNumberFormat="1"/>
    <xf numFmtId="0" fontId="21" fillId="0" borderId="0" xfId="0" applyFont="1" applyBorder="1" applyAlignment="1">
      <alignment horizontal="center"/>
    </xf>
    <xf numFmtId="169" fontId="21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3" fillId="0" borderId="0" xfId="0" applyFont="1"/>
    <xf numFmtId="0" fontId="15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35" xfId="0" applyFont="1" applyBorder="1" applyAlignment="1">
      <alignment horizontal="center"/>
    </xf>
    <xf numFmtId="0" fontId="15" fillId="0" borderId="0" xfId="0" applyFont="1"/>
    <xf numFmtId="0" fontId="2" fillId="0" borderId="4" xfId="0" applyFont="1" applyBorder="1"/>
    <xf numFmtId="0" fontId="15" fillId="0" borderId="4" xfId="0" applyFont="1" applyBorder="1" applyAlignment="1">
      <alignment wrapText="1"/>
    </xf>
    <xf numFmtId="0" fontId="15" fillId="0" borderId="0" xfId="0" applyFont="1" applyBorder="1"/>
    <xf numFmtId="0" fontId="15" fillId="5" borderId="22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28" xfId="0" applyFont="1" applyBorder="1" applyAlignment="1"/>
    <xf numFmtId="0" fontId="16" fillId="0" borderId="18" xfId="0" applyFont="1" applyBorder="1" applyAlignment="1"/>
    <xf numFmtId="0" fontId="16" fillId="0" borderId="1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Fill="1" applyBorder="1"/>
    <xf numFmtId="3" fontId="17" fillId="0" borderId="4" xfId="0" applyNumberFormat="1" applyFont="1" applyBorder="1"/>
    <xf numFmtId="167" fontId="16" fillId="0" borderId="4" xfId="0" applyNumberFormat="1" applyFont="1" applyBorder="1"/>
    <xf numFmtId="0" fontId="16" fillId="0" borderId="0" xfId="0" applyFont="1" applyBorder="1"/>
    <xf numFmtId="0" fontId="16" fillId="0" borderId="0" xfId="0" applyFont="1" applyFill="1" applyBorder="1" applyAlignment="1">
      <alignment horizontal="left"/>
    </xf>
    <xf numFmtId="0" fontId="15" fillId="0" borderId="41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8" fontId="0" fillId="0" borderId="0" xfId="0" applyNumberFormat="1"/>
    <xf numFmtId="168" fontId="8" fillId="0" borderId="0" xfId="0" applyNumberFormat="1" applyFont="1"/>
    <xf numFmtId="0" fontId="15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8" fontId="3" fillId="0" borderId="3" xfId="0" applyNumberFormat="1" applyFont="1" applyBorder="1"/>
    <xf numFmtId="0" fontId="1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3" fillId="0" borderId="22" xfId="0" applyNumberFormat="1" applyFont="1" applyBorder="1"/>
    <xf numFmtId="0" fontId="15" fillId="0" borderId="47" xfId="0" applyFont="1" applyBorder="1"/>
    <xf numFmtId="0" fontId="15" fillId="0" borderId="41" xfId="0" applyFont="1" applyBorder="1"/>
    <xf numFmtId="0" fontId="2" fillId="0" borderId="22" xfId="0" applyFont="1" applyBorder="1"/>
    <xf numFmtId="164" fontId="2" fillId="0" borderId="22" xfId="0" applyNumberFormat="1" applyFont="1" applyBorder="1"/>
    <xf numFmtId="0" fontId="15" fillId="0" borderId="22" xfId="0" applyFont="1" applyBorder="1"/>
    <xf numFmtId="0" fontId="15" fillId="0" borderId="22" xfId="0" applyFont="1" applyBorder="1" applyAlignment="1">
      <alignment horizontal="right"/>
    </xf>
    <xf numFmtId="164" fontId="15" fillId="0" borderId="22" xfId="0" applyNumberFormat="1" applyFont="1" applyBorder="1"/>
    <xf numFmtId="0" fontId="2" fillId="5" borderId="22" xfId="0" applyFont="1" applyFill="1" applyBorder="1" applyAlignment="1">
      <alignment wrapText="1"/>
    </xf>
    <xf numFmtId="164" fontId="2" fillId="5" borderId="22" xfId="0" applyNumberFormat="1" applyFont="1" applyFill="1" applyBorder="1"/>
    <xf numFmtId="0" fontId="26" fillId="0" borderId="22" xfId="0" applyFont="1" applyBorder="1"/>
    <xf numFmtId="0" fontId="2" fillId="0" borderId="22" xfId="0" applyFont="1" applyBorder="1" applyAlignment="1">
      <alignment wrapText="1"/>
    </xf>
    <xf numFmtId="0" fontId="13" fillId="0" borderId="22" xfId="0" applyFont="1" applyFill="1" applyBorder="1"/>
    <xf numFmtId="0" fontId="13" fillId="0" borderId="22" xfId="0" applyFont="1" applyBorder="1"/>
    <xf numFmtId="0" fontId="24" fillId="0" borderId="22" xfId="0" applyFont="1" applyFill="1" applyBorder="1"/>
    <xf numFmtId="0" fontId="2" fillId="5" borderId="22" xfId="0" applyFont="1" applyFill="1" applyBorder="1"/>
    <xf numFmtId="0" fontId="13" fillId="0" borderId="36" xfId="0" applyFont="1" applyBorder="1"/>
    <xf numFmtId="164" fontId="13" fillId="0" borderId="36" xfId="0" applyNumberFormat="1" applyFont="1" applyBorder="1"/>
    <xf numFmtId="0" fontId="3" fillId="0" borderId="2" xfId="0" applyFon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22" xfId="0" applyFont="1" applyFill="1" applyBorder="1"/>
    <xf numFmtId="0" fontId="15" fillId="0" borderId="22" xfId="0" applyFont="1" applyBorder="1" applyAlignment="1">
      <alignment horizontal="left"/>
    </xf>
    <xf numFmtId="0" fontId="16" fillId="0" borderId="38" xfId="0" applyFont="1" applyBorder="1" applyAlignment="1"/>
    <xf numFmtId="0" fontId="0" fillId="0" borderId="38" xfId="0" applyFont="1" applyBorder="1" applyAlignment="1"/>
    <xf numFmtId="0" fontId="12" fillId="0" borderId="0" xfId="0" applyFont="1" applyAlignment="1">
      <alignment horizontal="left" indent="2"/>
    </xf>
    <xf numFmtId="0" fontId="12" fillId="0" borderId="0" xfId="0" applyFont="1"/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1" fontId="15" fillId="0" borderId="4" xfId="0" applyNumberFormat="1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41" fontId="1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3" borderId="6" xfId="0" applyFont="1" applyFill="1" applyBorder="1" applyAlignment="1">
      <alignment vertical="center" wrapText="1"/>
    </xf>
    <xf numFmtId="164" fontId="6" fillId="3" borderId="6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3" fontId="16" fillId="0" borderId="4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41" fontId="11" fillId="0" borderId="1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3" fontId="15" fillId="0" borderId="4" xfId="0" applyNumberFormat="1" applyFont="1" applyBorder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164" fontId="6" fillId="0" borderId="14" xfId="2" applyNumberFormat="1" applyFont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5" fillId="4" borderId="25" xfId="0" applyFont="1" applyFill="1" applyBorder="1"/>
    <xf numFmtId="164" fontId="5" fillId="4" borderId="4" xfId="2" applyNumberFormat="1" applyFont="1" applyFill="1" applyBorder="1"/>
    <xf numFmtId="0" fontId="5" fillId="4" borderId="4" xfId="0" applyFont="1" applyFill="1" applyBorder="1" applyAlignment="1">
      <alignment horizontal="center"/>
    </xf>
    <xf numFmtId="164" fontId="6" fillId="0" borderId="14" xfId="2" applyNumberFormat="1" applyFont="1" applyFill="1" applyBorder="1"/>
    <xf numFmtId="0" fontId="5" fillId="6" borderId="25" xfId="0" applyFont="1" applyFill="1" applyBorder="1"/>
    <xf numFmtId="164" fontId="6" fillId="6" borderId="4" xfId="0" applyNumberFormat="1" applyFont="1" applyFill="1" applyBorder="1"/>
    <xf numFmtId="0" fontId="5" fillId="4" borderId="4" xfId="0" applyFont="1" applyFill="1" applyBorder="1"/>
    <xf numFmtId="0" fontId="5" fillId="4" borderId="29" xfId="0" applyFont="1" applyFill="1" applyBorder="1"/>
    <xf numFmtId="0" fontId="6" fillId="4" borderId="29" xfId="0" applyFont="1" applyFill="1" applyBorder="1"/>
    <xf numFmtId="164" fontId="5" fillId="4" borderId="12" xfId="2" applyNumberFormat="1" applyFont="1" applyFill="1" applyBorder="1"/>
    <xf numFmtId="0" fontId="27" fillId="0" borderId="0" xfId="0" applyFont="1" applyBorder="1"/>
    <xf numFmtId="0" fontId="27" fillId="0" borderId="0" xfId="0" applyFont="1" applyFill="1" applyBorder="1"/>
    <xf numFmtId="0" fontId="5" fillId="4" borderId="30" xfId="0" applyFont="1" applyFill="1" applyBorder="1"/>
    <xf numFmtId="164" fontId="5" fillId="4" borderId="1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left" indent="2"/>
    </xf>
    <xf numFmtId="0" fontId="5" fillId="2" borderId="23" xfId="0" applyFont="1" applyFill="1" applyBorder="1"/>
    <xf numFmtId="164" fontId="5" fillId="2" borderId="6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15" fillId="0" borderId="45" xfId="0" applyFont="1" applyBorder="1"/>
    <xf numFmtId="0" fontId="5" fillId="0" borderId="32" xfId="0" applyFont="1" applyBorder="1" applyAlignment="1">
      <alignment horizontal="center"/>
    </xf>
    <xf numFmtId="164" fontId="5" fillId="4" borderId="4" xfId="2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5" fillId="2" borderId="5" xfId="0" applyNumberFormat="1" applyFont="1" applyFill="1" applyBorder="1"/>
    <xf numFmtId="0" fontId="0" fillId="0" borderId="26" xfId="0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Fill="1" applyBorder="1"/>
    <xf numFmtId="0" fontId="6" fillId="0" borderId="20" xfId="0" applyFont="1" applyFill="1" applyBorder="1" applyAlignment="1">
      <alignment horizontal="center"/>
    </xf>
    <xf numFmtId="0" fontId="5" fillId="2" borderId="1" xfId="0" applyFont="1" applyFill="1" applyBorder="1"/>
    <xf numFmtId="0" fontId="15" fillId="0" borderId="0" xfId="0" applyFont="1" applyBorder="1" applyAlignment="1">
      <alignment horizontal="right"/>
    </xf>
    <xf numFmtId="166" fontId="15" fillId="0" borderId="22" xfId="2" applyNumberFormat="1" applyFont="1" applyFill="1" applyBorder="1" applyAlignment="1" applyProtection="1">
      <alignment horizontal="right"/>
    </xf>
    <xf numFmtId="166" fontId="17" fillId="5" borderId="22" xfId="2" applyNumberFormat="1" applyFont="1" applyFill="1" applyBorder="1" applyAlignment="1" applyProtection="1">
      <alignment horizontal="right"/>
    </xf>
    <xf numFmtId="0" fontId="15" fillId="0" borderId="41" xfId="0" applyFont="1" applyBorder="1" applyAlignment="1">
      <alignment horizontal="center"/>
    </xf>
    <xf numFmtId="166" fontId="16" fillId="0" borderId="22" xfId="2" applyNumberFormat="1" applyFont="1" applyFill="1" applyBorder="1" applyAlignment="1" applyProtection="1">
      <alignment horizontal="right"/>
    </xf>
    <xf numFmtId="0" fontId="16" fillId="0" borderId="22" xfId="0" applyFont="1" applyFill="1" applyBorder="1"/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5" fillId="0" borderId="1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1" fontId="15" fillId="0" borderId="4" xfId="0" applyNumberFormat="1" applyFont="1" applyBorder="1"/>
    <xf numFmtId="0" fontId="12" fillId="0" borderId="0" xfId="0" applyFont="1" applyAlignment="1"/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3" fontId="15" fillId="0" borderId="4" xfId="0" applyNumberFormat="1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2" fillId="0" borderId="1" xfId="0" applyFont="1" applyBorder="1"/>
    <xf numFmtId="3" fontId="12" fillId="0" borderId="1" xfId="0" applyNumberFormat="1" applyFont="1" applyBorder="1" applyAlignment="1">
      <alignment horizontal="center"/>
    </xf>
    <xf numFmtId="41" fontId="10" fillId="0" borderId="4" xfId="0" applyNumberFormat="1" applyFont="1" applyBorder="1" applyAlignment="1">
      <alignment horizontal="center" vertical="center"/>
    </xf>
    <xf numFmtId="0" fontId="0" fillId="0" borderId="0" xfId="0"/>
    <xf numFmtId="0" fontId="15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6" fillId="0" borderId="59" xfId="0" applyFont="1" applyBorder="1" applyAlignment="1">
      <alignment horizontal="center"/>
    </xf>
    <xf numFmtId="166" fontId="15" fillId="0" borderId="34" xfId="2" applyNumberFormat="1" applyFont="1" applyFill="1" applyBorder="1" applyAlignment="1" applyProtection="1">
      <alignment horizontal="right"/>
    </xf>
    <xf numFmtId="166" fontId="15" fillId="0" borderId="34" xfId="2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/>
    <xf numFmtId="166" fontId="16" fillId="0" borderId="48" xfId="2" applyNumberFormat="1" applyFont="1" applyFill="1" applyBorder="1" applyAlignment="1" applyProtection="1"/>
    <xf numFmtId="166" fontId="16" fillId="0" borderId="34" xfId="2" applyNumberFormat="1" applyFont="1" applyFill="1" applyBorder="1" applyAlignment="1" applyProtection="1">
      <alignment horizontal="right"/>
    </xf>
    <xf numFmtId="0" fontId="16" fillId="0" borderId="4" xfId="0" applyFont="1" applyBorder="1" applyAlignment="1">
      <alignment horizontal="center" wrapText="1"/>
    </xf>
    <xf numFmtId="41" fontId="16" fillId="0" borderId="4" xfId="0" applyNumberFormat="1" applyFont="1" applyBorder="1" applyAlignment="1">
      <alignment horizontal="left"/>
    </xf>
    <xf numFmtId="41" fontId="17" fillId="0" borderId="4" xfId="0" applyNumberFormat="1" applyFont="1" applyBorder="1"/>
    <xf numFmtId="41" fontId="17" fillId="0" borderId="4" xfId="0" applyNumberFormat="1" applyFont="1" applyFill="1" applyBorder="1"/>
    <xf numFmtId="41" fontId="16" fillId="0" borderId="4" xfId="0" applyNumberFormat="1" applyFont="1" applyBorder="1"/>
    <xf numFmtId="41" fontId="16" fillId="0" borderId="1" xfId="0" applyNumberFormat="1" applyFont="1" applyBorder="1"/>
    <xf numFmtId="0" fontId="16" fillId="0" borderId="62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6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0" fillId="0" borderId="0" xfId="0" applyBorder="1" applyAlignment="1">
      <alignment horizontal="center"/>
    </xf>
    <xf numFmtId="168" fontId="2" fillId="0" borderId="4" xfId="2" applyNumberFormat="1" applyFont="1" applyBorder="1" applyAlignment="1">
      <alignment horizontal="right"/>
    </xf>
    <xf numFmtId="168" fontId="15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6" borderId="4" xfId="0" applyNumberFormat="1" applyFont="1" applyFill="1" applyBorder="1"/>
    <xf numFmtId="168" fontId="2" fillId="6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15" fillId="0" borderId="64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41" fontId="15" fillId="0" borderId="34" xfId="0" applyNumberFormat="1" applyFont="1" applyBorder="1"/>
    <xf numFmtId="41" fontId="0" fillId="0" borderId="34" xfId="0" applyNumberFormat="1" applyFont="1" applyBorder="1" applyAlignment="1"/>
    <xf numFmtId="41" fontId="15" fillId="0" borderId="4" xfId="0" applyNumberFormat="1" applyFont="1" applyBorder="1" applyAlignment="1"/>
    <xf numFmtId="166" fontId="17" fillId="5" borderId="34" xfId="2" applyNumberFormat="1" applyFont="1" applyFill="1" applyBorder="1" applyAlignment="1" applyProtection="1">
      <alignment horizontal="right"/>
    </xf>
    <xf numFmtId="164" fontId="15" fillId="0" borderId="34" xfId="0" applyNumberFormat="1" applyFont="1" applyBorder="1"/>
    <xf numFmtId="164" fontId="26" fillId="0" borderId="34" xfId="0" applyNumberFormat="1" applyFont="1" applyBorder="1"/>
    <xf numFmtId="164" fontId="13" fillId="0" borderId="34" xfId="0" applyNumberFormat="1" applyFont="1" applyBorder="1"/>
    <xf numFmtId="164" fontId="15" fillId="5" borderId="34" xfId="0" applyNumberFormat="1" applyFont="1" applyFill="1" applyBorder="1"/>
    <xf numFmtId="164" fontId="13" fillId="0" borderId="48" xfId="0" applyNumberFormat="1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2" xfId="1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top" wrapText="1"/>
    </xf>
    <xf numFmtId="0" fontId="15" fillId="0" borderId="12" xfId="0" applyFont="1" applyBorder="1"/>
    <xf numFmtId="3" fontId="1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3" fontId="15" fillId="0" borderId="4" xfId="0" applyNumberFormat="1" applyFont="1" applyFill="1" applyBorder="1"/>
    <xf numFmtId="0" fontId="16" fillId="0" borderId="4" xfId="0" applyFont="1" applyFill="1" applyBorder="1"/>
    <xf numFmtId="3" fontId="16" fillId="0" borderId="4" xfId="0" applyNumberFormat="1" applyFont="1" applyFill="1" applyBorder="1"/>
    <xf numFmtId="3" fontId="17" fillId="0" borderId="4" xfId="0" applyNumberFormat="1" applyFont="1" applyFill="1" applyBorder="1"/>
    <xf numFmtId="0" fontId="17" fillId="0" borderId="12" xfId="0" applyFont="1" applyFill="1" applyBorder="1"/>
    <xf numFmtId="3" fontId="17" fillId="0" borderId="12" xfId="0" applyNumberFormat="1" applyFont="1" applyFill="1" applyBorder="1"/>
    <xf numFmtId="0" fontId="16" fillId="0" borderId="1" xfId="0" applyFont="1" applyFill="1" applyBorder="1"/>
    <xf numFmtId="3" fontId="16" fillId="0" borderId="1" xfId="0" applyNumberFormat="1" applyFont="1" applyFill="1" applyBorder="1"/>
    <xf numFmtId="0" fontId="12" fillId="0" borderId="2" xfId="0" applyFont="1" applyBorder="1" applyAlignment="1">
      <alignment horizontal="center"/>
    </xf>
    <xf numFmtId="164" fontId="6" fillId="0" borderId="14" xfId="2" quotePrefix="1" applyNumberFormat="1" applyFont="1" applyBorder="1"/>
    <xf numFmtId="166" fontId="16" fillId="0" borderId="48" xfId="0" applyNumberFormat="1" applyFont="1" applyFill="1" applyBorder="1" applyAlignment="1">
      <alignment horizontal="left"/>
    </xf>
    <xf numFmtId="166" fontId="17" fillId="0" borderId="22" xfId="2" applyNumberFormat="1" applyFont="1" applyFill="1" applyBorder="1" applyAlignment="1" applyProtection="1">
      <alignment horizontal="right"/>
    </xf>
    <xf numFmtId="0" fontId="10" fillId="0" borderId="70" xfId="0" applyFont="1" applyBorder="1" applyAlignment="1">
      <alignment horizontal="center"/>
    </xf>
    <xf numFmtId="41" fontId="11" fillId="0" borderId="1" xfId="0" applyNumberFormat="1" applyFont="1" applyBorder="1"/>
    <xf numFmtId="168" fontId="3" fillId="6" borderId="3" xfId="0" applyNumberFormat="1" applyFont="1" applyFill="1" applyBorder="1"/>
    <xf numFmtId="164" fontId="13" fillId="0" borderId="34" xfId="0" applyNumberFormat="1" applyFont="1" applyFill="1" applyBorder="1"/>
    <xf numFmtId="164" fontId="24" fillId="0" borderId="34" xfId="0" applyNumberFormat="1" applyFont="1" applyFill="1" applyBorder="1"/>
    <xf numFmtId="164" fontId="2" fillId="0" borderId="22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5" fillId="0" borderId="71" xfId="0" applyFont="1" applyBorder="1" applyAlignment="1">
      <alignment horizontal="center" vertical="top" wrapText="1"/>
    </xf>
    <xf numFmtId="0" fontId="15" fillId="0" borderId="70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1" fontId="12" fillId="0" borderId="15" xfId="0" applyNumberFormat="1" applyFont="1" applyBorder="1" applyAlignment="1">
      <alignment vertical="center" wrapText="1"/>
    </xf>
    <xf numFmtId="0" fontId="10" fillId="0" borderId="71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6" fillId="0" borderId="27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4" xfId="0" applyFont="1" applyFill="1" applyBorder="1"/>
    <xf numFmtId="0" fontId="5" fillId="0" borderId="4" xfId="0" applyFont="1" applyFill="1" applyBorder="1"/>
    <xf numFmtId="0" fontId="15" fillId="0" borderId="0" xfId="0" applyFont="1" applyFill="1"/>
    <xf numFmtId="0" fontId="0" fillId="0" borderId="0" xfId="0" applyFill="1"/>
    <xf numFmtId="0" fontId="0" fillId="0" borderId="28" xfId="0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164" fontId="5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right" vertical="center" wrapText="1"/>
    </xf>
    <xf numFmtId="0" fontId="6" fillId="0" borderId="14" xfId="1" applyFont="1" applyFill="1" applyBorder="1" applyAlignment="1">
      <alignment vertical="center" wrapText="1"/>
    </xf>
    <xf numFmtId="164" fontId="6" fillId="0" borderId="14" xfId="1" applyNumberFormat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5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164" fontId="15" fillId="0" borderId="34" xfId="0" applyNumberFormat="1" applyFont="1" applyFill="1" applyBorder="1"/>
    <xf numFmtId="0" fontId="15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/>
    </xf>
    <xf numFmtId="0" fontId="0" fillId="0" borderId="26" xfId="0" applyBorder="1" applyAlignment="1"/>
    <xf numFmtId="0" fontId="2" fillId="0" borderId="67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77" xfId="0" applyNumberFormat="1" applyFont="1" applyBorder="1" applyAlignment="1">
      <alignment vertical="center" wrapText="1"/>
    </xf>
    <xf numFmtId="0" fontId="6" fillId="3" borderId="67" xfId="0" applyFont="1" applyFill="1" applyBorder="1" applyAlignment="1">
      <alignment vertical="center" wrapText="1"/>
    </xf>
    <xf numFmtId="164" fontId="6" fillId="3" borderId="73" xfId="0" applyNumberFormat="1" applyFont="1" applyFill="1" applyBorder="1" applyAlignment="1">
      <alignment vertical="center" wrapText="1"/>
    </xf>
    <xf numFmtId="164" fontId="6" fillId="0" borderId="10" xfId="0" applyNumberFormat="1" applyFont="1" applyBorder="1" applyAlignment="1">
      <alignment vertical="center" wrapText="1"/>
    </xf>
    <xf numFmtId="0" fontId="5" fillId="2" borderId="67" xfId="0" applyFont="1" applyFill="1" applyBorder="1" applyAlignment="1">
      <alignment vertical="center" wrapText="1"/>
    </xf>
    <xf numFmtId="164" fontId="5" fillId="2" borderId="73" xfId="0" applyNumberFormat="1" applyFont="1" applyFill="1" applyBorder="1" applyAlignment="1">
      <alignment vertical="center" wrapText="1"/>
    </xf>
    <xf numFmtId="164" fontId="6" fillId="0" borderId="68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15" fillId="0" borderId="6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1" fontId="15" fillId="0" borderId="26" xfId="0" applyNumberFormat="1" applyFont="1" applyBorder="1" applyAlignment="1">
      <alignment vertical="center" wrapText="1"/>
    </xf>
    <xf numFmtId="41" fontId="12" fillId="0" borderId="66" xfId="0" applyNumberFormat="1" applyFont="1" applyBorder="1" applyAlignment="1">
      <alignment vertical="center" wrapText="1"/>
    </xf>
    <xf numFmtId="0" fontId="0" fillId="0" borderId="70" xfId="0" applyBorder="1" applyAlignment="1">
      <alignment horizontal="center" vertical="center"/>
    </xf>
    <xf numFmtId="41" fontId="0" fillId="0" borderId="4" xfId="0" applyNumberFormat="1" applyBorder="1"/>
    <xf numFmtId="0" fontId="10" fillId="0" borderId="65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41" fontId="10" fillId="0" borderId="26" xfId="0" applyNumberFormat="1" applyFont="1" applyBorder="1" applyAlignment="1">
      <alignment horizontal="center" vertical="center"/>
    </xf>
    <xf numFmtId="41" fontId="11" fillId="0" borderId="66" xfId="0" applyNumberFormat="1" applyFont="1" applyBorder="1"/>
    <xf numFmtId="0" fontId="7" fillId="0" borderId="4" xfId="0" applyFont="1" applyBorder="1" applyAlignment="1">
      <alignment horizontal="center" vertical="center"/>
    </xf>
    <xf numFmtId="41" fontId="0" fillId="0" borderId="4" xfId="0" applyNumberForma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166" fontId="15" fillId="0" borderId="81" xfId="2" applyNumberFormat="1" applyFont="1" applyFill="1" applyBorder="1" applyAlignment="1" applyProtection="1">
      <alignment horizontal="right" vertical="center"/>
    </xf>
    <xf numFmtId="166" fontId="16" fillId="0" borderId="82" xfId="2" applyNumberFormat="1" applyFont="1" applyFill="1" applyBorder="1" applyAlignment="1" applyProtection="1"/>
    <xf numFmtId="166" fontId="15" fillId="0" borderId="81" xfId="2" applyNumberFormat="1" applyFont="1" applyFill="1" applyBorder="1" applyAlignment="1" applyProtection="1">
      <alignment horizontal="right"/>
    </xf>
    <xf numFmtId="166" fontId="16" fillId="0" borderId="81" xfId="2" applyNumberFormat="1" applyFont="1" applyFill="1" applyBorder="1" applyAlignment="1" applyProtection="1">
      <alignment horizontal="right"/>
    </xf>
    <xf numFmtId="41" fontId="15" fillId="0" borderId="81" xfId="0" applyNumberFormat="1" applyFont="1" applyBorder="1"/>
    <xf numFmtId="41" fontId="0" fillId="0" borderId="81" xfId="0" applyNumberFormat="1" applyFont="1" applyBorder="1" applyAlignment="1"/>
    <xf numFmtId="0" fontId="0" fillId="0" borderId="48" xfId="0" applyBorder="1" applyAlignment="1">
      <alignment horizontal="right"/>
    </xf>
    <xf numFmtId="0" fontId="0" fillId="0" borderId="82" xfId="0" applyBorder="1" applyAlignment="1">
      <alignment horizontal="right"/>
    </xf>
    <xf numFmtId="0" fontId="16" fillId="0" borderId="81" xfId="0" applyFont="1" applyBorder="1" applyAlignment="1">
      <alignment horizontal="center" vertical="center" wrapText="1"/>
    </xf>
    <xf numFmtId="166" fontId="17" fillId="5" borderId="81" xfId="2" applyNumberFormat="1" applyFont="1" applyFill="1" applyBorder="1" applyAlignment="1" applyProtection="1">
      <alignment horizontal="right"/>
    </xf>
    <xf numFmtId="0" fontId="16" fillId="0" borderId="84" xfId="0" applyFont="1" applyBorder="1" applyAlignment="1">
      <alignment horizontal="center"/>
    </xf>
    <xf numFmtId="0" fontId="16" fillId="0" borderId="85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166" fontId="16" fillId="0" borderId="22" xfId="0" applyNumberFormat="1" applyFont="1" applyBorder="1"/>
    <xf numFmtId="166" fontId="16" fillId="0" borderId="81" xfId="0" applyNumberFormat="1" applyFont="1" applyBorder="1"/>
    <xf numFmtId="0" fontId="16" fillId="0" borderId="41" xfId="0" applyFont="1" applyBorder="1" applyAlignment="1">
      <alignment horizontal="center"/>
    </xf>
    <xf numFmtId="166" fontId="17" fillId="0" borderId="81" xfId="2" applyNumberFormat="1" applyFont="1" applyFill="1" applyBorder="1" applyAlignment="1" applyProtection="1">
      <alignment horizontal="right"/>
    </xf>
    <xf numFmtId="0" fontId="17" fillId="0" borderId="0" xfId="0" applyFont="1" applyBorder="1" applyAlignment="1"/>
    <xf numFmtId="0" fontId="15" fillId="0" borderId="0" xfId="0" applyFont="1" applyBorder="1" applyAlignment="1"/>
    <xf numFmtId="166" fontId="16" fillId="0" borderId="22" xfId="2" applyNumberFormat="1" applyFont="1" applyFill="1" applyBorder="1" applyAlignment="1" applyProtection="1"/>
    <xf numFmtId="166" fontId="16" fillId="0" borderId="81" xfId="2" applyNumberFormat="1" applyFont="1" applyFill="1" applyBorder="1" applyAlignment="1" applyProtection="1"/>
    <xf numFmtId="0" fontId="15" fillId="0" borderId="81" xfId="0" applyFont="1" applyBorder="1"/>
    <xf numFmtId="0" fontId="17" fillId="0" borderId="20" xfId="0" applyFont="1" applyBorder="1" applyAlignment="1">
      <alignment horizontal="center"/>
    </xf>
    <xf numFmtId="166" fontId="16" fillId="0" borderId="1" xfId="2" applyNumberFormat="1" applyFont="1" applyFill="1" applyBorder="1" applyAlignment="1" applyProtection="1">
      <alignment horizontal="right"/>
    </xf>
    <xf numFmtId="166" fontId="16" fillId="0" borderId="15" xfId="2" applyNumberFormat="1" applyFont="1" applyFill="1" applyBorder="1" applyAlignment="1" applyProtection="1">
      <alignment horizontal="right"/>
    </xf>
    <xf numFmtId="0" fontId="15" fillId="0" borderId="71" xfId="0" applyFont="1" applyBorder="1"/>
    <xf numFmtId="0" fontId="15" fillId="0" borderId="70" xfId="0" applyFont="1" applyBorder="1"/>
    <xf numFmtId="0" fontId="2" fillId="0" borderId="70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5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2" fillId="6" borderId="3" xfId="0" applyNumberFormat="1" applyFont="1" applyFill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0" fontId="2" fillId="0" borderId="78" xfId="0" applyFont="1" applyBorder="1" applyAlignment="1">
      <alignment horizontal="center"/>
    </xf>
    <xf numFmtId="0" fontId="2" fillId="0" borderId="80" xfId="0" applyFont="1" applyBorder="1" applyAlignment="1">
      <alignment horizontal="center" vertical="center" wrapText="1"/>
    </xf>
    <xf numFmtId="164" fontId="15" fillId="0" borderId="81" xfId="0" applyNumberFormat="1" applyFont="1" applyFill="1" applyBorder="1"/>
    <xf numFmtId="164" fontId="15" fillId="0" borderId="81" xfId="0" applyNumberFormat="1" applyFont="1" applyBorder="1"/>
    <xf numFmtId="164" fontId="26" fillId="0" borderId="81" xfId="0" applyNumberFormat="1" applyFont="1" applyBorder="1"/>
    <xf numFmtId="164" fontId="13" fillId="0" borderId="81" xfId="0" applyNumberFormat="1" applyFont="1" applyBorder="1"/>
    <xf numFmtId="164" fontId="13" fillId="0" borderId="81" xfId="0" applyNumberFormat="1" applyFont="1" applyFill="1" applyBorder="1"/>
    <xf numFmtId="164" fontId="15" fillId="5" borderId="81" xfId="0" applyNumberFormat="1" applyFont="1" applyFill="1" applyBorder="1"/>
    <xf numFmtId="164" fontId="24" fillId="0" borderId="81" xfId="0" applyNumberFormat="1" applyFont="1" applyFill="1" applyBorder="1"/>
    <xf numFmtId="164" fontId="13" fillId="0" borderId="82" xfId="0" applyNumberFormat="1" applyFont="1" applyBorder="1"/>
    <xf numFmtId="0" fontId="15" fillId="0" borderId="0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26" xfId="0" applyBorder="1" applyAlignment="1"/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6" fillId="0" borderId="89" xfId="0" applyFont="1" applyFill="1" applyBorder="1" applyAlignment="1">
      <alignment horizontal="center"/>
    </xf>
    <xf numFmtId="0" fontId="16" fillId="0" borderId="91" xfId="0" applyFont="1" applyFill="1" applyBorder="1" applyAlignment="1">
      <alignment horizontal="center"/>
    </xf>
    <xf numFmtId="0" fontId="16" fillId="0" borderId="92" xfId="0" applyFont="1" applyFill="1" applyBorder="1" applyAlignment="1">
      <alignment horizontal="center"/>
    </xf>
    <xf numFmtId="0" fontId="16" fillId="0" borderId="81" xfId="0" applyFont="1" applyFill="1" applyBorder="1" applyAlignment="1">
      <alignment horizontal="center" wrapText="1"/>
    </xf>
    <xf numFmtId="166" fontId="16" fillId="0" borderId="34" xfId="0" applyNumberFormat="1" applyFont="1" applyFill="1" applyBorder="1"/>
    <xf numFmtId="166" fontId="16" fillId="0" borderId="81" xfId="0" applyNumberFormat="1" applyFont="1" applyFill="1" applyBorder="1"/>
    <xf numFmtId="166" fontId="16" fillId="0" borderId="82" xfId="0" applyNumberFormat="1" applyFont="1" applyFill="1" applyBorder="1" applyAlignment="1">
      <alignment horizontal="left"/>
    </xf>
    <xf numFmtId="166" fontId="16" fillId="0" borderId="34" xfId="0" applyNumberFormat="1" applyFont="1" applyFill="1" applyBorder="1" applyAlignment="1">
      <alignment horizontal="left"/>
    </xf>
    <xf numFmtId="166" fontId="16" fillId="0" borderId="81" xfId="0" applyNumberFormat="1" applyFont="1" applyFill="1" applyBorder="1" applyAlignment="1">
      <alignment horizontal="left"/>
    </xf>
    <xf numFmtId="166" fontId="16" fillId="0" borderId="22" xfId="0" applyNumberFormat="1" applyFont="1" applyFill="1" applyBorder="1"/>
    <xf numFmtId="0" fontId="15" fillId="0" borderId="14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164" fontId="3" fillId="0" borderId="49" xfId="0" applyNumberFormat="1" applyFont="1" applyBorder="1" applyAlignment="1">
      <alignment vertical="center" wrapText="1"/>
    </xf>
    <xf numFmtId="164" fontId="6" fillId="0" borderId="40" xfId="0" applyNumberFormat="1" applyFont="1" applyBorder="1" applyAlignment="1">
      <alignment vertical="center" wrapText="1"/>
    </xf>
    <xf numFmtId="164" fontId="6" fillId="0" borderId="33" xfId="0" applyNumberFormat="1" applyFont="1" applyBorder="1" applyAlignment="1">
      <alignment vertical="center" wrapText="1"/>
    </xf>
    <xf numFmtId="164" fontId="6" fillId="3" borderId="75" xfId="0" applyNumberFormat="1" applyFont="1" applyFill="1" applyBorder="1" applyAlignment="1">
      <alignment vertical="center" wrapText="1"/>
    </xf>
    <xf numFmtId="164" fontId="6" fillId="0" borderId="49" xfId="0" applyNumberFormat="1" applyFont="1" applyBorder="1" applyAlignment="1">
      <alignment vertical="center" wrapText="1"/>
    </xf>
    <xf numFmtId="164" fontId="5" fillId="2" borderId="75" xfId="0" applyNumberFormat="1" applyFont="1" applyFill="1" applyBorder="1" applyAlignment="1">
      <alignment vertical="center" wrapText="1"/>
    </xf>
    <xf numFmtId="164" fontId="6" fillId="0" borderId="32" xfId="0" applyNumberFormat="1" applyFont="1" applyBorder="1" applyAlignment="1">
      <alignment vertical="center" wrapText="1"/>
    </xf>
    <xf numFmtId="164" fontId="5" fillId="0" borderId="76" xfId="0" applyNumberFormat="1" applyFont="1" applyBorder="1" applyAlignment="1">
      <alignment vertical="center" wrapText="1"/>
    </xf>
    <xf numFmtId="0" fontId="15" fillId="0" borderId="5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41" fontId="12" fillId="0" borderId="76" xfId="0" applyNumberFormat="1" applyFont="1" applyBorder="1" applyAlignment="1">
      <alignment vertical="center" wrapText="1"/>
    </xf>
    <xf numFmtId="41" fontId="0" fillId="0" borderId="40" xfId="0" applyNumberFormat="1" applyBorder="1"/>
    <xf numFmtId="0" fontId="15" fillId="0" borderId="72" xfId="0" applyFont="1" applyBorder="1" applyAlignment="1">
      <alignment horizontal="center" vertical="center" wrapText="1"/>
    </xf>
    <xf numFmtId="41" fontId="15" fillId="0" borderId="3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0" fillId="0" borderId="57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1" fontId="0" fillId="0" borderId="40" xfId="0" applyNumberFormat="1" applyBorder="1" applyAlignment="1">
      <alignment vertical="center"/>
    </xf>
    <xf numFmtId="41" fontId="7" fillId="0" borderId="76" xfId="0" applyNumberFormat="1" applyFont="1" applyBorder="1" applyAlignment="1">
      <alignment vertical="center"/>
    </xf>
    <xf numFmtId="0" fontId="10" fillId="0" borderId="7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1" fontId="10" fillId="0" borderId="3" xfId="0" applyNumberFormat="1" applyFont="1" applyBorder="1" applyAlignment="1">
      <alignment horizontal="center" vertical="center"/>
    </xf>
    <xf numFmtId="41" fontId="11" fillId="0" borderId="15" xfId="0" applyNumberFormat="1" applyFont="1" applyBorder="1"/>
    <xf numFmtId="0" fontId="10" fillId="0" borderId="57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 wrapText="1"/>
    </xf>
    <xf numFmtId="41" fontId="10" fillId="0" borderId="40" xfId="0" applyNumberFormat="1" applyFont="1" applyBorder="1" applyAlignment="1">
      <alignment horizontal="center" vertical="center"/>
    </xf>
    <xf numFmtId="41" fontId="11" fillId="0" borderId="76" xfId="0" applyNumberFormat="1" applyFont="1" applyBorder="1"/>
    <xf numFmtId="0" fontId="15" fillId="0" borderId="72" xfId="0" applyFont="1" applyBorder="1" applyAlignment="1">
      <alignment horizontal="center"/>
    </xf>
    <xf numFmtId="3" fontId="15" fillId="0" borderId="3" xfId="0" applyNumberFormat="1" applyFont="1" applyBorder="1"/>
    <xf numFmtId="3" fontId="15" fillId="0" borderId="3" xfId="0" applyNumberFormat="1" applyFont="1" applyFill="1" applyBorder="1"/>
    <xf numFmtId="3" fontId="16" fillId="0" borderId="3" xfId="0" applyNumberFormat="1" applyFont="1" applyFill="1" applyBorder="1"/>
    <xf numFmtId="3" fontId="17" fillId="0" borderId="3" xfId="0" applyNumberFormat="1" applyFont="1" applyFill="1" applyBorder="1"/>
    <xf numFmtId="3" fontId="17" fillId="0" borderId="77" xfId="0" applyNumberFormat="1" applyFont="1" applyFill="1" applyBorder="1"/>
    <xf numFmtId="3" fontId="16" fillId="0" borderId="15" xfId="0" applyNumberFormat="1" applyFont="1" applyFill="1" applyBorder="1"/>
    <xf numFmtId="0" fontId="16" fillId="0" borderId="91" xfId="0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66" fontId="16" fillId="0" borderId="34" xfId="0" applyNumberFormat="1" applyFont="1" applyBorder="1"/>
    <xf numFmtId="166" fontId="17" fillId="0" borderId="34" xfId="2" applyNumberFormat="1" applyFont="1" applyFill="1" applyBorder="1" applyAlignment="1" applyProtection="1">
      <alignment horizontal="right"/>
    </xf>
    <xf numFmtId="166" fontId="16" fillId="0" borderId="34" xfId="2" applyNumberFormat="1" applyFont="1" applyFill="1" applyBorder="1" applyAlignment="1" applyProtection="1"/>
    <xf numFmtId="0" fontId="15" fillId="0" borderId="34" xfId="0" applyFont="1" applyBorder="1"/>
    <xf numFmtId="166" fontId="16" fillId="0" borderId="76" xfId="2" applyNumberFormat="1" applyFont="1" applyFill="1" applyBorder="1" applyAlignment="1" applyProtection="1">
      <alignment horizontal="right"/>
    </xf>
    <xf numFmtId="0" fontId="2" fillId="0" borderId="57" xfId="0" applyFont="1" applyBorder="1" applyAlignment="1">
      <alignment horizontal="center"/>
    </xf>
    <xf numFmtId="168" fontId="2" fillId="0" borderId="40" xfId="2" applyNumberFormat="1" applyFont="1" applyBorder="1" applyAlignment="1">
      <alignment horizontal="right"/>
    </xf>
    <xf numFmtId="168" fontId="15" fillId="0" borderId="40" xfId="2" applyNumberFormat="1" applyFont="1" applyBorder="1" applyAlignment="1">
      <alignment horizontal="right"/>
    </xf>
    <xf numFmtId="168" fontId="2" fillId="0" borderId="40" xfId="0" applyNumberFormat="1" applyFont="1" applyBorder="1"/>
    <xf numFmtId="168" fontId="3" fillId="6" borderId="40" xfId="0" applyNumberFormat="1" applyFont="1" applyFill="1" applyBorder="1"/>
    <xf numFmtId="168" fontId="2" fillId="6" borderId="40" xfId="0" applyNumberFormat="1" applyFont="1" applyFill="1" applyBorder="1"/>
    <xf numFmtId="0" fontId="2" fillId="0" borderId="40" xfId="0" applyFont="1" applyBorder="1" applyAlignment="1">
      <alignment horizontal="center"/>
    </xf>
    <xf numFmtId="168" fontId="3" fillId="0" borderId="25" xfId="0" applyNumberFormat="1" applyFont="1" applyFill="1" applyBorder="1"/>
    <xf numFmtId="168" fontId="3" fillId="0" borderId="40" xfId="0" applyNumberFormat="1" applyFont="1" applyFill="1" applyBorder="1"/>
    <xf numFmtId="168" fontId="3" fillId="0" borderId="40" xfId="0" applyNumberFormat="1" applyFont="1" applyBorder="1"/>
    <xf numFmtId="168" fontId="3" fillId="0" borderId="25" xfId="0" applyNumberFormat="1" applyFont="1" applyBorder="1"/>
    <xf numFmtId="43" fontId="2" fillId="0" borderId="40" xfId="0" applyNumberFormat="1" applyFont="1" applyFill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Alignment="1"/>
    <xf numFmtId="0" fontId="13" fillId="0" borderId="34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8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4" xfId="0" applyFont="1" applyBorder="1" applyAlignment="1"/>
    <xf numFmtId="0" fontId="15" fillId="0" borderId="4" xfId="0" applyFont="1" applyFill="1" applyBorder="1" applyAlignment="1"/>
    <xf numFmtId="0" fontId="8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5" fillId="0" borderId="1" xfId="0" applyFont="1" applyBorder="1" applyAlignment="1"/>
    <xf numFmtId="0" fontId="2" fillId="0" borderId="40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4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79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/>
    </xf>
    <xf numFmtId="0" fontId="0" fillId="0" borderId="83" xfId="0" applyBorder="1" applyAlignment="1"/>
    <xf numFmtId="0" fontId="0" fillId="0" borderId="80" xfId="0" applyBorder="1" applyAlignment="1"/>
    <xf numFmtId="0" fontId="0" fillId="0" borderId="80" xfId="0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/>
    </xf>
    <xf numFmtId="0" fontId="0" fillId="0" borderId="94" xfId="0" applyBorder="1" applyAlignment="1"/>
    <xf numFmtId="0" fontId="0" fillId="0" borderId="93" xfId="0" applyBorder="1" applyAlignment="1"/>
    <xf numFmtId="0" fontId="0" fillId="0" borderId="93" xfId="0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5" fillId="0" borderId="41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85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/>
    </xf>
    <xf numFmtId="0" fontId="15" fillId="0" borderId="22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34" xfId="0" applyFont="1" applyFill="1" applyBorder="1" applyAlignment="1"/>
    <xf numFmtId="0" fontId="15" fillId="0" borderId="37" xfId="0" applyFont="1" applyBorder="1" applyAlignment="1"/>
    <xf numFmtId="0" fontId="15" fillId="0" borderId="24" xfId="0" applyFont="1" applyBorder="1" applyAlignment="1"/>
    <xf numFmtId="0" fontId="16" fillId="0" borderId="34" xfId="0" applyFont="1" applyBorder="1" applyAlignment="1"/>
    <xf numFmtId="0" fontId="15" fillId="5" borderId="34" xfId="0" applyFont="1" applyFill="1" applyBorder="1" applyAlignment="1"/>
    <xf numFmtId="0" fontId="15" fillId="5" borderId="22" xfId="0" applyFont="1" applyFill="1" applyBorder="1" applyAlignment="1">
      <alignment horizontal="left"/>
    </xf>
    <xf numFmtId="0" fontId="16" fillId="0" borderId="22" xfId="0" applyFont="1" applyFill="1" applyBorder="1" applyAlignment="1">
      <alignment horizontal="left"/>
    </xf>
    <xf numFmtId="0" fontId="16" fillId="0" borderId="60" xfId="0" applyFont="1" applyBorder="1" applyAlignment="1">
      <alignment horizontal="center" vertical="center"/>
    </xf>
    <xf numFmtId="0" fontId="0" fillId="0" borderId="61" xfId="0" applyBorder="1" applyAlignment="1"/>
    <xf numFmtId="0" fontId="0" fillId="0" borderId="21" xfId="0" applyBorder="1" applyAlignment="1"/>
    <xf numFmtId="0" fontId="16" fillId="0" borderId="6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6" fillId="0" borderId="22" xfId="0" applyFont="1" applyBorder="1" applyAlignment="1">
      <alignment horizontal="left"/>
    </xf>
    <xf numFmtId="0" fontId="15" fillId="0" borderId="22" xfId="0" applyFont="1" applyBorder="1" applyAlignment="1"/>
    <xf numFmtId="0" fontId="16" fillId="0" borderId="6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/>
    </xf>
    <xf numFmtId="0" fontId="16" fillId="0" borderId="87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5" fillId="0" borderId="41" xfId="0" applyFont="1" applyBorder="1" applyAlignment="1">
      <alignment horizontal="center" vertical="center" wrapText="1"/>
    </xf>
    <xf numFmtId="0" fontId="16" fillId="0" borderId="22" xfId="0" applyFont="1" applyBorder="1" applyAlignment="1"/>
    <xf numFmtId="0" fontId="16" fillId="0" borderId="80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0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6" fillId="0" borderId="62" xfId="0" applyFont="1" applyBorder="1" applyAlignment="1">
      <alignment horizontal="center" wrapText="1"/>
    </xf>
    <xf numFmtId="0" fontId="0" fillId="0" borderId="93" xfId="0" applyBorder="1" applyAlignment="1">
      <alignment horizontal="center" wrapText="1"/>
    </xf>
    <xf numFmtId="0" fontId="16" fillId="0" borderId="21" xfId="0" applyFont="1" applyBorder="1" applyAlignment="1">
      <alignment horizontal="center" vertical="center"/>
    </xf>
    <xf numFmtId="0" fontId="0" fillId="0" borderId="22" xfId="0" applyFont="1" applyBorder="1" applyAlignment="1"/>
    <xf numFmtId="0" fontId="16" fillId="0" borderId="36" xfId="0" applyFont="1" applyFill="1" applyBorder="1" applyAlignment="1"/>
    <xf numFmtId="0" fontId="0" fillId="0" borderId="36" xfId="0" applyFont="1" applyBorder="1" applyAlignment="1"/>
    <xf numFmtId="0" fontId="16" fillId="0" borderId="48" xfId="0" applyFont="1" applyBorder="1" applyAlignment="1"/>
    <xf numFmtId="0" fontId="16" fillId="0" borderId="39" xfId="0" applyFont="1" applyBorder="1" applyAlignment="1"/>
    <xf numFmtId="0" fontId="16" fillId="0" borderId="42" xfId="0" applyFont="1" applyBorder="1" applyAlignment="1"/>
    <xf numFmtId="0" fontId="15" fillId="0" borderId="22" xfId="0" applyFont="1" applyFill="1" applyBorder="1" applyAlignment="1"/>
    <xf numFmtId="0" fontId="5" fillId="0" borderId="1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40" xfId="0" applyFont="1" applyBorder="1" applyAlignment="1"/>
    <xf numFmtId="0" fontId="0" fillId="0" borderId="26" xfId="0" applyBorder="1" applyAlignment="1"/>
    <xf numFmtId="0" fontId="6" fillId="0" borderId="29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0" fontId="6" fillId="0" borderId="40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36" xfId="0" applyFont="1" applyFill="1" applyBorder="1" applyAlignment="1">
      <alignment horizontal="left"/>
    </xf>
    <xf numFmtId="0" fontId="15" fillId="0" borderId="22" xfId="0" applyFont="1" applyFill="1" applyBorder="1" applyAlignment="1">
      <alignment wrapText="1"/>
    </xf>
    <xf numFmtId="0" fontId="15" fillId="0" borderId="4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6" fillId="0" borderId="90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2" xfId="0" applyFont="1" applyFill="1" applyBorder="1" applyAlignment="1">
      <alignment horizontal="center" vertical="center"/>
    </xf>
    <xf numFmtId="0" fontId="15" fillId="0" borderId="37" xfId="0" applyFont="1" applyFill="1" applyBorder="1" applyAlignment="1"/>
    <xf numFmtId="0" fontId="15" fillId="0" borderId="24" xfId="0" applyFont="1" applyFill="1" applyBorder="1" applyAlignment="1"/>
    <xf numFmtId="0" fontId="16" fillId="0" borderId="34" xfId="0" applyFont="1" applyFill="1" applyBorder="1" applyAlignment="1"/>
    <xf numFmtId="0" fontId="16" fillId="0" borderId="76" xfId="0" applyFont="1" applyFill="1" applyBorder="1" applyAlignment="1"/>
    <xf numFmtId="0" fontId="0" fillId="0" borderId="30" xfId="0" applyBorder="1" applyAlignment="1"/>
    <xf numFmtId="0" fontId="0" fillId="0" borderId="66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0"/>
  <sheetViews>
    <sheetView workbookViewId="0">
      <selection activeCell="C11" sqref="C11"/>
    </sheetView>
  </sheetViews>
  <sheetFormatPr defaultRowHeight="15" x14ac:dyDescent="0.25"/>
  <cols>
    <col min="1" max="1" width="8.42578125" customWidth="1"/>
    <col min="2" max="2" width="40.7109375" customWidth="1"/>
    <col min="3" max="3" width="13.28515625" style="235" customWidth="1"/>
    <col min="4" max="5" width="13.28515625" style="257" customWidth="1"/>
    <col min="6" max="6" width="34.28515625" style="235" customWidth="1"/>
    <col min="7" max="8" width="13.28515625" customWidth="1"/>
    <col min="9" max="9" width="13.28515625" style="257" customWidth="1"/>
    <col min="10" max="10" width="13.42578125" style="235" customWidth="1"/>
    <col min="11" max="11" width="13.42578125" customWidth="1"/>
    <col min="14" max="14" width="10.42578125" bestFit="1" customWidth="1"/>
  </cols>
  <sheetData>
    <row r="1" spans="1:16" x14ac:dyDescent="0.25">
      <c r="A1" s="532" t="s">
        <v>427</v>
      </c>
      <c r="B1" s="532"/>
      <c r="C1" s="532"/>
      <c r="D1" s="532"/>
      <c r="E1" s="532"/>
      <c r="F1" s="532"/>
      <c r="G1" s="532"/>
      <c r="H1" s="533"/>
      <c r="I1" s="284"/>
      <c r="J1" s="272"/>
      <c r="K1" s="272"/>
    </row>
    <row r="2" spans="1:16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6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x14ac:dyDescent="0.25">
      <c r="A5" s="534" t="s">
        <v>379</v>
      </c>
      <c r="B5" s="535"/>
      <c r="C5" s="535"/>
      <c r="D5" s="535"/>
      <c r="E5" s="535"/>
      <c r="F5" s="535"/>
      <c r="G5" s="535"/>
      <c r="H5" s="535"/>
      <c r="I5" s="285"/>
      <c r="J5" s="285"/>
      <c r="K5" s="272"/>
      <c r="L5" s="49"/>
      <c r="M5" s="49"/>
      <c r="N5" s="49"/>
      <c r="O5" s="49"/>
      <c r="P5" s="49"/>
    </row>
    <row r="6" spans="1:16" ht="16.5" thickBot="1" x14ac:dyDescent="0.3">
      <c r="A6" s="88"/>
      <c r="B6" s="120"/>
      <c r="C6" s="120"/>
      <c r="D6" s="120"/>
      <c r="E6" s="120"/>
      <c r="F6" s="120"/>
      <c r="G6" s="121"/>
      <c r="H6" s="121"/>
      <c r="I6" s="121" t="s">
        <v>101</v>
      </c>
      <c r="J6" s="220"/>
      <c r="K6" s="121"/>
      <c r="L6" s="49"/>
      <c r="M6" s="49"/>
      <c r="N6" s="49"/>
      <c r="O6" s="49"/>
      <c r="P6" s="49"/>
    </row>
    <row r="7" spans="1:16" x14ac:dyDescent="0.25">
      <c r="A7" s="123"/>
      <c r="B7" s="87" t="s">
        <v>89</v>
      </c>
      <c r="C7" s="87" t="s">
        <v>90</v>
      </c>
      <c r="D7" s="87" t="s">
        <v>91</v>
      </c>
      <c r="E7" s="531" t="s">
        <v>389</v>
      </c>
      <c r="F7" s="87" t="s">
        <v>403</v>
      </c>
      <c r="G7" s="268" t="s">
        <v>404</v>
      </c>
      <c r="H7" s="445" t="s">
        <v>405</v>
      </c>
      <c r="I7" s="445" t="s">
        <v>415</v>
      </c>
      <c r="J7" s="49"/>
      <c r="K7" s="75"/>
      <c r="L7" s="49"/>
      <c r="M7" s="49"/>
    </row>
    <row r="8" spans="1:16" s="235" customFormat="1" ht="32.25" customHeight="1" x14ac:dyDescent="0.25">
      <c r="A8" s="269"/>
      <c r="B8" s="270"/>
      <c r="C8" s="271" t="s">
        <v>282</v>
      </c>
      <c r="D8" s="271" t="s">
        <v>399</v>
      </c>
      <c r="E8" s="295" t="s">
        <v>423</v>
      </c>
      <c r="F8" s="270"/>
      <c r="G8" s="295" t="s">
        <v>282</v>
      </c>
      <c r="H8" s="446" t="s">
        <v>426</v>
      </c>
      <c r="I8" s="446" t="s">
        <v>423</v>
      </c>
      <c r="J8" s="49"/>
      <c r="K8" s="75"/>
      <c r="L8" s="49"/>
      <c r="M8" s="49"/>
    </row>
    <row r="9" spans="1:16" ht="15.75" x14ac:dyDescent="0.25">
      <c r="A9" s="124" t="s">
        <v>96</v>
      </c>
      <c r="B9" s="536" t="s">
        <v>248</v>
      </c>
      <c r="C9" s="537"/>
      <c r="D9" s="538"/>
      <c r="E9" s="456"/>
      <c r="F9" s="536" t="s">
        <v>249</v>
      </c>
      <c r="G9" s="539"/>
      <c r="H9" s="540"/>
      <c r="I9" s="63"/>
      <c r="J9" s="63"/>
      <c r="K9" s="49"/>
      <c r="L9" s="49"/>
      <c r="M9" s="49"/>
    </row>
    <row r="10" spans="1:16" x14ac:dyDescent="0.25">
      <c r="A10" s="106">
        <v>1</v>
      </c>
      <c r="B10" s="125" t="s">
        <v>250</v>
      </c>
      <c r="C10" s="126">
        <f>'3.számú melléklet'!F11</f>
        <v>9235</v>
      </c>
      <c r="D10" s="126">
        <f>'3.számú melléklet'!G11</f>
        <v>9235</v>
      </c>
      <c r="E10" s="126">
        <f>'3.számú melléklet'!H11</f>
        <v>10843</v>
      </c>
      <c r="F10" s="127" t="s">
        <v>251</v>
      </c>
      <c r="G10" s="371" t="e">
        <f>'2.számú melléklet'!G41</f>
        <v>#REF!</v>
      </c>
      <c r="H10" s="447" t="e">
        <f>'2.számú melléklet'!H41</f>
        <v>#REF!</v>
      </c>
      <c r="I10" s="447">
        <f>'2.számú melléklet'!I41</f>
        <v>97548</v>
      </c>
      <c r="J10" s="63"/>
      <c r="K10" s="49"/>
      <c r="L10" s="49"/>
      <c r="M10" s="49"/>
    </row>
    <row r="11" spans="1:16" x14ac:dyDescent="0.25">
      <c r="A11" s="106">
        <v>2</v>
      </c>
      <c r="B11" s="125" t="s">
        <v>252</v>
      </c>
      <c r="C11" s="126">
        <f>(C12+C13)</f>
        <v>62000</v>
      </c>
      <c r="D11" s="126">
        <f>(D12+D13)</f>
        <v>62000</v>
      </c>
      <c r="E11" s="126">
        <f>(E12+E13)</f>
        <v>71456</v>
      </c>
      <c r="F11" s="127" t="s">
        <v>253</v>
      </c>
      <c r="G11" s="371" t="e">
        <f>'2.számú melléklet'!G42</f>
        <v>#REF!</v>
      </c>
      <c r="H11" s="447" t="e">
        <f>'2.számú melléklet'!H42</f>
        <v>#REF!</v>
      </c>
      <c r="I11" s="447">
        <f>'2.számú melléklet'!I42</f>
        <v>16335</v>
      </c>
      <c r="J11" s="63"/>
      <c r="K11" s="75"/>
      <c r="L11" s="49"/>
      <c r="M11" s="49"/>
    </row>
    <row r="12" spans="1:16" x14ac:dyDescent="0.25">
      <c r="A12" s="106">
        <v>3</v>
      </c>
      <c r="B12" s="128" t="s">
        <v>224</v>
      </c>
      <c r="C12" s="129">
        <f>('2.számú melléklet'!G21+'2.számú melléklet'!G23)</f>
        <v>56460</v>
      </c>
      <c r="D12" s="129">
        <f>('2.számú melléklet'!H21+'2.számú melléklet'!H23)</f>
        <v>56460</v>
      </c>
      <c r="E12" s="129">
        <f>('2.számú melléklet'!I21+'2.számú melléklet'!I23)</f>
        <v>66599</v>
      </c>
      <c r="F12" s="127" t="s">
        <v>254</v>
      </c>
      <c r="G12" s="371" t="e">
        <f>'2.számú melléklet'!G43</f>
        <v>#REF!</v>
      </c>
      <c r="H12" s="447" t="e">
        <f>'2.számú melléklet'!H43</f>
        <v>#REF!</v>
      </c>
      <c r="I12" s="447">
        <f>'2.számú melléklet'!I43</f>
        <v>82068</v>
      </c>
      <c r="J12" s="49"/>
      <c r="K12" s="49"/>
      <c r="L12" s="49"/>
      <c r="M12" s="49"/>
    </row>
    <row r="13" spans="1:16" x14ac:dyDescent="0.25">
      <c r="A13" s="106">
        <v>4</v>
      </c>
      <c r="B13" s="128" t="s">
        <v>255</v>
      </c>
      <c r="C13" s="129">
        <f>'2.számú melléklet'!G22</f>
        <v>5540</v>
      </c>
      <c r="D13" s="129">
        <f>'2.számú melléklet'!H22</f>
        <v>5540</v>
      </c>
      <c r="E13" s="129">
        <f>'2.számú melléklet'!I22</f>
        <v>4857</v>
      </c>
      <c r="F13" s="127"/>
      <c r="G13" s="278"/>
      <c r="H13" s="448"/>
      <c r="I13" s="448"/>
      <c r="J13" s="75"/>
      <c r="K13" s="75"/>
      <c r="L13" s="75"/>
      <c r="M13" s="49"/>
    </row>
    <row r="14" spans="1:16" x14ac:dyDescent="0.25">
      <c r="A14" s="106">
        <v>5</v>
      </c>
      <c r="B14" s="130"/>
      <c r="C14" s="131"/>
      <c r="D14" s="131"/>
      <c r="E14" s="131"/>
      <c r="F14" s="127" t="s">
        <v>257</v>
      </c>
      <c r="G14" s="278">
        <f>'2.számú melléklet'!G44</f>
        <v>125442</v>
      </c>
      <c r="H14" s="448">
        <f>'2.számú melléklet'!H44</f>
        <v>131878</v>
      </c>
      <c r="I14" s="448">
        <f>'2.számú melléklet'!I44</f>
        <v>132081</v>
      </c>
      <c r="J14" s="77"/>
      <c r="K14" s="77"/>
      <c r="L14" s="77"/>
      <c r="M14" s="49"/>
    </row>
    <row r="15" spans="1:16" x14ac:dyDescent="0.25">
      <c r="A15" s="106">
        <v>6</v>
      </c>
      <c r="B15" s="130" t="s">
        <v>256</v>
      </c>
      <c r="C15" s="126">
        <f>'2.számú melléklet'!G34</f>
        <v>101976</v>
      </c>
      <c r="D15" s="126">
        <f>'2.számú melléklet'!H34</f>
        <v>107469</v>
      </c>
      <c r="E15" s="126">
        <f>'2.számú melléklet'!I34</f>
        <v>107469</v>
      </c>
      <c r="F15" s="127" t="s">
        <v>258</v>
      </c>
      <c r="G15" s="278">
        <f>'2.számú melléklet'!G45</f>
        <v>6990</v>
      </c>
      <c r="H15" s="448">
        <f>'2.számú melléklet'!H45</f>
        <v>2009</v>
      </c>
      <c r="I15" s="448">
        <f>'2.számú melléklet'!I45</f>
        <v>2009</v>
      </c>
      <c r="J15" s="110"/>
      <c r="K15" s="77"/>
      <c r="L15" s="77"/>
      <c r="M15" s="49"/>
    </row>
    <row r="16" spans="1:16" x14ac:dyDescent="0.25">
      <c r="A16" s="106">
        <v>7</v>
      </c>
      <c r="B16" s="125" t="s">
        <v>259</v>
      </c>
      <c r="C16" s="319">
        <f>'2.számú melléklet'!G25</f>
        <v>4257</v>
      </c>
      <c r="D16" s="319">
        <f>'2.számú melléklet'!H25</f>
        <v>4257</v>
      </c>
      <c r="E16" s="319">
        <f>'2.számú melléklet'!I25</f>
        <v>4259</v>
      </c>
      <c r="F16" s="132"/>
      <c r="G16" s="279"/>
      <c r="H16" s="449"/>
      <c r="I16" s="449"/>
      <c r="J16" s="111"/>
      <c r="K16" s="76"/>
      <c r="L16" s="65"/>
      <c r="M16" s="49"/>
    </row>
    <row r="17" spans="1:18" x14ac:dyDescent="0.25">
      <c r="A17" s="106">
        <v>8</v>
      </c>
      <c r="B17" s="125" t="s">
        <v>260</v>
      </c>
      <c r="C17" s="126">
        <f>'2.számú melléklet'!G26+'2.számú melléklet'!G30</f>
        <v>68064</v>
      </c>
      <c r="D17" s="126">
        <f>'2.számú melléklet'!H26+'2.számú melléklet'!H30</f>
        <v>83954</v>
      </c>
      <c r="E17" s="126">
        <f>'2.számú melléklet'!I26+'2.számú melléklet'!I30</f>
        <v>57292</v>
      </c>
      <c r="F17" s="127"/>
      <c r="G17" s="278"/>
      <c r="H17" s="448"/>
      <c r="I17" s="448"/>
      <c r="J17" s="78"/>
      <c r="K17" s="78"/>
      <c r="L17" s="40"/>
      <c r="M17" s="49"/>
    </row>
    <row r="18" spans="1:18" ht="17.100000000000001" customHeight="1" x14ac:dyDescent="0.25">
      <c r="A18" s="106">
        <v>9</v>
      </c>
      <c r="B18" s="125" t="s">
        <v>261</v>
      </c>
      <c r="C18" s="126">
        <f>'2.számú melléklet'!G27</f>
        <v>0</v>
      </c>
      <c r="D18" s="126">
        <f>'2.számú melléklet'!H27</f>
        <v>0</v>
      </c>
      <c r="E18" s="126">
        <f>'2.számú melléklet'!I27</f>
        <v>0</v>
      </c>
      <c r="F18" s="127"/>
      <c r="G18" s="278"/>
      <c r="H18" s="448"/>
      <c r="I18" s="448"/>
      <c r="J18" s="78"/>
      <c r="K18" s="78"/>
      <c r="L18" s="40"/>
      <c r="M18" s="49"/>
    </row>
    <row r="19" spans="1:18" ht="17.100000000000001" customHeight="1" x14ac:dyDescent="0.25">
      <c r="A19" s="106">
        <v>10</v>
      </c>
      <c r="B19" s="133" t="s">
        <v>382</v>
      </c>
      <c r="C19" s="126">
        <f>'2.számú melléklet'!G29+'2.számú melléklet'!G28</f>
        <v>1080</v>
      </c>
      <c r="D19" s="126">
        <f>'2.számú melléklet'!H29+'2.számú melléklet'!H28</f>
        <v>1080</v>
      </c>
      <c r="E19" s="126">
        <f>'2.számú melléklet'!I29+'2.számú melléklet'!I28</f>
        <v>4761</v>
      </c>
      <c r="F19" s="134" t="s">
        <v>262</v>
      </c>
      <c r="G19" s="280" t="e">
        <f t="shared" ref="G19:H19" si="0">SUM(G10:G18)</f>
        <v>#REF!</v>
      </c>
      <c r="H19" s="450" t="e">
        <f t="shared" si="0"/>
        <v>#REF!</v>
      </c>
      <c r="I19" s="450">
        <f t="shared" ref="I19" si="1">SUM(I10:I18)</f>
        <v>330041</v>
      </c>
      <c r="J19" s="76"/>
      <c r="K19" s="76"/>
      <c r="L19" s="65"/>
      <c r="M19" s="49"/>
    </row>
    <row r="20" spans="1:18" ht="17.100000000000001" customHeight="1" x14ac:dyDescent="0.25">
      <c r="A20" s="106">
        <v>11</v>
      </c>
      <c r="B20" s="125" t="s">
        <v>395</v>
      </c>
      <c r="C20" s="126">
        <f>'2.számú melléklet'!F31</f>
        <v>0</v>
      </c>
      <c r="D20" s="126">
        <f>'2.számú melléklet'!G31</f>
        <v>0</v>
      </c>
      <c r="E20" s="126">
        <f>'2.számú melléklet'!H31</f>
        <v>0</v>
      </c>
      <c r="F20" s="134" t="s">
        <v>168</v>
      </c>
      <c r="G20" s="317" t="e">
        <f>'2.számú melléklet'!G50</f>
        <v>#REF!</v>
      </c>
      <c r="H20" s="451">
        <f>'2.számú melléklet'!H50</f>
        <v>76916</v>
      </c>
      <c r="I20" s="451">
        <f>'2.számú melléklet'!I50</f>
        <v>64768</v>
      </c>
      <c r="J20" s="111"/>
      <c r="K20" s="76"/>
      <c r="L20" s="65"/>
      <c r="M20" s="49"/>
    </row>
    <row r="21" spans="1:18" ht="17.100000000000001" customHeight="1" x14ac:dyDescent="0.25">
      <c r="A21" s="106">
        <v>12</v>
      </c>
      <c r="B21" s="135" t="s">
        <v>263</v>
      </c>
      <c r="C21" s="122">
        <f t="shared" ref="C21:D21" si="2">C10+C11+C15+C16+C17+C18+C19+C20</f>
        <v>246612</v>
      </c>
      <c r="D21" s="122">
        <f t="shared" si="2"/>
        <v>267995</v>
      </c>
      <c r="E21" s="122">
        <f t="shared" ref="E21" si="3">E10+E11+E15+E16+E17+E18+E19+E20</f>
        <v>256080</v>
      </c>
      <c r="F21" s="92" t="s">
        <v>219</v>
      </c>
      <c r="G21" s="281">
        <f>'2.számú melléklet'!G51</f>
        <v>206921</v>
      </c>
      <c r="H21" s="452">
        <f>'2.számú melléklet'!H51</f>
        <v>140819</v>
      </c>
      <c r="I21" s="452">
        <f>'2.számú melléklet'!I51</f>
        <v>0</v>
      </c>
      <c r="J21" s="76"/>
      <c r="K21" s="76"/>
      <c r="L21" s="65"/>
      <c r="M21" s="49"/>
    </row>
    <row r="22" spans="1:18" ht="17.100000000000001" customHeight="1" x14ac:dyDescent="0.25">
      <c r="A22" s="106">
        <v>13</v>
      </c>
      <c r="B22" s="127" t="s">
        <v>264</v>
      </c>
      <c r="C22" s="129">
        <f>'8.számú melléklet'!C12+'10.számú melléklet'!C12</f>
        <v>202457</v>
      </c>
      <c r="D22" s="129">
        <v>188025</v>
      </c>
      <c r="E22" s="129">
        <f>'2.számú melléklet'!I36</f>
        <v>55819</v>
      </c>
      <c r="F22" s="92" t="s">
        <v>218</v>
      </c>
      <c r="G22" s="371">
        <v>14658</v>
      </c>
      <c r="H22" s="447">
        <v>14658</v>
      </c>
      <c r="I22" s="447">
        <v>0</v>
      </c>
      <c r="J22" s="76"/>
      <c r="K22" s="76"/>
      <c r="L22" s="65"/>
      <c r="M22" s="49"/>
    </row>
    <row r="23" spans="1:18" ht="17.100000000000001" customHeight="1" x14ac:dyDescent="0.25">
      <c r="A23" s="106">
        <v>14</v>
      </c>
      <c r="B23" s="127"/>
      <c r="C23" s="129"/>
      <c r="D23" s="129"/>
      <c r="E23" s="129"/>
      <c r="F23" s="127"/>
      <c r="G23" s="278"/>
      <c r="H23" s="448"/>
      <c r="I23" s="448"/>
      <c r="J23" s="76"/>
      <c r="K23" s="76"/>
      <c r="L23" s="65"/>
      <c r="M23" s="49"/>
    </row>
    <row r="24" spans="1:18" ht="17.100000000000001" customHeight="1" x14ac:dyDescent="0.25">
      <c r="A24" s="106">
        <v>15</v>
      </c>
      <c r="B24" s="125" t="s">
        <v>265</v>
      </c>
      <c r="C24" s="126">
        <f>SUM(C22)</f>
        <v>202457</v>
      </c>
      <c r="D24" s="126">
        <f>SUM(D22)</f>
        <v>188025</v>
      </c>
      <c r="E24" s="126">
        <f>SUM(E22)</f>
        <v>55819</v>
      </c>
      <c r="F24" s="134" t="s">
        <v>245</v>
      </c>
      <c r="G24" s="280">
        <f t="shared" ref="G24:H24" si="4">SUM(G21:G23)</f>
        <v>221579</v>
      </c>
      <c r="H24" s="450">
        <f t="shared" si="4"/>
        <v>155477</v>
      </c>
      <c r="I24" s="450">
        <f t="shared" ref="I24" si="5">SUM(I21:I23)</f>
        <v>0</v>
      </c>
      <c r="J24" s="78"/>
      <c r="K24" s="78"/>
      <c r="L24" s="40"/>
      <c r="M24" s="49"/>
    </row>
    <row r="25" spans="1:18" ht="17.100000000000001" customHeight="1" x14ac:dyDescent="0.25">
      <c r="A25" s="106">
        <v>16</v>
      </c>
      <c r="B25" s="135" t="s">
        <v>266</v>
      </c>
      <c r="C25" s="122">
        <f t="shared" ref="C25:D25" si="6">SUM(C21+C24)</f>
        <v>449069</v>
      </c>
      <c r="D25" s="122">
        <f t="shared" si="6"/>
        <v>456020</v>
      </c>
      <c r="E25" s="122">
        <f t="shared" ref="E25" si="7">SUM(E21+E24)</f>
        <v>311899</v>
      </c>
      <c r="F25" s="134" t="s">
        <v>267</v>
      </c>
      <c r="G25" s="280" t="e">
        <f t="shared" ref="G25:H25" si="8">SUM(G19+G20+G24)</f>
        <v>#REF!</v>
      </c>
      <c r="H25" s="450" t="e">
        <f t="shared" si="8"/>
        <v>#REF!</v>
      </c>
      <c r="I25" s="450">
        <f t="shared" ref="I25" si="9">SUM(I19+I20+I24)</f>
        <v>394809</v>
      </c>
      <c r="J25" s="78"/>
      <c r="K25" s="78"/>
      <c r="L25" s="40"/>
      <c r="M25" s="49"/>
    </row>
    <row r="26" spans="1:18" ht="17.100000000000001" customHeight="1" x14ac:dyDescent="0.25">
      <c r="A26" s="106">
        <v>17</v>
      </c>
      <c r="B26" s="127" t="s">
        <v>268</v>
      </c>
      <c r="C26" s="129">
        <f>C27</f>
        <v>51852</v>
      </c>
      <c r="D26" s="129">
        <f>D27</f>
        <v>51070</v>
      </c>
      <c r="E26" s="129">
        <f>E27</f>
        <v>51070</v>
      </c>
      <c r="F26" s="136" t="s">
        <v>269</v>
      </c>
      <c r="G26" s="318">
        <f>'2.számú melléklet'!G54</f>
        <v>50316</v>
      </c>
      <c r="H26" s="453">
        <f>'2.számú melléklet'!H54</f>
        <v>55344</v>
      </c>
      <c r="I26" s="453">
        <f>'2.számú melléklet'!I54</f>
        <v>55344</v>
      </c>
      <c r="J26" s="78"/>
      <c r="K26" s="78"/>
      <c r="L26" s="40"/>
      <c r="M26" s="49"/>
    </row>
    <row r="27" spans="1:18" ht="17.100000000000001" customHeight="1" x14ac:dyDescent="0.25">
      <c r="A27" s="106">
        <v>18</v>
      </c>
      <c r="B27" s="137" t="s">
        <v>275</v>
      </c>
      <c r="C27" s="131">
        <f>'2.számú melléklet'!G37</f>
        <v>51852</v>
      </c>
      <c r="D27" s="131">
        <f>'2.számú melléklet'!H37</f>
        <v>51070</v>
      </c>
      <c r="E27" s="131">
        <f>'2.számú melléklet'!I37</f>
        <v>51070</v>
      </c>
      <c r="F27" s="127"/>
      <c r="G27" s="278"/>
      <c r="H27" s="448"/>
      <c r="I27" s="448"/>
      <c r="J27" s="78"/>
      <c r="K27" s="78"/>
      <c r="L27" s="40"/>
      <c r="M27" s="49"/>
    </row>
    <row r="28" spans="1:18" ht="17.100000000000001" customHeight="1" thickBot="1" x14ac:dyDescent="0.3">
      <c r="A28" s="109">
        <v>19</v>
      </c>
      <c r="B28" s="138" t="s">
        <v>270</v>
      </c>
      <c r="C28" s="139">
        <f t="shared" ref="C28:D28" si="10">C25+C27</f>
        <v>500921</v>
      </c>
      <c r="D28" s="139">
        <f t="shared" si="10"/>
        <v>507090</v>
      </c>
      <c r="E28" s="139">
        <f t="shared" ref="E28" si="11">E25+E27</f>
        <v>362969</v>
      </c>
      <c r="F28" s="138" t="s">
        <v>53</v>
      </c>
      <c r="G28" s="282" t="e">
        <f>G19+G20+G24-G26</f>
        <v>#REF!</v>
      </c>
      <c r="H28" s="454" t="e">
        <f>H19+H20+H24-H26</f>
        <v>#REF!</v>
      </c>
      <c r="I28" s="454">
        <f>I19+I20+I24-I26</f>
        <v>339465</v>
      </c>
      <c r="J28" s="76"/>
      <c r="K28" s="76"/>
      <c r="L28" s="65"/>
      <c r="M28" s="49"/>
    </row>
    <row r="29" spans="1:18" x14ac:dyDescent="0.25">
      <c r="G29" s="79"/>
      <c r="K29" s="79"/>
      <c r="L29" s="49"/>
      <c r="M29" s="76"/>
      <c r="N29" s="76"/>
      <c r="O29" s="76"/>
      <c r="P29" s="65"/>
      <c r="Q29" s="49"/>
    </row>
    <row r="30" spans="1:18" ht="15.75" x14ac:dyDescent="0.25">
      <c r="B30" s="80"/>
      <c r="C30" s="80"/>
      <c r="D30" s="80"/>
      <c r="E30" s="80"/>
      <c r="F30" s="80"/>
      <c r="G30" s="81"/>
      <c r="H30" s="49"/>
      <c r="I30" s="49"/>
      <c r="J30" s="49"/>
      <c r="K30" s="49"/>
      <c r="L30" s="49"/>
      <c r="M30" s="76"/>
      <c r="N30" s="76"/>
      <c r="O30" s="76"/>
      <c r="P30" s="65"/>
      <c r="Q30" s="49"/>
    </row>
    <row r="31" spans="1:18" hidden="1" x14ac:dyDescent="0.25">
      <c r="B31" s="65"/>
      <c r="C31" s="221"/>
      <c r="D31" s="260"/>
      <c r="E31" s="260"/>
      <c r="F31" s="221"/>
      <c r="G31" s="49"/>
      <c r="H31" s="49"/>
      <c r="I31" s="49"/>
      <c r="J31" s="49"/>
      <c r="K31" s="49"/>
      <c r="L31" s="49"/>
      <c r="M31" s="76"/>
      <c r="N31" s="76"/>
      <c r="O31" s="76"/>
      <c r="P31" s="65"/>
      <c r="Q31" s="49"/>
    </row>
    <row r="32" spans="1:18" x14ac:dyDescent="0.25">
      <c r="B32" s="65"/>
      <c r="C32" s="221"/>
      <c r="D32" s="260"/>
      <c r="E32" s="260"/>
      <c r="F32" s="221"/>
      <c r="G32" s="49"/>
      <c r="H32" s="49"/>
      <c r="I32" s="49"/>
      <c r="J32" s="49"/>
      <c r="K32" s="49"/>
      <c r="L32" s="49"/>
      <c r="M32" s="76"/>
      <c r="N32" s="76"/>
      <c r="O32" s="76"/>
      <c r="P32" s="65"/>
      <c r="Q32" s="49"/>
      <c r="R32" s="82"/>
    </row>
    <row r="33" spans="2:18" hidden="1" x14ac:dyDescent="0.25">
      <c r="B33" s="65"/>
      <c r="C33" s="221"/>
      <c r="D33" s="260"/>
      <c r="E33" s="260"/>
      <c r="F33" s="221"/>
      <c r="G33" s="49"/>
      <c r="H33" s="49"/>
      <c r="I33" s="49"/>
      <c r="J33" s="49"/>
      <c r="K33" s="49"/>
      <c r="L33" s="49"/>
      <c r="M33" s="76"/>
      <c r="N33" s="76"/>
      <c r="O33" s="76"/>
      <c r="P33" s="65"/>
      <c r="Q33" s="49"/>
    </row>
    <row r="34" spans="2:18" x14ac:dyDescent="0.25">
      <c r="B34" s="65"/>
      <c r="C34" s="221"/>
      <c r="D34" s="260"/>
      <c r="E34" s="260"/>
      <c r="F34" s="221"/>
      <c r="G34" s="63"/>
      <c r="H34" s="49"/>
      <c r="I34" s="49"/>
      <c r="J34" s="49"/>
      <c r="K34" s="49"/>
      <c r="L34" s="49"/>
      <c r="M34" s="78"/>
      <c r="N34" s="78"/>
      <c r="O34" s="78"/>
      <c r="P34" s="40"/>
      <c r="Q34" s="49"/>
      <c r="R34" s="83"/>
    </row>
    <row r="35" spans="2:18" x14ac:dyDescent="0.25">
      <c r="B35" s="65"/>
      <c r="C35" s="221"/>
      <c r="D35" s="260"/>
      <c r="E35" s="260"/>
      <c r="F35" s="221"/>
      <c r="G35" s="49"/>
      <c r="H35" s="49"/>
      <c r="I35" s="49"/>
      <c r="J35" s="49"/>
      <c r="K35" s="49"/>
      <c r="L35" s="49"/>
      <c r="M35" s="76"/>
      <c r="N35" s="76"/>
      <c r="O35" s="76"/>
      <c r="P35" s="65"/>
      <c r="Q35" s="49"/>
      <c r="R35" s="82"/>
    </row>
    <row r="36" spans="2:18" x14ac:dyDescent="0.25">
      <c r="B36" s="65"/>
      <c r="C36" s="221"/>
      <c r="D36" s="260"/>
      <c r="E36" s="260"/>
      <c r="F36" s="221"/>
      <c r="G36" s="49"/>
      <c r="H36" s="49"/>
      <c r="I36" s="49"/>
      <c r="J36" s="49"/>
      <c r="K36" s="49"/>
      <c r="L36" s="49"/>
      <c r="M36" s="76"/>
      <c r="N36" s="76"/>
      <c r="O36" s="76"/>
      <c r="P36" s="65"/>
      <c r="Q36" s="49"/>
    </row>
    <row r="37" spans="2:18" x14ac:dyDescent="0.25">
      <c r="B37" s="65"/>
      <c r="C37" s="221"/>
      <c r="D37" s="260"/>
      <c r="E37" s="260"/>
      <c r="F37" s="221"/>
      <c r="G37" s="49"/>
      <c r="H37" s="49"/>
      <c r="I37" s="49"/>
      <c r="J37" s="49"/>
      <c r="K37" s="49"/>
      <c r="L37" s="49"/>
      <c r="M37" s="76"/>
      <c r="N37" s="76"/>
      <c r="O37" s="76"/>
      <c r="P37" s="65"/>
      <c r="Q37" s="49"/>
    </row>
    <row r="38" spans="2:18" x14ac:dyDescent="0.25">
      <c r="B38" s="65"/>
      <c r="C38" s="221"/>
      <c r="D38" s="260"/>
      <c r="E38" s="260"/>
      <c r="F38" s="221"/>
      <c r="G38" s="63"/>
      <c r="H38" s="49"/>
      <c r="I38" s="49"/>
      <c r="J38" s="49"/>
      <c r="K38" s="49"/>
      <c r="L38" s="49"/>
      <c r="M38" s="78"/>
      <c r="N38" s="78"/>
      <c r="O38" s="78"/>
      <c r="P38" s="40"/>
      <c r="Q38" s="49"/>
    </row>
    <row r="39" spans="2:18" x14ac:dyDescent="0.25">
      <c r="B39" s="65"/>
      <c r="C39" s="221"/>
      <c r="D39" s="260"/>
      <c r="E39" s="260"/>
      <c r="F39" s="221"/>
      <c r="G39" s="49"/>
      <c r="H39" s="49"/>
      <c r="I39" s="49"/>
      <c r="J39" s="49"/>
      <c r="K39" s="49"/>
      <c r="L39" s="49"/>
      <c r="M39" s="76"/>
      <c r="N39" s="76"/>
      <c r="O39" s="76"/>
      <c r="P39" s="65"/>
      <c r="Q39" s="49"/>
    </row>
    <row r="40" spans="2:18" x14ac:dyDescent="0.25">
      <c r="B40" s="65"/>
      <c r="C40" s="221"/>
      <c r="D40" s="260"/>
      <c r="E40" s="260"/>
      <c r="F40" s="221"/>
      <c r="G40" s="49"/>
      <c r="H40" s="49"/>
      <c r="I40" s="49"/>
      <c r="J40" s="49"/>
      <c r="K40" s="49"/>
      <c r="L40" s="49"/>
      <c r="M40" s="76"/>
      <c r="N40" s="76"/>
      <c r="O40" s="76"/>
      <c r="P40" s="65"/>
      <c r="Q40" s="49"/>
    </row>
    <row r="41" spans="2:18" x14ac:dyDescent="0.25">
      <c r="B41" s="65"/>
      <c r="C41" s="221"/>
      <c r="D41" s="260"/>
      <c r="E41" s="260"/>
      <c r="F41" s="221"/>
      <c r="G41" s="63"/>
      <c r="H41" s="49"/>
      <c r="I41" s="49"/>
      <c r="J41" s="49"/>
      <c r="K41" s="49"/>
      <c r="L41" s="49"/>
      <c r="M41" s="78"/>
      <c r="N41" s="78"/>
      <c r="O41" s="78"/>
      <c r="P41" s="40"/>
      <c r="Q41" s="49"/>
    </row>
    <row r="42" spans="2:18" x14ac:dyDescent="0.25">
      <c r="B42" s="65"/>
      <c r="C42" s="221"/>
      <c r="D42" s="260"/>
      <c r="E42" s="260"/>
      <c r="F42" s="221"/>
      <c r="G42" s="49"/>
      <c r="H42" s="49"/>
      <c r="I42" s="49"/>
      <c r="J42" s="49"/>
      <c r="K42" s="49"/>
      <c r="L42" s="49"/>
      <c r="M42" s="76"/>
      <c r="N42" s="76"/>
      <c r="O42" s="76"/>
      <c r="P42" s="65"/>
      <c r="Q42" s="49"/>
    </row>
    <row r="43" spans="2:18" x14ac:dyDescent="0.25">
      <c r="B43" s="65"/>
      <c r="C43" s="221"/>
      <c r="D43" s="260"/>
      <c r="E43" s="260"/>
      <c r="F43" s="221"/>
      <c r="G43" s="63"/>
      <c r="H43" s="49"/>
      <c r="I43" s="49"/>
      <c r="J43" s="49"/>
      <c r="K43" s="49"/>
      <c r="L43" s="49"/>
      <c r="M43" s="78"/>
      <c r="N43" s="78"/>
      <c r="O43" s="78"/>
      <c r="P43" s="40"/>
      <c r="Q43" s="49"/>
    </row>
    <row r="44" spans="2:18" x14ac:dyDescent="0.25">
      <c r="B44" s="65"/>
      <c r="C44" s="221"/>
      <c r="D44" s="260"/>
      <c r="E44" s="260"/>
      <c r="F44" s="221"/>
      <c r="G44" s="67"/>
      <c r="H44" s="49"/>
      <c r="I44" s="49"/>
      <c r="J44" s="49"/>
      <c r="K44" s="49"/>
      <c r="L44" s="49"/>
      <c r="M44" s="76"/>
      <c r="N44" s="76"/>
      <c r="O44" s="76"/>
      <c r="P44" s="65"/>
      <c r="Q44" s="49"/>
    </row>
    <row r="45" spans="2:18" x14ac:dyDescent="0.25">
      <c r="B45" s="65"/>
      <c r="C45" s="221"/>
      <c r="D45" s="260"/>
      <c r="E45" s="260"/>
      <c r="F45" s="221"/>
      <c r="G45" s="67"/>
      <c r="H45" s="49"/>
      <c r="I45" s="49"/>
      <c r="J45" s="49"/>
      <c r="K45" s="49"/>
      <c r="L45" s="49"/>
      <c r="M45" s="76"/>
      <c r="N45" s="76"/>
      <c r="O45" s="76"/>
      <c r="P45" s="65"/>
      <c r="Q45" s="49"/>
    </row>
    <row r="46" spans="2:18" x14ac:dyDescent="0.25">
      <c r="B46" s="65"/>
      <c r="C46" s="221"/>
      <c r="D46" s="260"/>
      <c r="E46" s="260"/>
      <c r="F46" s="221"/>
      <c r="G46" s="63"/>
      <c r="H46" s="49"/>
      <c r="I46" s="49"/>
      <c r="J46" s="49"/>
      <c r="K46" s="49"/>
      <c r="L46" s="49"/>
      <c r="M46" s="78"/>
      <c r="N46" s="78"/>
      <c r="O46" s="78"/>
      <c r="P46" s="40"/>
      <c r="Q46" s="49"/>
    </row>
    <row r="47" spans="2:18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2:18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2:17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2:17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</sheetData>
  <mergeCells count="4">
    <mergeCell ref="A1:H1"/>
    <mergeCell ref="A5:H5"/>
    <mergeCell ref="B9:D9"/>
    <mergeCell ref="F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3"/>
  <sheetViews>
    <sheetView workbookViewId="0">
      <selection activeCell="B4" sqref="B4"/>
    </sheetView>
  </sheetViews>
  <sheetFormatPr defaultRowHeight="15" x14ac:dyDescent="0.25"/>
  <cols>
    <col min="1" max="1" width="4.42578125" customWidth="1"/>
    <col min="2" max="2" width="38.85546875" customWidth="1"/>
    <col min="3" max="7" width="11.7109375" customWidth="1"/>
    <col min="8" max="8" width="11.7109375" style="257" customWidth="1"/>
    <col min="9" max="10" width="11.7109375" customWidth="1"/>
  </cols>
  <sheetData>
    <row r="1" spans="1:10" x14ac:dyDescent="0.25">
      <c r="A1" s="665" t="s">
        <v>436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0" x14ac:dyDescent="0.25">
      <c r="A2" s="148"/>
      <c r="B2" s="88"/>
      <c r="C2" s="88"/>
      <c r="D2" s="88"/>
      <c r="E2" s="88"/>
      <c r="F2" s="88"/>
      <c r="G2" s="88"/>
      <c r="H2" s="88"/>
      <c r="I2" s="88"/>
    </row>
    <row r="3" spans="1:10" ht="33" customHeight="1" x14ac:dyDescent="0.25">
      <c r="A3" s="666" t="s">
        <v>87</v>
      </c>
      <c r="B3" s="667"/>
      <c r="C3" s="667"/>
      <c r="D3" s="667"/>
      <c r="E3" s="535"/>
      <c r="F3" s="535"/>
      <c r="G3" s="535"/>
      <c r="H3" s="535"/>
      <c r="I3" s="535"/>
      <c r="J3" s="535"/>
    </row>
    <row r="4" spans="1:10" x14ac:dyDescent="0.25">
      <c r="A4" s="149" t="s">
        <v>88</v>
      </c>
      <c r="B4" s="88"/>
      <c r="C4" s="88"/>
      <c r="D4" s="88"/>
      <c r="E4" s="88"/>
      <c r="F4" s="88"/>
      <c r="G4" s="88"/>
      <c r="H4" s="88"/>
      <c r="I4" s="88"/>
    </row>
    <row r="5" spans="1:10" ht="15.75" thickBot="1" x14ac:dyDescent="0.3">
      <c r="A5" s="283"/>
      <c r="B5" s="283"/>
      <c r="C5" s="283"/>
      <c r="D5" s="214"/>
      <c r="F5" s="283"/>
      <c r="G5" s="283"/>
      <c r="H5" s="455"/>
      <c r="I5" s="214"/>
      <c r="J5" s="214" t="s">
        <v>294</v>
      </c>
    </row>
    <row r="6" spans="1:10" ht="30.75" customHeight="1" x14ac:dyDescent="0.25">
      <c r="A6" s="321"/>
      <c r="B6" s="322" t="s">
        <v>89</v>
      </c>
      <c r="C6" s="323" t="s">
        <v>90</v>
      </c>
      <c r="D6" s="323" t="s">
        <v>91</v>
      </c>
      <c r="E6" s="397" t="s">
        <v>389</v>
      </c>
      <c r="F6" s="393" t="s">
        <v>403</v>
      </c>
      <c r="G6" s="323" t="s">
        <v>404</v>
      </c>
      <c r="H6" s="483" t="s">
        <v>405</v>
      </c>
      <c r="I6" s="323" t="s">
        <v>415</v>
      </c>
      <c r="J6" s="487" t="s">
        <v>416</v>
      </c>
    </row>
    <row r="7" spans="1:10" ht="44.25" customHeight="1" x14ac:dyDescent="0.25">
      <c r="A7" s="150"/>
      <c r="B7" s="223" t="s">
        <v>92</v>
      </c>
      <c r="C7" s="224" t="s">
        <v>280</v>
      </c>
      <c r="D7" s="224" t="s">
        <v>281</v>
      </c>
      <c r="E7" s="224" t="s">
        <v>388</v>
      </c>
      <c r="F7" s="394" t="s">
        <v>406</v>
      </c>
      <c r="G7" s="224" t="s">
        <v>407</v>
      </c>
      <c r="H7" s="484" t="s">
        <v>388</v>
      </c>
      <c r="I7" s="224" t="s">
        <v>417</v>
      </c>
      <c r="J7" s="324" t="s">
        <v>414</v>
      </c>
    </row>
    <row r="8" spans="1:10" x14ac:dyDescent="0.25">
      <c r="A8" s="150">
        <v>1</v>
      </c>
      <c r="B8" s="151" t="s">
        <v>306</v>
      </c>
      <c r="C8" s="152">
        <v>15000</v>
      </c>
      <c r="D8" s="152">
        <v>15000</v>
      </c>
      <c r="E8" s="398">
        <f>D8-C8</f>
        <v>0</v>
      </c>
      <c r="F8" s="395">
        <v>15000</v>
      </c>
      <c r="G8" s="152">
        <v>15000</v>
      </c>
      <c r="H8" s="486">
        <f>F8-E8</f>
        <v>15000</v>
      </c>
      <c r="I8" s="152">
        <v>0</v>
      </c>
      <c r="J8" s="488">
        <v>0</v>
      </c>
    </row>
    <row r="9" spans="1:10" s="257" customFormat="1" x14ac:dyDescent="0.25">
      <c r="A9" s="150">
        <v>2</v>
      </c>
      <c r="B9" s="151" t="s">
        <v>308</v>
      </c>
      <c r="C9" s="152">
        <v>20000</v>
      </c>
      <c r="D9" s="152">
        <v>0</v>
      </c>
      <c r="E9" s="398">
        <v>0</v>
      </c>
      <c r="F9" s="395">
        <v>20000</v>
      </c>
      <c r="G9" s="152">
        <v>0</v>
      </c>
      <c r="H9" s="486">
        <v>0</v>
      </c>
      <c r="I9" s="152">
        <v>0</v>
      </c>
      <c r="J9" s="488">
        <v>0</v>
      </c>
    </row>
    <row r="10" spans="1:10" s="257" customFormat="1" x14ac:dyDescent="0.25">
      <c r="A10" s="150">
        <v>3</v>
      </c>
      <c r="B10" s="151" t="s">
        <v>307</v>
      </c>
      <c r="C10" s="152">
        <v>116100</v>
      </c>
      <c r="D10" s="152">
        <v>129000</v>
      </c>
      <c r="E10" s="398">
        <f t="shared" ref="E10:E11" si="0">D10-C10</f>
        <v>12900</v>
      </c>
      <c r="F10" s="395">
        <v>116100</v>
      </c>
      <c r="G10" s="152">
        <v>129000</v>
      </c>
      <c r="H10" s="486">
        <f t="shared" ref="H10:H11" si="1">F10-E10</f>
        <v>103200</v>
      </c>
      <c r="I10" s="152">
        <v>0</v>
      </c>
      <c r="J10" s="488">
        <v>0</v>
      </c>
    </row>
    <row r="11" spans="1:10" s="257" customFormat="1" x14ac:dyDescent="0.25">
      <c r="A11" s="150">
        <v>4</v>
      </c>
      <c r="B11" s="151" t="s">
        <v>309</v>
      </c>
      <c r="C11" s="152">
        <v>18194</v>
      </c>
      <c r="D11" s="152">
        <v>18194</v>
      </c>
      <c r="E11" s="398">
        <f t="shared" si="0"/>
        <v>0</v>
      </c>
      <c r="F11" s="395">
        <v>18194</v>
      </c>
      <c r="G11" s="152">
        <v>18194</v>
      </c>
      <c r="H11" s="486">
        <f t="shared" si="1"/>
        <v>18194</v>
      </c>
      <c r="I11" s="152">
        <v>18194</v>
      </c>
      <c r="J11" s="488">
        <v>18194</v>
      </c>
    </row>
    <row r="12" spans="1:10" ht="15.75" thickBot="1" x14ac:dyDescent="0.3">
      <c r="A12" s="153">
        <v>5</v>
      </c>
      <c r="B12" s="34" t="s">
        <v>94</v>
      </c>
      <c r="C12" s="154">
        <f t="shared" ref="C12:G12" si="2">SUM(C8:C11)</f>
        <v>169294</v>
      </c>
      <c r="D12" s="154">
        <f t="shared" si="2"/>
        <v>162194</v>
      </c>
      <c r="E12" s="154">
        <f t="shared" si="2"/>
        <v>12900</v>
      </c>
      <c r="F12" s="396">
        <f t="shared" si="2"/>
        <v>169294</v>
      </c>
      <c r="G12" s="154">
        <f t="shared" si="2"/>
        <v>162194</v>
      </c>
      <c r="H12" s="485">
        <f t="shared" ref="H12:I12" si="3">SUM(H8:H11)</f>
        <v>136394</v>
      </c>
      <c r="I12" s="154">
        <f t="shared" si="3"/>
        <v>18194</v>
      </c>
      <c r="J12" s="325">
        <f t="shared" ref="J12" si="4">SUM(J8:J11)</f>
        <v>18194</v>
      </c>
    </row>
    <row r="13" spans="1:10" ht="15.75" x14ac:dyDescent="0.25">
      <c r="A13" s="29"/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84"/>
  <sheetViews>
    <sheetView workbookViewId="0">
      <selection activeCell="E47" sqref="E47"/>
    </sheetView>
  </sheetViews>
  <sheetFormatPr defaultRowHeight="15" x14ac:dyDescent="0.25"/>
  <cols>
    <col min="1" max="1" width="9.140625" style="2" customWidth="1"/>
    <col min="2" max="2" width="47.7109375" style="2" customWidth="1"/>
    <col min="3" max="3" width="11.28515625" style="2" customWidth="1"/>
    <col min="4" max="5" width="11.42578125" style="2" customWidth="1"/>
    <col min="6" max="9" width="9.140625" style="2"/>
  </cols>
  <sheetData>
    <row r="1" spans="1:9" x14ac:dyDescent="0.25">
      <c r="A1" s="672" t="s">
        <v>375</v>
      </c>
      <c r="B1" s="673"/>
      <c r="C1" s="673"/>
      <c r="D1" s="673"/>
    </row>
    <row r="2" spans="1:9" ht="15" customHeight="1" x14ac:dyDescent="0.25">
      <c r="A2" s="672" t="s">
        <v>376</v>
      </c>
      <c r="B2" s="673"/>
      <c r="C2" s="673"/>
      <c r="D2" s="673"/>
    </row>
    <row r="3" spans="1:9" ht="15.75" thickBot="1" x14ac:dyDescent="0.3"/>
    <row r="4" spans="1:9" s="155" customFormat="1" ht="26.25" thickBot="1" x14ac:dyDescent="0.25">
      <c r="A4" s="380" t="s">
        <v>54</v>
      </c>
      <c r="B4" s="3" t="s">
        <v>0</v>
      </c>
      <c r="C4" s="381" t="s">
        <v>291</v>
      </c>
      <c r="D4" s="381" t="s">
        <v>402</v>
      </c>
      <c r="E4" s="382" t="s">
        <v>413</v>
      </c>
      <c r="F4" s="4"/>
      <c r="G4" s="4"/>
      <c r="H4" s="4"/>
    </row>
    <row r="5" spans="1:9" ht="15" customHeight="1" x14ac:dyDescent="0.25">
      <c r="A5" s="6"/>
      <c r="B5" s="7" t="s">
        <v>386</v>
      </c>
      <c r="C5" s="8"/>
      <c r="D5" s="475"/>
      <c r="E5" s="383"/>
      <c r="I5"/>
    </row>
    <row r="6" spans="1:9" ht="15" customHeight="1" x14ac:dyDescent="0.25">
      <c r="A6" s="9"/>
      <c r="B6" s="10" t="s">
        <v>1</v>
      </c>
      <c r="C6" s="11">
        <v>78</v>
      </c>
      <c r="D6" s="476">
        <v>0</v>
      </c>
      <c r="E6" s="384">
        <v>0</v>
      </c>
      <c r="I6"/>
    </row>
    <row r="7" spans="1:9" ht="15" customHeight="1" thickBot="1" x14ac:dyDescent="0.3">
      <c r="A7" s="17"/>
      <c r="B7" s="18" t="s">
        <v>2</v>
      </c>
      <c r="C7" s="19">
        <v>22</v>
      </c>
      <c r="D7" s="477">
        <v>0</v>
      </c>
      <c r="E7" s="385">
        <v>0</v>
      </c>
      <c r="I7"/>
    </row>
    <row r="8" spans="1:9" ht="15" customHeight="1" thickBot="1" x14ac:dyDescent="0.3">
      <c r="A8" s="386"/>
      <c r="B8" s="156" t="s">
        <v>3</v>
      </c>
      <c r="C8" s="157">
        <f>SUM(C6:C7)</f>
        <v>100</v>
      </c>
      <c r="D8" s="478">
        <f>SUM(D6:D7)</f>
        <v>0</v>
      </c>
      <c r="E8" s="387">
        <f>SUM(E6:E7)</f>
        <v>0</v>
      </c>
      <c r="I8"/>
    </row>
    <row r="9" spans="1:9" ht="15" customHeight="1" x14ac:dyDescent="0.25">
      <c r="A9" s="290" t="s">
        <v>55</v>
      </c>
      <c r="B9" s="15" t="s">
        <v>75</v>
      </c>
      <c r="C9" s="16">
        <v>32908</v>
      </c>
      <c r="D9" s="479">
        <v>36348</v>
      </c>
      <c r="E9" s="388">
        <v>36348</v>
      </c>
      <c r="I9"/>
    </row>
    <row r="10" spans="1:9" ht="15" customHeight="1" x14ac:dyDescent="0.25">
      <c r="A10" s="291"/>
      <c r="B10" s="10" t="s">
        <v>76</v>
      </c>
      <c r="C10" s="11">
        <v>0</v>
      </c>
      <c r="D10" s="476">
        <v>0</v>
      </c>
      <c r="E10" s="384">
        <v>0</v>
      </c>
      <c r="I10"/>
    </row>
    <row r="11" spans="1:9" ht="15" customHeight="1" x14ac:dyDescent="0.25">
      <c r="A11" s="291"/>
      <c r="B11" s="10" t="s">
        <v>77</v>
      </c>
      <c r="C11" s="11">
        <v>0</v>
      </c>
      <c r="D11" s="476">
        <v>0</v>
      </c>
      <c r="E11" s="384">
        <v>0</v>
      </c>
      <c r="I11"/>
    </row>
    <row r="12" spans="1:9" ht="15" customHeight="1" x14ac:dyDescent="0.25">
      <c r="A12" s="668"/>
      <c r="B12" s="10" t="s">
        <v>78</v>
      </c>
      <c r="C12" s="11">
        <v>0</v>
      </c>
      <c r="D12" s="476">
        <v>0</v>
      </c>
      <c r="E12" s="384">
        <v>0</v>
      </c>
      <c r="I12"/>
    </row>
    <row r="13" spans="1:9" ht="15" customHeight="1" x14ac:dyDescent="0.25">
      <c r="A13" s="669"/>
      <c r="B13" s="10" t="s">
        <v>79</v>
      </c>
      <c r="C13" s="11">
        <v>200</v>
      </c>
      <c r="D13" s="476">
        <v>242</v>
      </c>
      <c r="E13" s="384">
        <v>242</v>
      </c>
      <c r="I13"/>
    </row>
    <row r="14" spans="1:9" ht="15" customHeight="1" x14ac:dyDescent="0.25">
      <c r="A14" s="291" t="s">
        <v>292</v>
      </c>
      <c r="B14" s="10" t="s">
        <v>9</v>
      </c>
      <c r="C14" s="11">
        <v>0</v>
      </c>
      <c r="D14" s="476">
        <v>0</v>
      </c>
      <c r="E14" s="384">
        <v>0</v>
      </c>
      <c r="I14"/>
    </row>
    <row r="15" spans="1:9" ht="15" customHeight="1" x14ac:dyDescent="0.25">
      <c r="A15" s="292" t="s">
        <v>289</v>
      </c>
      <c r="B15" s="10" t="s">
        <v>10</v>
      </c>
      <c r="C15" s="11">
        <v>0</v>
      </c>
      <c r="D15" s="476">
        <v>0</v>
      </c>
      <c r="E15" s="384">
        <v>0</v>
      </c>
      <c r="I15"/>
    </row>
    <row r="16" spans="1:9" ht="15" customHeight="1" x14ac:dyDescent="0.25">
      <c r="A16" s="292" t="s">
        <v>56</v>
      </c>
      <c r="B16" s="10" t="s">
        <v>11</v>
      </c>
      <c r="C16" s="11">
        <v>150</v>
      </c>
      <c r="D16" s="476">
        <v>146</v>
      </c>
      <c r="E16" s="384">
        <v>146</v>
      </c>
      <c r="I16"/>
    </row>
    <row r="17" spans="1:9" ht="15" customHeight="1" thickBot="1" x14ac:dyDescent="0.3">
      <c r="A17" s="292" t="s">
        <v>80</v>
      </c>
      <c r="B17" s="10" t="s">
        <v>12</v>
      </c>
      <c r="C17" s="11">
        <v>1522</v>
      </c>
      <c r="D17" s="476">
        <v>1629</v>
      </c>
      <c r="E17" s="384">
        <v>1629</v>
      </c>
      <c r="I17"/>
    </row>
    <row r="18" spans="1:9" ht="17.25" customHeight="1" thickBot="1" x14ac:dyDescent="0.3">
      <c r="A18" s="389" t="s">
        <v>13</v>
      </c>
      <c r="B18" s="13" t="s">
        <v>14</v>
      </c>
      <c r="C18" s="14">
        <f>SUM(C9:C17)</f>
        <v>34780</v>
      </c>
      <c r="D18" s="480">
        <f>SUM(D9:D17)</f>
        <v>38365</v>
      </c>
      <c r="E18" s="390">
        <f>SUM(E9:E17)</f>
        <v>38365</v>
      </c>
      <c r="I18"/>
    </row>
    <row r="19" spans="1:9" ht="15" customHeight="1" x14ac:dyDescent="0.25">
      <c r="A19" s="290" t="s">
        <v>57</v>
      </c>
      <c r="B19" s="15" t="s">
        <v>15</v>
      </c>
      <c r="C19" s="16">
        <v>0</v>
      </c>
      <c r="D19" s="479">
        <v>1346</v>
      </c>
      <c r="E19" s="388">
        <v>1346</v>
      </c>
      <c r="I19"/>
    </row>
    <row r="20" spans="1:9" ht="15" customHeight="1" thickBot="1" x14ac:dyDescent="0.3">
      <c r="A20" s="292"/>
      <c r="B20" s="10" t="s">
        <v>16</v>
      </c>
      <c r="C20" s="11">
        <v>0</v>
      </c>
      <c r="D20" s="476">
        <v>0</v>
      </c>
      <c r="E20" s="384">
        <v>0</v>
      </c>
      <c r="I20"/>
    </row>
    <row r="21" spans="1:9" ht="17.25" customHeight="1" thickBot="1" x14ac:dyDescent="0.3">
      <c r="A21" s="389" t="s">
        <v>13</v>
      </c>
      <c r="B21" s="13" t="s">
        <v>17</v>
      </c>
      <c r="C21" s="14">
        <f>SUM(C19:C20)</f>
        <v>0</v>
      </c>
      <c r="D21" s="480">
        <f>SUM(D19:D20)</f>
        <v>1346</v>
      </c>
      <c r="E21" s="390">
        <f>SUM(E19:E20)</f>
        <v>1346</v>
      </c>
      <c r="I21"/>
    </row>
    <row r="22" spans="1:9" ht="14.25" customHeight="1" x14ac:dyDescent="0.25">
      <c r="A22" s="290" t="s">
        <v>58</v>
      </c>
      <c r="B22" s="15" t="s">
        <v>18</v>
      </c>
      <c r="C22" s="16">
        <v>6456</v>
      </c>
      <c r="D22" s="479">
        <v>7434</v>
      </c>
      <c r="E22" s="388">
        <v>7434</v>
      </c>
      <c r="I22"/>
    </row>
    <row r="23" spans="1:9" ht="14.25" customHeight="1" x14ac:dyDescent="0.25">
      <c r="A23" s="291" t="s">
        <v>81</v>
      </c>
      <c r="B23" s="10" t="s">
        <v>19</v>
      </c>
      <c r="C23" s="11">
        <v>265</v>
      </c>
      <c r="D23" s="476">
        <v>291</v>
      </c>
      <c r="E23" s="384">
        <v>291</v>
      </c>
      <c r="I23"/>
    </row>
    <row r="24" spans="1:9" ht="14.25" customHeight="1" x14ac:dyDescent="0.25">
      <c r="A24" s="293" t="s">
        <v>82</v>
      </c>
      <c r="B24" s="18" t="s">
        <v>20</v>
      </c>
      <c r="C24" s="19">
        <v>0</v>
      </c>
      <c r="D24" s="477">
        <v>0</v>
      </c>
      <c r="E24" s="385">
        <v>0</v>
      </c>
      <c r="I24"/>
    </row>
    <row r="25" spans="1:9" ht="14.25" customHeight="1" thickBot="1" x14ac:dyDescent="0.3">
      <c r="A25" s="293"/>
      <c r="B25" s="18" t="s">
        <v>21</v>
      </c>
      <c r="C25" s="19">
        <v>0</v>
      </c>
      <c r="D25" s="477">
        <v>0</v>
      </c>
      <c r="E25" s="385">
        <v>0</v>
      </c>
      <c r="I25"/>
    </row>
    <row r="26" spans="1:9" ht="17.25" customHeight="1" thickBot="1" x14ac:dyDescent="0.3">
      <c r="A26" s="389" t="s">
        <v>13</v>
      </c>
      <c r="B26" s="13" t="s">
        <v>22</v>
      </c>
      <c r="C26" s="14">
        <f>SUM(C22:C25)</f>
        <v>6721</v>
      </c>
      <c r="D26" s="480">
        <f>SUM(D22:D25)</f>
        <v>7725</v>
      </c>
      <c r="E26" s="390">
        <f>SUM(E22:E25)</f>
        <v>7725</v>
      </c>
      <c r="I26"/>
    </row>
    <row r="27" spans="1:9" ht="13.5" customHeight="1" x14ac:dyDescent="0.25">
      <c r="A27" s="290"/>
      <c r="B27" s="15" t="s">
        <v>23</v>
      </c>
      <c r="C27" s="16">
        <v>0</v>
      </c>
      <c r="D27" s="479">
        <v>0</v>
      </c>
      <c r="E27" s="388">
        <v>0</v>
      </c>
      <c r="I27"/>
    </row>
    <row r="28" spans="1:9" ht="13.5" customHeight="1" x14ac:dyDescent="0.25">
      <c r="A28" s="291" t="s">
        <v>60</v>
      </c>
      <c r="B28" s="10" t="s">
        <v>24</v>
      </c>
      <c r="C28" s="11">
        <v>1000</v>
      </c>
      <c r="D28" s="476">
        <v>1000</v>
      </c>
      <c r="E28" s="384">
        <v>1000</v>
      </c>
      <c r="I28"/>
    </row>
    <row r="29" spans="1:9" ht="13.5" customHeight="1" x14ac:dyDescent="0.25">
      <c r="A29" s="291"/>
      <c r="B29" s="10" t="s">
        <v>25</v>
      </c>
      <c r="C29" s="11">
        <v>0</v>
      </c>
      <c r="D29" s="476">
        <v>0</v>
      </c>
      <c r="E29" s="384">
        <v>0</v>
      </c>
      <c r="I29"/>
    </row>
    <row r="30" spans="1:9" ht="13.5" customHeight="1" x14ac:dyDescent="0.25">
      <c r="A30" s="291" t="s">
        <v>83</v>
      </c>
      <c r="B30" s="10" t="s">
        <v>26</v>
      </c>
      <c r="C30" s="11">
        <v>0</v>
      </c>
      <c r="D30" s="476">
        <v>0</v>
      </c>
      <c r="E30" s="384">
        <v>0</v>
      </c>
      <c r="I30"/>
    </row>
    <row r="31" spans="1:9" ht="13.5" customHeight="1" x14ac:dyDescent="0.25">
      <c r="A31" s="291" t="s">
        <v>62</v>
      </c>
      <c r="B31" s="10" t="s">
        <v>27</v>
      </c>
      <c r="C31" s="11">
        <v>310</v>
      </c>
      <c r="D31" s="476">
        <v>128</v>
      </c>
      <c r="E31" s="384">
        <v>128</v>
      </c>
      <c r="I31"/>
    </row>
    <row r="32" spans="1:9" ht="13.5" customHeight="1" x14ac:dyDescent="0.25">
      <c r="A32" s="291"/>
      <c r="B32" s="10" t="s">
        <v>28</v>
      </c>
      <c r="C32" s="11">
        <v>0</v>
      </c>
      <c r="D32" s="476">
        <v>0</v>
      </c>
      <c r="E32" s="384">
        <v>0</v>
      </c>
      <c r="I32"/>
    </row>
    <row r="33" spans="1:9" ht="13.5" customHeight="1" x14ac:dyDescent="0.25">
      <c r="A33" s="291"/>
      <c r="B33" s="10" t="s">
        <v>29</v>
      </c>
      <c r="C33" s="11">
        <v>0</v>
      </c>
      <c r="D33" s="476">
        <v>0</v>
      </c>
      <c r="E33" s="384">
        <v>0</v>
      </c>
      <c r="I33"/>
    </row>
    <row r="34" spans="1:9" ht="13.5" customHeight="1" x14ac:dyDescent="0.25">
      <c r="A34" s="291" t="s">
        <v>63</v>
      </c>
      <c r="B34" s="10" t="s">
        <v>30</v>
      </c>
      <c r="C34" s="11">
        <v>0</v>
      </c>
      <c r="D34" s="476">
        <v>0</v>
      </c>
      <c r="E34" s="384">
        <v>0</v>
      </c>
      <c r="I34"/>
    </row>
    <row r="35" spans="1:9" ht="13.5" customHeight="1" x14ac:dyDescent="0.25">
      <c r="A35" s="291"/>
      <c r="B35" s="10" t="s">
        <v>31</v>
      </c>
      <c r="C35" s="11">
        <v>0</v>
      </c>
      <c r="D35" s="476">
        <v>0</v>
      </c>
      <c r="E35" s="384">
        <v>0</v>
      </c>
      <c r="I35"/>
    </row>
    <row r="36" spans="1:9" ht="13.5" customHeight="1" thickBot="1" x14ac:dyDescent="0.3">
      <c r="A36" s="293" t="s">
        <v>64</v>
      </c>
      <c r="B36" s="18" t="s">
        <v>32</v>
      </c>
      <c r="C36" s="19">
        <v>260</v>
      </c>
      <c r="D36" s="477">
        <v>841</v>
      </c>
      <c r="E36" s="385">
        <v>841</v>
      </c>
      <c r="I36"/>
    </row>
    <row r="37" spans="1:9" ht="17.25" customHeight="1" thickBot="1" x14ac:dyDescent="0.3">
      <c r="A37" s="389" t="s">
        <v>13</v>
      </c>
      <c r="B37" s="13" t="s">
        <v>33</v>
      </c>
      <c r="C37" s="14">
        <f>SUM(C27:C36)</f>
        <v>1570</v>
      </c>
      <c r="D37" s="480">
        <f>SUM(D27:D36)</f>
        <v>1969</v>
      </c>
      <c r="E37" s="390">
        <f>SUM(E27:E36)</f>
        <v>1969</v>
      </c>
      <c r="I37"/>
    </row>
    <row r="38" spans="1:9" ht="13.5" customHeight="1" x14ac:dyDescent="0.25">
      <c r="A38" s="290" t="s">
        <v>65</v>
      </c>
      <c r="B38" s="15" t="s">
        <v>34</v>
      </c>
      <c r="C38" s="16">
        <v>155</v>
      </c>
      <c r="D38" s="479">
        <v>153</v>
      </c>
      <c r="E38" s="388">
        <v>153</v>
      </c>
      <c r="I38"/>
    </row>
    <row r="39" spans="1:9" ht="13.5" customHeight="1" x14ac:dyDescent="0.25">
      <c r="A39" s="290" t="s">
        <v>66</v>
      </c>
      <c r="B39" s="15" t="s">
        <v>35</v>
      </c>
      <c r="C39" s="16">
        <v>1230</v>
      </c>
      <c r="D39" s="479">
        <v>1664</v>
      </c>
      <c r="E39" s="388">
        <v>1664</v>
      </c>
      <c r="I39"/>
    </row>
    <row r="40" spans="1:9" ht="13.5" customHeight="1" x14ac:dyDescent="0.25">
      <c r="A40" s="291"/>
      <c r="B40" s="10" t="s">
        <v>305</v>
      </c>
      <c r="C40" s="11">
        <v>0</v>
      </c>
      <c r="D40" s="476">
        <v>0</v>
      </c>
      <c r="E40" s="384">
        <v>0</v>
      </c>
      <c r="I40"/>
    </row>
    <row r="41" spans="1:9" ht="13.5" customHeight="1" x14ac:dyDescent="0.25">
      <c r="A41" s="291"/>
      <c r="B41" s="10" t="s">
        <v>37</v>
      </c>
      <c r="C41" s="11">
        <v>300</v>
      </c>
      <c r="D41" s="476">
        <v>300</v>
      </c>
      <c r="E41" s="384">
        <v>300</v>
      </c>
      <c r="I41"/>
    </row>
    <row r="42" spans="1:9" ht="13.5" customHeight="1" x14ac:dyDescent="0.25">
      <c r="A42" s="291"/>
      <c r="B42" s="10" t="s">
        <v>38</v>
      </c>
      <c r="C42" s="11">
        <v>200</v>
      </c>
      <c r="D42" s="476">
        <v>150</v>
      </c>
      <c r="E42" s="384">
        <v>150</v>
      </c>
      <c r="I42"/>
    </row>
    <row r="43" spans="1:9" ht="13.5" customHeight="1" x14ac:dyDescent="0.25">
      <c r="A43" s="291"/>
      <c r="B43" s="10" t="s">
        <v>39</v>
      </c>
      <c r="C43" s="11">
        <v>100</v>
      </c>
      <c r="D43" s="476">
        <v>82</v>
      </c>
      <c r="E43" s="384">
        <v>82</v>
      </c>
      <c r="I43"/>
    </row>
    <row r="44" spans="1:9" ht="13.5" customHeight="1" x14ac:dyDescent="0.25">
      <c r="A44" s="291" t="s">
        <v>411</v>
      </c>
      <c r="B44" s="10" t="s">
        <v>412</v>
      </c>
      <c r="C44" s="11">
        <v>0</v>
      </c>
      <c r="D44" s="476">
        <v>46</v>
      </c>
      <c r="E44" s="384">
        <v>46</v>
      </c>
      <c r="I44"/>
    </row>
    <row r="45" spans="1:9" ht="25.5" customHeight="1" x14ac:dyDescent="0.25">
      <c r="A45" s="291" t="s">
        <v>70</v>
      </c>
      <c r="B45" s="10" t="s">
        <v>41</v>
      </c>
      <c r="C45" s="11">
        <v>680</v>
      </c>
      <c r="D45" s="476">
        <v>875</v>
      </c>
      <c r="E45" s="384">
        <v>875</v>
      </c>
      <c r="I45"/>
    </row>
    <row r="46" spans="1:9" ht="13.5" customHeight="1" thickBot="1" x14ac:dyDescent="0.3">
      <c r="A46" s="291" t="s">
        <v>71</v>
      </c>
      <c r="B46" s="10" t="s">
        <v>385</v>
      </c>
      <c r="C46" s="11">
        <v>1105</v>
      </c>
      <c r="D46" s="476">
        <v>1061</v>
      </c>
      <c r="E46" s="384">
        <v>858</v>
      </c>
      <c r="I46"/>
    </row>
    <row r="47" spans="1:9" ht="21.75" customHeight="1" thickBot="1" x14ac:dyDescent="0.3">
      <c r="A47" s="389" t="s">
        <v>13</v>
      </c>
      <c r="B47" s="13" t="s">
        <v>43</v>
      </c>
      <c r="C47" s="14">
        <f>SUM(C38:C46)</f>
        <v>3770</v>
      </c>
      <c r="D47" s="480">
        <f>SUM(D38:D46)</f>
        <v>4331</v>
      </c>
      <c r="E47" s="390">
        <f>SUM(E38:E46)</f>
        <v>4128</v>
      </c>
      <c r="I47"/>
    </row>
    <row r="48" spans="1:9" ht="13.5" customHeight="1" x14ac:dyDescent="0.25">
      <c r="A48" s="290" t="s">
        <v>72</v>
      </c>
      <c r="B48" s="15" t="s">
        <v>44</v>
      </c>
      <c r="C48" s="16">
        <v>1930</v>
      </c>
      <c r="D48" s="479">
        <v>1882</v>
      </c>
      <c r="E48" s="388">
        <v>1882</v>
      </c>
      <c r="I48"/>
    </row>
    <row r="49" spans="1:9" ht="13.5" customHeight="1" x14ac:dyDescent="0.25">
      <c r="A49" s="291" t="s">
        <v>73</v>
      </c>
      <c r="B49" s="10" t="s">
        <v>45</v>
      </c>
      <c r="C49" s="11">
        <v>0</v>
      </c>
      <c r="D49" s="476">
        <v>0</v>
      </c>
      <c r="E49" s="384">
        <v>0</v>
      </c>
      <c r="I49"/>
    </row>
    <row r="50" spans="1:9" ht="13.5" customHeight="1" x14ac:dyDescent="0.25">
      <c r="A50" s="291" t="s">
        <v>84</v>
      </c>
      <c r="B50" s="10" t="s">
        <v>46</v>
      </c>
      <c r="C50" s="11">
        <v>1445</v>
      </c>
      <c r="D50" s="476">
        <v>1320</v>
      </c>
      <c r="E50" s="384">
        <v>1320</v>
      </c>
      <c r="I50"/>
    </row>
    <row r="51" spans="1:9" ht="13.5" customHeight="1" thickBot="1" x14ac:dyDescent="0.3">
      <c r="A51" s="294"/>
      <c r="B51" s="21" t="s">
        <v>85</v>
      </c>
      <c r="C51" s="22">
        <v>0</v>
      </c>
      <c r="D51" s="481">
        <v>0</v>
      </c>
      <c r="E51" s="391">
        <v>0</v>
      </c>
      <c r="I51"/>
    </row>
    <row r="52" spans="1:9" ht="17.25" customHeight="1" thickBot="1" x14ac:dyDescent="0.3">
      <c r="A52" s="389" t="s">
        <v>13</v>
      </c>
      <c r="B52" s="13" t="s">
        <v>48</v>
      </c>
      <c r="C52" s="14">
        <f>SUM(C48:C51)</f>
        <v>3375</v>
      </c>
      <c r="D52" s="480">
        <f>SUM(D48:D51)</f>
        <v>3202</v>
      </c>
      <c r="E52" s="390">
        <f>SUM(E48:E51)</f>
        <v>3202</v>
      </c>
      <c r="I52"/>
    </row>
    <row r="53" spans="1:9" ht="15" customHeight="1" x14ac:dyDescent="0.25">
      <c r="A53" s="290" t="s">
        <v>86</v>
      </c>
      <c r="B53" s="15" t="s">
        <v>49</v>
      </c>
      <c r="C53" s="16">
        <v>0</v>
      </c>
      <c r="D53" s="479">
        <v>306</v>
      </c>
      <c r="E53" s="388">
        <v>306</v>
      </c>
      <c r="I53"/>
    </row>
    <row r="54" spans="1:9" ht="15" customHeight="1" x14ac:dyDescent="0.25">
      <c r="A54" s="291"/>
      <c r="B54" s="10" t="s">
        <v>50</v>
      </c>
      <c r="C54" s="11">
        <v>0</v>
      </c>
      <c r="D54" s="476">
        <v>0</v>
      </c>
      <c r="E54" s="384">
        <v>0</v>
      </c>
      <c r="I54"/>
    </row>
    <row r="55" spans="1:9" ht="15" customHeight="1" thickBot="1" x14ac:dyDescent="0.3">
      <c r="A55" s="293" t="s">
        <v>293</v>
      </c>
      <c r="B55" s="18" t="s">
        <v>51</v>
      </c>
      <c r="C55" s="19">
        <v>0</v>
      </c>
      <c r="D55" s="477">
        <v>0</v>
      </c>
      <c r="E55" s="385">
        <v>0</v>
      </c>
      <c r="I55"/>
    </row>
    <row r="56" spans="1:9" ht="17.25" customHeight="1" thickBot="1" x14ac:dyDescent="0.3">
      <c r="A56" s="389" t="s">
        <v>13</v>
      </c>
      <c r="B56" s="13" t="s">
        <v>52</v>
      </c>
      <c r="C56" s="14">
        <f>SUM(C53:C55)</f>
        <v>0</v>
      </c>
      <c r="D56" s="480">
        <f>SUM(D53:D55)</f>
        <v>306</v>
      </c>
      <c r="E56" s="390">
        <f>SUM(E53:E55)</f>
        <v>306</v>
      </c>
      <c r="I56"/>
    </row>
    <row r="57" spans="1:9" ht="17.25" customHeight="1" thickBot="1" x14ac:dyDescent="0.3">
      <c r="A57" s="670" t="s">
        <v>53</v>
      </c>
      <c r="B57" s="671"/>
      <c r="C57" s="24">
        <f>C18+C26+C37+C47+C52+C56+C8</f>
        <v>50316</v>
      </c>
      <c r="D57" s="482">
        <f>D18+D26+D37+D47+D52+D56+D8+D21</f>
        <v>57244</v>
      </c>
      <c r="E57" s="392">
        <f>E18+E26+E37+E47+E52+E56+E8+E21</f>
        <v>57041</v>
      </c>
      <c r="I57"/>
    </row>
    <row r="58" spans="1:9" x14ac:dyDescent="0.25">
      <c r="B58" s="25"/>
      <c r="C58" s="25"/>
      <c r="D58" s="12"/>
      <c r="E58" s="12"/>
    </row>
    <row r="59" spans="1:9" x14ac:dyDescent="0.25">
      <c r="B59" s="26"/>
      <c r="C59" s="26"/>
    </row>
    <row r="60" spans="1:9" x14ac:dyDescent="0.25">
      <c r="B60" s="25"/>
      <c r="C60" s="27"/>
    </row>
    <row r="61" spans="1:9" x14ac:dyDescent="0.25">
      <c r="B61" s="25"/>
      <c r="C61" s="27"/>
    </row>
    <row r="62" spans="1:9" x14ac:dyDescent="0.25">
      <c r="B62" s="25"/>
      <c r="C62" s="27"/>
    </row>
    <row r="63" spans="1:9" x14ac:dyDescent="0.25">
      <c r="B63" s="26"/>
      <c r="C63" s="20"/>
    </row>
    <row r="67" spans="3:3" x14ac:dyDescent="0.25">
      <c r="C67" s="23"/>
    </row>
    <row r="69" spans="3:3" x14ac:dyDescent="0.25">
      <c r="C69" s="23"/>
    </row>
    <row r="70" spans="3:3" x14ac:dyDescent="0.25">
      <c r="C70" s="23"/>
    </row>
    <row r="71" spans="3:3" x14ac:dyDescent="0.25">
      <c r="C71" s="23"/>
    </row>
    <row r="72" spans="3:3" x14ac:dyDescent="0.25">
      <c r="C72" s="23"/>
    </row>
    <row r="73" spans="3:3" x14ac:dyDescent="0.25">
      <c r="C73" s="23"/>
    </row>
    <row r="74" spans="3:3" x14ac:dyDescent="0.25">
      <c r="C74" s="23"/>
    </row>
    <row r="75" spans="3:3" x14ac:dyDescent="0.25">
      <c r="C75" s="23"/>
    </row>
    <row r="76" spans="3:3" x14ac:dyDescent="0.25">
      <c r="C76" s="23"/>
    </row>
    <row r="77" spans="3:3" x14ac:dyDescent="0.25">
      <c r="C77" s="23"/>
    </row>
    <row r="78" spans="3:3" x14ac:dyDescent="0.25">
      <c r="C78" s="23"/>
    </row>
    <row r="79" spans="3:3" x14ac:dyDescent="0.25">
      <c r="C79" s="23"/>
    </row>
    <row r="80" spans="3:3" x14ac:dyDescent="0.25">
      <c r="C80" s="23"/>
    </row>
    <row r="81" spans="3:3" x14ac:dyDescent="0.25">
      <c r="C81" s="23"/>
    </row>
    <row r="82" spans="3:3" x14ac:dyDescent="0.25">
      <c r="C82" s="23"/>
    </row>
    <row r="83" spans="3:3" x14ac:dyDescent="0.25">
      <c r="C83" s="23"/>
    </row>
    <row r="84" spans="3:3" x14ac:dyDescent="0.25">
      <c r="C84" s="23"/>
    </row>
  </sheetData>
  <mergeCells count="4">
    <mergeCell ref="A12:A13"/>
    <mergeCell ref="A57:B57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9"/>
  <sheetViews>
    <sheetView topLeftCell="A4" workbookViewId="0">
      <selection activeCell="I20" sqref="I20"/>
    </sheetView>
  </sheetViews>
  <sheetFormatPr defaultRowHeight="15" x14ac:dyDescent="0.25"/>
  <cols>
    <col min="1" max="5" width="9.140625" style="336"/>
    <col min="6" max="6" width="12.7109375" style="336" customWidth="1"/>
    <col min="7" max="8" width="12.7109375" style="257" customWidth="1"/>
    <col min="9" max="9" width="13.7109375" style="257" customWidth="1"/>
    <col min="10" max="16384" width="9.140625" style="257"/>
  </cols>
  <sheetData>
    <row r="1" spans="1:8" x14ac:dyDescent="0.25">
      <c r="A1" s="680"/>
      <c r="B1" s="680"/>
      <c r="C1" s="680"/>
      <c r="D1" s="680"/>
      <c r="E1" s="680"/>
      <c r="F1" s="680"/>
      <c r="G1" s="298"/>
      <c r="H1" s="298"/>
    </row>
    <row r="2" spans="1:8" x14ac:dyDescent="0.25">
      <c r="A2" s="335"/>
      <c r="B2" s="335"/>
      <c r="C2" s="335"/>
      <c r="D2" s="335"/>
      <c r="E2" s="335"/>
      <c r="F2" s="335"/>
      <c r="G2" s="88"/>
      <c r="H2" s="88"/>
    </row>
    <row r="3" spans="1:8" ht="28.5" customHeight="1" x14ac:dyDescent="0.25">
      <c r="A3" s="693" t="s">
        <v>358</v>
      </c>
      <c r="B3" s="694"/>
      <c r="C3" s="694"/>
      <c r="D3" s="694"/>
      <c r="E3" s="694"/>
      <c r="F3" s="694"/>
      <c r="G3" s="533"/>
      <c r="H3" s="299"/>
    </row>
    <row r="4" spans="1:8" x14ac:dyDescent="0.25">
      <c r="A4" s="584"/>
      <c r="B4" s="584"/>
      <c r="C4" s="584"/>
      <c r="D4" s="584"/>
      <c r="E4" s="584"/>
      <c r="F4" s="584"/>
      <c r="G4" s="584"/>
      <c r="H4" s="584"/>
    </row>
    <row r="5" spans="1:8" ht="15.75" thickBot="1" x14ac:dyDescent="0.3">
      <c r="A5" s="361"/>
      <c r="B5" s="361"/>
      <c r="C5" s="362"/>
      <c r="D5" s="361"/>
      <c r="E5" s="361"/>
      <c r="G5" s="363" t="s">
        <v>101</v>
      </c>
      <c r="H5" s="214"/>
    </row>
    <row r="6" spans="1:8" x14ac:dyDescent="0.25">
      <c r="A6" s="461"/>
      <c r="B6" s="681" t="s">
        <v>89</v>
      </c>
      <c r="C6" s="681"/>
      <c r="D6" s="681"/>
      <c r="E6" s="681"/>
      <c r="F6" s="462" t="s">
        <v>90</v>
      </c>
      <c r="G6" s="463" t="s">
        <v>91</v>
      </c>
    </row>
    <row r="7" spans="1:8" ht="31.5" customHeight="1" x14ac:dyDescent="0.25">
      <c r="A7" s="364" t="s">
        <v>158</v>
      </c>
      <c r="B7" s="682" t="s">
        <v>159</v>
      </c>
      <c r="C7" s="682"/>
      <c r="D7" s="682"/>
      <c r="E7" s="682"/>
      <c r="F7" s="365" t="s">
        <v>282</v>
      </c>
      <c r="G7" s="464" t="s">
        <v>399</v>
      </c>
    </row>
    <row r="8" spans="1:8" x14ac:dyDescent="0.25">
      <c r="A8" s="683">
        <v>1</v>
      </c>
      <c r="B8" s="684" t="s">
        <v>160</v>
      </c>
      <c r="C8" s="684"/>
      <c r="D8" s="684"/>
      <c r="E8" s="684"/>
      <c r="F8" s="685"/>
      <c r="G8" s="688"/>
    </row>
    <row r="9" spans="1:8" x14ac:dyDescent="0.25">
      <c r="A9" s="683"/>
      <c r="B9" s="684"/>
      <c r="C9" s="684"/>
      <c r="D9" s="684"/>
      <c r="E9" s="684"/>
      <c r="F9" s="686"/>
      <c r="G9" s="689"/>
    </row>
    <row r="10" spans="1:8" x14ac:dyDescent="0.25">
      <c r="A10" s="683"/>
      <c r="B10" s="684"/>
      <c r="C10" s="684"/>
      <c r="D10" s="684"/>
      <c r="E10" s="684"/>
      <c r="F10" s="687"/>
      <c r="G10" s="690"/>
    </row>
    <row r="11" spans="1:8" ht="30.75" customHeight="1" x14ac:dyDescent="0.25">
      <c r="A11" s="366">
        <v>2</v>
      </c>
      <c r="B11" s="675" t="s">
        <v>392</v>
      </c>
      <c r="C11" s="675"/>
      <c r="D11" s="675"/>
      <c r="E11" s="675"/>
      <c r="F11" s="242">
        <v>65762</v>
      </c>
      <c r="G11" s="406">
        <v>65762</v>
      </c>
    </row>
    <row r="12" spans="1:8" x14ac:dyDescent="0.25">
      <c r="A12" s="367">
        <v>3</v>
      </c>
      <c r="B12" s="599" t="s">
        <v>13</v>
      </c>
      <c r="C12" s="599"/>
      <c r="D12" s="599"/>
      <c r="E12" s="599"/>
      <c r="F12" s="465">
        <f>SUM(F11)</f>
        <v>65762</v>
      </c>
      <c r="G12" s="466">
        <f>SUM(G11)</f>
        <v>65762</v>
      </c>
    </row>
    <row r="13" spans="1:8" x14ac:dyDescent="0.25">
      <c r="A13" s="335"/>
      <c r="B13" s="335"/>
      <c r="C13" s="335"/>
      <c r="D13" s="335"/>
      <c r="E13" s="335"/>
      <c r="F13" s="335"/>
      <c r="G13" s="335"/>
    </row>
    <row r="14" spans="1:8" x14ac:dyDescent="0.25">
      <c r="A14" s="335"/>
      <c r="B14" s="335"/>
      <c r="C14" s="335"/>
      <c r="D14" s="335"/>
      <c r="E14" s="335"/>
      <c r="F14" s="335"/>
      <c r="G14" s="335"/>
    </row>
    <row r="15" spans="1:8" x14ac:dyDescent="0.25">
      <c r="A15" s="676">
        <v>4</v>
      </c>
      <c r="B15" s="677" t="s">
        <v>161</v>
      </c>
      <c r="C15" s="677"/>
      <c r="D15" s="677"/>
      <c r="E15" s="677"/>
      <c r="F15" s="678"/>
      <c r="G15" s="691"/>
    </row>
    <row r="16" spans="1:8" x14ac:dyDescent="0.25">
      <c r="A16" s="676"/>
      <c r="B16" s="677"/>
      <c r="C16" s="677"/>
      <c r="D16" s="677"/>
      <c r="E16" s="677"/>
      <c r="F16" s="679"/>
      <c r="G16" s="692"/>
    </row>
    <row r="17" spans="1:7" x14ac:dyDescent="0.25">
      <c r="A17" s="367">
        <v>5</v>
      </c>
      <c r="B17" s="590" t="s">
        <v>393</v>
      </c>
      <c r="C17" s="590"/>
      <c r="D17" s="590"/>
      <c r="E17" s="590"/>
      <c r="F17" s="241">
        <v>65762</v>
      </c>
      <c r="G17" s="408">
        <v>65762</v>
      </c>
    </row>
    <row r="18" spans="1:7" ht="15.75" thickBot="1" x14ac:dyDescent="0.3">
      <c r="A18" s="368">
        <v>6</v>
      </c>
      <c r="B18" s="674" t="s">
        <v>165</v>
      </c>
      <c r="C18" s="674"/>
      <c r="D18" s="674"/>
      <c r="E18" s="674"/>
      <c r="F18" s="312">
        <f>SUM(F17:F17)</f>
        <v>65762</v>
      </c>
      <c r="G18" s="467">
        <f>SUM(G17:G17)</f>
        <v>65762</v>
      </c>
    </row>
    <row r="19" spans="1:7" x14ac:dyDescent="0.25">
      <c r="A19" s="369"/>
      <c r="B19" s="105"/>
      <c r="C19" s="105"/>
      <c r="D19" s="105"/>
      <c r="E19" s="105"/>
      <c r="F19" s="105"/>
    </row>
  </sheetData>
  <mergeCells count="17">
    <mergeCell ref="F15:F16"/>
    <mergeCell ref="B17:E17"/>
    <mergeCell ref="A1:F1"/>
    <mergeCell ref="A4:H4"/>
    <mergeCell ref="B6:E6"/>
    <mergeCell ref="B7:E7"/>
    <mergeCell ref="A8:A10"/>
    <mergeCell ref="B8:E10"/>
    <mergeCell ref="F8:F10"/>
    <mergeCell ref="G8:G10"/>
    <mergeCell ref="G15:G16"/>
    <mergeCell ref="A3:G3"/>
    <mergeCell ref="B18:E18"/>
    <mergeCell ref="B11:E11"/>
    <mergeCell ref="B12:E12"/>
    <mergeCell ref="A15:A16"/>
    <mergeCell ref="B15:E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4"/>
  <sheetViews>
    <sheetView topLeftCell="A4" workbookViewId="0">
      <selection activeCell="K19" sqref="K18:K19"/>
    </sheetView>
  </sheetViews>
  <sheetFormatPr defaultRowHeight="15" x14ac:dyDescent="0.25"/>
  <cols>
    <col min="1" max="5" width="9.140625" style="336"/>
    <col min="6" max="6" width="12.7109375" style="336" customWidth="1"/>
    <col min="7" max="8" width="12.7109375" style="257" customWidth="1"/>
    <col min="9" max="9" width="13.7109375" style="257" customWidth="1"/>
    <col min="10" max="16384" width="9.140625" style="257"/>
  </cols>
  <sheetData>
    <row r="1" spans="1:8" x14ac:dyDescent="0.25">
      <c r="A1" s="680"/>
      <c r="B1" s="680"/>
      <c r="C1" s="680"/>
      <c r="D1" s="680"/>
      <c r="E1" s="680"/>
      <c r="F1" s="680"/>
      <c r="G1" s="298"/>
      <c r="H1" s="298"/>
    </row>
    <row r="2" spans="1:8" x14ac:dyDescent="0.25">
      <c r="A2" s="335"/>
      <c r="B2" s="335"/>
      <c r="C2" s="335"/>
      <c r="D2" s="335"/>
      <c r="E2" s="335"/>
      <c r="F2" s="335"/>
      <c r="G2" s="88"/>
      <c r="H2" s="88"/>
    </row>
    <row r="3" spans="1:8" ht="28.5" customHeight="1" x14ac:dyDescent="0.25">
      <c r="A3" s="693" t="s">
        <v>357</v>
      </c>
      <c r="B3" s="694"/>
      <c r="C3" s="694"/>
      <c r="D3" s="694"/>
      <c r="E3" s="694"/>
      <c r="F3" s="694"/>
      <c r="G3" s="533"/>
      <c r="H3" s="299"/>
    </row>
    <row r="4" spans="1:8" x14ac:dyDescent="0.25">
      <c r="A4" s="584"/>
      <c r="B4" s="584"/>
      <c r="C4" s="584"/>
      <c r="D4" s="584"/>
      <c r="E4" s="584"/>
      <c r="F4" s="584"/>
      <c r="G4" s="584"/>
      <c r="H4" s="584"/>
    </row>
    <row r="5" spans="1:8" ht="15.75" thickBot="1" x14ac:dyDescent="0.3">
      <c r="A5" s="361"/>
      <c r="B5" s="361"/>
      <c r="C5" s="362"/>
      <c r="D5" s="361"/>
      <c r="E5" s="361"/>
      <c r="G5" s="363" t="s">
        <v>101</v>
      </c>
      <c r="H5" s="214"/>
    </row>
    <row r="6" spans="1:8" x14ac:dyDescent="0.25">
      <c r="A6" s="461"/>
      <c r="B6" s="681" t="s">
        <v>89</v>
      </c>
      <c r="C6" s="681"/>
      <c r="D6" s="681"/>
      <c r="E6" s="681"/>
      <c r="F6" s="462" t="s">
        <v>90</v>
      </c>
      <c r="G6" s="463" t="s">
        <v>91</v>
      </c>
    </row>
    <row r="7" spans="1:8" ht="31.5" customHeight="1" x14ac:dyDescent="0.25">
      <c r="A7" s="364" t="s">
        <v>158</v>
      </c>
      <c r="B7" s="682" t="s">
        <v>159</v>
      </c>
      <c r="C7" s="682"/>
      <c r="D7" s="682"/>
      <c r="E7" s="682"/>
      <c r="F7" s="365" t="s">
        <v>282</v>
      </c>
      <c r="G7" s="464" t="s">
        <v>399</v>
      </c>
    </row>
    <row r="8" spans="1:8" x14ac:dyDescent="0.25">
      <c r="A8" s="683">
        <v>1</v>
      </c>
      <c r="B8" s="684" t="s">
        <v>160</v>
      </c>
      <c r="C8" s="684"/>
      <c r="D8" s="684"/>
      <c r="E8" s="684"/>
      <c r="F8" s="685"/>
      <c r="G8" s="688"/>
    </row>
    <row r="9" spans="1:8" x14ac:dyDescent="0.25">
      <c r="A9" s="683"/>
      <c r="B9" s="684"/>
      <c r="C9" s="684"/>
      <c r="D9" s="684"/>
      <c r="E9" s="684"/>
      <c r="F9" s="686"/>
      <c r="G9" s="689"/>
    </row>
    <row r="10" spans="1:8" x14ac:dyDescent="0.25">
      <c r="A10" s="683"/>
      <c r="B10" s="684"/>
      <c r="C10" s="684"/>
      <c r="D10" s="684"/>
      <c r="E10" s="684"/>
      <c r="F10" s="687"/>
      <c r="G10" s="690"/>
    </row>
    <row r="11" spans="1:8" ht="30.75" customHeight="1" x14ac:dyDescent="0.25">
      <c r="A11" s="366">
        <v>2</v>
      </c>
      <c r="B11" s="675" t="s">
        <v>353</v>
      </c>
      <c r="C11" s="675"/>
      <c r="D11" s="675"/>
      <c r="E11" s="675"/>
      <c r="F11" s="242">
        <f>'Társulás '!F18</f>
        <v>65762</v>
      </c>
      <c r="G11" s="406">
        <f>'Társulás '!G18</f>
        <v>65762</v>
      </c>
    </row>
    <row r="12" spans="1:8" x14ac:dyDescent="0.25">
      <c r="A12" s="367">
        <v>3</v>
      </c>
      <c r="B12" s="599" t="s">
        <v>13</v>
      </c>
      <c r="C12" s="599"/>
      <c r="D12" s="599"/>
      <c r="E12" s="599"/>
      <c r="F12" s="465">
        <f>SUM(F11)</f>
        <v>65762</v>
      </c>
      <c r="G12" s="466">
        <f>SUM(G11)</f>
        <v>65762</v>
      </c>
    </row>
    <row r="13" spans="1:8" x14ac:dyDescent="0.25">
      <c r="A13" s="335"/>
      <c r="B13" s="335"/>
      <c r="C13" s="335"/>
      <c r="D13" s="335"/>
      <c r="E13" s="335"/>
      <c r="F13" s="335"/>
      <c r="G13" s="335"/>
    </row>
    <row r="14" spans="1:8" x14ac:dyDescent="0.25">
      <c r="A14" s="335"/>
      <c r="B14" s="335"/>
      <c r="C14" s="335"/>
      <c r="D14" s="335"/>
      <c r="E14" s="335"/>
      <c r="F14" s="335"/>
      <c r="G14" s="335"/>
    </row>
    <row r="15" spans="1:8" x14ac:dyDescent="0.25">
      <c r="A15" s="676">
        <v>4</v>
      </c>
      <c r="B15" s="677" t="s">
        <v>161</v>
      </c>
      <c r="C15" s="677"/>
      <c r="D15" s="677"/>
      <c r="E15" s="677"/>
      <c r="F15" s="678"/>
      <c r="G15" s="691"/>
    </row>
    <row r="16" spans="1:8" x14ac:dyDescent="0.25">
      <c r="A16" s="676"/>
      <c r="B16" s="677"/>
      <c r="C16" s="677"/>
      <c r="D16" s="677"/>
      <c r="E16" s="677"/>
      <c r="F16" s="679"/>
      <c r="G16" s="692"/>
    </row>
    <row r="17" spans="1:7" x14ac:dyDescent="0.25">
      <c r="A17" s="367">
        <v>5</v>
      </c>
      <c r="B17" s="590" t="s">
        <v>162</v>
      </c>
      <c r="C17" s="590"/>
      <c r="D17" s="590"/>
      <c r="E17" s="590"/>
      <c r="F17" s="241">
        <f>Ovi!C19</f>
        <v>42870</v>
      </c>
      <c r="G17" s="408">
        <f>Ovi!D19</f>
        <v>42870</v>
      </c>
    </row>
    <row r="18" spans="1:7" x14ac:dyDescent="0.25">
      <c r="A18" s="367">
        <v>6</v>
      </c>
      <c r="B18" s="590" t="s">
        <v>163</v>
      </c>
      <c r="C18" s="590"/>
      <c r="D18" s="590"/>
      <c r="E18" s="590"/>
      <c r="F18" s="241">
        <f>Ovi!C27</f>
        <v>8007</v>
      </c>
      <c r="G18" s="408">
        <f>Ovi!D27</f>
        <v>8007</v>
      </c>
    </row>
    <row r="19" spans="1:7" x14ac:dyDescent="0.25">
      <c r="A19" s="367">
        <v>7</v>
      </c>
      <c r="B19" s="590" t="s">
        <v>354</v>
      </c>
      <c r="C19" s="590"/>
      <c r="D19" s="590"/>
      <c r="E19" s="590"/>
      <c r="F19" s="241">
        <v>0</v>
      </c>
      <c r="G19" s="408">
        <v>0</v>
      </c>
    </row>
    <row r="20" spans="1:7" x14ac:dyDescent="0.25">
      <c r="A20" s="367">
        <v>8</v>
      </c>
      <c r="B20" s="590" t="s">
        <v>33</v>
      </c>
      <c r="C20" s="590"/>
      <c r="D20" s="590"/>
      <c r="E20" s="590"/>
      <c r="F20" s="241">
        <f>Ovi!C38</f>
        <v>9710</v>
      </c>
      <c r="G20" s="408">
        <f>Ovi!D38</f>
        <v>9710</v>
      </c>
    </row>
    <row r="21" spans="1:7" x14ac:dyDescent="0.25">
      <c r="A21" s="367">
        <v>9</v>
      </c>
      <c r="B21" s="590" t="s">
        <v>43</v>
      </c>
      <c r="C21" s="590"/>
      <c r="D21" s="590"/>
      <c r="E21" s="590"/>
      <c r="F21" s="241">
        <f>Ovi!C48</f>
        <v>2125</v>
      </c>
      <c r="G21" s="408">
        <f>Ovi!D48</f>
        <v>2125</v>
      </c>
    </row>
    <row r="22" spans="1:7" x14ac:dyDescent="0.25">
      <c r="A22" s="367">
        <v>10</v>
      </c>
      <c r="B22" s="630" t="s">
        <v>164</v>
      </c>
      <c r="C22" s="630"/>
      <c r="D22" s="630"/>
      <c r="E22" s="630"/>
      <c r="F22" s="241">
        <f>Ovi!C49</f>
        <v>40</v>
      </c>
      <c r="G22" s="408">
        <f>Ovi!D49</f>
        <v>40</v>
      </c>
    </row>
    <row r="23" spans="1:7" x14ac:dyDescent="0.25">
      <c r="A23" s="367">
        <v>11</v>
      </c>
      <c r="B23" s="590" t="s">
        <v>46</v>
      </c>
      <c r="C23" s="590"/>
      <c r="D23" s="590"/>
      <c r="E23" s="590"/>
      <c r="F23" s="241">
        <f>Ovi!C51</f>
        <v>3130</v>
      </c>
      <c r="G23" s="408">
        <f>Ovi!D51</f>
        <v>3130</v>
      </c>
    </row>
    <row r="24" spans="1:7" x14ac:dyDescent="0.25">
      <c r="A24" s="370">
        <v>12</v>
      </c>
      <c r="B24" s="599" t="s">
        <v>165</v>
      </c>
      <c r="C24" s="599"/>
      <c r="D24" s="599"/>
      <c r="E24" s="599"/>
      <c r="F24" s="468">
        <f>SUM(F17:F23)</f>
        <v>65882</v>
      </c>
      <c r="G24" s="469">
        <f>SUM(G17:G23)</f>
        <v>65882</v>
      </c>
    </row>
    <row r="25" spans="1:7" x14ac:dyDescent="0.25">
      <c r="A25" s="369"/>
      <c r="B25" s="105"/>
      <c r="C25" s="105"/>
      <c r="D25" s="105"/>
      <c r="E25" s="105"/>
      <c r="F25" s="105"/>
      <c r="G25" s="105"/>
    </row>
    <row r="26" spans="1:7" x14ac:dyDescent="0.25">
      <c r="A26" s="676">
        <v>13</v>
      </c>
      <c r="B26" s="695" t="s">
        <v>166</v>
      </c>
      <c r="C26" s="695"/>
      <c r="D26" s="695"/>
      <c r="E26" s="695"/>
      <c r="F26" s="678"/>
      <c r="G26" s="691"/>
    </row>
    <row r="27" spans="1:7" x14ac:dyDescent="0.25">
      <c r="A27" s="676"/>
      <c r="B27" s="695"/>
      <c r="C27" s="695"/>
      <c r="D27" s="695"/>
      <c r="E27" s="695"/>
      <c r="F27" s="679"/>
      <c r="G27" s="692"/>
    </row>
    <row r="28" spans="1:7" x14ac:dyDescent="0.25">
      <c r="A28" s="367">
        <v>14</v>
      </c>
      <c r="B28" s="593" t="s">
        <v>243</v>
      </c>
      <c r="C28" s="696"/>
      <c r="D28" s="696"/>
      <c r="E28" s="697"/>
      <c r="F28" s="313">
        <f>Ovi!C7</f>
        <v>0</v>
      </c>
      <c r="G28" s="422">
        <f>Ovi!D7</f>
        <v>0</v>
      </c>
    </row>
    <row r="29" spans="1:7" x14ac:dyDescent="0.25">
      <c r="A29" s="367">
        <v>15</v>
      </c>
      <c r="B29" s="593" t="s">
        <v>216</v>
      </c>
      <c r="C29" s="696"/>
      <c r="D29" s="696"/>
      <c r="E29" s="697"/>
      <c r="F29" s="313">
        <v>0</v>
      </c>
      <c r="G29" s="422">
        <v>0</v>
      </c>
    </row>
    <row r="30" spans="1:7" x14ac:dyDescent="0.25">
      <c r="A30" s="367">
        <v>16</v>
      </c>
      <c r="B30" s="593" t="s">
        <v>167</v>
      </c>
      <c r="C30" s="696"/>
      <c r="D30" s="696"/>
      <c r="E30" s="697"/>
      <c r="F30" s="313">
        <f>(F28+F29)*0.27</f>
        <v>0</v>
      </c>
      <c r="G30" s="422">
        <f>(G28+G29)*0.27</f>
        <v>0</v>
      </c>
    </row>
    <row r="31" spans="1:7" x14ac:dyDescent="0.25">
      <c r="A31" s="370">
        <v>17</v>
      </c>
      <c r="B31" s="698" t="s">
        <v>168</v>
      </c>
      <c r="C31" s="696"/>
      <c r="D31" s="696"/>
      <c r="E31" s="697"/>
      <c r="F31" s="218">
        <f>SUM(F28:F30)</f>
        <v>0</v>
      </c>
      <c r="G31" s="409">
        <f>SUM(G28:G30)</f>
        <v>0</v>
      </c>
    </row>
    <row r="32" spans="1:7" x14ac:dyDescent="0.25">
      <c r="A32" s="367">
        <v>18</v>
      </c>
      <c r="B32" s="599" t="s">
        <v>13</v>
      </c>
      <c r="C32" s="599"/>
      <c r="D32" s="599"/>
      <c r="E32" s="599"/>
      <c r="F32" s="470">
        <f>SUM(F24,F31)</f>
        <v>65882</v>
      </c>
      <c r="G32" s="466">
        <f>SUM(G24,G31)</f>
        <v>65882</v>
      </c>
    </row>
    <row r="33" spans="1:8" x14ac:dyDescent="0.25">
      <c r="A33" s="471"/>
      <c r="B33" s="335"/>
      <c r="C33" s="335"/>
      <c r="D33" s="335"/>
      <c r="E33" s="335"/>
      <c r="F33" s="335"/>
      <c r="G33" s="335"/>
      <c r="H33" s="88"/>
    </row>
    <row r="34" spans="1:8" ht="15.75" thickBot="1" x14ac:dyDescent="0.3">
      <c r="A34" s="472">
        <v>19</v>
      </c>
      <c r="B34" s="699" t="s">
        <v>169</v>
      </c>
      <c r="C34" s="700"/>
      <c r="D34" s="700"/>
      <c r="E34" s="701"/>
      <c r="F34" s="473" t="s">
        <v>355</v>
      </c>
      <c r="G34" s="474" t="s">
        <v>355</v>
      </c>
    </row>
  </sheetData>
  <mergeCells count="33">
    <mergeCell ref="B34:E34"/>
    <mergeCell ref="B17:E17"/>
    <mergeCell ref="A1:F1"/>
    <mergeCell ref="A4:H4"/>
    <mergeCell ref="B6:E6"/>
    <mergeCell ref="B7:E7"/>
    <mergeCell ref="A8:A10"/>
    <mergeCell ref="B8:E10"/>
    <mergeCell ref="F8:F10"/>
    <mergeCell ref="B11:E11"/>
    <mergeCell ref="B12:E12"/>
    <mergeCell ref="A15:A16"/>
    <mergeCell ref="B15:E16"/>
    <mergeCell ref="F15:F16"/>
    <mergeCell ref="A3:G3"/>
    <mergeCell ref="G8:G10"/>
    <mergeCell ref="B31:E31"/>
    <mergeCell ref="B32:E32"/>
    <mergeCell ref="B24:E24"/>
    <mergeCell ref="F26:F27"/>
    <mergeCell ref="B28:E28"/>
    <mergeCell ref="B29:E29"/>
    <mergeCell ref="A26:A27"/>
    <mergeCell ref="B26:E27"/>
    <mergeCell ref="G15:G16"/>
    <mergeCell ref="G26:G27"/>
    <mergeCell ref="B30:E30"/>
    <mergeCell ref="B18:E18"/>
    <mergeCell ref="B19:E19"/>
    <mergeCell ref="B20:E20"/>
    <mergeCell ref="B21:E21"/>
    <mergeCell ref="B22:E22"/>
    <mergeCell ref="B23:E23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60"/>
  <sheetViews>
    <sheetView showWhiteSpace="0" topLeftCell="A7" workbookViewId="0">
      <selection activeCell="J47" sqref="J47"/>
    </sheetView>
  </sheetViews>
  <sheetFormatPr defaultRowHeight="15" x14ac:dyDescent="0.25"/>
  <cols>
    <col min="1" max="1" width="9.140625" style="336"/>
    <col min="2" max="2" width="41.7109375" style="336" customWidth="1"/>
    <col min="3" max="3" width="11.28515625" style="336" customWidth="1"/>
    <col min="4" max="4" width="11.28515625" customWidth="1"/>
  </cols>
  <sheetData>
    <row r="2" spans="1:4" x14ac:dyDescent="0.25">
      <c r="A2" s="706" t="s">
        <v>377</v>
      </c>
      <c r="B2" s="706"/>
      <c r="C2" s="706"/>
      <c r="D2" s="707"/>
    </row>
    <row r="3" spans="1:4" x14ac:dyDescent="0.25">
      <c r="A3" s="706" t="s">
        <v>378</v>
      </c>
      <c r="B3" s="706"/>
      <c r="C3" s="706"/>
      <c r="D3" s="707"/>
    </row>
    <row r="4" spans="1:4" ht="15.75" thickBot="1" x14ac:dyDescent="0.3">
      <c r="A4" s="337"/>
      <c r="B4" s="337"/>
      <c r="C4" s="337"/>
      <c r="D4" s="260"/>
    </row>
    <row r="5" spans="1:4" ht="26.25" thickBot="1" x14ac:dyDescent="0.3">
      <c r="A5" s="338" t="s">
        <v>54</v>
      </c>
      <c r="B5" s="339" t="s">
        <v>0</v>
      </c>
      <c r="C5" s="340" t="s">
        <v>290</v>
      </c>
      <c r="D5" s="340" t="s">
        <v>410</v>
      </c>
    </row>
    <row r="6" spans="1:4" ht="12.95" customHeight="1" x14ac:dyDescent="0.25">
      <c r="A6" s="341"/>
      <c r="B6" s="342" t="s">
        <v>299</v>
      </c>
      <c r="C6" s="343"/>
      <c r="D6" s="343"/>
    </row>
    <row r="7" spans="1:4" ht="12.95" customHeight="1" x14ac:dyDescent="0.25">
      <c r="A7" s="286" t="s">
        <v>300</v>
      </c>
      <c r="B7" s="344" t="s">
        <v>1</v>
      </c>
      <c r="C7" s="345">
        <v>0</v>
      </c>
      <c r="D7" s="345">
        <v>0</v>
      </c>
    </row>
    <row r="8" spans="1:4" ht="12.95" customHeight="1" x14ac:dyDescent="0.25">
      <c r="A8" s="286" t="s">
        <v>301</v>
      </c>
      <c r="B8" s="344" t="s">
        <v>2</v>
      </c>
      <c r="C8" s="345">
        <v>0</v>
      </c>
      <c r="D8" s="345">
        <v>0</v>
      </c>
    </row>
    <row r="9" spans="1:4" ht="12.95" customHeight="1" x14ac:dyDescent="0.25">
      <c r="A9" s="346"/>
      <c r="B9" s="347" t="s">
        <v>3</v>
      </c>
      <c r="C9" s="348">
        <f>SUM(C7:C8)</f>
        <v>0</v>
      </c>
      <c r="D9" s="348">
        <f>SUM(D7:D8)</f>
        <v>0</v>
      </c>
    </row>
    <row r="10" spans="1:4" ht="12.95" customHeight="1" x14ac:dyDescent="0.25">
      <c r="A10" s="286" t="s">
        <v>55</v>
      </c>
      <c r="B10" s="344" t="s">
        <v>4</v>
      </c>
      <c r="C10" s="345">
        <v>38060</v>
      </c>
      <c r="D10" s="345">
        <v>38060</v>
      </c>
    </row>
    <row r="11" spans="1:4" ht="12.95" customHeight="1" x14ac:dyDescent="0.25">
      <c r="A11" s="286" t="s">
        <v>302</v>
      </c>
      <c r="B11" s="344" t="s">
        <v>5</v>
      </c>
      <c r="C11" s="345">
        <v>0</v>
      </c>
      <c r="D11" s="345">
        <v>0</v>
      </c>
    </row>
    <row r="12" spans="1:4" ht="12.95" customHeight="1" x14ac:dyDescent="0.25">
      <c r="A12" s="286"/>
      <c r="B12" s="344" t="s">
        <v>6</v>
      </c>
      <c r="C12" s="345">
        <v>0</v>
      </c>
      <c r="D12" s="345">
        <v>0</v>
      </c>
    </row>
    <row r="13" spans="1:4" ht="12.95" customHeight="1" x14ac:dyDescent="0.25">
      <c r="A13" s="702"/>
      <c r="B13" s="344" t="s">
        <v>7</v>
      </c>
      <c r="C13" s="345">
        <v>0</v>
      </c>
      <c r="D13" s="345">
        <v>0</v>
      </c>
    </row>
    <row r="14" spans="1:4" ht="12.95" customHeight="1" x14ac:dyDescent="0.25">
      <c r="A14" s="703"/>
      <c r="B14" s="344" t="s">
        <v>8</v>
      </c>
      <c r="C14" s="345">
        <v>0</v>
      </c>
      <c r="D14" s="345">
        <v>0</v>
      </c>
    </row>
    <row r="15" spans="1:4" ht="12.95" customHeight="1" x14ac:dyDescent="0.25">
      <c r="A15" s="286"/>
      <c r="B15" s="344" t="s">
        <v>9</v>
      </c>
      <c r="C15" s="345">
        <v>1102</v>
      </c>
      <c r="D15" s="345">
        <v>1102</v>
      </c>
    </row>
    <row r="16" spans="1:4" ht="12.95" customHeight="1" x14ac:dyDescent="0.25">
      <c r="A16" s="286" t="s">
        <v>289</v>
      </c>
      <c r="B16" s="344" t="s">
        <v>10</v>
      </c>
      <c r="C16" s="345">
        <v>950</v>
      </c>
      <c r="D16" s="345">
        <v>950</v>
      </c>
    </row>
    <row r="17" spans="1:4" ht="12.95" customHeight="1" x14ac:dyDescent="0.25">
      <c r="A17" s="286" t="s">
        <v>56</v>
      </c>
      <c r="B17" s="344" t="s">
        <v>11</v>
      </c>
      <c r="C17" s="345">
        <v>315</v>
      </c>
      <c r="D17" s="345">
        <v>315</v>
      </c>
    </row>
    <row r="18" spans="1:4" ht="12.95" customHeight="1" thickBot="1" x14ac:dyDescent="0.3">
      <c r="A18" s="286" t="s">
        <v>288</v>
      </c>
      <c r="B18" s="344" t="s">
        <v>12</v>
      </c>
      <c r="C18" s="345">
        <v>2443</v>
      </c>
      <c r="D18" s="345">
        <v>2443</v>
      </c>
    </row>
    <row r="19" spans="1:4" ht="12.95" customHeight="1" thickBot="1" x14ac:dyDescent="0.3">
      <c r="A19" s="349" t="s">
        <v>13</v>
      </c>
      <c r="B19" s="350" t="s">
        <v>14</v>
      </c>
      <c r="C19" s="351">
        <f>SUM(C10:C18)</f>
        <v>42870</v>
      </c>
      <c r="D19" s="351">
        <f>SUM(D10:D18)</f>
        <v>42870</v>
      </c>
    </row>
    <row r="20" spans="1:4" ht="12.95" customHeight="1" x14ac:dyDescent="0.25">
      <c r="A20" s="301" t="s">
        <v>57</v>
      </c>
      <c r="B20" s="352" t="s">
        <v>15</v>
      </c>
      <c r="C20" s="353">
        <v>0</v>
      </c>
      <c r="D20" s="353">
        <v>0</v>
      </c>
    </row>
    <row r="21" spans="1:4" ht="12.95" customHeight="1" thickBot="1" x14ac:dyDescent="0.3">
      <c r="A21" s="1"/>
      <c r="B21" s="344" t="s">
        <v>16</v>
      </c>
      <c r="C21" s="345">
        <v>0</v>
      </c>
      <c r="D21" s="345">
        <v>0</v>
      </c>
    </row>
    <row r="22" spans="1:4" ht="12.95" customHeight="1" thickBot="1" x14ac:dyDescent="0.3">
      <c r="A22" s="349" t="s">
        <v>13</v>
      </c>
      <c r="B22" s="350" t="s">
        <v>17</v>
      </c>
      <c r="C22" s="351">
        <f>SUM(C20:C21)</f>
        <v>0</v>
      </c>
      <c r="D22" s="351">
        <f>SUM(D20:D21)</f>
        <v>0</v>
      </c>
    </row>
    <row r="23" spans="1:4" ht="12.95" customHeight="1" x14ac:dyDescent="0.25">
      <c r="A23" s="301" t="s">
        <v>58</v>
      </c>
      <c r="B23" s="352" t="s">
        <v>18</v>
      </c>
      <c r="C23" s="353">
        <v>7637</v>
      </c>
      <c r="D23" s="353">
        <v>7637</v>
      </c>
    </row>
    <row r="24" spans="1:4" ht="12.95" customHeight="1" x14ac:dyDescent="0.25">
      <c r="A24" s="286" t="s">
        <v>81</v>
      </c>
      <c r="B24" s="344" t="s">
        <v>19</v>
      </c>
      <c r="C24" s="345">
        <v>370</v>
      </c>
      <c r="D24" s="345">
        <v>370</v>
      </c>
    </row>
    <row r="25" spans="1:4" ht="12.95" customHeight="1" x14ac:dyDescent="0.25">
      <c r="A25" s="300" t="s">
        <v>82</v>
      </c>
      <c r="B25" s="354" t="s">
        <v>20</v>
      </c>
      <c r="C25" s="355">
        <v>0</v>
      </c>
      <c r="D25" s="355">
        <v>0</v>
      </c>
    </row>
    <row r="26" spans="1:4" ht="12.95" customHeight="1" thickBot="1" x14ac:dyDescent="0.3">
      <c r="A26" s="300"/>
      <c r="B26" s="354" t="s">
        <v>21</v>
      </c>
      <c r="C26" s="355">
        <v>0</v>
      </c>
      <c r="D26" s="355">
        <v>0</v>
      </c>
    </row>
    <row r="27" spans="1:4" ht="12.95" customHeight="1" thickBot="1" x14ac:dyDescent="0.3">
      <c r="A27" s="349" t="s">
        <v>13</v>
      </c>
      <c r="B27" s="350" t="s">
        <v>22</v>
      </c>
      <c r="C27" s="351">
        <f>SUM(C23:C26)</f>
        <v>8007</v>
      </c>
      <c r="D27" s="351">
        <f>SUM(D23:D26)</f>
        <v>8007</v>
      </c>
    </row>
    <row r="28" spans="1:4" ht="12.95" customHeight="1" x14ac:dyDescent="0.25">
      <c r="A28" s="301" t="s">
        <v>59</v>
      </c>
      <c r="B28" s="352" t="s">
        <v>23</v>
      </c>
      <c r="C28" s="353">
        <v>20</v>
      </c>
      <c r="D28" s="353">
        <v>20</v>
      </c>
    </row>
    <row r="29" spans="1:4" ht="12.95" customHeight="1" x14ac:dyDescent="0.25">
      <c r="A29" s="286" t="s">
        <v>60</v>
      </c>
      <c r="B29" s="344" t="s">
        <v>24</v>
      </c>
      <c r="C29" s="345">
        <v>70</v>
      </c>
      <c r="D29" s="345">
        <v>70</v>
      </c>
    </row>
    <row r="30" spans="1:4" ht="12.95" customHeight="1" x14ac:dyDescent="0.25">
      <c r="A30" s="286" t="s">
        <v>61</v>
      </c>
      <c r="B30" s="344" t="s">
        <v>25</v>
      </c>
      <c r="C30" s="345">
        <v>30</v>
      </c>
      <c r="D30" s="345">
        <v>30</v>
      </c>
    </row>
    <row r="31" spans="1:4" ht="12.95" customHeight="1" x14ac:dyDescent="0.25">
      <c r="A31" s="286" t="s">
        <v>303</v>
      </c>
      <c r="B31" s="344" t="s">
        <v>26</v>
      </c>
      <c r="C31" s="345">
        <v>40</v>
      </c>
      <c r="D31" s="345">
        <v>40</v>
      </c>
    </row>
    <row r="32" spans="1:4" ht="12.95" customHeight="1" x14ac:dyDescent="0.25">
      <c r="A32" s="286" t="s">
        <v>62</v>
      </c>
      <c r="B32" s="344" t="s">
        <v>27</v>
      </c>
      <c r="C32" s="345">
        <v>100</v>
      </c>
      <c r="D32" s="345">
        <v>100</v>
      </c>
    </row>
    <row r="33" spans="1:4" ht="12.95" customHeight="1" x14ac:dyDescent="0.25">
      <c r="A33" s="286"/>
      <c r="B33" s="344" t="s">
        <v>28</v>
      </c>
      <c r="C33" s="345">
        <v>0</v>
      </c>
      <c r="D33" s="345">
        <v>0</v>
      </c>
    </row>
    <row r="34" spans="1:4" ht="12.95" customHeight="1" x14ac:dyDescent="0.25">
      <c r="A34" s="286" t="s">
        <v>391</v>
      </c>
      <c r="B34" s="344" t="s">
        <v>390</v>
      </c>
      <c r="C34" s="345">
        <v>9300</v>
      </c>
      <c r="D34" s="345">
        <v>9300</v>
      </c>
    </row>
    <row r="35" spans="1:4" ht="12.95" customHeight="1" x14ac:dyDescent="0.25">
      <c r="A35" s="286" t="s">
        <v>63</v>
      </c>
      <c r="B35" s="344" t="s">
        <v>30</v>
      </c>
      <c r="C35" s="345">
        <v>0</v>
      </c>
      <c r="D35" s="345">
        <v>0</v>
      </c>
    </row>
    <row r="36" spans="1:4" ht="12.95" customHeight="1" x14ac:dyDescent="0.25">
      <c r="A36" s="286" t="s">
        <v>59</v>
      </c>
      <c r="B36" s="344" t="s">
        <v>31</v>
      </c>
      <c r="C36" s="345">
        <v>120</v>
      </c>
      <c r="D36" s="345">
        <v>120</v>
      </c>
    </row>
    <row r="37" spans="1:4" ht="12.95" customHeight="1" thickBot="1" x14ac:dyDescent="0.3">
      <c r="A37" s="300" t="s">
        <v>64</v>
      </c>
      <c r="B37" s="354" t="s">
        <v>32</v>
      </c>
      <c r="C37" s="355">
        <v>30</v>
      </c>
      <c r="D37" s="355">
        <v>30</v>
      </c>
    </row>
    <row r="38" spans="1:4" ht="12.95" customHeight="1" thickBot="1" x14ac:dyDescent="0.3">
      <c r="A38" s="349" t="s">
        <v>13</v>
      </c>
      <c r="B38" s="350" t="s">
        <v>33</v>
      </c>
      <c r="C38" s="351">
        <f>SUM(C28:C37)</f>
        <v>9710</v>
      </c>
      <c r="D38" s="351">
        <f>SUM(D28:D37)</f>
        <v>9710</v>
      </c>
    </row>
    <row r="39" spans="1:4" ht="12.95" customHeight="1" x14ac:dyDescent="0.25">
      <c r="A39" s="301" t="s">
        <v>65</v>
      </c>
      <c r="B39" s="352" t="s">
        <v>34</v>
      </c>
      <c r="C39" s="353">
        <v>120</v>
      </c>
      <c r="D39" s="353">
        <v>120</v>
      </c>
    </row>
    <row r="40" spans="1:4" ht="12.95" customHeight="1" x14ac:dyDescent="0.25">
      <c r="A40" s="301" t="s">
        <v>66</v>
      </c>
      <c r="B40" s="352" t="s">
        <v>35</v>
      </c>
      <c r="C40" s="353">
        <v>35</v>
      </c>
      <c r="D40" s="353">
        <v>35</v>
      </c>
    </row>
    <row r="41" spans="1:4" ht="12.95" customHeight="1" x14ac:dyDescent="0.25">
      <c r="A41" s="286"/>
      <c r="B41" s="344" t="s">
        <v>36</v>
      </c>
      <c r="C41" s="345">
        <v>0</v>
      </c>
      <c r="D41" s="345">
        <v>0</v>
      </c>
    </row>
    <row r="42" spans="1:4" ht="12.95" customHeight="1" x14ac:dyDescent="0.25">
      <c r="A42" s="286" t="s">
        <v>67</v>
      </c>
      <c r="B42" s="344" t="s">
        <v>37</v>
      </c>
      <c r="C42" s="345">
        <v>700</v>
      </c>
      <c r="D42" s="345">
        <v>700</v>
      </c>
    </row>
    <row r="43" spans="1:4" ht="12.95" customHeight="1" x14ac:dyDescent="0.25">
      <c r="A43" s="286" t="s">
        <v>68</v>
      </c>
      <c r="B43" s="344" t="s">
        <v>38</v>
      </c>
      <c r="C43" s="345">
        <v>210</v>
      </c>
      <c r="D43" s="345">
        <v>210</v>
      </c>
    </row>
    <row r="44" spans="1:4" ht="12.95" customHeight="1" x14ac:dyDescent="0.25">
      <c r="A44" s="286" t="s">
        <v>304</v>
      </c>
      <c r="B44" s="344" t="s">
        <v>39</v>
      </c>
      <c r="C44" s="345">
        <v>150</v>
      </c>
      <c r="D44" s="345">
        <v>150</v>
      </c>
    </row>
    <row r="45" spans="1:4" ht="12.95" customHeight="1" x14ac:dyDescent="0.25">
      <c r="A45" s="286" t="s">
        <v>69</v>
      </c>
      <c r="B45" s="344" t="s">
        <v>40</v>
      </c>
      <c r="C45" s="345">
        <v>250</v>
      </c>
      <c r="D45" s="345">
        <v>250</v>
      </c>
    </row>
    <row r="46" spans="1:4" ht="12.95" customHeight="1" x14ac:dyDescent="0.25">
      <c r="A46" s="286" t="s">
        <v>70</v>
      </c>
      <c r="B46" s="344" t="s">
        <v>41</v>
      </c>
      <c r="C46" s="345">
        <v>600</v>
      </c>
      <c r="D46" s="345">
        <v>600</v>
      </c>
    </row>
    <row r="47" spans="1:4" ht="12.95" customHeight="1" thickBot="1" x14ac:dyDescent="0.3">
      <c r="A47" s="286" t="s">
        <v>71</v>
      </c>
      <c r="B47" s="344" t="s">
        <v>42</v>
      </c>
      <c r="C47" s="345">
        <v>60</v>
      </c>
      <c r="D47" s="345">
        <v>60</v>
      </c>
    </row>
    <row r="48" spans="1:4" ht="12.95" customHeight="1" thickBot="1" x14ac:dyDescent="0.3">
      <c r="A48" s="349" t="s">
        <v>13</v>
      </c>
      <c r="B48" s="350" t="s">
        <v>43</v>
      </c>
      <c r="C48" s="351">
        <f>SUM(C39:C47)</f>
        <v>2125</v>
      </c>
      <c r="D48" s="351">
        <f>SUM(D39:D47)</f>
        <v>2125</v>
      </c>
    </row>
    <row r="49" spans="1:4" ht="12.95" customHeight="1" x14ac:dyDescent="0.25">
      <c r="A49" s="301" t="s">
        <v>72</v>
      </c>
      <c r="B49" s="352" t="s">
        <v>44</v>
      </c>
      <c r="C49" s="353">
        <v>40</v>
      </c>
      <c r="D49" s="353">
        <v>40</v>
      </c>
    </row>
    <row r="50" spans="1:4" ht="12.95" customHeight="1" x14ac:dyDescent="0.25">
      <c r="A50" s="286"/>
      <c r="B50" s="344" t="s">
        <v>45</v>
      </c>
      <c r="C50" s="345">
        <v>0</v>
      </c>
      <c r="D50" s="345">
        <v>0</v>
      </c>
    </row>
    <row r="51" spans="1:4" ht="12.95" customHeight="1" x14ac:dyDescent="0.25">
      <c r="A51" s="286" t="s">
        <v>74</v>
      </c>
      <c r="B51" s="344" t="s">
        <v>46</v>
      </c>
      <c r="C51" s="345">
        <v>3130</v>
      </c>
      <c r="D51" s="345">
        <v>3130</v>
      </c>
    </row>
    <row r="52" spans="1:4" ht="12.95" customHeight="1" thickBot="1" x14ac:dyDescent="0.3">
      <c r="A52" s="356" t="s">
        <v>71</v>
      </c>
      <c r="B52" s="357" t="s">
        <v>47</v>
      </c>
      <c r="C52" s="358">
        <v>0</v>
      </c>
      <c r="D52" s="358">
        <v>0</v>
      </c>
    </row>
    <row r="53" spans="1:4" ht="12.95" customHeight="1" thickBot="1" x14ac:dyDescent="0.3">
      <c r="A53" s="349" t="s">
        <v>13</v>
      </c>
      <c r="B53" s="350" t="s">
        <v>48</v>
      </c>
      <c r="C53" s="351">
        <f>SUM(C49:C52)</f>
        <v>3170</v>
      </c>
      <c r="D53" s="351">
        <f>SUM(D49:D52)</f>
        <v>3170</v>
      </c>
    </row>
    <row r="54" spans="1:4" ht="12.95" customHeight="1" x14ac:dyDescent="0.25">
      <c r="A54" s="301" t="s">
        <v>86</v>
      </c>
      <c r="B54" s="352" t="s">
        <v>49</v>
      </c>
      <c r="C54" s="353">
        <v>0</v>
      </c>
      <c r="D54" s="353">
        <v>0</v>
      </c>
    </row>
    <row r="55" spans="1:4" ht="12.95" customHeight="1" x14ac:dyDescent="0.25">
      <c r="A55" s="1"/>
      <c r="B55" s="344" t="s">
        <v>50</v>
      </c>
      <c r="C55" s="345">
        <v>0</v>
      </c>
      <c r="D55" s="345">
        <v>0</v>
      </c>
    </row>
    <row r="56" spans="1:4" ht="12.95" customHeight="1" thickBot="1" x14ac:dyDescent="0.3">
      <c r="A56" s="359"/>
      <c r="B56" s="354" t="s">
        <v>51</v>
      </c>
      <c r="C56" s="355">
        <v>0</v>
      </c>
      <c r="D56" s="355">
        <v>0</v>
      </c>
    </row>
    <row r="57" spans="1:4" ht="12.95" customHeight="1" thickBot="1" x14ac:dyDescent="0.3">
      <c r="A57" s="349" t="s">
        <v>13</v>
      </c>
      <c r="B57" s="350" t="s">
        <v>52</v>
      </c>
      <c r="C57" s="351">
        <f>SUM(C54:C56)</f>
        <v>0</v>
      </c>
      <c r="D57" s="351">
        <f>SUM(D54:D56)</f>
        <v>0</v>
      </c>
    </row>
    <row r="58" spans="1:4" ht="12.95" customHeight="1" thickBot="1" x14ac:dyDescent="0.3">
      <c r="A58" s="704" t="s">
        <v>53</v>
      </c>
      <c r="B58" s="705"/>
      <c r="C58" s="360">
        <f>SUM(C9,C19,C22,C27,C38,C48,C53,C57)</f>
        <v>65882</v>
      </c>
      <c r="D58" s="360">
        <f>SUM(D9,D19,D22,D27,D38,D48,D53,D57)</f>
        <v>65882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opLeftCell="A39" workbookViewId="0">
      <selection sqref="A1:H1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3.42578125" customWidth="1"/>
    <col min="9" max="9" width="13.42578125" style="257" customWidth="1"/>
    <col min="10" max="11" width="11" bestFit="1" customWidth="1"/>
    <col min="13" max="13" width="11" bestFit="1" customWidth="1"/>
  </cols>
  <sheetData>
    <row r="1" spans="1:9" x14ac:dyDescent="0.25">
      <c r="A1" s="543" t="s">
        <v>428</v>
      </c>
      <c r="B1" s="535"/>
      <c r="C1" s="535"/>
      <c r="D1" s="535"/>
      <c r="E1" s="535"/>
      <c r="F1" s="535"/>
      <c r="G1" s="535"/>
      <c r="H1" s="535"/>
      <c r="I1"/>
    </row>
    <row r="2" spans="1:9" x14ac:dyDescent="0.25">
      <c r="A2" s="88"/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544" t="s">
        <v>380</v>
      </c>
      <c r="B3" s="535"/>
      <c r="C3" s="535"/>
      <c r="D3" s="535"/>
      <c r="E3" s="535"/>
      <c r="F3" s="535"/>
      <c r="G3" s="535"/>
      <c r="H3" s="535"/>
      <c r="I3" s="49"/>
    </row>
    <row r="4" spans="1:9" x14ac:dyDescent="0.25">
      <c r="A4" s="544" t="s">
        <v>381</v>
      </c>
      <c r="B4" s="535"/>
      <c r="C4" s="535"/>
      <c r="D4" s="535"/>
      <c r="E4" s="535"/>
      <c r="F4" s="535"/>
      <c r="G4" s="535"/>
      <c r="H4" s="535"/>
      <c r="I4" s="49"/>
    </row>
    <row r="5" spans="1:9" ht="15.75" thickBot="1" x14ac:dyDescent="0.3">
      <c r="A5" s="88"/>
      <c r="B5" s="91"/>
      <c r="C5" s="91"/>
      <c r="D5" s="86"/>
      <c r="E5" s="91"/>
      <c r="F5" s="91"/>
      <c r="H5" s="49"/>
      <c r="I5" s="49" t="s">
        <v>95</v>
      </c>
    </row>
    <row r="6" spans="1:9" x14ac:dyDescent="0.25">
      <c r="A6" s="431"/>
      <c r="B6" s="432"/>
      <c r="C6" s="545" t="s">
        <v>89</v>
      </c>
      <c r="D6" s="545"/>
      <c r="E6" s="545"/>
      <c r="F6" s="545"/>
      <c r="G6" s="433" t="s">
        <v>90</v>
      </c>
      <c r="H6" s="518" t="s">
        <v>91</v>
      </c>
      <c r="I6" s="434" t="s">
        <v>389</v>
      </c>
    </row>
    <row r="7" spans="1:9" ht="15" customHeight="1" x14ac:dyDescent="0.25">
      <c r="A7" s="548">
        <v>1</v>
      </c>
      <c r="B7" s="546"/>
      <c r="C7" s="547" t="s">
        <v>160</v>
      </c>
      <c r="D7" s="547"/>
      <c r="E7" s="547"/>
      <c r="F7" s="547"/>
      <c r="G7" s="547" t="s">
        <v>283</v>
      </c>
      <c r="H7" s="542" t="s">
        <v>409</v>
      </c>
      <c r="I7" s="541" t="s">
        <v>423</v>
      </c>
    </row>
    <row r="8" spans="1:9" x14ac:dyDescent="0.25">
      <c r="A8" s="549"/>
      <c r="B8" s="546"/>
      <c r="C8" s="547"/>
      <c r="D8" s="547"/>
      <c r="E8" s="547"/>
      <c r="F8" s="547"/>
      <c r="G8" s="547"/>
      <c r="H8" s="542"/>
      <c r="I8" s="541"/>
    </row>
    <row r="9" spans="1:9" x14ac:dyDescent="0.25">
      <c r="A9" s="549"/>
      <c r="B9" s="546"/>
      <c r="C9" s="547"/>
      <c r="D9" s="547"/>
      <c r="E9" s="547"/>
      <c r="F9" s="547"/>
      <c r="G9" s="547"/>
      <c r="H9" s="542"/>
      <c r="I9" s="541"/>
    </row>
    <row r="10" spans="1:9" s="42" customFormat="1" ht="15" customHeight="1" x14ac:dyDescent="0.2">
      <c r="A10" s="96">
        <v>2</v>
      </c>
      <c r="B10" s="375"/>
      <c r="C10" s="550" t="s">
        <v>221</v>
      </c>
      <c r="D10" s="550"/>
      <c r="E10" s="550"/>
      <c r="F10" s="550"/>
      <c r="G10" s="261">
        <f>SUM(G11:G19)</f>
        <v>90464</v>
      </c>
      <c r="H10" s="519">
        <f>SUM(H11:H19)</f>
        <v>90464</v>
      </c>
      <c r="I10" s="435">
        <f>SUM(I11:I19)</f>
        <v>92072</v>
      </c>
    </row>
    <row r="11" spans="1:9" ht="15" customHeight="1" x14ac:dyDescent="0.25">
      <c r="A11" s="96">
        <v>3</v>
      </c>
      <c r="B11" s="114"/>
      <c r="C11" s="551" t="s">
        <v>397</v>
      </c>
      <c r="D11" s="551"/>
      <c r="E11" s="551"/>
      <c r="F11" s="551"/>
      <c r="G11" s="262">
        <f>'4.számú melléklet'!C29</f>
        <v>600</v>
      </c>
      <c r="H11" s="520">
        <f>'4.számú melléklet'!D29</f>
        <v>600</v>
      </c>
      <c r="I11" s="436">
        <f>'4.számú melléklet'!E29</f>
        <v>38</v>
      </c>
    </row>
    <row r="12" spans="1:9" ht="15" customHeight="1" x14ac:dyDescent="0.25">
      <c r="A12" s="96">
        <v>4</v>
      </c>
      <c r="B12" s="114"/>
      <c r="C12" s="552" t="s">
        <v>371</v>
      </c>
      <c r="D12" s="552"/>
      <c r="E12" s="552"/>
      <c r="F12" s="552"/>
      <c r="G12" s="262">
        <f>'4.számú melléklet'!C30</f>
        <v>200</v>
      </c>
      <c r="H12" s="520">
        <f>'4.számú melléklet'!D30</f>
        <v>200</v>
      </c>
      <c r="I12" s="436">
        <f>'4.számú melléklet'!E30</f>
        <v>262</v>
      </c>
    </row>
    <row r="13" spans="1:9" ht="15" customHeight="1" x14ac:dyDescent="0.25">
      <c r="A13" s="96">
        <v>5</v>
      </c>
      <c r="B13" s="114"/>
      <c r="C13" s="552" t="s">
        <v>222</v>
      </c>
      <c r="D13" s="552"/>
      <c r="E13" s="552"/>
      <c r="F13" s="552"/>
      <c r="G13" s="262">
        <f>'4.számú melléklet'!C32</f>
        <v>1700</v>
      </c>
      <c r="H13" s="520">
        <f>'4.számú melléklet'!D32</f>
        <v>1700</v>
      </c>
      <c r="I13" s="436">
        <f>'4.számú melléklet'!E32</f>
        <v>1764</v>
      </c>
    </row>
    <row r="14" spans="1:9" ht="15" customHeight="1" x14ac:dyDescent="0.25">
      <c r="A14" s="96">
        <v>6</v>
      </c>
      <c r="B14" s="114"/>
      <c r="C14" s="552" t="s">
        <v>43</v>
      </c>
      <c r="D14" s="551"/>
      <c r="E14" s="551"/>
      <c r="F14" s="551"/>
      <c r="G14" s="262">
        <f>'4.számú melléklet'!C31</f>
        <v>35</v>
      </c>
      <c r="H14" s="520">
        <f>'4.számú melléklet'!D31</f>
        <v>35</v>
      </c>
      <c r="I14" s="436">
        <f>'4.számú melléklet'!E31</f>
        <v>0</v>
      </c>
    </row>
    <row r="15" spans="1:9" ht="15" customHeight="1" x14ac:dyDescent="0.25">
      <c r="A15" s="96">
        <v>7</v>
      </c>
      <c r="B15" s="114"/>
      <c r="C15" s="552" t="s">
        <v>363</v>
      </c>
      <c r="D15" s="551"/>
      <c r="E15" s="551"/>
      <c r="F15" s="551"/>
      <c r="G15" s="262">
        <f>'4.számú melléklet'!C33</f>
        <v>700</v>
      </c>
      <c r="H15" s="520">
        <f>'4.számú melléklet'!D33</f>
        <v>700</v>
      </c>
      <c r="I15" s="436">
        <f>'4.számú melléklet'!E33</f>
        <v>17</v>
      </c>
    </row>
    <row r="16" spans="1:9" ht="15" customHeight="1" x14ac:dyDescent="0.25">
      <c r="A16" s="96">
        <v>8</v>
      </c>
      <c r="B16" s="114"/>
      <c r="C16" s="552" t="s">
        <v>372</v>
      </c>
      <c r="D16" s="551"/>
      <c r="E16" s="551"/>
      <c r="F16" s="551"/>
      <c r="G16" s="262">
        <f>'4.számú melléklet'!C34</f>
        <v>200</v>
      </c>
      <c r="H16" s="520">
        <f>'4.számú melléklet'!D34</f>
        <v>200</v>
      </c>
      <c r="I16" s="436">
        <f>'4.számú melléklet'!E34</f>
        <v>535</v>
      </c>
    </row>
    <row r="17" spans="1:9" s="257" customFormat="1" ht="15" customHeight="1" x14ac:dyDescent="0.25">
      <c r="A17" s="96"/>
      <c r="B17" s="114"/>
      <c r="C17" s="552" t="s">
        <v>373</v>
      </c>
      <c r="D17" s="551"/>
      <c r="E17" s="551"/>
      <c r="F17" s="551"/>
      <c r="G17" s="262">
        <f>'4.számú melléklet'!C35</f>
        <v>5000</v>
      </c>
      <c r="H17" s="520">
        <f>'4.számú melléklet'!D35</f>
        <v>5000</v>
      </c>
      <c r="I17" s="436">
        <f>'4.számú melléklet'!E35</f>
        <v>7632</v>
      </c>
    </row>
    <row r="18" spans="1:9" ht="15" customHeight="1" x14ac:dyDescent="0.25">
      <c r="A18" s="96">
        <v>9</v>
      </c>
      <c r="B18" s="114"/>
      <c r="C18" s="552" t="s">
        <v>160</v>
      </c>
      <c r="D18" s="551"/>
      <c r="E18" s="551"/>
      <c r="F18" s="551"/>
      <c r="G18" s="262">
        <f>'4.számú melléklet'!C9+'4.számú melléklet'!C10</f>
        <v>81229</v>
      </c>
      <c r="H18" s="520">
        <f>'4.számú melléklet'!D9+'4.számú melléklet'!D10</f>
        <v>81229</v>
      </c>
      <c r="I18" s="436">
        <f>'4.számú melléklet'!E9+'4.számú melléklet'!E10</f>
        <v>81229</v>
      </c>
    </row>
    <row r="19" spans="1:9" ht="15" customHeight="1" x14ac:dyDescent="0.25">
      <c r="A19" s="96">
        <v>10</v>
      </c>
      <c r="B19" s="114"/>
      <c r="C19" s="552" t="s">
        <v>194</v>
      </c>
      <c r="D19" s="552"/>
      <c r="E19" s="552"/>
      <c r="F19" s="552"/>
      <c r="G19" s="262">
        <f>'4.számú melléklet'!C36</f>
        <v>800</v>
      </c>
      <c r="H19" s="520">
        <f>'4.számú melléklet'!D36</f>
        <v>800</v>
      </c>
      <c r="I19" s="436">
        <f>'4.számú melléklet'!E36</f>
        <v>595</v>
      </c>
    </row>
    <row r="20" spans="1:9" s="42" customFormat="1" ht="15" customHeight="1" x14ac:dyDescent="0.2">
      <c r="A20" s="96">
        <v>11</v>
      </c>
      <c r="B20" s="375"/>
      <c r="C20" s="115" t="s">
        <v>223</v>
      </c>
      <c r="D20" s="115"/>
      <c r="E20" s="115"/>
      <c r="F20" s="115"/>
      <c r="G20" s="261">
        <f>SUM(G21:G23)</f>
        <v>62000</v>
      </c>
      <c r="H20" s="519">
        <f>SUM(H21:H23)</f>
        <v>62000</v>
      </c>
      <c r="I20" s="435">
        <f>SUM(I21:I23)</f>
        <v>71456</v>
      </c>
    </row>
    <row r="21" spans="1:9" ht="15" customHeight="1" x14ac:dyDescent="0.25">
      <c r="A21" s="96">
        <v>12</v>
      </c>
      <c r="B21" s="114"/>
      <c r="C21" s="551" t="s">
        <v>191</v>
      </c>
      <c r="D21" s="551"/>
      <c r="E21" s="551"/>
      <c r="F21" s="551"/>
      <c r="G21" s="262">
        <f>'4.számú melléklet'!C27</f>
        <v>0</v>
      </c>
      <c r="H21" s="520">
        <f>'4.számú melléklet'!D27</f>
        <v>0</v>
      </c>
      <c r="I21" s="436">
        <f>'4.számú melléklet'!E27</f>
        <v>119</v>
      </c>
    </row>
    <row r="22" spans="1:9" ht="15" customHeight="1" x14ac:dyDescent="0.25">
      <c r="A22" s="96">
        <v>13</v>
      </c>
      <c r="B22" s="114"/>
      <c r="C22" s="553" t="s">
        <v>192</v>
      </c>
      <c r="D22" s="553"/>
      <c r="E22" s="553"/>
      <c r="F22" s="553"/>
      <c r="G22" s="262">
        <f>'4.számú melléklet'!C28</f>
        <v>5540</v>
      </c>
      <c r="H22" s="520">
        <f>'4.számú melléklet'!D28</f>
        <v>5540</v>
      </c>
      <c r="I22" s="436">
        <f>'4.számú melléklet'!E28</f>
        <v>4857</v>
      </c>
    </row>
    <row r="23" spans="1:9" ht="15" customHeight="1" x14ac:dyDescent="0.25">
      <c r="A23" s="96">
        <v>14</v>
      </c>
      <c r="B23" s="114"/>
      <c r="C23" s="553" t="s">
        <v>224</v>
      </c>
      <c r="D23" s="553"/>
      <c r="E23" s="553"/>
      <c r="F23" s="553"/>
      <c r="G23" s="262">
        <f>('4.számú melléklet'!C24+'4.számú melléklet'!C25+'4.számú melléklet'!C26)</f>
        <v>56460</v>
      </c>
      <c r="H23" s="520">
        <f>('4.számú melléklet'!D24+'4.számú melléklet'!D25+'4.számú melléklet'!D26)</f>
        <v>56460</v>
      </c>
      <c r="I23" s="436">
        <f>('4.számú melléklet'!E24+'4.számú melléklet'!E25+'4.számú melléklet'!E26)</f>
        <v>66480</v>
      </c>
    </row>
    <row r="24" spans="1:9" s="42" customFormat="1" ht="15" customHeight="1" x14ac:dyDescent="0.2">
      <c r="A24" s="96">
        <v>15</v>
      </c>
      <c r="B24" s="375"/>
      <c r="C24" s="116" t="s">
        <v>225</v>
      </c>
      <c r="D24" s="89"/>
      <c r="E24" s="89"/>
      <c r="F24" s="89"/>
      <c r="G24" s="261">
        <f>SUM(G25:G30)</f>
        <v>73401</v>
      </c>
      <c r="H24" s="519">
        <f>SUM(H25:H30)</f>
        <v>89291</v>
      </c>
      <c r="I24" s="435">
        <f>SUM(I25:I30)</f>
        <v>66312</v>
      </c>
    </row>
    <row r="25" spans="1:9" ht="15" customHeight="1" x14ac:dyDescent="0.25">
      <c r="A25" s="96">
        <v>16</v>
      </c>
      <c r="B25" s="114"/>
      <c r="C25" s="554" t="s">
        <v>226</v>
      </c>
      <c r="D25" s="553"/>
      <c r="E25" s="553"/>
      <c r="F25" s="553"/>
      <c r="G25" s="262">
        <f>('4.számú melléklet'!C38+'4.számú melléklet'!C39)</f>
        <v>4257</v>
      </c>
      <c r="H25" s="520">
        <f>('4.számú melléklet'!D38+'4.számú melléklet'!D39)</f>
        <v>4257</v>
      </c>
      <c r="I25" s="436">
        <f>('4.számú melléklet'!E38+'4.számú melléklet'!E39)</f>
        <v>4259</v>
      </c>
    </row>
    <row r="26" spans="1:9" ht="15" customHeight="1" x14ac:dyDescent="0.25">
      <c r="A26" s="96">
        <v>17</v>
      </c>
      <c r="B26" s="114"/>
      <c r="C26" s="54" t="s">
        <v>227</v>
      </c>
      <c r="D26" s="53"/>
      <c r="E26" s="53"/>
      <c r="F26" s="53"/>
      <c r="G26" s="262">
        <f>('4.számú melléklet'!C40+'4.számú melléklet'!C41)</f>
        <v>68064</v>
      </c>
      <c r="H26" s="520">
        <f>('4.számú melléklet'!D40+'4.számú melléklet'!D41)</f>
        <v>83954</v>
      </c>
      <c r="I26" s="436">
        <f>('4.számú melléklet'!E40+'4.számú melléklet'!E41)</f>
        <v>57292</v>
      </c>
    </row>
    <row r="27" spans="1:9" ht="15" customHeight="1" x14ac:dyDescent="0.25">
      <c r="A27" s="96">
        <v>18</v>
      </c>
      <c r="B27" s="114"/>
      <c r="C27" s="54" t="s">
        <v>228</v>
      </c>
      <c r="D27" s="53"/>
      <c r="E27" s="53"/>
      <c r="F27" s="53"/>
      <c r="G27" s="262">
        <v>0</v>
      </c>
      <c r="H27" s="520">
        <v>0</v>
      </c>
      <c r="I27" s="436">
        <v>0</v>
      </c>
    </row>
    <row r="28" spans="1:9" ht="15" customHeight="1" x14ac:dyDescent="0.25">
      <c r="A28" s="96">
        <v>19</v>
      </c>
      <c r="B28" s="114"/>
      <c r="C28" s="554" t="s">
        <v>229</v>
      </c>
      <c r="D28" s="553"/>
      <c r="E28" s="553"/>
      <c r="F28" s="553"/>
      <c r="G28" s="262">
        <f>'4.számú melléklet'!C42</f>
        <v>1080</v>
      </c>
      <c r="H28" s="520">
        <f>'4.számú melléklet'!D42</f>
        <v>1080</v>
      </c>
      <c r="I28" s="436">
        <f>'4.számú melléklet'!E42</f>
        <v>1000</v>
      </c>
    </row>
    <row r="29" spans="1:9" ht="15" customHeight="1" x14ac:dyDescent="0.25">
      <c r="A29" s="96">
        <v>20</v>
      </c>
      <c r="B29" s="114"/>
      <c r="C29" s="554" t="s">
        <v>93</v>
      </c>
      <c r="D29" s="553"/>
      <c r="E29" s="553"/>
      <c r="F29" s="553"/>
      <c r="G29" s="262">
        <f>'4.számú melléklet'!C43</f>
        <v>0</v>
      </c>
      <c r="H29" s="520">
        <f>'4.számú melléklet'!D43</f>
        <v>0</v>
      </c>
      <c r="I29" s="436">
        <f>'4.számú melléklet'!E43</f>
        <v>3761</v>
      </c>
    </row>
    <row r="30" spans="1:9" ht="15" customHeight="1" x14ac:dyDescent="0.25">
      <c r="A30" s="96">
        <v>21</v>
      </c>
      <c r="B30" s="114"/>
      <c r="C30" s="554" t="s">
        <v>274</v>
      </c>
      <c r="D30" s="553"/>
      <c r="E30" s="553"/>
      <c r="F30" s="553"/>
      <c r="G30" s="262">
        <f>'4.számú melléklet'!C44</f>
        <v>0</v>
      </c>
      <c r="H30" s="520">
        <f>'4.számú melléklet'!D44</f>
        <v>0</v>
      </c>
      <c r="I30" s="436">
        <f>'4.számú melléklet'!E44</f>
        <v>0</v>
      </c>
    </row>
    <row r="31" spans="1:9" s="42" customFormat="1" ht="15" customHeight="1" x14ac:dyDescent="0.25">
      <c r="A31" s="96">
        <v>22</v>
      </c>
      <c r="B31" s="375"/>
      <c r="C31" s="116" t="s">
        <v>230</v>
      </c>
      <c r="D31" s="89"/>
      <c r="E31" s="89"/>
      <c r="F31" s="89"/>
      <c r="G31" s="262">
        <v>0</v>
      </c>
      <c r="H31" s="520">
        <v>0</v>
      </c>
      <c r="I31" s="436">
        <v>0</v>
      </c>
    </row>
    <row r="32" spans="1:9" s="42" customFormat="1" ht="15" customHeight="1" x14ac:dyDescent="0.25">
      <c r="A32" s="96">
        <v>23</v>
      </c>
      <c r="B32" s="375"/>
      <c r="C32" s="563" t="s">
        <v>231</v>
      </c>
      <c r="D32" s="553"/>
      <c r="E32" s="553"/>
      <c r="F32" s="553"/>
      <c r="G32" s="262">
        <v>0</v>
      </c>
      <c r="H32" s="520">
        <v>0</v>
      </c>
      <c r="I32" s="436">
        <v>0</v>
      </c>
    </row>
    <row r="33" spans="1:10" ht="15" customHeight="1" x14ac:dyDescent="0.25">
      <c r="A33" s="96">
        <v>24</v>
      </c>
      <c r="B33" s="114" t="s">
        <v>232</v>
      </c>
      <c r="C33" s="550" t="s">
        <v>187</v>
      </c>
      <c r="D33" s="550"/>
      <c r="E33" s="550"/>
      <c r="F33" s="550"/>
      <c r="G33" s="263">
        <f>G10+G20+G24+G31</f>
        <v>225865</v>
      </c>
      <c r="H33" s="521">
        <f>H10+H20+H24+H31</f>
        <v>241755</v>
      </c>
      <c r="I33" s="437">
        <f>I10+I20+I24+I31</f>
        <v>229840</v>
      </c>
    </row>
    <row r="34" spans="1:10" s="61" customFormat="1" ht="15" customHeight="1" x14ac:dyDescent="0.2">
      <c r="A34" s="96">
        <v>25</v>
      </c>
      <c r="B34" s="117"/>
      <c r="C34" s="374" t="s">
        <v>233</v>
      </c>
      <c r="D34" s="374"/>
      <c r="E34" s="374"/>
      <c r="F34" s="374"/>
      <c r="G34" s="264">
        <f>'4.számú melléklet'!C22</f>
        <v>101976</v>
      </c>
      <c r="H34" s="522">
        <f>'4.számú melléklet'!D22</f>
        <v>107469</v>
      </c>
      <c r="I34" s="316">
        <f>'4.számú melléklet'!E22</f>
        <v>107469</v>
      </c>
    </row>
    <row r="35" spans="1:10" ht="15" customHeight="1" x14ac:dyDescent="0.25">
      <c r="A35" s="96">
        <v>26</v>
      </c>
      <c r="B35" s="114" t="s">
        <v>234</v>
      </c>
      <c r="C35" s="550" t="s">
        <v>235</v>
      </c>
      <c r="D35" s="551"/>
      <c r="E35" s="551"/>
      <c r="F35" s="551"/>
      <c r="G35" s="263">
        <f>G34</f>
        <v>101976</v>
      </c>
      <c r="H35" s="521">
        <f>H34</f>
        <v>107469</v>
      </c>
      <c r="I35" s="437">
        <f>I34</f>
        <v>107469</v>
      </c>
    </row>
    <row r="36" spans="1:10" s="257" customFormat="1" ht="15" customHeight="1" x14ac:dyDescent="0.25">
      <c r="A36" s="96"/>
      <c r="B36" s="114"/>
      <c r="C36" s="550" t="s">
        <v>384</v>
      </c>
      <c r="D36" s="551"/>
      <c r="E36" s="551"/>
      <c r="F36" s="551"/>
      <c r="G36" s="263">
        <f>'8.számú melléklet'!C12+'10.számú melléklet'!C12</f>
        <v>202457</v>
      </c>
      <c r="H36" s="521">
        <v>188025</v>
      </c>
      <c r="I36" s="437">
        <f>'4.számú melléklet'!E45</f>
        <v>55819</v>
      </c>
    </row>
    <row r="37" spans="1:10" ht="15" customHeight="1" x14ac:dyDescent="0.25">
      <c r="A37" s="96">
        <v>27</v>
      </c>
      <c r="B37" s="114" t="s">
        <v>236</v>
      </c>
      <c r="C37" s="564" t="s">
        <v>298</v>
      </c>
      <c r="D37" s="551"/>
      <c r="E37" s="551"/>
      <c r="F37" s="551"/>
      <c r="G37" s="265">
        <f>'4.számú melléklet'!C46</f>
        <v>51852</v>
      </c>
      <c r="H37" s="523">
        <f>'4.számú melléklet'!D46</f>
        <v>51070</v>
      </c>
      <c r="I37" s="438">
        <f>'4.számú melléklet'!E46</f>
        <v>51070</v>
      </c>
    </row>
    <row r="38" spans="1:10" s="235" customFormat="1" ht="15" customHeight="1" x14ac:dyDescent="0.25">
      <c r="A38" s="96">
        <v>28</v>
      </c>
      <c r="B38" s="114" t="s">
        <v>284</v>
      </c>
      <c r="C38" s="550" t="s">
        <v>286</v>
      </c>
      <c r="D38" s="565"/>
      <c r="E38" s="565"/>
      <c r="F38" s="565"/>
      <c r="G38" s="263">
        <f>G18*-1</f>
        <v>-81229</v>
      </c>
      <c r="H38" s="521">
        <f>H18*-1</f>
        <v>-81229</v>
      </c>
      <c r="I38" s="437">
        <f>I18*-1</f>
        <v>-81229</v>
      </c>
      <c r="J38" s="49"/>
    </row>
    <row r="39" spans="1:10" s="235" customFormat="1" ht="15" customHeight="1" x14ac:dyDescent="0.25">
      <c r="A39" s="96">
        <v>29</v>
      </c>
      <c r="B39" s="114"/>
      <c r="C39" s="560" t="s">
        <v>285</v>
      </c>
      <c r="D39" s="561"/>
      <c r="E39" s="561"/>
      <c r="F39" s="562"/>
      <c r="G39" s="263">
        <f>SUM(G33,G35,G36,G37,G38)</f>
        <v>500921</v>
      </c>
      <c r="H39" s="521">
        <f>SUM(H33,H35,H36,H37,H38)</f>
        <v>507090</v>
      </c>
      <c r="I39" s="437">
        <f>SUM(I33,I35,I36,I37,I38)</f>
        <v>362969</v>
      </c>
      <c r="J39" s="49"/>
    </row>
    <row r="40" spans="1:10" ht="27.75" customHeight="1" x14ac:dyDescent="0.25">
      <c r="A40" s="140"/>
      <c r="B40" s="566" t="s">
        <v>237</v>
      </c>
      <c r="C40" s="567"/>
      <c r="D40" s="567"/>
      <c r="E40" s="567"/>
      <c r="F40" s="567"/>
      <c r="G40" s="375"/>
      <c r="H40" s="524"/>
      <c r="I40" s="439"/>
    </row>
    <row r="41" spans="1:10" ht="15" customHeight="1" x14ac:dyDescent="0.25">
      <c r="A41" s="140">
        <v>30</v>
      </c>
      <c r="B41" s="114"/>
      <c r="C41" s="556" t="s">
        <v>162</v>
      </c>
      <c r="D41" s="551"/>
      <c r="E41" s="551"/>
      <c r="F41" s="551"/>
      <c r="G41" s="444" t="e">
        <f>'3.számú melléklet'!F37+ '5.számú melléklet'!F15</f>
        <v>#REF!</v>
      </c>
      <c r="H41" s="525" t="e">
        <f>'3.számú melléklet'!G37+ '5.számú melléklet'!G15</f>
        <v>#REF!</v>
      </c>
      <c r="I41" s="443">
        <f>'3.számú melléklet'!H37+ '5.számú melléklet'!H15</f>
        <v>97548</v>
      </c>
    </row>
    <row r="42" spans="1:10" ht="15" customHeight="1" x14ac:dyDescent="0.25">
      <c r="A42" s="140">
        <v>31</v>
      </c>
      <c r="B42" s="114"/>
      <c r="C42" s="556" t="s">
        <v>238</v>
      </c>
      <c r="D42" s="551"/>
      <c r="E42" s="551"/>
      <c r="F42" s="551"/>
      <c r="G42" s="444" t="e">
        <f>'3.számú melléklet'!F38+'5.számú melléklet'!F16</f>
        <v>#REF!</v>
      </c>
      <c r="H42" s="526" t="e">
        <f>'3.számú melléklet'!G38+'5.számú melléklet'!G16</f>
        <v>#REF!</v>
      </c>
      <c r="I42" s="443">
        <f>'3.számú melléklet'!H38+'5.számú melléklet'!H16</f>
        <v>16335</v>
      </c>
    </row>
    <row r="43" spans="1:10" ht="15" customHeight="1" x14ac:dyDescent="0.25">
      <c r="A43" s="140">
        <v>32</v>
      </c>
      <c r="B43" s="114"/>
      <c r="C43" s="556" t="s">
        <v>239</v>
      </c>
      <c r="D43" s="551"/>
      <c r="E43" s="551"/>
      <c r="F43" s="551"/>
      <c r="G43" s="444" t="e">
        <f>'3.számú melléklet'!F39+'5.számú melléklet'!F17+'5.számú melléklet'!F18+'5.számú melléklet'!F19+'5.számú melléklet'!F20+'5.számú melléklet'!F21</f>
        <v>#REF!</v>
      </c>
      <c r="H43" s="526" t="e">
        <f>'3.számú melléklet'!G39+'5.számú melléklet'!G17+'5.számú melléklet'!G18+'5.számú melléklet'!G19+'5.számú melléklet'!G20+'5.számú melléklet'!G21-203</f>
        <v>#REF!</v>
      </c>
      <c r="I43" s="443">
        <f>'3.számú melléklet'!H39+'5.számú melléklet'!H17+'5.számú melléklet'!H18+'5.számú melléklet'!H19+'5.számú melléklet'!H20+'5.számú melléklet'!H21-203</f>
        <v>82068</v>
      </c>
    </row>
    <row r="44" spans="1:10" ht="15" customHeight="1" x14ac:dyDescent="0.25">
      <c r="A44" s="140">
        <v>33</v>
      </c>
      <c r="B44" s="114"/>
      <c r="C44" s="556" t="s">
        <v>240</v>
      </c>
      <c r="D44" s="551"/>
      <c r="E44" s="551"/>
      <c r="F44" s="551"/>
      <c r="G44" s="266">
        <f>'3.számú melléklet'!F40</f>
        <v>125442</v>
      </c>
      <c r="H44" s="527">
        <f>'3.számú melléklet'!G40-1697</f>
        <v>131878</v>
      </c>
      <c r="I44" s="118">
        <f>'3.számú melléklet'!H40-1520+26</f>
        <v>132081</v>
      </c>
    </row>
    <row r="45" spans="1:10" ht="15" customHeight="1" x14ac:dyDescent="0.25">
      <c r="A45" s="140">
        <v>34</v>
      </c>
      <c r="B45" s="114"/>
      <c r="C45" s="373" t="s">
        <v>241</v>
      </c>
      <c r="D45" s="373"/>
      <c r="E45" s="373"/>
      <c r="F45" s="373"/>
      <c r="G45" s="266">
        <f>'3.számú melléklet'!F41</f>
        <v>6990</v>
      </c>
      <c r="H45" s="528">
        <f>'3.számú melléklet'!G41</f>
        <v>2009</v>
      </c>
      <c r="I45" s="118">
        <f>'3.számú melléklet'!H41</f>
        <v>2009</v>
      </c>
    </row>
    <row r="46" spans="1:10" s="42" customFormat="1" ht="15" customHeight="1" x14ac:dyDescent="0.25">
      <c r="A46" s="140">
        <v>35</v>
      </c>
      <c r="B46" s="375"/>
      <c r="C46" s="550" t="s">
        <v>242</v>
      </c>
      <c r="D46" s="551"/>
      <c r="E46" s="551"/>
      <c r="F46" s="551"/>
      <c r="G46" s="263" t="e">
        <f>SUM(G41:G45)</f>
        <v>#REF!</v>
      </c>
      <c r="H46" s="521" t="e">
        <f>SUM(H41:H45)</f>
        <v>#REF!</v>
      </c>
      <c r="I46" s="437">
        <f>SUM(I41:I45)</f>
        <v>330041</v>
      </c>
    </row>
    <row r="47" spans="1:10" s="42" customFormat="1" ht="15" customHeight="1" x14ac:dyDescent="0.25">
      <c r="A47" s="140">
        <v>36</v>
      </c>
      <c r="B47" s="375"/>
      <c r="C47" s="556" t="s">
        <v>243</v>
      </c>
      <c r="D47" s="551"/>
      <c r="E47" s="551"/>
      <c r="F47" s="551"/>
      <c r="G47" s="266" t="e">
        <f>'3.számú melléklet'!F44+'5.számú melléklet'!F28</f>
        <v>#REF!</v>
      </c>
      <c r="H47" s="527">
        <f>'3.számú melléklet'!G44+'5.számú melléklet'!G28</f>
        <v>41816</v>
      </c>
      <c r="I47" s="118">
        <f>'3.számú melléklet'!H44+'5.számú melléklet'!H28</f>
        <v>29669</v>
      </c>
    </row>
    <row r="48" spans="1:10" s="42" customFormat="1" ht="15" customHeight="1" x14ac:dyDescent="0.25">
      <c r="A48" s="140">
        <v>37</v>
      </c>
      <c r="B48" s="375"/>
      <c r="C48" s="556" t="s">
        <v>244</v>
      </c>
      <c r="D48" s="551"/>
      <c r="E48" s="551"/>
      <c r="F48" s="551"/>
      <c r="G48" s="266" t="e">
        <f>'3.számú melléklet'!F45+'5.számú melléklet'!F27</f>
        <v>#REF!</v>
      </c>
      <c r="H48" s="527">
        <f>'3.számú melléklet'!G45+'5.számú melléklet'!G27</f>
        <v>24172</v>
      </c>
      <c r="I48" s="118">
        <f>'3.számú melléklet'!H45+'5.számú melléklet'!H27</f>
        <v>24172</v>
      </c>
    </row>
    <row r="49" spans="1:11" s="42" customFormat="1" ht="15" customHeight="1" x14ac:dyDescent="0.25">
      <c r="A49" s="140">
        <v>38</v>
      </c>
      <c r="B49" s="375"/>
      <c r="C49" s="556" t="s">
        <v>345</v>
      </c>
      <c r="D49" s="551"/>
      <c r="E49" s="551"/>
      <c r="F49" s="551"/>
      <c r="G49" s="266" t="e">
        <f>'3.számú melléklet'!F46</f>
        <v>#REF!</v>
      </c>
      <c r="H49" s="527">
        <f>'3.számú melléklet'!G46</f>
        <v>10928</v>
      </c>
      <c r="I49" s="118">
        <f>'3.számú melléklet'!H46</f>
        <v>10927</v>
      </c>
    </row>
    <row r="50" spans="1:11" s="42" customFormat="1" ht="15" customHeight="1" x14ac:dyDescent="0.25">
      <c r="A50" s="140">
        <v>39</v>
      </c>
      <c r="B50" s="375"/>
      <c r="C50" s="550" t="s">
        <v>168</v>
      </c>
      <c r="D50" s="551"/>
      <c r="E50" s="551"/>
      <c r="F50" s="551"/>
      <c r="G50" s="263" t="e">
        <f>SUM(G47:G49)</f>
        <v>#REF!</v>
      </c>
      <c r="H50" s="521">
        <f>SUM(H47:H49)</f>
        <v>76916</v>
      </c>
      <c r="I50" s="437">
        <f>SUM(I47:I49)</f>
        <v>64768</v>
      </c>
    </row>
    <row r="51" spans="1:11" ht="15" customHeight="1" x14ac:dyDescent="0.25">
      <c r="A51" s="140">
        <v>40</v>
      </c>
      <c r="B51" s="114"/>
      <c r="C51" s="557" t="s">
        <v>219</v>
      </c>
      <c r="D51" s="551"/>
      <c r="E51" s="551"/>
      <c r="F51" s="551"/>
      <c r="G51" s="264">
        <f>'3.számú melléklet'!F50</f>
        <v>206921</v>
      </c>
      <c r="H51" s="522">
        <f>'3.számú melléklet'!G50</f>
        <v>140819</v>
      </c>
      <c r="I51" s="316">
        <f>'3.számú melléklet'!H50</f>
        <v>0</v>
      </c>
      <c r="K51" s="112"/>
    </row>
    <row r="52" spans="1:11" ht="15" customHeight="1" x14ac:dyDescent="0.25">
      <c r="A52" s="140">
        <v>41</v>
      </c>
      <c r="B52" s="114"/>
      <c r="C52" s="557" t="s">
        <v>218</v>
      </c>
      <c r="D52" s="551"/>
      <c r="E52" s="551"/>
      <c r="F52" s="551"/>
      <c r="G52" s="264">
        <f>'3.számú melléklet'!F49</f>
        <v>14658</v>
      </c>
      <c r="H52" s="522">
        <f>'3.számú melléklet'!G49</f>
        <v>14658</v>
      </c>
      <c r="I52" s="316">
        <f>'3.számú melléklet'!H49</f>
        <v>0</v>
      </c>
    </row>
    <row r="53" spans="1:11" s="42" customFormat="1" ht="15" customHeight="1" x14ac:dyDescent="0.25">
      <c r="A53" s="140">
        <v>42</v>
      </c>
      <c r="B53" s="375"/>
      <c r="C53" s="550" t="s">
        <v>245</v>
      </c>
      <c r="D53" s="551"/>
      <c r="E53" s="551"/>
      <c r="F53" s="551"/>
      <c r="G53" s="263">
        <f>SUM(G51:G52)</f>
        <v>221579</v>
      </c>
      <c r="H53" s="521">
        <f>SUM(H51:H52)</f>
        <v>155477</v>
      </c>
      <c r="I53" s="437">
        <f>SUM(I51:I52)</f>
        <v>0</v>
      </c>
      <c r="K53" s="113"/>
    </row>
    <row r="54" spans="1:11" s="42" customFormat="1" ht="15" customHeight="1" x14ac:dyDescent="0.25">
      <c r="A54" s="140">
        <v>43</v>
      </c>
      <c r="B54" s="375"/>
      <c r="C54" s="560" t="s">
        <v>287</v>
      </c>
      <c r="D54" s="561"/>
      <c r="E54" s="561"/>
      <c r="F54" s="562"/>
      <c r="G54" s="263">
        <f>'6.számú melléklet'!D52</f>
        <v>50316</v>
      </c>
      <c r="H54" s="521">
        <v>55344</v>
      </c>
      <c r="I54" s="437">
        <v>55344</v>
      </c>
      <c r="K54" s="113"/>
    </row>
    <row r="55" spans="1:11" s="42" customFormat="1" ht="15" customHeight="1" x14ac:dyDescent="0.25">
      <c r="A55" s="140">
        <v>44</v>
      </c>
      <c r="B55" s="375"/>
      <c r="C55" s="550" t="s">
        <v>157</v>
      </c>
      <c r="D55" s="551"/>
      <c r="E55" s="551"/>
      <c r="F55" s="551"/>
      <c r="G55" s="263" t="e">
        <f>G46+G50+G53-G54</f>
        <v>#REF!</v>
      </c>
      <c r="H55" s="521" t="e">
        <f>H46+H50+H53-H54</f>
        <v>#REF!</v>
      </c>
      <c r="I55" s="437">
        <f>I46+I50+I53-I54</f>
        <v>339465</v>
      </c>
    </row>
    <row r="56" spans="1:11" s="42" customFormat="1" ht="15" customHeight="1" x14ac:dyDescent="0.25">
      <c r="A56" s="140">
        <v>45</v>
      </c>
      <c r="B56" s="375"/>
      <c r="C56" s="550" t="s">
        <v>246</v>
      </c>
      <c r="D56" s="551"/>
      <c r="E56" s="551"/>
      <c r="F56" s="551"/>
      <c r="G56" s="320" t="s">
        <v>387</v>
      </c>
      <c r="H56" s="529" t="s">
        <v>387</v>
      </c>
      <c r="I56" s="440" t="s">
        <v>387</v>
      </c>
    </row>
    <row r="57" spans="1:11" ht="15" customHeight="1" thickBot="1" x14ac:dyDescent="0.3">
      <c r="A57" s="441">
        <v>46</v>
      </c>
      <c r="B57" s="119"/>
      <c r="C57" s="558" t="s">
        <v>247</v>
      </c>
      <c r="D57" s="559"/>
      <c r="E57" s="559"/>
      <c r="F57" s="559"/>
      <c r="G57" s="267" t="s">
        <v>374</v>
      </c>
      <c r="H57" s="530" t="s">
        <v>374</v>
      </c>
      <c r="I57" s="442" t="s">
        <v>374</v>
      </c>
    </row>
    <row r="58" spans="1:11" x14ac:dyDescent="0.25">
      <c r="B58" s="65"/>
      <c r="C58" s="64"/>
      <c r="D58" s="64"/>
      <c r="E58" s="64"/>
      <c r="F58" s="64"/>
      <c r="G58" s="64"/>
      <c r="H58" s="73"/>
      <c r="I58" s="73"/>
    </row>
    <row r="59" spans="1:11" x14ac:dyDescent="0.25">
      <c r="B59" s="65"/>
      <c r="C59" s="64"/>
      <c r="D59" s="64"/>
      <c r="E59" s="64"/>
      <c r="F59" s="64"/>
      <c r="G59" s="64"/>
      <c r="H59" s="73"/>
      <c r="I59" s="73"/>
    </row>
    <row r="60" spans="1:11" x14ac:dyDescent="0.25">
      <c r="B60" s="65"/>
      <c r="C60" s="64"/>
      <c r="D60" s="64"/>
      <c r="E60" s="64"/>
      <c r="F60" s="64"/>
      <c r="G60" s="64"/>
      <c r="H60" s="73"/>
      <c r="I60" s="73"/>
    </row>
    <row r="61" spans="1:11" x14ac:dyDescent="0.25">
      <c r="B61" s="65"/>
      <c r="C61" s="64"/>
      <c r="D61" s="64"/>
      <c r="E61" s="64"/>
      <c r="F61" s="64"/>
      <c r="G61" s="64"/>
      <c r="H61" s="73"/>
      <c r="I61" s="73"/>
    </row>
    <row r="62" spans="1:11" x14ac:dyDescent="0.25">
      <c r="B62" s="65"/>
      <c r="C62" s="64"/>
      <c r="D62" s="64"/>
      <c r="E62" s="64"/>
      <c r="F62" s="64"/>
      <c r="G62" s="64"/>
      <c r="H62" s="73"/>
      <c r="I62" s="73"/>
    </row>
    <row r="63" spans="1:11" x14ac:dyDescent="0.25">
      <c r="B63" s="65"/>
      <c r="C63" s="64"/>
      <c r="D63" s="64"/>
      <c r="E63" s="64"/>
      <c r="F63" s="64"/>
      <c r="G63" s="64"/>
      <c r="H63" s="73"/>
      <c r="I63" s="73"/>
    </row>
    <row r="64" spans="1:11" x14ac:dyDescent="0.25">
      <c r="B64" s="65"/>
      <c r="C64" s="64"/>
      <c r="D64" s="64"/>
      <c r="E64" s="64"/>
      <c r="F64" s="64"/>
      <c r="G64" s="64"/>
      <c r="H64" s="73"/>
      <c r="I64" s="73"/>
    </row>
    <row r="65" spans="2:9" x14ac:dyDescent="0.25">
      <c r="B65" s="65"/>
      <c r="C65" s="64"/>
      <c r="D65" s="64"/>
      <c r="E65" s="64"/>
      <c r="F65" s="64"/>
      <c r="G65" s="64"/>
      <c r="H65" s="73"/>
      <c r="I65" s="73"/>
    </row>
    <row r="66" spans="2:9" x14ac:dyDescent="0.25">
      <c r="B66" s="65"/>
      <c r="C66" s="64"/>
      <c r="D66" s="64"/>
      <c r="E66" s="64"/>
      <c r="F66" s="64"/>
      <c r="G66" s="64"/>
      <c r="H66" s="73"/>
      <c r="I66" s="73"/>
    </row>
    <row r="67" spans="2:9" x14ac:dyDescent="0.25">
      <c r="B67" s="65"/>
      <c r="C67" s="40"/>
      <c r="D67" s="40"/>
      <c r="E67" s="40"/>
      <c r="F67" s="40"/>
      <c r="G67" s="168"/>
      <c r="H67" s="73"/>
      <c r="I67" s="73"/>
    </row>
    <row r="68" spans="2:9" x14ac:dyDescent="0.25">
      <c r="B68" s="66"/>
      <c r="C68" s="66"/>
      <c r="D68" s="66"/>
      <c r="E68" s="66"/>
      <c r="F68" s="66"/>
      <c r="G68" s="66"/>
      <c r="H68" s="74"/>
      <c r="I68" s="74"/>
    </row>
    <row r="69" spans="2:9" x14ac:dyDescent="0.25">
      <c r="B69" s="555"/>
      <c r="C69" s="555"/>
      <c r="D69" s="555"/>
      <c r="E69" s="555"/>
      <c r="F69" s="66"/>
      <c r="G69" s="66"/>
      <c r="H69" s="74"/>
      <c r="I69" s="74"/>
    </row>
    <row r="70" spans="2:9" x14ac:dyDescent="0.25">
      <c r="B70" s="66"/>
      <c r="C70" s="66"/>
      <c r="D70" s="66"/>
      <c r="E70" s="66"/>
      <c r="F70" s="66"/>
      <c r="G70" s="66"/>
      <c r="H70" s="74"/>
      <c r="I70" s="74"/>
    </row>
    <row r="71" spans="2:9" x14ac:dyDescent="0.25">
      <c r="B71" s="66"/>
      <c r="C71" s="66"/>
      <c r="D71" s="66"/>
      <c r="E71" s="66"/>
      <c r="F71" s="66"/>
      <c r="G71" s="66"/>
      <c r="H71" s="74"/>
      <c r="I71" s="74"/>
    </row>
    <row r="72" spans="2:9" x14ac:dyDescent="0.25">
      <c r="B72" s="66"/>
      <c r="C72" s="66"/>
      <c r="D72" s="66"/>
      <c r="E72" s="66"/>
      <c r="F72" s="66"/>
      <c r="G72" s="66"/>
      <c r="H72" s="74"/>
      <c r="I72" s="74"/>
    </row>
    <row r="73" spans="2:9" x14ac:dyDescent="0.25">
      <c r="B73" s="66"/>
      <c r="C73" s="66"/>
      <c r="D73" s="66"/>
      <c r="E73" s="66"/>
      <c r="F73" s="66"/>
      <c r="G73" s="66"/>
      <c r="H73" s="74"/>
      <c r="I73" s="74"/>
    </row>
    <row r="74" spans="2:9" x14ac:dyDescent="0.25">
      <c r="B74" s="66"/>
      <c r="C74" s="66"/>
      <c r="D74" s="66"/>
      <c r="E74" s="66"/>
      <c r="F74" s="66"/>
      <c r="G74" s="66"/>
      <c r="H74" s="74"/>
      <c r="I74" s="74"/>
    </row>
    <row r="75" spans="2:9" x14ac:dyDescent="0.25">
      <c r="B75" s="66"/>
      <c r="C75" s="66"/>
      <c r="D75" s="66"/>
      <c r="E75" s="66"/>
      <c r="F75" s="66"/>
      <c r="G75" s="66"/>
      <c r="H75" s="74"/>
      <c r="I75" s="74"/>
    </row>
    <row r="76" spans="2:9" x14ac:dyDescent="0.25">
      <c r="B76" s="66"/>
      <c r="C76" s="66"/>
      <c r="D76" s="66"/>
      <c r="E76" s="66"/>
      <c r="F76" s="66"/>
      <c r="G76" s="66"/>
      <c r="H76" s="74"/>
      <c r="I76" s="74"/>
    </row>
    <row r="77" spans="2:9" x14ac:dyDescent="0.25">
      <c r="B77" s="66"/>
      <c r="C77" s="66"/>
      <c r="D77" s="66"/>
      <c r="E77" s="66"/>
      <c r="F77" s="66"/>
      <c r="G77" s="66"/>
      <c r="H77" s="74"/>
      <c r="I77" s="74"/>
    </row>
    <row r="78" spans="2:9" x14ac:dyDescent="0.25">
      <c r="B78" s="66"/>
      <c r="C78" s="66"/>
      <c r="D78" s="66"/>
      <c r="E78" s="66"/>
      <c r="F78" s="66"/>
      <c r="G78" s="66"/>
      <c r="H78" s="74"/>
      <c r="I78" s="74"/>
    </row>
    <row r="79" spans="2:9" x14ac:dyDescent="0.25">
      <c r="B79" s="66"/>
      <c r="C79" s="66"/>
      <c r="D79" s="66"/>
      <c r="E79" s="66"/>
      <c r="F79" s="66"/>
      <c r="G79" s="66"/>
      <c r="H79" s="74"/>
      <c r="I79" s="74"/>
    </row>
    <row r="80" spans="2:9" x14ac:dyDescent="0.25">
      <c r="B80" s="66"/>
      <c r="C80" s="66"/>
      <c r="D80" s="66"/>
      <c r="E80" s="66"/>
      <c r="F80" s="66"/>
      <c r="G80" s="66"/>
      <c r="H80" s="74"/>
      <c r="I80" s="74"/>
    </row>
    <row r="81" spans="2:9" x14ac:dyDescent="0.25">
      <c r="B81" s="66"/>
      <c r="C81" s="66"/>
      <c r="D81" s="66"/>
      <c r="E81" s="66"/>
      <c r="F81" s="66"/>
      <c r="G81" s="66"/>
      <c r="H81" s="74"/>
      <c r="I81" s="74"/>
    </row>
    <row r="82" spans="2:9" x14ac:dyDescent="0.25">
      <c r="B82" s="66"/>
      <c r="C82" s="66"/>
      <c r="D82" s="66"/>
      <c r="E82" s="66"/>
      <c r="F82" s="66"/>
      <c r="G82" s="66"/>
      <c r="H82" s="74"/>
      <c r="I82" s="74"/>
    </row>
    <row r="83" spans="2:9" x14ac:dyDescent="0.25">
      <c r="B83" s="66"/>
      <c r="C83" s="66"/>
      <c r="D83" s="66"/>
      <c r="E83" s="66"/>
      <c r="F83" s="66"/>
      <c r="G83" s="66"/>
      <c r="H83" s="74"/>
      <c r="I83" s="74"/>
    </row>
    <row r="84" spans="2:9" x14ac:dyDescent="0.25">
      <c r="B84" s="66"/>
      <c r="C84" s="66"/>
      <c r="D84" s="66"/>
      <c r="E84" s="66"/>
      <c r="F84" s="66"/>
      <c r="G84" s="66"/>
      <c r="H84" s="74"/>
      <c r="I84" s="74"/>
    </row>
    <row r="85" spans="2:9" x14ac:dyDescent="0.25">
      <c r="B85" s="66"/>
      <c r="C85" s="66"/>
      <c r="D85" s="66"/>
      <c r="E85" s="66"/>
      <c r="F85" s="66"/>
      <c r="G85" s="66"/>
      <c r="H85" s="74"/>
      <c r="I85" s="74"/>
    </row>
    <row r="86" spans="2:9" x14ac:dyDescent="0.25">
      <c r="B86" s="66"/>
      <c r="C86" s="66"/>
      <c r="D86" s="66"/>
      <c r="E86" s="66"/>
      <c r="F86" s="66"/>
      <c r="G86" s="66"/>
      <c r="H86" s="74"/>
      <c r="I86" s="74"/>
    </row>
    <row r="87" spans="2:9" x14ac:dyDescent="0.25">
      <c r="B87" s="66"/>
      <c r="C87" s="66"/>
      <c r="D87" s="66"/>
      <c r="E87" s="66"/>
      <c r="F87" s="66"/>
      <c r="G87" s="66"/>
      <c r="H87" s="74"/>
      <c r="I87" s="74"/>
    </row>
    <row r="88" spans="2:9" x14ac:dyDescent="0.25">
      <c r="B88" s="66"/>
      <c r="C88" s="66"/>
      <c r="D88" s="66"/>
      <c r="E88" s="66"/>
      <c r="F88" s="66"/>
      <c r="G88" s="66"/>
      <c r="H88" s="74"/>
      <c r="I88" s="74"/>
    </row>
    <row r="89" spans="2:9" x14ac:dyDescent="0.25">
      <c r="B89" s="66"/>
      <c r="C89" s="66"/>
      <c r="D89" s="66"/>
      <c r="E89" s="66"/>
      <c r="F89" s="66"/>
      <c r="G89" s="66"/>
      <c r="H89" s="74"/>
      <c r="I89" s="74"/>
    </row>
    <row r="90" spans="2:9" x14ac:dyDescent="0.25">
      <c r="B90" s="66"/>
      <c r="C90" s="66"/>
      <c r="D90" s="66"/>
      <c r="E90" s="66"/>
      <c r="F90" s="66"/>
      <c r="G90" s="66"/>
      <c r="H90" s="74"/>
      <c r="I90" s="74"/>
    </row>
    <row r="91" spans="2:9" x14ac:dyDescent="0.25">
      <c r="B91" s="66"/>
      <c r="C91" s="66"/>
      <c r="D91" s="66"/>
      <c r="E91" s="66"/>
      <c r="F91" s="66"/>
      <c r="G91" s="66"/>
      <c r="H91" s="74"/>
      <c r="I91" s="74"/>
    </row>
    <row r="92" spans="2:9" x14ac:dyDescent="0.25">
      <c r="B92" s="66"/>
      <c r="C92" s="66"/>
      <c r="D92" s="66"/>
      <c r="E92" s="66"/>
      <c r="F92" s="66"/>
      <c r="G92" s="66"/>
      <c r="H92" s="74"/>
      <c r="I92" s="74"/>
    </row>
    <row r="93" spans="2:9" x14ac:dyDescent="0.25">
      <c r="B93" s="66"/>
      <c r="C93" s="66"/>
      <c r="D93" s="66"/>
      <c r="E93" s="66"/>
      <c r="F93" s="66"/>
      <c r="G93" s="66"/>
      <c r="H93" s="74"/>
      <c r="I93" s="74"/>
    </row>
    <row r="94" spans="2:9" x14ac:dyDescent="0.25">
      <c r="B94" s="66"/>
      <c r="C94" s="66"/>
      <c r="D94" s="66"/>
      <c r="E94" s="66"/>
      <c r="F94" s="66"/>
      <c r="G94" s="66"/>
      <c r="H94" s="74"/>
      <c r="I94" s="74"/>
    </row>
    <row r="95" spans="2:9" x14ac:dyDescent="0.25">
      <c r="B95" s="66"/>
      <c r="C95" s="66"/>
      <c r="D95" s="66"/>
      <c r="E95" s="66"/>
      <c r="F95" s="66"/>
      <c r="G95" s="66"/>
      <c r="H95" s="74"/>
      <c r="I95" s="74"/>
    </row>
    <row r="96" spans="2:9" x14ac:dyDescent="0.25">
      <c r="B96" s="66"/>
      <c r="C96" s="66"/>
      <c r="D96" s="66"/>
      <c r="E96" s="66"/>
      <c r="F96" s="66"/>
      <c r="G96" s="66"/>
      <c r="H96" s="74"/>
      <c r="I96" s="74"/>
    </row>
    <row r="97" spans="2:9" x14ac:dyDescent="0.25">
      <c r="B97" s="66"/>
      <c r="C97" s="66"/>
      <c r="D97" s="66"/>
      <c r="E97" s="66"/>
      <c r="F97" s="66"/>
      <c r="G97" s="66"/>
      <c r="H97" s="74"/>
      <c r="I97" s="74"/>
    </row>
    <row r="98" spans="2:9" x14ac:dyDescent="0.25">
      <c r="B98" s="65"/>
      <c r="C98" s="68"/>
      <c r="D98" s="49"/>
      <c r="E98" s="49"/>
      <c r="F98" s="49"/>
      <c r="G98" s="49"/>
      <c r="H98" s="63"/>
      <c r="I98" s="63"/>
    </row>
  </sheetData>
  <mergeCells count="52">
    <mergeCell ref="C46:F46"/>
    <mergeCell ref="C47:F47"/>
    <mergeCell ref="C41:F41"/>
    <mergeCell ref="C33:F33"/>
    <mergeCell ref="C42:F42"/>
    <mergeCell ref="C43:F43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23:F23"/>
    <mergeCell ref="C25:F25"/>
    <mergeCell ref="C28:F28"/>
    <mergeCell ref="C29:F29"/>
    <mergeCell ref="C21:F21"/>
    <mergeCell ref="C22:F22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I7:I9"/>
    <mergeCell ref="H7:H9"/>
    <mergeCell ref="A1:H1"/>
    <mergeCell ref="A3:H3"/>
    <mergeCell ref="A4:H4"/>
    <mergeCell ref="C6:F6"/>
    <mergeCell ref="B7:B9"/>
    <mergeCell ref="C7:F9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72"/>
  <sheetViews>
    <sheetView workbookViewId="0">
      <selection sqref="A1:H1"/>
    </sheetView>
  </sheetViews>
  <sheetFormatPr defaultRowHeight="15" x14ac:dyDescent="0.25"/>
  <cols>
    <col min="1" max="1" width="6" customWidth="1"/>
    <col min="5" max="5" width="29.7109375" customWidth="1"/>
    <col min="6" max="7" width="13.42578125" customWidth="1"/>
    <col min="8" max="8" width="13.42578125" style="257" customWidth="1"/>
    <col min="10" max="10" width="11" bestFit="1" customWidth="1"/>
  </cols>
  <sheetData>
    <row r="1" spans="1:10" x14ac:dyDescent="0.25">
      <c r="A1" s="532" t="s">
        <v>429</v>
      </c>
      <c r="B1" s="532"/>
      <c r="C1" s="532"/>
      <c r="D1" s="532"/>
      <c r="E1" s="532"/>
      <c r="F1" s="532"/>
      <c r="G1" s="533"/>
      <c r="H1" s="535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71"/>
    </row>
    <row r="3" spans="1:10" x14ac:dyDescent="0.25">
      <c r="A3" s="534" t="s">
        <v>365</v>
      </c>
      <c r="B3" s="534"/>
      <c r="C3" s="534"/>
      <c r="D3" s="534"/>
      <c r="E3" s="534"/>
      <c r="F3" s="534"/>
      <c r="G3" s="533"/>
      <c r="H3" s="533"/>
    </row>
    <row r="4" spans="1:10" x14ac:dyDescent="0.25">
      <c r="A4" s="584"/>
      <c r="B4" s="584"/>
      <c r="C4" s="584"/>
      <c r="D4" s="584"/>
      <c r="E4" s="584"/>
      <c r="F4" s="584"/>
      <c r="G4" s="584"/>
      <c r="H4" s="49"/>
    </row>
    <row r="5" spans="1:10" ht="15.75" thickBot="1" x14ac:dyDescent="0.3">
      <c r="A5" s="91"/>
      <c r="B5" s="91"/>
      <c r="C5" s="104"/>
      <c r="D5" s="91"/>
      <c r="E5" s="91"/>
      <c r="G5" s="49"/>
      <c r="H5" s="49" t="s">
        <v>95</v>
      </c>
    </row>
    <row r="6" spans="1:10" x14ac:dyDescent="0.25">
      <c r="A6" s="416"/>
      <c r="B6" s="585" t="s">
        <v>89</v>
      </c>
      <c r="C6" s="585"/>
      <c r="D6" s="585"/>
      <c r="E6" s="585"/>
      <c r="F6" s="417" t="s">
        <v>90</v>
      </c>
      <c r="G6" s="509" t="s">
        <v>91</v>
      </c>
      <c r="H6" s="510" t="s">
        <v>389</v>
      </c>
    </row>
    <row r="7" spans="1:10" ht="30" customHeight="1" x14ac:dyDescent="0.25">
      <c r="A7" s="108" t="s">
        <v>158</v>
      </c>
      <c r="B7" s="586" t="s">
        <v>159</v>
      </c>
      <c r="C7" s="586"/>
      <c r="D7" s="586"/>
      <c r="E7" s="586"/>
      <c r="F7" s="377" t="s">
        <v>282</v>
      </c>
      <c r="G7" s="512" t="s">
        <v>399</v>
      </c>
      <c r="H7" s="414" t="s">
        <v>423</v>
      </c>
    </row>
    <row r="8" spans="1:10" ht="12.75" customHeight="1" x14ac:dyDescent="0.25">
      <c r="A8" s="587">
        <v>1</v>
      </c>
      <c r="B8" s="588" t="s">
        <v>160</v>
      </c>
      <c r="C8" s="588"/>
      <c r="D8" s="588"/>
      <c r="E8" s="588"/>
      <c r="F8" s="603"/>
      <c r="G8" s="575"/>
      <c r="H8" s="568"/>
    </row>
    <row r="9" spans="1:10" x14ac:dyDescent="0.25">
      <c r="A9" s="587"/>
      <c r="B9" s="588"/>
      <c r="C9" s="588"/>
      <c r="D9" s="588"/>
      <c r="E9" s="588"/>
      <c r="F9" s="607"/>
      <c r="G9" s="576"/>
      <c r="H9" s="569"/>
    </row>
    <row r="10" spans="1:10" x14ac:dyDescent="0.25">
      <c r="A10" s="587"/>
      <c r="B10" s="588"/>
      <c r="C10" s="588"/>
      <c r="D10" s="588"/>
      <c r="E10" s="588"/>
      <c r="F10" s="608"/>
      <c r="G10" s="577"/>
      <c r="H10" s="570"/>
      <c r="J10" s="49"/>
    </row>
    <row r="11" spans="1:10" x14ac:dyDescent="0.25">
      <c r="A11" s="217">
        <v>2</v>
      </c>
      <c r="B11" s="589" t="s">
        <v>202</v>
      </c>
      <c r="C11" s="589"/>
      <c r="D11" s="589"/>
      <c r="E11" s="589"/>
      <c r="F11" s="215">
        <f>('4.számú melléklet'!C29+'4.számú melléklet'!C30+'4.számú melléklet'!C32+'4.számú melléklet'!C33+'4.számú melléklet'!C34+'4.számú melléklet'!C36+'4.számú melléklet'!C31+'4.számú melléklet'!C35)</f>
        <v>9235</v>
      </c>
      <c r="G11" s="241">
        <f>('4.számú melléklet'!D29+'4.számú melléklet'!D30+'4.számú melléklet'!D32+'4.számú melléklet'!D33+'4.számú melléklet'!D34+'4.számú melléklet'!D36+'4.számú melléklet'!D31+'4.számú melléklet'!D35)</f>
        <v>9235</v>
      </c>
      <c r="H11" s="408">
        <f>('4.számú melléklet'!E29+'4.számú melléklet'!E30+'4.számú melléklet'!E32+'4.számú melléklet'!E33+'4.számú melléklet'!E34+'4.számú melléklet'!E36+'4.számú melléklet'!E31+'4.számú melléklet'!E35)</f>
        <v>10843</v>
      </c>
    </row>
    <row r="12" spans="1:10" x14ac:dyDescent="0.25">
      <c r="A12" s="217">
        <v>3</v>
      </c>
      <c r="B12" s="589" t="s">
        <v>369</v>
      </c>
      <c r="C12" s="589"/>
      <c r="D12" s="589"/>
      <c r="E12" s="589"/>
      <c r="F12" s="215">
        <f>('4.számú melléklet'!C24+'4.számú melléklet'!C25+'4.számú melléklet'!C26+'4.számú melléklet'!C27+'4.számú melléklet'!C28)</f>
        <v>62000</v>
      </c>
      <c r="G12" s="241">
        <f>('4.számú melléklet'!D24+'4.számú melléklet'!D25+'4.számú melléklet'!D26+'4.számú melléklet'!D27+'4.számú melléklet'!D28)</f>
        <v>62000</v>
      </c>
      <c r="H12" s="408">
        <f>('4.számú melléklet'!E24+'4.számú melléklet'!E25+'4.számú melléklet'!E26+'4.számú melléklet'!E27+'4.számú melléklet'!E28)</f>
        <v>71456</v>
      </c>
    </row>
    <row r="13" spans="1:10" ht="12.75" customHeight="1" x14ac:dyDescent="0.25">
      <c r="A13" s="217">
        <v>4</v>
      </c>
      <c r="B13" s="590" t="s">
        <v>203</v>
      </c>
      <c r="C13" s="590"/>
      <c r="D13" s="590"/>
      <c r="E13" s="590"/>
      <c r="F13" s="215">
        <f>('4.számú melléklet'!C40+'4.számú melléklet'!C45+'4.számú melléklet'!C43+'4.számú melléklet'!C44)</f>
        <v>216263</v>
      </c>
      <c r="G13" s="241">
        <f>('4.számú melléklet'!D40+'4.számú melléklet'!D45+'4.számú melléklet'!D43+'4.számú melléklet'!D44)</f>
        <v>217721</v>
      </c>
      <c r="H13" s="408">
        <f>('4.számú melléklet'!E40+'4.számú melléklet'!E45+'4.számú melléklet'!E43+'4.számú melléklet'!E44)</f>
        <v>67292</v>
      </c>
    </row>
    <row r="14" spans="1:10" ht="12.75" customHeight="1" x14ac:dyDescent="0.25">
      <c r="A14" s="217">
        <v>5</v>
      </c>
      <c r="B14" s="590" t="s">
        <v>204</v>
      </c>
      <c r="C14" s="590"/>
      <c r="D14" s="590"/>
      <c r="E14" s="590"/>
      <c r="F14" s="215">
        <f>('4.számú melléklet'!C41+'4.számú melléklet'!C42+'4.számú melléklet'!C38+'4.számú melléklet'!C39)</f>
        <v>59595</v>
      </c>
      <c r="G14" s="241">
        <f>('4.számú melléklet'!D41+'4.számú melléklet'!D42+'4.számú melléklet'!D38+'4.számú melléklet'!D39)</f>
        <v>59595</v>
      </c>
      <c r="H14" s="408">
        <f>('4.számú melléklet'!E41+'4.számú melléklet'!E42+'4.számú melléklet'!E38+'4.számú melléklet'!E39)</f>
        <v>54839</v>
      </c>
    </row>
    <row r="15" spans="1:10" x14ac:dyDescent="0.25">
      <c r="A15" s="217">
        <v>6</v>
      </c>
      <c r="B15" s="92" t="s">
        <v>205</v>
      </c>
      <c r="C15" s="92"/>
      <c r="D15" s="92"/>
      <c r="E15" s="92"/>
      <c r="F15" s="216">
        <f>'4.számú melléklet'!C22</f>
        <v>101976</v>
      </c>
      <c r="G15" s="277">
        <f>'4.számú melléklet'!D22</f>
        <v>107469</v>
      </c>
      <c r="H15" s="415">
        <f>'4.számú melléklet'!E22</f>
        <v>107469</v>
      </c>
    </row>
    <row r="16" spans="1:10" x14ac:dyDescent="0.25">
      <c r="A16" s="418">
        <v>7</v>
      </c>
      <c r="B16" s="605" t="s">
        <v>13</v>
      </c>
      <c r="C16" s="605"/>
      <c r="D16" s="605"/>
      <c r="E16" s="605"/>
      <c r="F16" s="419">
        <f>SUM(F11:F15)</f>
        <v>449069</v>
      </c>
      <c r="G16" s="513">
        <f>SUM(G11:G15)</f>
        <v>456020</v>
      </c>
      <c r="H16" s="420">
        <f>SUM(H11:H15)</f>
        <v>311899</v>
      </c>
    </row>
    <row r="17" spans="1:8" x14ac:dyDescent="0.25">
      <c r="A17" s="372"/>
      <c r="B17" s="159"/>
      <c r="C17" s="159"/>
      <c r="D17" s="159"/>
      <c r="E17" s="159"/>
      <c r="F17" s="167"/>
      <c r="G17" s="376"/>
      <c r="H17" s="457"/>
    </row>
    <row r="18" spans="1:8" x14ac:dyDescent="0.25">
      <c r="A18" s="582">
        <v>8</v>
      </c>
      <c r="B18" s="586" t="s">
        <v>206</v>
      </c>
      <c r="C18" s="586"/>
      <c r="D18" s="586"/>
      <c r="E18" s="586"/>
      <c r="F18" s="600"/>
      <c r="G18" s="578"/>
      <c r="H18" s="571"/>
    </row>
    <row r="19" spans="1:8" x14ac:dyDescent="0.25">
      <c r="A19" s="582"/>
      <c r="B19" s="586"/>
      <c r="C19" s="586"/>
      <c r="D19" s="586"/>
      <c r="E19" s="586"/>
      <c r="F19" s="601"/>
      <c r="G19" s="579"/>
      <c r="H19" s="572"/>
    </row>
    <row r="20" spans="1:8" x14ac:dyDescent="0.25">
      <c r="A20" s="583"/>
      <c r="B20" s="606"/>
      <c r="C20" s="606"/>
      <c r="D20" s="606"/>
      <c r="E20" s="606"/>
      <c r="F20" s="602"/>
      <c r="G20" s="580"/>
      <c r="H20" s="573"/>
    </row>
    <row r="21" spans="1:8" x14ac:dyDescent="0.25">
      <c r="A21" s="217">
        <v>9</v>
      </c>
      <c r="B21" s="590" t="s">
        <v>207</v>
      </c>
      <c r="C21" s="590"/>
      <c r="D21" s="590"/>
      <c r="E21" s="590"/>
      <c r="F21" s="215">
        <v>0</v>
      </c>
      <c r="G21" s="241">
        <v>0</v>
      </c>
      <c r="H21" s="408">
        <v>0</v>
      </c>
    </row>
    <row r="22" spans="1:8" x14ac:dyDescent="0.25">
      <c r="A22" s="217">
        <v>10</v>
      </c>
      <c r="B22" s="590" t="s">
        <v>208</v>
      </c>
      <c r="C22" s="590"/>
      <c r="D22" s="590"/>
      <c r="E22" s="590"/>
      <c r="F22" s="215">
        <v>0</v>
      </c>
      <c r="G22" s="241">
        <v>0</v>
      </c>
      <c r="H22" s="408">
        <v>0</v>
      </c>
    </row>
    <row r="23" spans="1:8" x14ac:dyDescent="0.25">
      <c r="A23" s="217">
        <v>11</v>
      </c>
      <c r="B23" s="590" t="s">
        <v>209</v>
      </c>
      <c r="C23" s="590"/>
      <c r="D23" s="590"/>
      <c r="E23" s="590"/>
      <c r="F23" s="215">
        <v>0</v>
      </c>
      <c r="G23" s="241">
        <v>0</v>
      </c>
      <c r="H23" s="408">
        <v>0</v>
      </c>
    </row>
    <row r="24" spans="1:8" x14ac:dyDescent="0.25">
      <c r="A24" s="421">
        <v>12</v>
      </c>
      <c r="B24" s="599" t="s">
        <v>210</v>
      </c>
      <c r="C24" s="599"/>
      <c r="D24" s="599"/>
      <c r="E24" s="599"/>
      <c r="F24" s="419">
        <f>SUM(F21:F23)</f>
        <v>0</v>
      </c>
      <c r="G24" s="513">
        <f>SUM(G21:G23)</f>
        <v>0</v>
      </c>
      <c r="H24" s="420">
        <f>SUM(H21:H23)</f>
        <v>0</v>
      </c>
    </row>
    <row r="25" spans="1:8" x14ac:dyDescent="0.25">
      <c r="A25" s="372"/>
      <c r="B25" s="105"/>
      <c r="C25" s="105"/>
      <c r="D25" s="105"/>
      <c r="E25" s="105"/>
      <c r="F25" s="105"/>
      <c r="G25" s="105"/>
      <c r="H25" s="105"/>
    </row>
    <row r="26" spans="1:8" x14ac:dyDescent="0.25">
      <c r="A26" s="587">
        <v>13</v>
      </c>
      <c r="B26" s="586" t="s">
        <v>211</v>
      </c>
      <c r="C26" s="586"/>
      <c r="D26" s="586"/>
      <c r="E26" s="586"/>
      <c r="F26" s="600"/>
      <c r="G26" s="578"/>
      <c r="H26" s="571"/>
    </row>
    <row r="27" spans="1:8" x14ac:dyDescent="0.25">
      <c r="A27" s="587"/>
      <c r="B27" s="586"/>
      <c r="C27" s="586"/>
      <c r="D27" s="586"/>
      <c r="E27" s="586"/>
      <c r="F27" s="601"/>
      <c r="G27" s="579"/>
      <c r="H27" s="572"/>
    </row>
    <row r="28" spans="1:8" x14ac:dyDescent="0.25">
      <c r="A28" s="587"/>
      <c r="B28" s="606"/>
      <c r="C28" s="606"/>
      <c r="D28" s="606"/>
      <c r="E28" s="606"/>
      <c r="F28" s="602"/>
      <c r="G28" s="580"/>
      <c r="H28" s="573"/>
    </row>
    <row r="29" spans="1:8" x14ac:dyDescent="0.25">
      <c r="A29" s="217">
        <v>14</v>
      </c>
      <c r="B29" s="598" t="s">
        <v>212</v>
      </c>
      <c r="C29" s="598"/>
      <c r="D29" s="598"/>
      <c r="E29" s="598"/>
      <c r="F29" s="313">
        <f>'4.számú melléklet'!C46</f>
        <v>51852</v>
      </c>
      <c r="G29" s="514">
        <f>'4.számú melléklet'!D46</f>
        <v>51070</v>
      </c>
      <c r="H29" s="422">
        <f>'4.számú melléklet'!E46</f>
        <v>51070</v>
      </c>
    </row>
    <row r="30" spans="1:8" x14ac:dyDescent="0.25">
      <c r="A30" s="421">
        <v>15</v>
      </c>
      <c r="B30" s="599" t="s">
        <v>13</v>
      </c>
      <c r="C30" s="599"/>
      <c r="D30" s="599"/>
      <c r="E30" s="599"/>
      <c r="F30" s="218">
        <f>SUM(F29)</f>
        <v>51852</v>
      </c>
      <c r="G30" s="245">
        <f>SUM(G29)</f>
        <v>51070</v>
      </c>
      <c r="H30" s="409">
        <f>SUM(H29)</f>
        <v>51070</v>
      </c>
    </row>
    <row r="31" spans="1:8" x14ac:dyDescent="0.25">
      <c r="A31" s="158"/>
      <c r="B31" s="93"/>
      <c r="C31" s="93"/>
      <c r="D31" s="93"/>
      <c r="E31" s="93"/>
      <c r="F31" s="93"/>
      <c r="G31" s="93"/>
      <c r="H31" s="93"/>
    </row>
    <row r="32" spans="1:8" x14ac:dyDescent="0.25">
      <c r="A32" s="421">
        <v>16</v>
      </c>
      <c r="B32" s="613" t="s">
        <v>272</v>
      </c>
      <c r="C32" s="606"/>
      <c r="D32" s="606"/>
      <c r="E32" s="606"/>
      <c r="F32" s="425">
        <f>F16+F24+F30</f>
        <v>500921</v>
      </c>
      <c r="G32" s="515">
        <f>G16+G24+G30</f>
        <v>507090</v>
      </c>
      <c r="H32" s="426">
        <f>H16+H24+H30</f>
        <v>362969</v>
      </c>
    </row>
    <row r="33" spans="1:8" x14ac:dyDescent="0.25">
      <c r="A33" s="423"/>
      <c r="B33" s="243"/>
      <c r="C33" s="424"/>
      <c r="D33" s="424"/>
      <c r="E33" s="424"/>
      <c r="F33" s="424"/>
      <c r="G33" s="424"/>
      <c r="H33" s="424"/>
    </row>
    <row r="34" spans="1:8" x14ac:dyDescent="0.25">
      <c r="A34" s="423"/>
      <c r="B34" s="243"/>
      <c r="C34" s="424"/>
      <c r="D34" s="424"/>
      <c r="E34" s="424"/>
      <c r="F34" s="424"/>
      <c r="G34" s="424"/>
      <c r="H34" s="424"/>
    </row>
    <row r="35" spans="1:8" ht="15" customHeight="1" x14ac:dyDescent="0.25">
      <c r="A35" s="612">
        <v>17</v>
      </c>
      <c r="B35" s="586" t="s">
        <v>161</v>
      </c>
      <c r="C35" s="586"/>
      <c r="D35" s="586"/>
      <c r="E35" s="586"/>
      <c r="F35" s="603" t="s">
        <v>282</v>
      </c>
      <c r="G35" s="575" t="s">
        <v>399</v>
      </c>
      <c r="H35" s="568" t="s">
        <v>423</v>
      </c>
    </row>
    <row r="36" spans="1:8" ht="15" customHeight="1" x14ac:dyDescent="0.25">
      <c r="A36" s="612"/>
      <c r="B36" s="586"/>
      <c r="C36" s="586"/>
      <c r="D36" s="586"/>
      <c r="E36" s="586"/>
      <c r="F36" s="604"/>
      <c r="G36" s="581"/>
      <c r="H36" s="574"/>
    </row>
    <row r="37" spans="1:8" x14ac:dyDescent="0.25">
      <c r="A37" s="217">
        <v>18</v>
      </c>
      <c r="B37" s="590" t="s">
        <v>162</v>
      </c>
      <c r="C37" s="590"/>
      <c r="D37" s="590"/>
      <c r="E37" s="590"/>
      <c r="F37" s="241" t="e">
        <f>'6.számú melléklet'!D20+'6.számú melléklet'!D97</f>
        <v>#REF!</v>
      </c>
      <c r="G37" s="241" t="e">
        <f>'6.számú melléklet'!F20+'6.számú melléklet'!FE97</f>
        <v>#REF!</v>
      </c>
      <c r="H37" s="408">
        <f>'6.számú melléklet'!G20+'6.számú melléklet'!FF97</f>
        <v>57837</v>
      </c>
    </row>
    <row r="38" spans="1:8" x14ac:dyDescent="0.25">
      <c r="A38" s="217">
        <v>19</v>
      </c>
      <c r="B38" s="590" t="s">
        <v>163</v>
      </c>
      <c r="C38" s="590"/>
      <c r="D38" s="590"/>
      <c r="E38" s="590"/>
      <c r="F38" s="241" t="e">
        <f>'6.számú melléklet'!D31</f>
        <v>#REF!</v>
      </c>
      <c r="G38" s="241" t="e">
        <f>'6.számú melléklet'!F31</f>
        <v>#REF!</v>
      </c>
      <c r="H38" s="408">
        <f>'6.számú melléklet'!G31</f>
        <v>8304</v>
      </c>
    </row>
    <row r="39" spans="1:8" x14ac:dyDescent="0.25">
      <c r="A39" s="217">
        <v>20</v>
      </c>
      <c r="B39" s="590" t="s">
        <v>213</v>
      </c>
      <c r="C39" s="590"/>
      <c r="D39" s="590"/>
      <c r="E39" s="590"/>
      <c r="F39" s="241" t="e">
        <f>'6.számú melléklet'!D48+'6.számú melléklet'!D87+'6.számú melléklet'!D101</f>
        <v>#REF!</v>
      </c>
      <c r="G39" s="241" t="e">
        <f>'6.számú melléklet'!F48+'6.számú melléklet'!F87+'6.számú melléklet'!F101</f>
        <v>#REF!</v>
      </c>
      <c r="H39" s="408">
        <f>'6.számú melléklet'!G48+'6.számú melléklet'!G87+'6.számú melléklet'!G101</f>
        <v>72972</v>
      </c>
    </row>
    <row r="40" spans="1:8" x14ac:dyDescent="0.25">
      <c r="A40" s="217">
        <v>21</v>
      </c>
      <c r="B40" s="590" t="s">
        <v>214</v>
      </c>
      <c r="C40" s="590"/>
      <c r="D40" s="590"/>
      <c r="E40" s="590"/>
      <c r="F40" s="241">
        <f>'6.számú melléklet'!D62</f>
        <v>125442</v>
      </c>
      <c r="G40" s="241">
        <f>'6.számú melléklet'!F62</f>
        <v>133575</v>
      </c>
      <c r="H40" s="408">
        <f>'6.számú melléklet'!G62</f>
        <v>133575</v>
      </c>
    </row>
    <row r="41" spans="1:8" x14ac:dyDescent="0.25">
      <c r="A41" s="217">
        <v>22</v>
      </c>
      <c r="B41" s="590" t="s">
        <v>215</v>
      </c>
      <c r="C41" s="590"/>
      <c r="D41" s="590"/>
      <c r="E41" s="590"/>
      <c r="F41" s="241">
        <f>'6.számú melléklet'!D69</f>
        <v>6990</v>
      </c>
      <c r="G41" s="241">
        <f>'6.számú melléklet'!F69</f>
        <v>2009</v>
      </c>
      <c r="H41" s="408">
        <f>'6.számú melléklet'!G69</f>
        <v>2009</v>
      </c>
    </row>
    <row r="42" spans="1:8" x14ac:dyDescent="0.25">
      <c r="A42" s="141">
        <v>23</v>
      </c>
      <c r="B42" s="599" t="s">
        <v>165</v>
      </c>
      <c r="C42" s="599"/>
      <c r="D42" s="599"/>
      <c r="E42" s="599"/>
      <c r="F42" s="218" t="e">
        <f>SUM(F37:F41)</f>
        <v>#REF!</v>
      </c>
      <c r="G42" s="245" t="e">
        <f>SUM(G37:G41)</f>
        <v>#REF!</v>
      </c>
      <c r="H42" s="409">
        <f>SUM(H37:H41)</f>
        <v>274697</v>
      </c>
    </row>
    <row r="43" spans="1:8" x14ac:dyDescent="0.25">
      <c r="A43" s="217">
        <v>24</v>
      </c>
      <c r="B43" s="219" t="s">
        <v>166</v>
      </c>
      <c r="C43" s="127"/>
      <c r="D43" s="378"/>
      <c r="E43" s="127"/>
      <c r="F43" s="127"/>
      <c r="G43" s="516"/>
      <c r="H43" s="427"/>
    </row>
    <row r="44" spans="1:8" x14ac:dyDescent="0.25">
      <c r="A44" s="217">
        <v>25</v>
      </c>
      <c r="B44" s="593" t="s">
        <v>173</v>
      </c>
      <c r="C44" s="594"/>
      <c r="D44" s="594"/>
      <c r="E44" s="595"/>
      <c r="F44" s="241" t="e">
        <f>'6.számú melléklet'!D74</f>
        <v>#REF!</v>
      </c>
      <c r="G44" s="241">
        <f>'6.számú melléklet'!F74</f>
        <v>41816</v>
      </c>
      <c r="H44" s="408">
        <f>'6.számú melléklet'!G74</f>
        <v>29669</v>
      </c>
    </row>
    <row r="45" spans="1:8" x14ac:dyDescent="0.25">
      <c r="A45" s="217">
        <v>26</v>
      </c>
      <c r="B45" s="593" t="s">
        <v>216</v>
      </c>
      <c r="C45" s="594"/>
      <c r="D45" s="594"/>
      <c r="E45" s="595"/>
      <c r="F45" s="241" t="e">
        <f>'6.számú melléklet'!D73</f>
        <v>#REF!</v>
      </c>
      <c r="G45" s="241">
        <f>'6.számú melléklet'!F73</f>
        <v>24172</v>
      </c>
      <c r="H45" s="408">
        <f>'6.számú melléklet'!G73</f>
        <v>24172</v>
      </c>
    </row>
    <row r="46" spans="1:8" x14ac:dyDescent="0.25">
      <c r="A46" s="217">
        <v>27</v>
      </c>
      <c r="B46" s="593" t="s">
        <v>167</v>
      </c>
      <c r="C46" s="594"/>
      <c r="D46" s="594"/>
      <c r="E46" s="595"/>
      <c r="F46" s="241" t="e">
        <f>'6.számú melléklet'!D75</f>
        <v>#REF!</v>
      </c>
      <c r="G46" s="241">
        <f>'6.számú melléklet'!F75</f>
        <v>10928</v>
      </c>
      <c r="H46" s="408">
        <f>'6.számú melléklet'!G75</f>
        <v>10927</v>
      </c>
    </row>
    <row r="47" spans="1:8" x14ac:dyDescent="0.25">
      <c r="A47" s="217">
        <v>28</v>
      </c>
      <c r="B47" s="596" t="s">
        <v>168</v>
      </c>
      <c r="C47" s="594"/>
      <c r="D47" s="594"/>
      <c r="E47" s="595"/>
      <c r="F47" s="218" t="e">
        <f>SUM(F44:F46)</f>
        <v>#REF!</v>
      </c>
      <c r="G47" s="245">
        <f>SUM(G44:G46)</f>
        <v>76916</v>
      </c>
      <c r="H47" s="409">
        <f>SUM(H44:H46)</f>
        <v>64768</v>
      </c>
    </row>
    <row r="48" spans="1:8" ht="15" customHeight="1" x14ac:dyDescent="0.25">
      <c r="A48" s="217">
        <v>29</v>
      </c>
      <c r="B48" s="252" t="s">
        <v>217</v>
      </c>
      <c r="C48" s="253"/>
      <c r="D48" s="253"/>
      <c r="E48" s="254"/>
      <c r="F48" s="377"/>
      <c r="G48" s="512"/>
      <c r="H48" s="414"/>
    </row>
    <row r="49" spans="1:8" x14ac:dyDescent="0.25">
      <c r="A49" s="217">
        <v>30</v>
      </c>
      <c r="B49" s="597" t="s">
        <v>218</v>
      </c>
      <c r="C49" s="594"/>
      <c r="D49" s="594"/>
      <c r="E49" s="595"/>
      <c r="F49" s="277">
        <v>14658</v>
      </c>
      <c r="G49" s="277">
        <v>14658</v>
      </c>
      <c r="H49" s="415">
        <v>0</v>
      </c>
    </row>
    <row r="50" spans="1:8" x14ac:dyDescent="0.25">
      <c r="A50" s="217">
        <v>31</v>
      </c>
      <c r="B50" s="597" t="s">
        <v>219</v>
      </c>
      <c r="C50" s="594"/>
      <c r="D50" s="594"/>
      <c r="E50" s="595"/>
      <c r="F50" s="277">
        <f>'6.számú melléklet'!D71-14658</f>
        <v>206921</v>
      </c>
      <c r="G50" s="277">
        <f>'6.számú melléklet'!F71-14658</f>
        <v>140819</v>
      </c>
      <c r="H50" s="415">
        <v>0</v>
      </c>
    </row>
    <row r="51" spans="1:8" x14ac:dyDescent="0.25">
      <c r="A51" s="141">
        <v>32</v>
      </c>
      <c r="B51" s="605" t="s">
        <v>220</v>
      </c>
      <c r="C51" s="605"/>
      <c r="D51" s="605"/>
      <c r="E51" s="605"/>
      <c r="F51" s="218">
        <f>F49+F50</f>
        <v>221579</v>
      </c>
      <c r="G51" s="245">
        <f>G49+G50</f>
        <v>155477</v>
      </c>
      <c r="H51" s="409">
        <f>H49+H50</f>
        <v>0</v>
      </c>
    </row>
    <row r="52" spans="1:8" x14ac:dyDescent="0.25">
      <c r="A52" s="91"/>
      <c r="B52" s="91"/>
      <c r="C52" s="91"/>
      <c r="D52" s="91"/>
      <c r="E52" s="91"/>
      <c r="F52" s="91"/>
      <c r="G52" s="91"/>
      <c r="H52" s="91"/>
    </row>
    <row r="53" spans="1:8" x14ac:dyDescent="0.25">
      <c r="A53" s="609"/>
      <c r="B53" s="610"/>
      <c r="C53" s="610"/>
      <c r="D53" s="610"/>
      <c r="E53" s="611"/>
      <c r="F53" s="167"/>
      <c r="G53" s="376"/>
      <c r="H53" s="457"/>
    </row>
    <row r="54" spans="1:8" ht="15.75" thickBot="1" x14ac:dyDescent="0.3">
      <c r="A54" s="428">
        <v>33</v>
      </c>
      <c r="B54" s="591" t="s">
        <v>279</v>
      </c>
      <c r="C54" s="592"/>
      <c r="D54" s="592"/>
      <c r="E54" s="592"/>
      <c r="F54" s="429" t="e">
        <f>F42+F47+F51</f>
        <v>#REF!</v>
      </c>
      <c r="G54" s="517" t="e">
        <f>G42+G47+G51</f>
        <v>#REF!</v>
      </c>
      <c r="H54" s="430">
        <f>H42+H47+H51</f>
        <v>339465</v>
      </c>
    </row>
    <row r="66" spans="2:8" x14ac:dyDescent="0.25">
      <c r="B66" s="67"/>
      <c r="C66" s="49"/>
      <c r="D66" s="49"/>
      <c r="E66" s="49"/>
      <c r="F66" s="49"/>
      <c r="G66" s="49"/>
      <c r="H66" s="49"/>
    </row>
    <row r="67" spans="2:8" x14ac:dyDescent="0.25">
      <c r="B67" s="67"/>
      <c r="C67" s="49"/>
      <c r="D67" s="49"/>
      <c r="E67" s="49"/>
      <c r="F67" s="49"/>
      <c r="G67" s="49"/>
      <c r="H67" s="49"/>
    </row>
    <row r="68" spans="2:8" x14ac:dyDescent="0.25">
      <c r="B68" s="49"/>
      <c r="C68" s="49"/>
      <c r="D68" s="49"/>
      <c r="E68" s="49"/>
      <c r="F68" s="49"/>
      <c r="G68" s="72"/>
      <c r="H68" s="72"/>
    </row>
    <row r="69" spans="2:8" x14ac:dyDescent="0.25">
      <c r="B69" s="49"/>
      <c r="C69" s="49"/>
      <c r="D69" s="49"/>
      <c r="E69" s="49"/>
      <c r="F69" s="49"/>
      <c r="G69" s="49"/>
      <c r="H69" s="49"/>
    </row>
    <row r="70" spans="2:8" x14ac:dyDescent="0.25">
      <c r="B70" s="67"/>
      <c r="C70" s="49"/>
      <c r="D70" s="49"/>
      <c r="E70" s="49"/>
      <c r="F70" s="49"/>
      <c r="G70" s="72"/>
      <c r="H70" s="72"/>
    </row>
    <row r="71" spans="2:8" x14ac:dyDescent="0.25">
      <c r="B71" s="49"/>
      <c r="C71" s="49"/>
      <c r="D71" s="49"/>
      <c r="E71" s="49"/>
      <c r="F71" s="49"/>
      <c r="G71" s="49"/>
      <c r="H71" s="49"/>
    </row>
    <row r="72" spans="2:8" x14ac:dyDescent="0.25">
      <c r="B72" s="49"/>
      <c r="C72" s="49"/>
      <c r="D72" s="49"/>
      <c r="E72" s="49"/>
      <c r="F72" s="49"/>
      <c r="G72" s="49"/>
      <c r="H72" s="49"/>
    </row>
  </sheetData>
  <mergeCells count="52"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  <mergeCell ref="B14:E14"/>
    <mergeCell ref="F26:F28"/>
    <mergeCell ref="F35:F36"/>
    <mergeCell ref="B16:E16"/>
    <mergeCell ref="B21:E21"/>
    <mergeCell ref="B22:E22"/>
    <mergeCell ref="B23:E23"/>
    <mergeCell ref="B18:E20"/>
    <mergeCell ref="B24:E24"/>
    <mergeCell ref="B11:E11"/>
    <mergeCell ref="B12:E12"/>
    <mergeCell ref="B13:E13"/>
    <mergeCell ref="B54:E54"/>
    <mergeCell ref="B44:E44"/>
    <mergeCell ref="B45:E45"/>
    <mergeCell ref="B46:E46"/>
    <mergeCell ref="B47:E47"/>
    <mergeCell ref="B50:E50"/>
    <mergeCell ref="B37:E37"/>
    <mergeCell ref="B29:E29"/>
    <mergeCell ref="B30:E30"/>
    <mergeCell ref="H8:H10"/>
    <mergeCell ref="H18:H20"/>
    <mergeCell ref="H26:H28"/>
    <mergeCell ref="H35:H36"/>
    <mergeCell ref="A1:H1"/>
    <mergeCell ref="A3:H3"/>
    <mergeCell ref="G8:G10"/>
    <mergeCell ref="G18:G20"/>
    <mergeCell ref="G26:G28"/>
    <mergeCell ref="G35:G36"/>
    <mergeCell ref="A18:A20"/>
    <mergeCell ref="A4:G4"/>
    <mergeCell ref="B6:E6"/>
    <mergeCell ref="B7:E7"/>
    <mergeCell ref="A8:A10"/>
    <mergeCell ref="B8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workbookViewId="0">
      <selection sqref="A1:D1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42578125" style="257" customWidth="1"/>
  </cols>
  <sheetData>
    <row r="1" spans="1:5" x14ac:dyDescent="0.25">
      <c r="A1" s="543" t="s">
        <v>430</v>
      </c>
      <c r="B1" s="543"/>
      <c r="C1" s="543"/>
      <c r="D1" s="535"/>
      <c r="E1"/>
    </row>
    <row r="2" spans="1:5" x14ac:dyDescent="0.25">
      <c r="A2" s="88"/>
      <c r="B2" s="88"/>
      <c r="C2" s="88"/>
    </row>
    <row r="3" spans="1:5" x14ac:dyDescent="0.25">
      <c r="A3" s="543" t="s">
        <v>359</v>
      </c>
      <c r="B3" s="543"/>
      <c r="C3" s="543"/>
      <c r="D3" s="533"/>
      <c r="E3"/>
    </row>
    <row r="4" spans="1:5" x14ac:dyDescent="0.25">
      <c r="A4" s="88"/>
      <c r="B4" s="88"/>
      <c r="C4" s="88"/>
    </row>
    <row r="5" spans="1:5" ht="15.75" thickBot="1" x14ac:dyDescent="0.3">
      <c r="A5" s="88"/>
      <c r="B5" s="97"/>
      <c r="D5" s="45"/>
      <c r="E5" s="97" t="s">
        <v>101</v>
      </c>
    </row>
    <row r="6" spans="1:5" x14ac:dyDescent="0.25">
      <c r="A6" s="98" t="s">
        <v>112</v>
      </c>
      <c r="B6" s="99" t="s">
        <v>89</v>
      </c>
      <c r="C6" s="99" t="s">
        <v>90</v>
      </c>
      <c r="D6" s="99" t="s">
        <v>91</v>
      </c>
      <c r="E6" s="99" t="s">
        <v>389</v>
      </c>
    </row>
    <row r="7" spans="1:5" ht="31.5" customHeight="1" x14ac:dyDescent="0.25">
      <c r="A7" s="100">
        <v>1</v>
      </c>
      <c r="B7" s="57" t="s">
        <v>175</v>
      </c>
      <c r="C7" s="246" t="s">
        <v>283</v>
      </c>
      <c r="D7" s="246" t="s">
        <v>399</v>
      </c>
      <c r="E7" s="511" t="s">
        <v>423</v>
      </c>
    </row>
    <row r="8" spans="1:5" x14ac:dyDescent="0.25">
      <c r="A8" s="100">
        <v>2</v>
      </c>
      <c r="B8" s="160" t="s">
        <v>176</v>
      </c>
      <c r="C8" s="247"/>
      <c r="D8" s="247"/>
      <c r="E8" s="247"/>
    </row>
    <row r="9" spans="1:5" x14ac:dyDescent="0.25">
      <c r="A9" s="100">
        <v>3</v>
      </c>
      <c r="B9" s="53" t="s">
        <v>177</v>
      </c>
      <c r="C9" s="225">
        <v>36366</v>
      </c>
      <c r="D9" s="225">
        <v>36366</v>
      </c>
      <c r="E9" s="225">
        <v>36366</v>
      </c>
    </row>
    <row r="10" spans="1:5" x14ac:dyDescent="0.25">
      <c r="A10" s="100">
        <v>4</v>
      </c>
      <c r="B10" s="53" t="s">
        <v>105</v>
      </c>
      <c r="C10" s="225">
        <v>44863</v>
      </c>
      <c r="D10" s="225">
        <v>44863</v>
      </c>
      <c r="E10" s="225">
        <v>44863</v>
      </c>
    </row>
    <row r="11" spans="1:5" x14ac:dyDescent="0.25">
      <c r="A11" s="100">
        <v>5</v>
      </c>
      <c r="B11" s="53" t="s">
        <v>178</v>
      </c>
      <c r="C11" s="225">
        <v>0</v>
      </c>
      <c r="D11" s="225">
        <v>0</v>
      </c>
      <c r="E11" s="225">
        <v>0</v>
      </c>
    </row>
    <row r="12" spans="1:5" x14ac:dyDescent="0.25">
      <c r="A12" s="100">
        <v>6</v>
      </c>
      <c r="B12" s="90" t="s">
        <v>179</v>
      </c>
      <c r="C12" s="276">
        <v>1065</v>
      </c>
      <c r="D12" s="276">
        <v>1065</v>
      </c>
      <c r="E12" s="276">
        <v>1065</v>
      </c>
    </row>
    <row r="13" spans="1:5" x14ac:dyDescent="0.25">
      <c r="A13" s="100">
        <v>7</v>
      </c>
      <c r="B13" s="53" t="s">
        <v>180</v>
      </c>
      <c r="C13" s="225">
        <v>150</v>
      </c>
      <c r="D13" s="225">
        <v>150</v>
      </c>
      <c r="E13" s="225">
        <v>150</v>
      </c>
    </row>
    <row r="14" spans="1:5" x14ac:dyDescent="0.25">
      <c r="A14" s="100">
        <v>8</v>
      </c>
      <c r="B14" s="53" t="s">
        <v>181</v>
      </c>
      <c r="C14" s="225">
        <v>1608</v>
      </c>
      <c r="D14" s="225">
        <v>1608</v>
      </c>
      <c r="E14" s="225">
        <v>1608</v>
      </c>
    </row>
    <row r="15" spans="1:5" x14ac:dyDescent="0.25">
      <c r="A15" s="100">
        <v>9</v>
      </c>
      <c r="B15" s="53" t="s">
        <v>182</v>
      </c>
      <c r="C15" s="225">
        <v>0</v>
      </c>
      <c r="D15" s="225">
        <v>0</v>
      </c>
      <c r="E15" s="225">
        <v>0</v>
      </c>
    </row>
    <row r="16" spans="1:5" x14ac:dyDescent="0.25">
      <c r="A16" s="100">
        <v>10</v>
      </c>
      <c r="B16" s="58" t="s">
        <v>183</v>
      </c>
      <c r="C16" s="248">
        <v>11468</v>
      </c>
      <c r="D16" s="248">
        <v>11167</v>
      </c>
      <c r="E16" s="248">
        <v>11167</v>
      </c>
    </row>
    <row r="17" spans="1:5" ht="17.25" customHeight="1" x14ac:dyDescent="0.25">
      <c r="A17" s="100">
        <v>11</v>
      </c>
      <c r="B17" s="58" t="s">
        <v>184</v>
      </c>
      <c r="C17" s="248">
        <v>3167</v>
      </c>
      <c r="D17" s="248">
        <v>3167</v>
      </c>
      <c r="E17" s="248">
        <v>3167</v>
      </c>
    </row>
    <row r="18" spans="1:5" s="257" customFormat="1" ht="17.25" customHeight="1" x14ac:dyDescent="0.25">
      <c r="A18" s="100">
        <v>12</v>
      </c>
      <c r="B18" s="58" t="s">
        <v>119</v>
      </c>
      <c r="C18" s="248">
        <v>1384</v>
      </c>
      <c r="D18" s="248">
        <v>1384</v>
      </c>
      <c r="E18" s="248">
        <v>1384</v>
      </c>
    </row>
    <row r="19" spans="1:5" ht="17.25" customHeight="1" x14ac:dyDescent="0.25">
      <c r="A19" s="100">
        <v>13</v>
      </c>
      <c r="B19" s="101" t="s">
        <v>360</v>
      </c>
      <c r="C19" s="249">
        <v>81</v>
      </c>
      <c r="D19" s="249">
        <v>81</v>
      </c>
      <c r="E19" s="249">
        <v>81</v>
      </c>
    </row>
    <row r="20" spans="1:5" ht="17.25" customHeight="1" x14ac:dyDescent="0.25">
      <c r="A20" s="100">
        <v>14</v>
      </c>
      <c r="B20" s="102" t="s">
        <v>185</v>
      </c>
      <c r="C20" s="248">
        <v>1824</v>
      </c>
      <c r="D20" s="248">
        <v>1824</v>
      </c>
      <c r="E20" s="248">
        <v>1824</v>
      </c>
    </row>
    <row r="21" spans="1:5" ht="17.25" customHeight="1" x14ac:dyDescent="0.25">
      <c r="A21" s="100">
        <v>15</v>
      </c>
      <c r="B21" s="102" t="s">
        <v>400</v>
      </c>
      <c r="C21" s="248">
        <v>0</v>
      </c>
      <c r="D21" s="248">
        <v>5794</v>
      </c>
      <c r="E21" s="248">
        <v>5794</v>
      </c>
    </row>
    <row r="22" spans="1:5" ht="17.25" customHeight="1" x14ac:dyDescent="0.25">
      <c r="A22" s="100">
        <v>16</v>
      </c>
      <c r="B22" s="102" t="s">
        <v>186</v>
      </c>
      <c r="C22" s="250">
        <f>SUM(C9:C21)</f>
        <v>101976</v>
      </c>
      <c r="D22" s="250">
        <f>SUM(D9:D21)</f>
        <v>107469</v>
      </c>
      <c r="E22" s="250">
        <f>SUM(E9:E21)</f>
        <v>107469</v>
      </c>
    </row>
    <row r="23" spans="1:5" ht="15.75" customHeight="1" x14ac:dyDescent="0.25">
      <c r="A23" s="100">
        <v>17</v>
      </c>
      <c r="B23" s="161" t="s">
        <v>187</v>
      </c>
      <c r="C23" s="247"/>
      <c r="D23" s="247"/>
      <c r="E23" s="247"/>
    </row>
    <row r="24" spans="1:5" ht="17.100000000000001" customHeight="1" x14ac:dyDescent="0.25">
      <c r="A24" s="100">
        <v>18</v>
      </c>
      <c r="B24" s="102" t="s">
        <v>188</v>
      </c>
      <c r="C24" s="249">
        <v>0</v>
      </c>
      <c r="D24" s="249">
        <v>0</v>
      </c>
      <c r="E24" s="249">
        <v>0</v>
      </c>
    </row>
    <row r="25" spans="1:5" ht="17.100000000000001" customHeight="1" x14ac:dyDescent="0.25">
      <c r="A25" s="100">
        <v>19</v>
      </c>
      <c r="B25" s="102" t="s">
        <v>189</v>
      </c>
      <c r="C25" s="249">
        <v>1460</v>
      </c>
      <c r="D25" s="249">
        <v>1460</v>
      </c>
      <c r="E25" s="249">
        <v>1463</v>
      </c>
    </row>
    <row r="26" spans="1:5" ht="17.100000000000001" customHeight="1" x14ac:dyDescent="0.25">
      <c r="A26" s="100">
        <v>20</v>
      </c>
      <c r="B26" s="102" t="s">
        <v>190</v>
      </c>
      <c r="C26" s="249">
        <v>55000</v>
      </c>
      <c r="D26" s="249">
        <v>55000</v>
      </c>
      <c r="E26" s="249">
        <v>65017</v>
      </c>
    </row>
    <row r="27" spans="1:5" ht="17.100000000000001" customHeight="1" x14ac:dyDescent="0.25">
      <c r="A27" s="100">
        <v>21</v>
      </c>
      <c r="B27" s="102" t="s">
        <v>424</v>
      </c>
      <c r="C27" s="249">
        <v>0</v>
      </c>
      <c r="D27" s="249">
        <v>0</v>
      </c>
      <c r="E27" s="249">
        <v>119</v>
      </c>
    </row>
    <row r="28" spans="1:5" ht="17.100000000000001" customHeight="1" x14ac:dyDescent="0.25">
      <c r="A28" s="100">
        <v>22</v>
      </c>
      <c r="B28" s="102" t="s">
        <v>192</v>
      </c>
      <c r="C28" s="249">
        <v>5540</v>
      </c>
      <c r="D28" s="249">
        <v>5540</v>
      </c>
      <c r="E28" s="249">
        <v>4857</v>
      </c>
    </row>
    <row r="29" spans="1:5" ht="17.100000000000001" customHeight="1" x14ac:dyDescent="0.25">
      <c r="A29" s="100">
        <v>23</v>
      </c>
      <c r="B29" s="102" t="s">
        <v>362</v>
      </c>
      <c r="C29" s="249">
        <v>600</v>
      </c>
      <c r="D29" s="249">
        <v>600</v>
      </c>
      <c r="E29" s="249">
        <v>38</v>
      </c>
    </row>
    <row r="30" spans="1:5" ht="17.100000000000001" customHeight="1" x14ac:dyDescent="0.25">
      <c r="A30" s="100">
        <v>24</v>
      </c>
      <c r="B30" s="102" t="s">
        <v>361</v>
      </c>
      <c r="C30" s="249">
        <v>200</v>
      </c>
      <c r="D30" s="249">
        <v>200</v>
      </c>
      <c r="E30" s="249">
        <v>262</v>
      </c>
    </row>
    <row r="31" spans="1:5" ht="17.100000000000001" customHeight="1" x14ac:dyDescent="0.25">
      <c r="A31" s="100">
        <v>25</v>
      </c>
      <c r="B31" s="102" t="s">
        <v>43</v>
      </c>
      <c r="C31" s="249">
        <v>35</v>
      </c>
      <c r="D31" s="249">
        <v>35</v>
      </c>
      <c r="E31" s="249">
        <v>0</v>
      </c>
    </row>
    <row r="32" spans="1:5" ht="17.100000000000001" customHeight="1" x14ac:dyDescent="0.25">
      <c r="A32" s="100">
        <v>26</v>
      </c>
      <c r="B32" s="102" t="s">
        <v>193</v>
      </c>
      <c r="C32" s="249">
        <v>1700</v>
      </c>
      <c r="D32" s="249">
        <v>1700</v>
      </c>
      <c r="E32" s="249">
        <v>1764</v>
      </c>
    </row>
    <row r="33" spans="1:5" ht="17.100000000000001" customHeight="1" x14ac:dyDescent="0.25">
      <c r="A33" s="100">
        <v>27</v>
      </c>
      <c r="B33" s="102" t="s">
        <v>363</v>
      </c>
      <c r="C33" s="249">
        <v>700</v>
      </c>
      <c r="D33" s="249">
        <v>700</v>
      </c>
      <c r="E33" s="249">
        <v>17</v>
      </c>
    </row>
    <row r="34" spans="1:5" x14ac:dyDescent="0.25">
      <c r="A34" s="100">
        <v>28</v>
      </c>
      <c r="B34" s="58" t="s">
        <v>364</v>
      </c>
      <c r="C34" s="249">
        <v>200</v>
      </c>
      <c r="D34" s="249">
        <v>200</v>
      </c>
      <c r="E34" s="249">
        <v>535</v>
      </c>
    </row>
    <row r="35" spans="1:5" s="257" customFormat="1" x14ac:dyDescent="0.25">
      <c r="A35" s="100">
        <v>29</v>
      </c>
      <c r="B35" s="58" t="s">
        <v>367</v>
      </c>
      <c r="C35" s="249">
        <v>5000</v>
      </c>
      <c r="D35" s="249">
        <v>5000</v>
      </c>
      <c r="E35" s="249">
        <f>4289+3343</f>
        <v>7632</v>
      </c>
    </row>
    <row r="36" spans="1:5" x14ac:dyDescent="0.25">
      <c r="A36" s="100">
        <v>30</v>
      </c>
      <c r="B36" s="58" t="s">
        <v>194</v>
      </c>
      <c r="C36" s="249">
        <f>800</f>
        <v>800</v>
      </c>
      <c r="D36" s="249">
        <f>800</f>
        <v>800</v>
      </c>
      <c r="E36" s="249">
        <v>595</v>
      </c>
    </row>
    <row r="37" spans="1:5" x14ac:dyDescent="0.25">
      <c r="A37" s="100">
        <v>31</v>
      </c>
      <c r="B37" s="57" t="s">
        <v>195</v>
      </c>
      <c r="C37" s="250">
        <f>SUM(C24:C36)</f>
        <v>71235</v>
      </c>
      <c r="D37" s="250">
        <f>SUM(D24:D36)</f>
        <v>71235</v>
      </c>
      <c r="E37" s="250">
        <f>SUM(E24:E36)</f>
        <v>82299</v>
      </c>
    </row>
    <row r="38" spans="1:5" s="61" customFormat="1" x14ac:dyDescent="0.25">
      <c r="A38" s="100">
        <v>32</v>
      </c>
      <c r="B38" s="103" t="s">
        <v>196</v>
      </c>
      <c r="C38" s="249">
        <v>4166</v>
      </c>
      <c r="D38" s="249">
        <v>4166</v>
      </c>
      <c r="E38" s="249">
        <v>4168</v>
      </c>
    </row>
    <row r="39" spans="1:5" x14ac:dyDescent="0.25">
      <c r="A39" s="100">
        <v>33</v>
      </c>
      <c r="B39" s="57" t="s">
        <v>197</v>
      </c>
      <c r="C39" s="249">
        <v>91</v>
      </c>
      <c r="D39" s="249">
        <v>91</v>
      </c>
      <c r="E39" s="249">
        <v>91</v>
      </c>
    </row>
    <row r="40" spans="1:5" x14ac:dyDescent="0.25">
      <c r="A40" s="100">
        <v>34</v>
      </c>
      <c r="B40" s="57" t="s">
        <v>396</v>
      </c>
      <c r="C40" s="249">
        <v>13806</v>
      </c>
      <c r="D40" s="249">
        <v>29696</v>
      </c>
      <c r="E40" s="249">
        <v>7712</v>
      </c>
    </row>
    <row r="41" spans="1:5" x14ac:dyDescent="0.25">
      <c r="A41" s="100">
        <v>35</v>
      </c>
      <c r="B41" s="57" t="s">
        <v>198</v>
      </c>
      <c r="C41" s="249">
        <v>54258</v>
      </c>
      <c r="D41" s="249">
        <v>54258</v>
      </c>
      <c r="E41" s="249">
        <v>49580</v>
      </c>
    </row>
    <row r="42" spans="1:5" x14ac:dyDescent="0.25">
      <c r="A42" s="100">
        <v>36</v>
      </c>
      <c r="B42" s="57" t="s">
        <v>368</v>
      </c>
      <c r="C42" s="249">
        <v>1080</v>
      </c>
      <c r="D42" s="249">
        <v>1080</v>
      </c>
      <c r="E42" s="249">
        <v>1000</v>
      </c>
    </row>
    <row r="43" spans="1:5" x14ac:dyDescent="0.25">
      <c r="A43" s="100">
        <v>37</v>
      </c>
      <c r="B43" s="57" t="s">
        <v>425</v>
      </c>
      <c r="C43" s="249">
        <v>0</v>
      </c>
      <c r="D43" s="249">
        <v>0</v>
      </c>
      <c r="E43" s="249">
        <v>3761</v>
      </c>
    </row>
    <row r="44" spans="1:5" x14ac:dyDescent="0.25">
      <c r="A44" s="100">
        <v>38</v>
      </c>
      <c r="B44" s="57" t="s">
        <v>199</v>
      </c>
      <c r="C44" s="249">
        <v>0</v>
      </c>
      <c r="D44" s="249">
        <v>0</v>
      </c>
      <c r="E44" s="249">
        <v>0</v>
      </c>
    </row>
    <row r="45" spans="1:5" x14ac:dyDescent="0.25">
      <c r="A45" s="100">
        <v>39</v>
      </c>
      <c r="B45" s="57" t="s">
        <v>383</v>
      </c>
      <c r="C45" s="249">
        <f>'8.számú melléklet'!C12+'10.számú melléklet'!C12</f>
        <v>202457</v>
      </c>
      <c r="D45" s="249">
        <f>'8.számú melléklet'!C12+'10.számú melléklet'!C12-15214+782</f>
        <v>188025</v>
      </c>
      <c r="E45" s="249">
        <v>55819</v>
      </c>
    </row>
    <row r="46" spans="1:5" x14ac:dyDescent="0.25">
      <c r="A46" s="100">
        <v>40</v>
      </c>
      <c r="B46" s="57" t="s">
        <v>200</v>
      </c>
      <c r="C46" s="249">
        <v>51852</v>
      </c>
      <c r="D46" s="249">
        <v>51070</v>
      </c>
      <c r="E46" s="249">
        <v>51070</v>
      </c>
    </row>
    <row r="47" spans="1:5" ht="15.75" thickBot="1" x14ac:dyDescent="0.3">
      <c r="A47" s="100">
        <v>41</v>
      </c>
      <c r="B47" s="59" t="s">
        <v>201</v>
      </c>
      <c r="C47" s="251">
        <f>C22+C37+C38+C39+C40+C41+C42+C43+C44+C46+C45</f>
        <v>500921</v>
      </c>
      <c r="D47" s="251">
        <f>D22+D37+D38+D39+D40+D41+D42+D43+D44+D46+D45</f>
        <v>507090</v>
      </c>
      <c r="E47" s="251">
        <f>E22+E37+E38+E39+E40+E41+E42+E43+E44+E46+E45</f>
        <v>362969</v>
      </c>
    </row>
    <row r="48" spans="1:5" x14ac:dyDescent="0.25">
      <c r="D48" s="69"/>
      <c r="E48" s="69"/>
    </row>
    <row r="49" spans="2:3" ht="15.75" x14ac:dyDescent="0.25">
      <c r="B49" s="70"/>
      <c r="C49" s="70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workbookViewId="0">
      <selection sqref="A1:G1"/>
    </sheetView>
  </sheetViews>
  <sheetFormatPr defaultRowHeight="15" x14ac:dyDescent="0.25"/>
  <cols>
    <col min="6" max="6" width="14.85546875" customWidth="1"/>
    <col min="7" max="7" width="12.7109375" customWidth="1"/>
    <col min="8" max="8" width="12.7109375" style="257" customWidth="1"/>
  </cols>
  <sheetData>
    <row r="1" spans="1:8" x14ac:dyDescent="0.25">
      <c r="A1" s="532" t="s">
        <v>431</v>
      </c>
      <c r="B1" s="532"/>
      <c r="C1" s="532"/>
      <c r="D1" s="532"/>
      <c r="E1" s="532"/>
      <c r="F1" s="532"/>
      <c r="G1" s="533"/>
      <c r="H1"/>
    </row>
    <row r="2" spans="1:8" x14ac:dyDescent="0.25">
      <c r="A2" s="88"/>
      <c r="B2" s="88"/>
      <c r="C2" s="88"/>
      <c r="D2" s="88"/>
      <c r="E2" s="88"/>
      <c r="F2" s="88"/>
      <c r="G2" s="88"/>
      <c r="H2" s="88"/>
    </row>
    <row r="3" spans="1:8" x14ac:dyDescent="0.25">
      <c r="A3" s="532" t="s">
        <v>366</v>
      </c>
      <c r="B3" s="532"/>
      <c r="C3" s="532"/>
      <c r="D3" s="532"/>
      <c r="E3" s="532"/>
      <c r="F3" s="532"/>
      <c r="G3" s="533"/>
      <c r="H3"/>
    </row>
    <row r="4" spans="1:8" x14ac:dyDescent="0.25">
      <c r="A4" s="584"/>
      <c r="B4" s="584"/>
      <c r="C4" s="584"/>
      <c r="D4" s="584"/>
      <c r="E4" s="584"/>
      <c r="F4" s="584"/>
      <c r="G4" s="584"/>
      <c r="H4"/>
    </row>
    <row r="5" spans="1:8" ht="15.75" thickBot="1" x14ac:dyDescent="0.3">
      <c r="A5" s="91"/>
      <c r="B5" s="91"/>
      <c r="C5" s="104"/>
      <c r="D5" s="91"/>
      <c r="E5" s="91"/>
      <c r="G5" s="91"/>
      <c r="H5" s="91" t="s">
        <v>101</v>
      </c>
    </row>
    <row r="6" spans="1:8" x14ac:dyDescent="0.25">
      <c r="A6" s="107"/>
      <c r="B6" s="617" t="s">
        <v>89</v>
      </c>
      <c r="C6" s="617"/>
      <c r="D6" s="617"/>
      <c r="E6" s="617"/>
      <c r="F6" s="240" t="s">
        <v>90</v>
      </c>
      <c r="G6" s="509" t="s">
        <v>91</v>
      </c>
      <c r="H6" s="510" t="s">
        <v>389</v>
      </c>
    </row>
    <row r="7" spans="1:8" ht="15" customHeight="1" x14ac:dyDescent="0.25">
      <c r="A7" s="141" t="s">
        <v>96</v>
      </c>
      <c r="B7" s="618" t="s">
        <v>159</v>
      </c>
      <c r="C7" s="618"/>
      <c r="D7" s="618"/>
      <c r="E7" s="618"/>
      <c r="F7" s="619" t="s">
        <v>283</v>
      </c>
      <c r="G7" s="621" t="s">
        <v>409</v>
      </c>
      <c r="H7" s="568" t="s">
        <v>423</v>
      </c>
    </row>
    <row r="8" spans="1:8" ht="15.75" customHeight="1" x14ac:dyDescent="0.25">
      <c r="A8" s="142">
        <v>1</v>
      </c>
      <c r="B8" s="588" t="s">
        <v>160</v>
      </c>
      <c r="C8" s="588"/>
      <c r="D8" s="588"/>
      <c r="E8" s="588"/>
      <c r="F8" s="620"/>
      <c r="G8" s="622"/>
      <c r="H8" s="574"/>
    </row>
    <row r="9" spans="1:8" ht="30.75" customHeight="1" x14ac:dyDescent="0.25">
      <c r="A9" s="143">
        <v>2</v>
      </c>
      <c r="B9" s="616" t="s">
        <v>170</v>
      </c>
      <c r="C9" s="616"/>
      <c r="D9" s="616"/>
      <c r="E9" s="616"/>
      <c r="F9" s="242">
        <f>Közös!C57</f>
        <v>50316</v>
      </c>
      <c r="G9" s="242">
        <f>Közös!D57</f>
        <v>57244</v>
      </c>
      <c r="H9" s="406">
        <f>Közös!E57</f>
        <v>57041</v>
      </c>
    </row>
    <row r="10" spans="1:8" ht="15.75" thickBot="1" x14ac:dyDescent="0.3">
      <c r="A10" s="109">
        <v>3</v>
      </c>
      <c r="B10" s="627" t="s">
        <v>171</v>
      </c>
      <c r="C10" s="628"/>
      <c r="D10" s="628"/>
      <c r="E10" s="629"/>
      <c r="F10" s="244">
        <f>SUM(F9)</f>
        <v>50316</v>
      </c>
      <c r="G10" s="244">
        <f>SUM(G9)</f>
        <v>57244</v>
      </c>
      <c r="H10" s="407">
        <f>SUM(H9)</f>
        <v>57041</v>
      </c>
    </row>
    <row r="11" spans="1:8" x14ac:dyDescent="0.25">
      <c r="A11" s="166"/>
      <c r="B11" s="243"/>
      <c r="C11" s="243"/>
      <c r="D11" s="243"/>
      <c r="E11" s="243"/>
      <c r="F11" s="243"/>
      <c r="G11" s="243"/>
      <c r="H11" s="243"/>
    </row>
    <row r="12" spans="1:8" x14ac:dyDescent="0.25">
      <c r="A12" s="94"/>
      <c r="B12" s="94"/>
      <c r="C12" s="94"/>
      <c r="D12" s="94"/>
      <c r="E12" s="94"/>
      <c r="F12" s="94"/>
      <c r="G12" s="94"/>
      <c r="H12" s="94"/>
    </row>
    <row r="13" spans="1:8" x14ac:dyDescent="0.25">
      <c r="A13" s="612">
        <v>4</v>
      </c>
      <c r="B13" s="586" t="s">
        <v>161</v>
      </c>
      <c r="C13" s="586"/>
      <c r="D13" s="586"/>
      <c r="E13" s="586"/>
      <c r="F13" s="600"/>
      <c r="G13" s="578"/>
      <c r="H13" s="571"/>
    </row>
    <row r="14" spans="1:8" x14ac:dyDescent="0.25">
      <c r="A14" s="612"/>
      <c r="B14" s="586"/>
      <c r="C14" s="586"/>
      <c r="D14" s="586"/>
      <c r="E14" s="586"/>
      <c r="F14" s="623"/>
      <c r="G14" s="615"/>
      <c r="H14" s="614"/>
    </row>
    <row r="15" spans="1:8" x14ac:dyDescent="0.25">
      <c r="A15" s="106">
        <v>5</v>
      </c>
      <c r="B15" s="590" t="s">
        <v>162</v>
      </c>
      <c r="C15" s="590"/>
      <c r="D15" s="590"/>
      <c r="E15" s="590"/>
      <c r="F15" s="241">
        <f>Közös!C18</f>
        <v>34780</v>
      </c>
      <c r="G15" s="241">
        <f>Közös!D18+Közös!D21</f>
        <v>39711</v>
      </c>
      <c r="H15" s="408">
        <f>Közös!E18+Közös!E21</f>
        <v>39711</v>
      </c>
    </row>
    <row r="16" spans="1:8" x14ac:dyDescent="0.25">
      <c r="A16" s="106">
        <v>6</v>
      </c>
      <c r="B16" s="590" t="s">
        <v>163</v>
      </c>
      <c r="C16" s="590"/>
      <c r="D16" s="590"/>
      <c r="E16" s="590"/>
      <c r="F16" s="241">
        <f>Közös!C26+Közös!C53</f>
        <v>6721</v>
      </c>
      <c r="G16" s="241">
        <f>Közös!D26+Közös!D53</f>
        <v>8031</v>
      </c>
      <c r="H16" s="408">
        <f>Közös!E26+Közös!E53</f>
        <v>8031</v>
      </c>
    </row>
    <row r="17" spans="1:8" x14ac:dyDescent="0.25">
      <c r="A17" s="106">
        <v>7</v>
      </c>
      <c r="B17" s="590" t="s">
        <v>33</v>
      </c>
      <c r="C17" s="590"/>
      <c r="D17" s="590"/>
      <c r="E17" s="590"/>
      <c r="F17" s="241">
        <f>Közös!C37</f>
        <v>1570</v>
      </c>
      <c r="G17" s="241">
        <f>Közös!D37</f>
        <v>1969</v>
      </c>
      <c r="H17" s="408">
        <f>Közös!E37</f>
        <v>1969</v>
      </c>
    </row>
    <row r="18" spans="1:8" x14ac:dyDescent="0.25">
      <c r="A18" s="106">
        <v>8</v>
      </c>
      <c r="B18" s="590" t="s">
        <v>43</v>
      </c>
      <c r="C18" s="590"/>
      <c r="D18" s="590"/>
      <c r="E18" s="590"/>
      <c r="F18" s="241">
        <f>Közös!C47</f>
        <v>3770</v>
      </c>
      <c r="G18" s="241">
        <f>Közös!D47</f>
        <v>4331</v>
      </c>
      <c r="H18" s="408">
        <f>Közös!E47</f>
        <v>4128</v>
      </c>
    </row>
    <row r="19" spans="1:8" x14ac:dyDescent="0.25">
      <c r="A19" s="106">
        <v>9</v>
      </c>
      <c r="B19" s="590" t="s">
        <v>164</v>
      </c>
      <c r="C19" s="590"/>
      <c r="D19" s="590"/>
      <c r="E19" s="590"/>
      <c r="F19" s="241">
        <f>Közös!C49</f>
        <v>0</v>
      </c>
      <c r="G19" s="241">
        <f>Közös!D49</f>
        <v>0</v>
      </c>
      <c r="H19" s="408">
        <f>Közös!E49</f>
        <v>0</v>
      </c>
    </row>
    <row r="20" spans="1:8" x14ac:dyDescent="0.25">
      <c r="A20" s="106">
        <v>10</v>
      </c>
      <c r="B20" s="590" t="s">
        <v>46</v>
      </c>
      <c r="C20" s="590"/>
      <c r="D20" s="590"/>
      <c r="E20" s="590"/>
      <c r="F20" s="241">
        <f>Közös!C50</f>
        <v>1445</v>
      </c>
      <c r="G20" s="241">
        <f>Közös!D50</f>
        <v>1320</v>
      </c>
      <c r="H20" s="408">
        <f>Közös!E50</f>
        <v>1320</v>
      </c>
    </row>
    <row r="21" spans="1:8" x14ac:dyDescent="0.25">
      <c r="A21" s="106">
        <v>11</v>
      </c>
      <c r="B21" s="590" t="s">
        <v>164</v>
      </c>
      <c r="C21" s="590"/>
      <c r="D21" s="590"/>
      <c r="E21" s="590"/>
      <c r="F21" s="241">
        <f>Közös!C55+Közös!C48</f>
        <v>1930</v>
      </c>
      <c r="G21" s="241">
        <f>Közös!D55+Közös!D48</f>
        <v>1882</v>
      </c>
      <c r="H21" s="408">
        <f>Közös!E55+Közös!E48</f>
        <v>1882</v>
      </c>
    </row>
    <row r="22" spans="1:8" x14ac:dyDescent="0.25">
      <c r="A22" s="217">
        <v>12</v>
      </c>
      <c r="B22" s="599" t="s">
        <v>165</v>
      </c>
      <c r="C22" s="599"/>
      <c r="D22" s="599"/>
      <c r="E22" s="599"/>
      <c r="F22" s="245">
        <f>SUM(F15:F21)</f>
        <v>50216</v>
      </c>
      <c r="G22" s="245">
        <f>SUM(G15:G21)</f>
        <v>57244</v>
      </c>
      <c r="H22" s="409">
        <f>SUM(H15:H21)</f>
        <v>57041</v>
      </c>
    </row>
    <row r="23" spans="1:8" x14ac:dyDescent="0.25">
      <c r="A23" s="372"/>
      <c r="B23" s="105"/>
      <c r="C23" s="105"/>
      <c r="D23" s="105"/>
      <c r="E23" s="105"/>
      <c r="F23" s="105"/>
      <c r="G23" s="105"/>
      <c r="H23" s="105"/>
    </row>
    <row r="24" spans="1:8" x14ac:dyDescent="0.25">
      <c r="A24" s="85"/>
      <c r="B24" s="105"/>
      <c r="C24" s="105"/>
      <c r="D24" s="105"/>
      <c r="E24" s="105"/>
      <c r="F24" s="105"/>
      <c r="G24" s="105"/>
      <c r="H24" s="105"/>
    </row>
    <row r="25" spans="1:8" x14ac:dyDescent="0.25">
      <c r="A25" s="612">
        <v>13</v>
      </c>
      <c r="B25" s="586" t="s">
        <v>161</v>
      </c>
      <c r="C25" s="586"/>
      <c r="D25" s="586"/>
      <c r="E25" s="586"/>
      <c r="F25" s="600"/>
      <c r="G25" s="578"/>
      <c r="H25" s="571"/>
    </row>
    <row r="26" spans="1:8" x14ac:dyDescent="0.25">
      <c r="A26" s="612"/>
      <c r="B26" s="586"/>
      <c r="C26" s="586"/>
      <c r="D26" s="586"/>
      <c r="E26" s="586"/>
      <c r="F26" s="623"/>
      <c r="G26" s="615"/>
      <c r="H26" s="614"/>
    </row>
    <row r="27" spans="1:8" x14ac:dyDescent="0.25">
      <c r="A27" s="106">
        <v>14</v>
      </c>
      <c r="B27" s="144" t="s">
        <v>172</v>
      </c>
      <c r="C27" s="127"/>
      <c r="D27" s="145"/>
      <c r="E27" s="127"/>
      <c r="F27" s="274">
        <f>Közös!C6</f>
        <v>78</v>
      </c>
      <c r="G27" s="274">
        <f>Közös!D6</f>
        <v>0</v>
      </c>
      <c r="H27" s="410">
        <f>Közös!E6</f>
        <v>0</v>
      </c>
    </row>
    <row r="28" spans="1:8" x14ac:dyDescent="0.25">
      <c r="A28" s="106">
        <v>15</v>
      </c>
      <c r="B28" s="630" t="s">
        <v>173</v>
      </c>
      <c r="C28" s="624"/>
      <c r="D28" s="624"/>
      <c r="E28" s="624"/>
      <c r="F28" s="275">
        <f>Közös!C7</f>
        <v>22</v>
      </c>
      <c r="G28" s="275">
        <f>Közös!D7</f>
        <v>0</v>
      </c>
      <c r="H28" s="411">
        <f>Közös!E7</f>
        <v>0</v>
      </c>
    </row>
    <row r="29" spans="1:8" x14ac:dyDescent="0.25">
      <c r="A29" s="106">
        <v>16</v>
      </c>
      <c r="B29" s="613" t="s">
        <v>168</v>
      </c>
      <c r="C29" s="624"/>
      <c r="D29" s="624"/>
      <c r="E29" s="624"/>
      <c r="F29" s="275">
        <f>SUM(F27:F28)</f>
        <v>100</v>
      </c>
      <c r="G29" s="275">
        <f>SUM(G27:G28)</f>
        <v>0</v>
      </c>
      <c r="H29" s="411">
        <f>SUM(H27:H28)</f>
        <v>0</v>
      </c>
    </row>
    <row r="30" spans="1:8" x14ac:dyDescent="0.25">
      <c r="A30" s="106">
        <v>17</v>
      </c>
      <c r="B30" s="613" t="s">
        <v>174</v>
      </c>
      <c r="C30" s="624"/>
      <c r="D30" s="624"/>
      <c r="E30" s="624"/>
      <c r="F30" s="245">
        <f t="shared" ref="F30:G30" si="0">(F22+F29)</f>
        <v>50316</v>
      </c>
      <c r="G30" s="245">
        <f t="shared" si="0"/>
        <v>57244</v>
      </c>
      <c r="H30" s="409">
        <f t="shared" ref="H30" si="1">(H22+H29)</f>
        <v>57041</v>
      </c>
    </row>
    <row r="31" spans="1:8" x14ac:dyDescent="0.25">
      <c r="A31" s="95"/>
      <c r="B31" s="146"/>
      <c r="C31" s="147"/>
      <c r="D31" s="147"/>
      <c r="E31" s="147"/>
      <c r="F31" s="147"/>
      <c r="G31" s="147"/>
      <c r="H31" s="147"/>
    </row>
    <row r="32" spans="1:8" ht="15.75" thickBot="1" x14ac:dyDescent="0.3">
      <c r="A32" s="109">
        <v>18</v>
      </c>
      <c r="B32" s="625" t="s">
        <v>169</v>
      </c>
      <c r="C32" s="626"/>
      <c r="D32" s="626"/>
      <c r="E32" s="626"/>
      <c r="F32" s="412" t="s">
        <v>401</v>
      </c>
      <c r="G32" s="412" t="s">
        <v>401</v>
      </c>
      <c r="H32" s="413" t="s">
        <v>401</v>
      </c>
    </row>
    <row r="33" spans="1:8" x14ac:dyDescent="0.25">
      <c r="A33" s="84"/>
      <c r="B33" s="84"/>
      <c r="C33" s="84"/>
      <c r="D33" s="84"/>
      <c r="E33" s="84"/>
      <c r="F33" s="84"/>
      <c r="G33" s="84"/>
      <c r="H33" s="84"/>
    </row>
  </sheetData>
  <mergeCells count="33">
    <mergeCell ref="B30:E30"/>
    <mergeCell ref="B32:E32"/>
    <mergeCell ref="B25:E26"/>
    <mergeCell ref="B10:E10"/>
    <mergeCell ref="B13:E14"/>
    <mergeCell ref="B20:E20"/>
    <mergeCell ref="B21:E21"/>
    <mergeCell ref="B15:E15"/>
    <mergeCell ref="B16:E16"/>
    <mergeCell ref="B17:E17"/>
    <mergeCell ref="B18:E18"/>
    <mergeCell ref="B19:E19"/>
    <mergeCell ref="B22:E22"/>
    <mergeCell ref="B28:E28"/>
    <mergeCell ref="F13:F14"/>
    <mergeCell ref="F25:F26"/>
    <mergeCell ref="A25:A26"/>
    <mergeCell ref="A13:A14"/>
    <mergeCell ref="B29:E29"/>
    <mergeCell ref="A1:G1"/>
    <mergeCell ref="A3:G3"/>
    <mergeCell ref="B8:E8"/>
    <mergeCell ref="B9:E9"/>
    <mergeCell ref="A4:G4"/>
    <mergeCell ref="B6:E6"/>
    <mergeCell ref="B7:E7"/>
    <mergeCell ref="F7:F8"/>
    <mergeCell ref="G7:G8"/>
    <mergeCell ref="H7:H8"/>
    <mergeCell ref="H13:H14"/>
    <mergeCell ref="H25:H26"/>
    <mergeCell ref="G13:G14"/>
    <mergeCell ref="G25:G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6"/>
  <sheetViews>
    <sheetView topLeftCell="A28" zoomScale="95" zoomScaleNormal="95" workbookViewId="0">
      <selection activeCell="E12" sqref="E12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2.7109375" style="336" customWidth="1"/>
    <col min="6" max="6" width="12.7109375" customWidth="1"/>
    <col min="7" max="7" width="12.7109375" style="257" customWidth="1"/>
    <col min="8" max="8" width="16.85546875" customWidth="1"/>
  </cols>
  <sheetData>
    <row r="1" spans="1:7" x14ac:dyDescent="0.25">
      <c r="B1" s="61"/>
      <c r="C1" s="61"/>
      <c r="D1" s="61"/>
      <c r="E1" s="327"/>
    </row>
    <row r="2" spans="1:7" x14ac:dyDescent="0.25">
      <c r="A2" s="635" t="s">
        <v>432</v>
      </c>
      <c r="B2" s="533"/>
      <c r="C2" s="533"/>
      <c r="D2" s="533"/>
      <c r="E2" s="533"/>
      <c r="F2" s="535"/>
      <c r="G2"/>
    </row>
    <row r="3" spans="1:7" x14ac:dyDescent="0.25">
      <c r="A3" s="635" t="s">
        <v>346</v>
      </c>
      <c r="B3" s="533"/>
      <c r="C3" s="533"/>
      <c r="D3" s="533"/>
      <c r="E3" s="533"/>
      <c r="F3" s="535"/>
      <c r="G3"/>
    </row>
    <row r="4" spans="1:7" x14ac:dyDescent="0.25">
      <c r="A4" s="635" t="s">
        <v>347</v>
      </c>
      <c r="B4" s="533"/>
      <c r="C4" s="533"/>
      <c r="D4" s="533"/>
      <c r="E4" s="533"/>
      <c r="F4" s="533"/>
      <c r="G4"/>
    </row>
    <row r="5" spans="1:7" x14ac:dyDescent="0.25">
      <c r="A5" s="88"/>
      <c r="B5" s="173"/>
      <c r="C5" s="174"/>
      <c r="D5" s="174"/>
      <c r="E5" s="328"/>
      <c r="F5" s="88"/>
      <c r="G5" s="88"/>
    </row>
    <row r="6" spans="1:7" x14ac:dyDescent="0.25">
      <c r="A6" s="88"/>
      <c r="B6" s="173" t="s">
        <v>113</v>
      </c>
      <c r="C6" s="174"/>
      <c r="D6" s="174"/>
      <c r="E6" s="328"/>
      <c r="F6" s="88"/>
      <c r="G6" s="88"/>
    </row>
    <row r="7" spans="1:7" x14ac:dyDescent="0.25">
      <c r="A7" s="175"/>
      <c r="B7" s="640" t="s">
        <v>89</v>
      </c>
      <c r="C7" s="637"/>
      <c r="D7" s="237" t="s">
        <v>90</v>
      </c>
      <c r="E7" s="206" t="s">
        <v>91</v>
      </c>
      <c r="F7" s="237" t="s">
        <v>389</v>
      </c>
      <c r="G7" s="237" t="s">
        <v>403</v>
      </c>
    </row>
    <row r="8" spans="1:7" ht="15" customHeight="1" x14ac:dyDescent="0.25">
      <c r="A8" s="638" t="s">
        <v>112</v>
      </c>
      <c r="B8" s="641" t="s">
        <v>0</v>
      </c>
      <c r="C8" s="642"/>
      <c r="D8" s="631" t="s">
        <v>283</v>
      </c>
      <c r="E8" s="645" t="s">
        <v>277</v>
      </c>
      <c r="F8" s="631" t="s">
        <v>399</v>
      </c>
      <c r="G8" s="631" t="s">
        <v>421</v>
      </c>
    </row>
    <row r="9" spans="1:7" ht="30" customHeight="1" thickBot="1" x14ac:dyDescent="0.3">
      <c r="A9" s="639"/>
      <c r="B9" s="643"/>
      <c r="C9" s="644"/>
      <c r="D9" s="632"/>
      <c r="E9" s="646"/>
      <c r="F9" s="632"/>
      <c r="G9" s="632"/>
    </row>
    <row r="10" spans="1:7" x14ac:dyDescent="0.25">
      <c r="A10" s="178">
        <v>1</v>
      </c>
      <c r="B10" s="177" t="s">
        <v>114</v>
      </c>
      <c r="C10" s="177"/>
      <c r="D10" s="179"/>
      <c r="E10" s="329"/>
      <c r="F10" s="179"/>
      <c r="G10" s="179"/>
    </row>
    <row r="11" spans="1:7" x14ac:dyDescent="0.25">
      <c r="A11" s="178">
        <v>2</v>
      </c>
      <c r="B11" s="177"/>
      <c r="C11" s="177" t="s">
        <v>115</v>
      </c>
      <c r="D11" s="185" t="e">
        <f>(#REF!+#REF!)/1000</f>
        <v>#REF!</v>
      </c>
      <c r="E11" s="181">
        <v>1</v>
      </c>
      <c r="F11" s="185">
        <v>9040</v>
      </c>
      <c r="G11" s="185">
        <v>10719</v>
      </c>
    </row>
    <row r="12" spans="1:7" x14ac:dyDescent="0.25">
      <c r="A12" s="178">
        <v>3</v>
      </c>
      <c r="B12" s="177"/>
      <c r="C12" s="177" t="s">
        <v>116</v>
      </c>
      <c r="D12" s="185" t="e">
        <f>(#REF!+#REF!+#REF!)/1000</f>
        <v>#REF!</v>
      </c>
      <c r="E12" s="181">
        <v>0.5</v>
      </c>
      <c r="F12" s="185" t="e">
        <f>D12</f>
        <v>#REF!</v>
      </c>
      <c r="G12" s="185">
        <v>7091</v>
      </c>
    </row>
    <row r="13" spans="1:7" x14ac:dyDescent="0.25">
      <c r="A13" s="178">
        <v>4</v>
      </c>
      <c r="B13" s="177"/>
      <c r="C13" s="180" t="s">
        <v>117</v>
      </c>
      <c r="D13" s="185" t="e">
        <f>(#REF!+#REF!)/1000</f>
        <v>#REF!</v>
      </c>
      <c r="E13" s="181">
        <v>1</v>
      </c>
      <c r="F13" s="185" t="e">
        <f t="shared" ref="F13:G17" si="0">D13</f>
        <v>#REF!</v>
      </c>
      <c r="G13" s="185">
        <f>3280+2524</f>
        <v>5804</v>
      </c>
    </row>
    <row r="14" spans="1:7" x14ac:dyDescent="0.25">
      <c r="A14" s="178">
        <v>5</v>
      </c>
      <c r="B14" s="177"/>
      <c r="C14" s="177" t="s">
        <v>118</v>
      </c>
      <c r="D14" s="185" t="e">
        <f>(#REF!+#REF!)/1000</f>
        <v>#REF!</v>
      </c>
      <c r="E14" s="181">
        <v>1</v>
      </c>
      <c r="F14" s="185" t="e">
        <f t="shared" si="0"/>
        <v>#REF!</v>
      </c>
      <c r="G14" s="185">
        <v>1422</v>
      </c>
    </row>
    <row r="15" spans="1:7" x14ac:dyDescent="0.25">
      <c r="A15" s="178">
        <v>6</v>
      </c>
      <c r="B15" s="177"/>
      <c r="C15" s="177" t="s">
        <v>119</v>
      </c>
      <c r="D15" s="185" t="e">
        <f>(#REF!+#REF!)/1000</f>
        <v>#REF!</v>
      </c>
      <c r="E15" s="181">
        <v>0.5</v>
      </c>
      <c r="F15" s="185" t="e">
        <f t="shared" si="0"/>
        <v>#REF!</v>
      </c>
      <c r="G15" s="185">
        <v>0</v>
      </c>
    </row>
    <row r="16" spans="1:7" x14ac:dyDescent="0.25">
      <c r="A16" s="178">
        <v>7</v>
      </c>
      <c r="B16" s="177"/>
      <c r="C16" s="180" t="s">
        <v>120</v>
      </c>
      <c r="D16" s="185">
        <v>0</v>
      </c>
      <c r="E16" s="181"/>
      <c r="F16" s="185">
        <f t="shared" si="0"/>
        <v>0</v>
      </c>
      <c r="G16" s="185">
        <f t="shared" si="0"/>
        <v>0</v>
      </c>
    </row>
    <row r="17" spans="1:7" x14ac:dyDescent="0.25">
      <c r="A17" s="178">
        <v>8</v>
      </c>
      <c r="B17" s="177"/>
      <c r="C17" s="180" t="s">
        <v>121</v>
      </c>
      <c r="D17" s="185" t="e">
        <f>(#REF!+#REF!)/1000</f>
        <v>#REF!</v>
      </c>
      <c r="E17" s="181"/>
      <c r="F17" s="185" t="e">
        <f t="shared" si="0"/>
        <v>#REF!</v>
      </c>
      <c r="G17" s="185">
        <v>36</v>
      </c>
    </row>
    <row r="18" spans="1:7" x14ac:dyDescent="0.25">
      <c r="A18" s="178">
        <v>9</v>
      </c>
      <c r="B18" s="182" t="s">
        <v>122</v>
      </c>
      <c r="C18" s="182"/>
      <c r="D18" s="183" t="e">
        <f>SUM(D11:D17)</f>
        <v>#REF!</v>
      </c>
      <c r="E18" s="204">
        <f>SUM(E10:E17)</f>
        <v>4</v>
      </c>
      <c r="F18" s="183" t="e">
        <f>SUM(F11:F17)</f>
        <v>#REF!</v>
      </c>
      <c r="G18" s="183">
        <f>SUM(G11:G17)</f>
        <v>25072</v>
      </c>
    </row>
    <row r="19" spans="1:7" x14ac:dyDescent="0.25">
      <c r="A19" s="178">
        <v>10</v>
      </c>
      <c r="B19" s="88"/>
      <c r="C19" s="180" t="s">
        <v>123</v>
      </c>
      <c r="D19" s="185" t="e">
        <f>(#REF!+#REF!)/1000</f>
        <v>#REF!</v>
      </c>
      <c r="E19" s="331">
        <v>36</v>
      </c>
      <c r="F19" s="185">
        <v>35418</v>
      </c>
      <c r="G19" s="185">
        <v>32765</v>
      </c>
    </row>
    <row r="20" spans="1:7" x14ac:dyDescent="0.25">
      <c r="A20" s="178">
        <v>11</v>
      </c>
      <c r="B20" s="182" t="s">
        <v>124</v>
      </c>
      <c r="C20" s="186"/>
      <c r="D20" s="187" t="e">
        <f>SUM(D18:D19)</f>
        <v>#REF!</v>
      </c>
      <c r="E20" s="187"/>
      <c r="F20" s="187" t="e">
        <f>SUM(F18:F19)</f>
        <v>#REF!</v>
      </c>
      <c r="G20" s="187">
        <f>SUM(G18:G19)</f>
        <v>57837</v>
      </c>
    </row>
    <row r="21" spans="1:7" x14ac:dyDescent="0.25">
      <c r="A21" s="178">
        <v>12</v>
      </c>
      <c r="B21" s="177" t="s">
        <v>125</v>
      </c>
      <c r="C21" s="177"/>
      <c r="D21" s="179"/>
      <c r="E21" s="332"/>
      <c r="F21" s="179"/>
      <c r="G21" s="179"/>
    </row>
    <row r="22" spans="1:7" x14ac:dyDescent="0.25">
      <c r="A22" s="178">
        <v>13</v>
      </c>
      <c r="B22" s="177"/>
      <c r="C22" s="180" t="s">
        <v>115</v>
      </c>
      <c r="D22" s="185" t="e">
        <f>(#REF!+#REF!)/1000</f>
        <v>#REF!</v>
      </c>
      <c r="E22" s="333"/>
      <c r="F22" s="185" t="e">
        <f>D22</f>
        <v>#REF!</v>
      </c>
      <c r="G22" s="185">
        <v>2050</v>
      </c>
    </row>
    <row r="23" spans="1:7" x14ac:dyDescent="0.25">
      <c r="A23" s="178">
        <v>14</v>
      </c>
      <c r="B23" s="177"/>
      <c r="C23" s="177" t="s">
        <v>116</v>
      </c>
      <c r="D23" s="185" t="e">
        <f>(#REF!+#REF!)/1000</f>
        <v>#REF!</v>
      </c>
      <c r="E23" s="333"/>
      <c r="F23" s="185" t="e">
        <f t="shared" ref="F23:G30" si="1">D23</f>
        <v>#REF!</v>
      </c>
      <c r="G23" s="185">
        <f>1406+3</f>
        <v>1409</v>
      </c>
    </row>
    <row r="24" spans="1:7" x14ac:dyDescent="0.25">
      <c r="A24" s="178">
        <v>15</v>
      </c>
      <c r="B24" s="177"/>
      <c r="C24" s="180" t="s">
        <v>117</v>
      </c>
      <c r="D24" s="185" t="e">
        <f>(#REF!+#REF!)/1000</f>
        <v>#REF!</v>
      </c>
      <c r="E24" s="333"/>
      <c r="F24" s="185" t="e">
        <f t="shared" si="1"/>
        <v>#REF!</v>
      </c>
      <c r="G24" s="185">
        <v>1159</v>
      </c>
    </row>
    <row r="25" spans="1:7" x14ac:dyDescent="0.25">
      <c r="A25" s="178">
        <v>16</v>
      </c>
      <c r="B25" s="177"/>
      <c r="C25" s="177" t="s">
        <v>118</v>
      </c>
      <c r="D25" s="185" t="e">
        <f>(#REF!+#REF!)/1000</f>
        <v>#REF!</v>
      </c>
      <c r="E25" s="333"/>
      <c r="F25" s="185" t="e">
        <f t="shared" si="1"/>
        <v>#REF!</v>
      </c>
      <c r="G25" s="185">
        <v>300</v>
      </c>
    </row>
    <row r="26" spans="1:7" x14ac:dyDescent="0.25">
      <c r="A26" s="178">
        <v>17</v>
      </c>
      <c r="B26" s="177"/>
      <c r="C26" s="177" t="s">
        <v>119</v>
      </c>
      <c r="D26" s="185" t="e">
        <f>(#REF!+#REF!)/1000</f>
        <v>#REF!</v>
      </c>
      <c r="E26" s="333"/>
      <c r="F26" s="185" t="e">
        <f t="shared" si="1"/>
        <v>#REF!</v>
      </c>
      <c r="G26" s="185">
        <f t="shared" si="1"/>
        <v>0</v>
      </c>
    </row>
    <row r="27" spans="1:7" x14ac:dyDescent="0.25">
      <c r="A27" s="178">
        <v>18</v>
      </c>
      <c r="B27" s="177"/>
      <c r="C27" s="180" t="s">
        <v>120</v>
      </c>
      <c r="D27" s="185">
        <v>0</v>
      </c>
      <c r="E27" s="333"/>
      <c r="F27" s="185">
        <f t="shared" si="1"/>
        <v>0</v>
      </c>
      <c r="G27" s="185">
        <f t="shared" si="1"/>
        <v>0</v>
      </c>
    </row>
    <row r="28" spans="1:7" x14ac:dyDescent="0.25">
      <c r="A28" s="178">
        <v>19</v>
      </c>
      <c r="B28" s="177"/>
      <c r="C28" s="180" t="s">
        <v>123</v>
      </c>
      <c r="D28" s="185" t="e">
        <f>(#REF!+#REF!+#REF!+#REF!)/1000</f>
        <v>#REF!</v>
      </c>
      <c r="E28" s="333"/>
      <c r="F28" s="185">
        <v>3791</v>
      </c>
      <c r="G28" s="185">
        <v>3369</v>
      </c>
    </row>
    <row r="29" spans="1:7" x14ac:dyDescent="0.25">
      <c r="A29" s="178">
        <v>20</v>
      </c>
      <c r="B29" s="177"/>
      <c r="C29" s="180" t="s">
        <v>126</v>
      </c>
      <c r="D29" s="185">
        <v>0</v>
      </c>
      <c r="E29" s="333"/>
      <c r="F29" s="185">
        <f t="shared" si="1"/>
        <v>0</v>
      </c>
      <c r="G29" s="185">
        <f t="shared" si="1"/>
        <v>0</v>
      </c>
    </row>
    <row r="30" spans="1:7" x14ac:dyDescent="0.25">
      <c r="A30" s="178">
        <v>21</v>
      </c>
      <c r="B30" s="177"/>
      <c r="C30" s="180" t="s">
        <v>121</v>
      </c>
      <c r="D30" s="185" t="e">
        <f>(#REF!+#REF!)/1000</f>
        <v>#REF!</v>
      </c>
      <c r="E30" s="333"/>
      <c r="F30" s="185" t="e">
        <f t="shared" si="1"/>
        <v>#REF!</v>
      </c>
      <c r="G30" s="185">
        <v>17</v>
      </c>
    </row>
    <row r="31" spans="1:7" x14ac:dyDescent="0.25">
      <c r="A31" s="178">
        <v>22</v>
      </c>
      <c r="B31" s="182" t="s">
        <v>127</v>
      </c>
      <c r="C31" s="182"/>
      <c r="D31" s="183" t="e">
        <f>SUM(D22:D30)</f>
        <v>#REF!</v>
      </c>
      <c r="E31" s="183"/>
      <c r="F31" s="183" t="e">
        <f>SUM(F22:F30)</f>
        <v>#REF!</v>
      </c>
      <c r="G31" s="183">
        <f>SUM(G22:G30)</f>
        <v>8304</v>
      </c>
    </row>
    <row r="32" spans="1:7" x14ac:dyDescent="0.25">
      <c r="A32" s="178">
        <v>23</v>
      </c>
      <c r="B32" s="177" t="s">
        <v>128</v>
      </c>
      <c r="C32" s="177"/>
      <c r="D32" s="179"/>
      <c r="E32" s="333"/>
      <c r="F32" s="179"/>
      <c r="G32" s="179"/>
    </row>
    <row r="33" spans="1:7" x14ac:dyDescent="0.25">
      <c r="A33" s="178">
        <v>24</v>
      </c>
      <c r="B33" s="177"/>
      <c r="C33" s="177" t="s">
        <v>129</v>
      </c>
      <c r="D33" s="185" t="e">
        <f>#REF!*0.34/1000</f>
        <v>#REF!</v>
      </c>
      <c r="E33" s="333"/>
      <c r="F33" s="185" t="e">
        <f>D33</f>
        <v>#REF!</v>
      </c>
      <c r="G33" s="185">
        <v>5097</v>
      </c>
    </row>
    <row r="34" spans="1:7" x14ac:dyDescent="0.25">
      <c r="A34" s="178">
        <v>25</v>
      </c>
      <c r="B34" s="177"/>
      <c r="C34" s="180" t="s">
        <v>394</v>
      </c>
      <c r="D34" s="185" t="e">
        <f>#REF!/1000</f>
        <v>#REF!</v>
      </c>
      <c r="E34" s="333"/>
      <c r="F34" s="185" t="e">
        <f t="shared" ref="F34:G47" si="2">D34</f>
        <v>#REF!</v>
      </c>
      <c r="G34" s="185">
        <f t="shared" si="2"/>
        <v>0</v>
      </c>
    </row>
    <row r="35" spans="1:7" x14ac:dyDescent="0.25">
      <c r="A35" s="178">
        <v>26</v>
      </c>
      <c r="B35" s="177"/>
      <c r="C35" s="180" t="s">
        <v>130</v>
      </c>
      <c r="D35" s="185" t="e">
        <f>#REF!/1000</f>
        <v>#REF!</v>
      </c>
      <c r="E35" s="333"/>
      <c r="F35" s="185" t="e">
        <f t="shared" si="2"/>
        <v>#REF!</v>
      </c>
      <c r="G35" s="185">
        <v>514</v>
      </c>
    </row>
    <row r="36" spans="1:7" x14ac:dyDescent="0.25">
      <c r="A36" s="178">
        <v>27</v>
      </c>
      <c r="B36" s="177"/>
      <c r="C36" s="177" t="s">
        <v>131</v>
      </c>
      <c r="D36" s="185" t="e">
        <f>#REF!/1000</f>
        <v>#REF!</v>
      </c>
      <c r="E36" s="333"/>
      <c r="F36" s="185" t="e">
        <f t="shared" si="2"/>
        <v>#REF!</v>
      </c>
      <c r="G36" s="185">
        <v>2802</v>
      </c>
    </row>
    <row r="37" spans="1:7" x14ac:dyDescent="0.25">
      <c r="A37" s="178">
        <v>28</v>
      </c>
      <c r="B37" s="177"/>
      <c r="C37" s="177" t="s">
        <v>132</v>
      </c>
      <c r="D37" s="185" t="e">
        <f>#REF!/1000</f>
        <v>#REF!</v>
      </c>
      <c r="E37" s="333"/>
      <c r="F37" s="185" t="e">
        <f t="shared" si="2"/>
        <v>#REF!</v>
      </c>
      <c r="G37" s="185">
        <v>830</v>
      </c>
    </row>
    <row r="38" spans="1:7" x14ac:dyDescent="0.25">
      <c r="A38" s="178">
        <v>29</v>
      </c>
      <c r="B38" s="177"/>
      <c r="C38" s="177" t="s">
        <v>133</v>
      </c>
      <c r="D38" s="185" t="e">
        <f>#REF!/1000</f>
        <v>#REF!</v>
      </c>
      <c r="E38" s="333"/>
      <c r="F38" s="185">
        <v>48499</v>
      </c>
      <c r="G38" s="185">
        <f>38900+570</f>
        <v>39470</v>
      </c>
    </row>
    <row r="39" spans="1:7" x14ac:dyDescent="0.25">
      <c r="A39" s="178">
        <v>30</v>
      </c>
      <c r="B39" s="177"/>
      <c r="C39" s="180" t="s">
        <v>117</v>
      </c>
      <c r="D39" s="185" t="e">
        <f>#REF!/1000</f>
        <v>#REF!</v>
      </c>
      <c r="E39" s="333"/>
      <c r="F39" s="185" t="e">
        <f t="shared" si="2"/>
        <v>#REF!</v>
      </c>
      <c r="G39" s="185">
        <v>167</v>
      </c>
    </row>
    <row r="40" spans="1:7" x14ac:dyDescent="0.25">
      <c r="A40" s="178">
        <v>31</v>
      </c>
      <c r="B40" s="177"/>
      <c r="C40" s="180" t="s">
        <v>134</v>
      </c>
      <c r="D40" s="185" t="e">
        <f>#REF!/1000</f>
        <v>#REF!</v>
      </c>
      <c r="E40" s="333"/>
      <c r="F40" s="185" t="e">
        <f t="shared" si="2"/>
        <v>#REF!</v>
      </c>
      <c r="G40" s="185">
        <v>663</v>
      </c>
    </row>
    <row r="41" spans="1:7" x14ac:dyDescent="0.25">
      <c r="A41" s="178">
        <v>32</v>
      </c>
      <c r="B41" s="177"/>
      <c r="C41" s="180" t="s">
        <v>273</v>
      </c>
      <c r="D41" s="185">
        <v>0</v>
      </c>
      <c r="E41" s="333"/>
      <c r="F41" s="185">
        <f t="shared" si="2"/>
        <v>0</v>
      </c>
      <c r="G41" s="185">
        <f t="shared" si="2"/>
        <v>0</v>
      </c>
    </row>
    <row r="42" spans="1:7" x14ac:dyDescent="0.25">
      <c r="A42" s="178">
        <v>33</v>
      </c>
      <c r="B42" s="177"/>
      <c r="C42" s="177" t="s">
        <v>119</v>
      </c>
      <c r="D42" s="185" t="e">
        <f>#REF!/1000</f>
        <v>#REF!</v>
      </c>
      <c r="E42" s="333"/>
      <c r="F42" s="185" t="e">
        <f t="shared" si="2"/>
        <v>#REF!</v>
      </c>
      <c r="G42" s="185">
        <v>3412</v>
      </c>
    </row>
    <row r="43" spans="1:7" x14ac:dyDescent="0.25">
      <c r="A43" s="178">
        <v>34</v>
      </c>
      <c r="B43" s="177"/>
      <c r="C43" s="180" t="s">
        <v>422</v>
      </c>
      <c r="D43" s="185" t="e">
        <f>#REF!/1000</f>
        <v>#REF!</v>
      </c>
      <c r="E43" s="333"/>
      <c r="F43" s="185" t="e">
        <f t="shared" si="2"/>
        <v>#REF!</v>
      </c>
      <c r="G43" s="185">
        <v>123</v>
      </c>
    </row>
    <row r="44" spans="1:7" x14ac:dyDescent="0.25">
      <c r="A44" s="178">
        <v>35</v>
      </c>
      <c r="B44" s="177"/>
      <c r="C44" s="177" t="s">
        <v>118</v>
      </c>
      <c r="D44" s="185" t="e">
        <f>#REF!/1000</f>
        <v>#REF!</v>
      </c>
      <c r="E44" s="333"/>
      <c r="F44" s="185" t="e">
        <f t="shared" si="2"/>
        <v>#REF!</v>
      </c>
      <c r="G44" s="185">
        <v>657</v>
      </c>
    </row>
    <row r="45" spans="1:7" x14ac:dyDescent="0.25">
      <c r="A45" s="178">
        <v>36</v>
      </c>
      <c r="B45" s="177"/>
      <c r="C45" s="180" t="s">
        <v>121</v>
      </c>
      <c r="D45" s="185" t="e">
        <f>#REF!/1000</f>
        <v>#REF!</v>
      </c>
      <c r="E45" s="333"/>
      <c r="F45" s="185" t="e">
        <f t="shared" si="2"/>
        <v>#REF!</v>
      </c>
      <c r="G45" s="185">
        <v>5616</v>
      </c>
    </row>
    <row r="46" spans="1:7" x14ac:dyDescent="0.25">
      <c r="A46" s="178">
        <v>37</v>
      </c>
      <c r="B46" s="177"/>
      <c r="C46" s="180" t="s">
        <v>123</v>
      </c>
      <c r="D46" s="185" t="e">
        <f>(#REF!+#REF!)/1000</f>
        <v>#REF!</v>
      </c>
      <c r="E46" s="333"/>
      <c r="F46" s="185" t="e">
        <f t="shared" si="2"/>
        <v>#REF!</v>
      </c>
      <c r="G46" s="185">
        <v>13621</v>
      </c>
    </row>
    <row r="47" spans="1:7" x14ac:dyDescent="0.25">
      <c r="A47" s="178">
        <v>38</v>
      </c>
      <c r="B47" s="177"/>
      <c r="C47" s="180" t="s">
        <v>135</v>
      </c>
      <c r="D47" s="185" t="e">
        <f>(#REF!+#REF!+#REF!+#REF!+#REF!+#REF!)/1000</f>
        <v>#REF!</v>
      </c>
      <c r="E47" s="333"/>
      <c r="F47" s="185" t="e">
        <f t="shared" si="2"/>
        <v>#REF!</v>
      </c>
      <c r="G47" s="185">
        <f t="shared" si="2"/>
        <v>0</v>
      </c>
    </row>
    <row r="48" spans="1:7" x14ac:dyDescent="0.25">
      <c r="A48" s="178">
        <v>39</v>
      </c>
      <c r="B48" s="189" t="s">
        <v>136</v>
      </c>
      <c r="C48" s="190"/>
      <c r="D48" s="191" t="e">
        <f>SUM(D33:D47)</f>
        <v>#REF!</v>
      </c>
      <c r="E48" s="191"/>
      <c r="F48" s="191" t="e">
        <f>SUM(F33:F47)</f>
        <v>#REF!</v>
      </c>
      <c r="G48" s="191">
        <f>SUM(G33:G47)</f>
        <v>72972</v>
      </c>
    </row>
    <row r="49" spans="1:7" x14ac:dyDescent="0.25">
      <c r="A49" s="178">
        <v>40</v>
      </c>
      <c r="B49" s="177" t="s">
        <v>137</v>
      </c>
      <c r="C49" s="177"/>
      <c r="D49" s="179"/>
      <c r="E49" s="333"/>
      <c r="F49" s="179"/>
      <c r="G49" s="179"/>
    </row>
    <row r="50" spans="1:7" x14ac:dyDescent="0.25">
      <c r="A50" s="178">
        <v>41</v>
      </c>
      <c r="B50" s="192" t="s">
        <v>138</v>
      </c>
      <c r="C50" s="192"/>
      <c r="D50" s="179"/>
      <c r="E50" s="333"/>
      <c r="F50" s="179"/>
      <c r="G50" s="179"/>
    </row>
    <row r="51" spans="1:7" x14ac:dyDescent="0.25">
      <c r="A51" s="178">
        <v>42</v>
      </c>
      <c r="B51" s="192"/>
      <c r="C51" s="192" t="s">
        <v>356</v>
      </c>
      <c r="D51" s="185">
        <f>'7.számú melléklet'!C10</f>
        <v>65882</v>
      </c>
      <c r="E51" s="333"/>
      <c r="F51" s="185">
        <v>67098</v>
      </c>
      <c r="G51" s="185">
        <v>67098</v>
      </c>
    </row>
    <row r="52" spans="1:7" x14ac:dyDescent="0.25">
      <c r="A52" s="178">
        <v>43</v>
      </c>
      <c r="B52" s="192"/>
      <c r="C52" s="192" t="s">
        <v>106</v>
      </c>
      <c r="D52" s="179">
        <f>'7.számú melléklet'!C11</f>
        <v>50316</v>
      </c>
      <c r="E52" s="333"/>
      <c r="F52" s="185">
        <v>55344</v>
      </c>
      <c r="G52" s="185">
        <v>55344</v>
      </c>
    </row>
    <row r="53" spans="1:7" x14ac:dyDescent="0.25">
      <c r="A53" s="178">
        <v>44</v>
      </c>
      <c r="B53" s="192"/>
      <c r="C53" s="177" t="s">
        <v>139</v>
      </c>
      <c r="D53" s="179">
        <f>'7.számú melléklet'!C8</f>
        <v>2938</v>
      </c>
      <c r="E53" s="333"/>
      <c r="F53" s="185">
        <v>841</v>
      </c>
      <c r="G53" s="185">
        <v>841</v>
      </c>
    </row>
    <row r="54" spans="1:7" x14ac:dyDescent="0.25">
      <c r="A54" s="178">
        <v>45</v>
      </c>
      <c r="B54" s="177"/>
      <c r="C54" s="193" t="s">
        <v>140</v>
      </c>
      <c r="D54" s="179">
        <f>'7.számú melléklet'!C9</f>
        <v>960</v>
      </c>
      <c r="E54" s="333"/>
      <c r="F54" s="185">
        <f t="shared" ref="F54:G61" si="3">D54</f>
        <v>960</v>
      </c>
      <c r="G54" s="185">
        <v>960</v>
      </c>
    </row>
    <row r="55" spans="1:7" s="257" customFormat="1" x14ac:dyDescent="0.25">
      <c r="A55" s="178">
        <v>46</v>
      </c>
      <c r="B55" s="177"/>
      <c r="C55" s="193" t="s">
        <v>297</v>
      </c>
      <c r="D55" s="179">
        <v>0</v>
      </c>
      <c r="E55" s="333"/>
      <c r="F55" s="185">
        <f>287+3481</f>
        <v>3768</v>
      </c>
      <c r="G55" s="185">
        <f>287+3481</f>
        <v>3768</v>
      </c>
    </row>
    <row r="56" spans="1:7" x14ac:dyDescent="0.25">
      <c r="A56" s="178">
        <v>47</v>
      </c>
      <c r="B56" s="192" t="s">
        <v>141</v>
      </c>
      <c r="C56" s="177"/>
      <c r="D56" s="179"/>
      <c r="E56" s="333"/>
      <c r="F56" s="185">
        <f t="shared" si="3"/>
        <v>0</v>
      </c>
      <c r="G56" s="185">
        <f t="shared" si="3"/>
        <v>0</v>
      </c>
    </row>
    <row r="57" spans="1:7" s="257" customFormat="1" x14ac:dyDescent="0.25">
      <c r="A57" s="178"/>
      <c r="B57" s="192"/>
      <c r="C57" s="177" t="s">
        <v>328</v>
      </c>
      <c r="D57" s="179">
        <f>'7.számú melléklet'!C13</f>
        <v>400</v>
      </c>
      <c r="E57" s="333"/>
      <c r="F57" s="185">
        <f t="shared" si="3"/>
        <v>400</v>
      </c>
      <c r="G57" s="185">
        <v>400</v>
      </c>
    </row>
    <row r="58" spans="1:7" s="257" customFormat="1" x14ac:dyDescent="0.25">
      <c r="A58" s="178"/>
      <c r="B58" s="192"/>
      <c r="C58" s="177" t="s">
        <v>352</v>
      </c>
      <c r="D58" s="179">
        <f>SUM('7.számú melléklet'!C29:C30)</f>
        <v>325</v>
      </c>
      <c r="E58" s="333"/>
      <c r="F58" s="185">
        <v>700</v>
      </c>
      <c r="G58" s="185">
        <v>700</v>
      </c>
    </row>
    <row r="59" spans="1:7" x14ac:dyDescent="0.25">
      <c r="A59" s="178">
        <v>48</v>
      </c>
      <c r="B59" s="177"/>
      <c r="C59" s="177" t="s">
        <v>107</v>
      </c>
      <c r="D59" s="311">
        <f>SUM('7.számú melléklet'!C14:C26)</f>
        <v>3500</v>
      </c>
      <c r="E59" s="333"/>
      <c r="F59" s="185">
        <v>3343</v>
      </c>
      <c r="G59" s="185">
        <v>3343</v>
      </c>
    </row>
    <row r="60" spans="1:7" s="257" customFormat="1" x14ac:dyDescent="0.25">
      <c r="A60" s="178"/>
      <c r="B60" s="177"/>
      <c r="C60" s="177" t="s">
        <v>349</v>
      </c>
      <c r="D60" s="311">
        <f>SUM('7.számú melléklet'!C31,'7.számú melléklet'!C12,'7.számú melléklet'!C32,'7.számú melléklet'!C33,'7.számú melléklet'!C34,'7.számú melléklet'!C35)</f>
        <v>621</v>
      </c>
      <c r="E60" s="333"/>
      <c r="F60" s="185">
        <f t="shared" si="3"/>
        <v>621</v>
      </c>
      <c r="G60" s="185">
        <v>621</v>
      </c>
    </row>
    <row r="61" spans="1:7" x14ac:dyDescent="0.25">
      <c r="A61" s="178">
        <v>49</v>
      </c>
      <c r="B61" s="177"/>
      <c r="C61" s="177" t="s">
        <v>271</v>
      </c>
      <c r="D61" s="179">
        <f>SUM('7.számú melléklet'!C27:C28)</f>
        <v>500</v>
      </c>
      <c r="E61" s="333"/>
      <c r="F61" s="185">
        <f t="shared" si="3"/>
        <v>500</v>
      </c>
      <c r="G61" s="185">
        <v>500</v>
      </c>
    </row>
    <row r="62" spans="1:7" ht="15.75" thickBot="1" x14ac:dyDescent="0.3">
      <c r="A62" s="178">
        <v>50</v>
      </c>
      <c r="B62" s="194" t="s">
        <v>142</v>
      </c>
      <c r="C62" s="194"/>
      <c r="D62" s="195">
        <f>SUM(D51:D61)</f>
        <v>125442</v>
      </c>
      <c r="E62" s="195"/>
      <c r="F62" s="195">
        <f>SUM(F51:F61)</f>
        <v>133575</v>
      </c>
      <c r="G62" s="195">
        <f>SUM(G51:G61)</f>
        <v>133575</v>
      </c>
    </row>
    <row r="63" spans="1:7" x14ac:dyDescent="0.25">
      <c r="A63" s="178">
        <v>51</v>
      </c>
      <c r="B63" s="177" t="s">
        <v>143</v>
      </c>
      <c r="C63" s="177"/>
      <c r="D63" s="179"/>
      <c r="E63" s="333"/>
      <c r="F63" s="179"/>
      <c r="G63" s="179"/>
    </row>
    <row r="64" spans="1:7" x14ac:dyDescent="0.25">
      <c r="A64" s="178">
        <v>52</v>
      </c>
      <c r="B64" s="177"/>
      <c r="C64" s="177" t="s">
        <v>109</v>
      </c>
      <c r="D64" s="179">
        <f>'7.számú melléklet'!C37</f>
        <v>3000</v>
      </c>
      <c r="E64" s="333"/>
      <c r="F64" s="179">
        <v>0</v>
      </c>
      <c r="G64" s="179">
        <v>0</v>
      </c>
    </row>
    <row r="65" spans="1:7" x14ac:dyDescent="0.25">
      <c r="A65" s="178">
        <v>53</v>
      </c>
      <c r="B65" s="177"/>
      <c r="C65" s="177" t="s">
        <v>348</v>
      </c>
      <c r="D65" s="179">
        <f>'7.számú melléklet'!C38</f>
        <v>600</v>
      </c>
      <c r="E65" s="333"/>
      <c r="F65" s="179">
        <f t="shared" ref="F65" si="4">D65</f>
        <v>600</v>
      </c>
      <c r="G65" s="179">
        <v>0</v>
      </c>
    </row>
    <row r="66" spans="1:7" x14ac:dyDescent="0.25">
      <c r="A66" s="178">
        <v>54</v>
      </c>
      <c r="B66" s="177"/>
      <c r="C66" s="196" t="s">
        <v>110</v>
      </c>
      <c r="D66" s="179">
        <f>'7.számú melléklet'!C39</f>
        <v>750</v>
      </c>
      <c r="E66" s="333"/>
      <c r="F66" s="179">
        <v>0</v>
      </c>
      <c r="G66" s="179">
        <v>0</v>
      </c>
    </row>
    <row r="67" spans="1:7" x14ac:dyDescent="0.25">
      <c r="A67" s="178">
        <v>55</v>
      </c>
      <c r="B67" s="177"/>
      <c r="C67" s="196" t="s">
        <v>295</v>
      </c>
      <c r="D67" s="179">
        <f>'7.számú melléklet'!C40+'7.számú melléklet'!C41+'7.számú melléklet'!C44+'7.számú melléklet'!C42</f>
        <v>2240</v>
      </c>
      <c r="E67" s="333"/>
      <c r="F67" s="179">
        <v>1409</v>
      </c>
      <c r="G67" s="179">
        <v>2009</v>
      </c>
    </row>
    <row r="68" spans="1:7" x14ac:dyDescent="0.25">
      <c r="A68" s="178">
        <v>56</v>
      </c>
      <c r="B68" s="177"/>
      <c r="C68" s="197" t="s">
        <v>296</v>
      </c>
      <c r="D68" s="179">
        <f>'7.számú melléklet'!C43</f>
        <v>400</v>
      </c>
      <c r="E68" s="333"/>
      <c r="F68" s="179">
        <v>0</v>
      </c>
      <c r="G68" s="179">
        <v>0</v>
      </c>
    </row>
    <row r="69" spans="1:7" x14ac:dyDescent="0.25">
      <c r="A69" s="178">
        <v>57</v>
      </c>
      <c r="B69" s="182" t="s">
        <v>144</v>
      </c>
      <c r="C69" s="182"/>
      <c r="D69" s="183">
        <f>SUM(D64:D68)</f>
        <v>6990</v>
      </c>
      <c r="E69" s="183"/>
      <c r="F69" s="183">
        <f>SUM(F64:F68)</f>
        <v>2009</v>
      </c>
      <c r="G69" s="183">
        <f>SUM(G64:G68)</f>
        <v>2009</v>
      </c>
    </row>
    <row r="70" spans="1:7" x14ac:dyDescent="0.25">
      <c r="A70" s="178">
        <v>58</v>
      </c>
      <c r="B70" s="198"/>
      <c r="C70" s="182"/>
      <c r="D70" s="183"/>
      <c r="E70" s="183"/>
      <c r="F70" s="183"/>
      <c r="G70" s="183"/>
    </row>
    <row r="71" spans="1:7" x14ac:dyDescent="0.25">
      <c r="A71" s="178">
        <v>59</v>
      </c>
      <c r="B71" s="182" t="s">
        <v>145</v>
      </c>
      <c r="C71" s="182"/>
      <c r="D71" s="183">
        <v>221579</v>
      </c>
      <c r="E71" s="183"/>
      <c r="F71" s="183">
        <v>155477</v>
      </c>
      <c r="G71" s="183">
        <v>0</v>
      </c>
    </row>
    <row r="72" spans="1:7" x14ac:dyDescent="0.25">
      <c r="A72" s="178">
        <v>60</v>
      </c>
      <c r="B72" s="177" t="s">
        <v>146</v>
      </c>
      <c r="C72" s="177"/>
      <c r="D72" s="179"/>
      <c r="E72" s="333"/>
      <c r="F72" s="179"/>
      <c r="G72" s="179"/>
    </row>
    <row r="73" spans="1:7" x14ac:dyDescent="0.25">
      <c r="A73" s="178">
        <v>61</v>
      </c>
      <c r="B73" s="177"/>
      <c r="C73" s="177" t="s">
        <v>147</v>
      </c>
      <c r="D73" s="179" t="e">
        <f>(#REF!/1000)</f>
        <v>#REF!</v>
      </c>
      <c r="E73" s="333"/>
      <c r="F73" s="179">
        <v>24172</v>
      </c>
      <c r="G73" s="179">
        <v>24172</v>
      </c>
    </row>
    <row r="74" spans="1:7" x14ac:dyDescent="0.25">
      <c r="A74" s="178">
        <v>62</v>
      </c>
      <c r="B74" s="177"/>
      <c r="C74" s="177" t="s">
        <v>148</v>
      </c>
      <c r="D74" s="179" t="e">
        <f>((#REF!+#REF!)/1000)</f>
        <v>#REF!</v>
      </c>
      <c r="E74" s="333"/>
      <c r="F74" s="179">
        <v>41816</v>
      </c>
      <c r="G74" s="179">
        <v>29669</v>
      </c>
    </row>
    <row r="75" spans="1:7" x14ac:dyDescent="0.25">
      <c r="A75" s="178">
        <v>63</v>
      </c>
      <c r="B75" s="177"/>
      <c r="C75" s="177" t="s">
        <v>276</v>
      </c>
      <c r="D75" s="179" t="e">
        <f>(D73+D74)*0.27</f>
        <v>#REF!</v>
      </c>
      <c r="E75" s="333"/>
      <c r="F75" s="179">
        <v>10928</v>
      </c>
      <c r="G75" s="179">
        <v>10927</v>
      </c>
    </row>
    <row r="76" spans="1:7" ht="15.75" thickBot="1" x14ac:dyDescent="0.3">
      <c r="A76" s="178">
        <v>64</v>
      </c>
      <c r="B76" s="194" t="s">
        <v>149</v>
      </c>
      <c r="C76" s="194"/>
      <c r="D76" s="195" t="e">
        <f>SUM(D73:D75)</f>
        <v>#REF!</v>
      </c>
      <c r="E76" s="195"/>
      <c r="F76" s="195">
        <f>SUM(F73:F75)</f>
        <v>76916</v>
      </c>
      <c r="G76" s="195">
        <f>SUM(G73:G75)</f>
        <v>64768</v>
      </c>
    </row>
    <row r="77" spans="1:7" ht="15.75" thickBot="1" x14ac:dyDescent="0.3">
      <c r="A77" s="178">
        <v>65</v>
      </c>
      <c r="B77" s="199"/>
      <c r="C77" s="199" t="s">
        <v>150</v>
      </c>
      <c r="D77" s="200" t="e">
        <f>D20+D31+D48+D62+D69+D70+D71+D76</f>
        <v>#REF!</v>
      </c>
      <c r="E77" s="200"/>
      <c r="F77" s="200" t="e">
        <f>F20+F31+F48+F62+F69+F70+F71+F76</f>
        <v>#REF!</v>
      </c>
      <c r="G77" s="200">
        <f>G20+G31+G48+G62+G69+G70+G71+G76</f>
        <v>339465</v>
      </c>
    </row>
    <row r="78" spans="1:7" x14ac:dyDescent="0.25">
      <c r="A78" s="201"/>
      <c r="B78" s="202"/>
      <c r="C78" s="88"/>
      <c r="D78" s="88"/>
      <c r="E78" s="335"/>
      <c r="F78" s="88"/>
      <c r="G78" s="88"/>
    </row>
    <row r="79" spans="1:7" x14ac:dyDescent="0.25">
      <c r="A79" s="203"/>
      <c r="B79" s="86" t="s">
        <v>151</v>
      </c>
      <c r="C79" s="173"/>
      <c r="D79" s="173"/>
      <c r="E79" s="335"/>
      <c r="F79" s="173"/>
      <c r="G79" s="173"/>
    </row>
    <row r="80" spans="1:7" x14ac:dyDescent="0.25">
      <c r="A80" s="201"/>
      <c r="B80" s="91"/>
      <c r="C80" s="88"/>
      <c r="D80" s="88"/>
      <c r="E80" s="335"/>
      <c r="F80" s="88"/>
      <c r="G80" s="88"/>
    </row>
    <row r="81" spans="1:7" ht="15.75" thickBot="1" x14ac:dyDescent="0.3">
      <c r="A81" s="201"/>
      <c r="B81" s="91"/>
      <c r="C81" s="88"/>
      <c r="D81" s="88"/>
      <c r="E81" s="335"/>
      <c r="F81" s="88"/>
      <c r="G81" s="88"/>
    </row>
    <row r="82" spans="1:7" ht="15" customHeight="1" x14ac:dyDescent="0.25">
      <c r="A82" s="652"/>
      <c r="B82" s="647" t="s">
        <v>0</v>
      </c>
      <c r="C82" s="648"/>
      <c r="D82" s="633" t="s">
        <v>283</v>
      </c>
      <c r="E82" s="650" t="s">
        <v>277</v>
      </c>
      <c r="F82" s="633" t="s">
        <v>409</v>
      </c>
      <c r="G82" s="633" t="s">
        <v>409</v>
      </c>
    </row>
    <row r="83" spans="1:7" x14ac:dyDescent="0.25">
      <c r="A83" s="653"/>
      <c r="B83" s="649"/>
      <c r="C83" s="649"/>
      <c r="D83" s="634"/>
      <c r="E83" s="651"/>
      <c r="F83" s="634"/>
      <c r="G83" s="634"/>
    </row>
    <row r="84" spans="1:7" x14ac:dyDescent="0.25">
      <c r="A84" s="209">
        <v>66</v>
      </c>
      <c r="B84" s="636" t="s">
        <v>114</v>
      </c>
      <c r="C84" s="637"/>
      <c r="D84" s="208"/>
      <c r="E84" s="330"/>
      <c r="F84" s="379"/>
      <c r="G84" s="458"/>
    </row>
    <row r="85" spans="1:7" x14ac:dyDescent="0.25">
      <c r="A85" s="209">
        <v>67</v>
      </c>
      <c r="B85" s="175"/>
      <c r="C85" s="175" t="s">
        <v>152</v>
      </c>
      <c r="D85" s="176">
        <v>0</v>
      </c>
      <c r="E85" s="330"/>
      <c r="F85" s="176">
        <v>0</v>
      </c>
      <c r="G85" s="176">
        <v>0</v>
      </c>
    </row>
    <row r="86" spans="1:7" x14ac:dyDescent="0.25">
      <c r="A86" s="209">
        <v>68</v>
      </c>
      <c r="B86" s="188" t="s">
        <v>124</v>
      </c>
      <c r="C86" s="188"/>
      <c r="D86" s="204">
        <v>0</v>
      </c>
      <c r="E86" s="204">
        <f>SUM(E76:E84)</f>
        <v>0</v>
      </c>
      <c r="F86" s="204">
        <v>0</v>
      </c>
      <c r="G86" s="204">
        <v>0</v>
      </c>
    </row>
    <row r="87" spans="1:7" x14ac:dyDescent="0.25">
      <c r="A87" s="210">
        <v>69</v>
      </c>
      <c r="B87" s="175"/>
      <c r="C87" s="211" t="s">
        <v>152</v>
      </c>
      <c r="D87" s="238">
        <v>0</v>
      </c>
      <c r="E87" s="206"/>
      <c r="F87" s="238">
        <v>0</v>
      </c>
      <c r="G87" s="238">
        <v>0</v>
      </c>
    </row>
    <row r="88" spans="1:7" x14ac:dyDescent="0.25">
      <c r="A88" s="210">
        <v>70</v>
      </c>
      <c r="B88" s="188" t="s">
        <v>153</v>
      </c>
      <c r="C88" s="188"/>
      <c r="D88" s="204">
        <f>SUM(D86:D87)</f>
        <v>0</v>
      </c>
      <c r="E88" s="204">
        <f>SUM(E72:E87)</f>
        <v>0</v>
      </c>
      <c r="F88" s="204">
        <f>SUM(F86:F87)</f>
        <v>0</v>
      </c>
      <c r="G88" s="204">
        <f>SUM(G86:G87)</f>
        <v>0</v>
      </c>
    </row>
    <row r="89" spans="1:7" ht="15.75" thickBot="1" x14ac:dyDescent="0.3">
      <c r="A89" s="212">
        <v>71</v>
      </c>
      <c r="B89" s="213"/>
      <c r="C89" s="213" t="s">
        <v>154</v>
      </c>
      <c r="D89" s="239">
        <f>SUM(D88,D86)</f>
        <v>0</v>
      </c>
      <c r="E89" s="239"/>
      <c r="F89" s="239">
        <f>SUM(F88,F86)</f>
        <v>0</v>
      </c>
      <c r="G89" s="239">
        <f>SUM(G88,G86)</f>
        <v>0</v>
      </c>
    </row>
    <row r="90" spans="1:7" x14ac:dyDescent="0.25">
      <c r="A90" s="201"/>
      <c r="B90" s="91"/>
      <c r="C90" s="88"/>
      <c r="D90" s="88"/>
      <c r="E90" s="335"/>
      <c r="F90" s="88"/>
      <c r="G90" s="88"/>
    </row>
    <row r="91" spans="1:7" x14ac:dyDescent="0.25">
      <c r="A91" s="201"/>
      <c r="B91" s="91"/>
      <c r="C91" s="88"/>
      <c r="D91" s="88"/>
      <c r="E91" s="335"/>
      <c r="F91" s="88"/>
      <c r="G91" s="88"/>
    </row>
    <row r="92" spans="1:7" x14ac:dyDescent="0.25">
      <c r="A92" s="201"/>
      <c r="B92" s="86" t="s">
        <v>155</v>
      </c>
      <c r="C92" s="173"/>
      <c r="D92" s="173"/>
      <c r="E92" s="335"/>
      <c r="F92" s="173"/>
      <c r="G92" s="173"/>
    </row>
    <row r="93" spans="1:7" ht="15.75" thickBot="1" x14ac:dyDescent="0.3">
      <c r="A93" s="201"/>
      <c r="B93" s="91"/>
      <c r="C93" s="88"/>
      <c r="D93" s="88"/>
      <c r="E93" s="335"/>
      <c r="F93" s="88"/>
      <c r="G93" s="88"/>
    </row>
    <row r="94" spans="1:7" ht="12.75" customHeight="1" x14ac:dyDescent="0.25">
      <c r="A94" s="654"/>
      <c r="B94" s="656" t="s">
        <v>0</v>
      </c>
      <c r="C94" s="657"/>
      <c r="D94" s="633" t="s">
        <v>283</v>
      </c>
      <c r="E94" s="660" t="s">
        <v>277</v>
      </c>
      <c r="F94" s="633" t="s">
        <v>409</v>
      </c>
      <c r="G94" s="633" t="s">
        <v>409</v>
      </c>
    </row>
    <row r="95" spans="1:7" x14ac:dyDescent="0.25">
      <c r="A95" s="655"/>
      <c r="B95" s="658"/>
      <c r="C95" s="659"/>
      <c r="D95" s="634"/>
      <c r="E95" s="661"/>
      <c r="F95" s="634"/>
      <c r="G95" s="634"/>
    </row>
    <row r="96" spans="1:7" x14ac:dyDescent="0.25">
      <c r="A96" s="209">
        <v>72</v>
      </c>
      <c r="B96" s="636" t="s">
        <v>114</v>
      </c>
      <c r="C96" s="637"/>
      <c r="D96" s="208"/>
      <c r="E96" s="330"/>
      <c r="F96" s="379"/>
      <c r="G96" s="458"/>
    </row>
    <row r="97" spans="1:7" x14ac:dyDescent="0.25">
      <c r="A97" s="209">
        <v>73</v>
      </c>
      <c r="B97" s="175"/>
      <c r="C97" s="211" t="s">
        <v>126</v>
      </c>
      <c r="D97" s="206">
        <v>0</v>
      </c>
      <c r="E97" s="330">
        <v>0</v>
      </c>
      <c r="F97" s="206">
        <v>0</v>
      </c>
      <c r="G97" s="206">
        <v>0</v>
      </c>
    </row>
    <row r="98" spans="1:7" x14ac:dyDescent="0.25">
      <c r="A98" s="209">
        <v>74</v>
      </c>
      <c r="B98" s="188" t="s">
        <v>124</v>
      </c>
      <c r="C98" s="188"/>
      <c r="D98" s="184">
        <f>SUM(D97)</f>
        <v>0</v>
      </c>
      <c r="E98" s="184">
        <f>SUM(E87:E96)</f>
        <v>0</v>
      </c>
      <c r="F98" s="184">
        <f>SUM(F97)</f>
        <v>0</v>
      </c>
      <c r="G98" s="184">
        <f>SUM(G97)</f>
        <v>0</v>
      </c>
    </row>
    <row r="99" spans="1:7" x14ac:dyDescent="0.25">
      <c r="A99" s="209">
        <v>75</v>
      </c>
      <c r="B99" s="636" t="s">
        <v>278</v>
      </c>
      <c r="C99" s="637"/>
      <c r="D99" s="237"/>
      <c r="E99" s="334"/>
      <c r="F99" s="237"/>
      <c r="G99" s="237"/>
    </row>
    <row r="100" spans="1:7" x14ac:dyDescent="0.25">
      <c r="A100" s="209">
        <v>76</v>
      </c>
      <c r="B100" s="175"/>
      <c r="C100" s="211" t="s">
        <v>126</v>
      </c>
      <c r="D100" s="206">
        <v>0</v>
      </c>
      <c r="E100" s="206"/>
      <c r="F100" s="206">
        <v>0</v>
      </c>
      <c r="G100" s="206">
        <v>0</v>
      </c>
    </row>
    <row r="101" spans="1:7" x14ac:dyDescent="0.25">
      <c r="A101" s="209">
        <v>77</v>
      </c>
      <c r="B101" s="188" t="s">
        <v>153</v>
      </c>
      <c r="C101" s="188"/>
      <c r="D101" s="184">
        <f>SUM(D100)</f>
        <v>0</v>
      </c>
      <c r="E101" s="184">
        <f>SUM(E81:E100)</f>
        <v>0</v>
      </c>
      <c r="F101" s="184">
        <f>SUM(F100)</f>
        <v>0</v>
      </c>
      <c r="G101" s="184">
        <f>SUM(G100)</f>
        <v>0</v>
      </c>
    </row>
    <row r="102" spans="1:7" ht="15.75" thickBot="1" x14ac:dyDescent="0.3">
      <c r="A102" s="212">
        <v>78</v>
      </c>
      <c r="B102" s="213"/>
      <c r="C102" s="213" t="s">
        <v>156</v>
      </c>
      <c r="D102" s="239">
        <f>SUM(D98,D101)</f>
        <v>0</v>
      </c>
      <c r="E102" s="239"/>
      <c r="F102" s="239">
        <f>SUM(F98,F101)</f>
        <v>0</v>
      </c>
      <c r="G102" s="239">
        <f>SUM(G98,G101)</f>
        <v>0</v>
      </c>
    </row>
    <row r="103" spans="1:7" x14ac:dyDescent="0.25">
      <c r="A103" s="181"/>
      <c r="B103" s="88"/>
      <c r="C103" s="88"/>
      <c r="D103" s="88"/>
      <c r="E103" s="335"/>
      <c r="F103" s="88"/>
      <c r="G103" s="88"/>
    </row>
    <row r="104" spans="1:7" ht="15.75" thickBot="1" x14ac:dyDescent="0.3">
      <c r="A104" s="205"/>
      <c r="B104" s="88"/>
      <c r="C104" s="88"/>
      <c r="D104" s="88"/>
      <c r="E104" s="335"/>
      <c r="F104" s="88"/>
      <c r="G104" s="88"/>
    </row>
    <row r="105" spans="1:7" ht="15.75" thickBot="1" x14ac:dyDescent="0.3">
      <c r="A105" s="206">
        <v>79</v>
      </c>
      <c r="B105" s="199"/>
      <c r="C105" s="199" t="s">
        <v>157</v>
      </c>
      <c r="D105" s="207" t="e">
        <f>D77+D89+D102</f>
        <v>#REF!</v>
      </c>
      <c r="E105" s="207">
        <f>E18+E19</f>
        <v>40</v>
      </c>
      <c r="F105" s="207" t="e">
        <f>F77+F89+F102</f>
        <v>#REF!</v>
      </c>
      <c r="G105" s="207">
        <f>G77+G89+G102</f>
        <v>339465</v>
      </c>
    </row>
    <row r="106" spans="1:7" x14ac:dyDescent="0.25">
      <c r="A106" s="62"/>
    </row>
  </sheetData>
  <mergeCells count="25">
    <mergeCell ref="B99:C99"/>
    <mergeCell ref="A94:A95"/>
    <mergeCell ref="B94:C95"/>
    <mergeCell ref="E94:E95"/>
    <mergeCell ref="B96:C96"/>
    <mergeCell ref="D94:D95"/>
    <mergeCell ref="A2:F2"/>
    <mergeCell ref="A3:F3"/>
    <mergeCell ref="A4:F4"/>
    <mergeCell ref="B84:C84"/>
    <mergeCell ref="D8:D9"/>
    <mergeCell ref="D82:D83"/>
    <mergeCell ref="A8:A9"/>
    <mergeCell ref="B7:C7"/>
    <mergeCell ref="B8:C9"/>
    <mergeCell ref="E8:E9"/>
    <mergeCell ref="B82:C83"/>
    <mergeCell ref="E82:E83"/>
    <mergeCell ref="A82:A83"/>
    <mergeCell ref="G8:G9"/>
    <mergeCell ref="G82:G83"/>
    <mergeCell ref="G94:G95"/>
    <mergeCell ref="F8:F9"/>
    <mergeCell ref="F82:F83"/>
    <mergeCell ref="F94:F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6"/>
  <sheetViews>
    <sheetView tabSelected="1" workbookViewId="0">
      <selection sqref="A1:D1"/>
    </sheetView>
  </sheetViews>
  <sheetFormatPr defaultRowHeight="15" x14ac:dyDescent="0.25"/>
  <cols>
    <col min="1" max="1" width="8" customWidth="1"/>
    <col min="2" max="2" width="56.5703125" customWidth="1"/>
    <col min="3" max="5" width="13.7109375" style="41" customWidth="1"/>
    <col min="6" max="6" width="25.7109375" customWidth="1"/>
    <col min="7" max="7" width="13.42578125" style="41" customWidth="1"/>
    <col min="8" max="8" width="12.42578125" customWidth="1"/>
  </cols>
  <sheetData>
    <row r="1" spans="1:8" ht="15.75" x14ac:dyDescent="0.25">
      <c r="A1" s="663" t="s">
        <v>433</v>
      </c>
      <c r="B1" s="535"/>
      <c r="C1" s="535"/>
      <c r="D1" s="535"/>
      <c r="E1" s="256"/>
    </row>
    <row r="2" spans="1:8" ht="15.75" x14ac:dyDescent="0.25">
      <c r="A2" s="60"/>
      <c r="B2" s="60"/>
      <c r="C2" s="60"/>
      <c r="D2" s="169"/>
      <c r="E2" s="460"/>
    </row>
    <row r="3" spans="1:8" s="42" customFormat="1" ht="15.75" x14ac:dyDescent="0.25">
      <c r="A3" s="663" t="s">
        <v>102</v>
      </c>
      <c r="B3" s="535"/>
      <c r="C3" s="535"/>
      <c r="D3" s="535"/>
      <c r="E3" s="255"/>
      <c r="G3" s="43"/>
    </row>
    <row r="4" spans="1:8" ht="14.25" customHeight="1" x14ac:dyDescent="0.25">
      <c r="B4" s="662"/>
      <c r="C4" s="662"/>
      <c r="D4" s="170"/>
      <c r="E4" s="459"/>
      <c r="F4" s="555"/>
      <c r="G4" s="555"/>
      <c r="H4" s="555"/>
    </row>
    <row r="5" spans="1:8" ht="14.25" customHeight="1" thickBot="1" x14ac:dyDescent="0.3">
      <c r="B5" s="44"/>
      <c r="C5" s="45"/>
      <c r="D5" s="45"/>
      <c r="E5" s="45"/>
      <c r="F5" s="5"/>
      <c r="G5" s="5"/>
      <c r="H5" s="35"/>
    </row>
    <row r="6" spans="1:8" ht="14.25" customHeight="1" x14ac:dyDescent="0.25">
      <c r="A6" s="51"/>
      <c r="B6" s="55" t="s">
        <v>89</v>
      </c>
      <c r="C6" s="164" t="s">
        <v>90</v>
      </c>
      <c r="D6" s="164" t="s">
        <v>91</v>
      </c>
      <c r="E6" s="502" t="s">
        <v>389</v>
      </c>
      <c r="F6" s="35"/>
      <c r="G6"/>
    </row>
    <row r="7" spans="1:8" ht="31.5" customHeight="1" x14ac:dyDescent="0.25">
      <c r="A7" s="236" t="s">
        <v>112</v>
      </c>
      <c r="B7" s="56" t="s">
        <v>0</v>
      </c>
      <c r="C7" s="224" t="s">
        <v>282</v>
      </c>
      <c r="D7" s="224" t="s">
        <v>399</v>
      </c>
      <c r="E7" s="324" t="s">
        <v>420</v>
      </c>
      <c r="F7" s="35"/>
      <c r="G7"/>
    </row>
    <row r="8" spans="1:8" ht="18" customHeight="1" x14ac:dyDescent="0.25">
      <c r="A8" s="52">
        <v>1</v>
      </c>
      <c r="B8" s="53" t="s">
        <v>103</v>
      </c>
      <c r="C8" s="165">
        <v>2938</v>
      </c>
      <c r="D8" s="165">
        <v>841</v>
      </c>
      <c r="E8" s="503">
        <v>841</v>
      </c>
      <c r="F8" s="35"/>
      <c r="G8"/>
    </row>
    <row r="9" spans="1:8" ht="18" customHeight="1" x14ac:dyDescent="0.25">
      <c r="A9" s="52">
        <v>2</v>
      </c>
      <c r="B9" s="53" t="s">
        <v>104</v>
      </c>
      <c r="C9" s="165">
        <v>960</v>
      </c>
      <c r="D9" s="165">
        <v>960</v>
      </c>
      <c r="E9" s="503">
        <v>960</v>
      </c>
      <c r="F9" s="35"/>
      <c r="G9"/>
    </row>
    <row r="10" spans="1:8" ht="17.25" customHeight="1" x14ac:dyDescent="0.25">
      <c r="A10" s="52">
        <v>3</v>
      </c>
      <c r="B10" s="53" t="s">
        <v>398</v>
      </c>
      <c r="C10" s="302">
        <f>Ovi!C58</f>
        <v>65882</v>
      </c>
      <c r="D10" s="302">
        <v>67098</v>
      </c>
      <c r="E10" s="504">
        <v>67098</v>
      </c>
      <c r="G10"/>
    </row>
    <row r="11" spans="1:8" ht="18" customHeight="1" x14ac:dyDescent="0.25">
      <c r="A11" s="52">
        <v>4</v>
      </c>
      <c r="B11" s="53" t="s">
        <v>106</v>
      </c>
      <c r="C11" s="302">
        <f>Közös!C57</f>
        <v>50316</v>
      </c>
      <c r="D11" s="302">
        <v>55344</v>
      </c>
      <c r="E11" s="504">
        <v>55344</v>
      </c>
      <c r="G11"/>
    </row>
    <row r="12" spans="1:8" ht="18" customHeight="1" x14ac:dyDescent="0.25">
      <c r="A12" s="52">
        <v>5</v>
      </c>
      <c r="B12" s="296" t="s">
        <v>329</v>
      </c>
      <c r="C12" s="165">
        <v>30</v>
      </c>
      <c r="D12" s="165">
        <v>30</v>
      </c>
      <c r="E12" s="503">
        <v>30</v>
      </c>
      <c r="G12"/>
    </row>
    <row r="13" spans="1:8" s="257" customFormat="1" ht="18" customHeight="1" x14ac:dyDescent="0.25">
      <c r="A13" s="52">
        <v>6</v>
      </c>
      <c r="B13" s="296" t="s">
        <v>328</v>
      </c>
      <c r="C13" s="165">
        <v>400</v>
      </c>
      <c r="D13" s="165">
        <v>400</v>
      </c>
      <c r="E13" s="503">
        <v>400</v>
      </c>
    </row>
    <row r="14" spans="1:8" ht="18" customHeight="1" x14ac:dyDescent="0.25">
      <c r="A14" s="52">
        <v>7</v>
      </c>
      <c r="B14" s="296" t="s">
        <v>315</v>
      </c>
      <c r="C14" s="165">
        <v>700</v>
      </c>
      <c r="D14" s="165">
        <v>700</v>
      </c>
      <c r="E14" s="503">
        <v>700</v>
      </c>
      <c r="G14"/>
    </row>
    <row r="15" spans="1:8" s="257" customFormat="1" ht="18" customHeight="1" x14ac:dyDescent="0.25">
      <c r="A15" s="52">
        <v>8</v>
      </c>
      <c r="B15" s="296" t="s">
        <v>316</v>
      </c>
      <c r="C15" s="165">
        <v>300</v>
      </c>
      <c r="D15" s="165">
        <v>300</v>
      </c>
      <c r="E15" s="503">
        <v>300</v>
      </c>
    </row>
    <row r="16" spans="1:8" s="257" customFormat="1" ht="18" customHeight="1" x14ac:dyDescent="0.25">
      <c r="A16" s="52">
        <v>9</v>
      </c>
      <c r="B16" s="296" t="s">
        <v>317</v>
      </c>
      <c r="C16" s="165">
        <v>100</v>
      </c>
      <c r="D16" s="165">
        <v>100</v>
      </c>
      <c r="E16" s="503">
        <v>100</v>
      </c>
    </row>
    <row r="17" spans="1:7" s="257" customFormat="1" ht="18" customHeight="1" x14ac:dyDescent="0.25">
      <c r="A17" s="52">
        <v>10</v>
      </c>
      <c r="B17" s="296" t="s">
        <v>318</v>
      </c>
      <c r="C17" s="165">
        <v>500</v>
      </c>
      <c r="D17" s="165">
        <v>500</v>
      </c>
      <c r="E17" s="503">
        <v>500</v>
      </c>
    </row>
    <row r="18" spans="1:7" s="257" customFormat="1" ht="18" customHeight="1" x14ac:dyDescent="0.25">
      <c r="A18" s="52">
        <v>11</v>
      </c>
      <c r="B18" s="296" t="s">
        <v>319</v>
      </c>
      <c r="C18" s="165">
        <v>500</v>
      </c>
      <c r="D18" s="165">
        <v>500</v>
      </c>
      <c r="E18" s="503">
        <v>500</v>
      </c>
    </row>
    <row r="19" spans="1:7" s="257" customFormat="1" ht="18" customHeight="1" x14ac:dyDescent="0.25">
      <c r="A19" s="52">
        <v>12</v>
      </c>
      <c r="B19" s="296" t="s">
        <v>320</v>
      </c>
      <c r="C19" s="165">
        <v>300</v>
      </c>
      <c r="D19" s="165">
        <v>143</v>
      </c>
      <c r="E19" s="503">
        <v>143</v>
      </c>
    </row>
    <row r="20" spans="1:7" s="257" customFormat="1" ht="18" customHeight="1" x14ac:dyDescent="0.25">
      <c r="A20" s="52">
        <v>13</v>
      </c>
      <c r="B20" s="296" t="s">
        <v>321</v>
      </c>
      <c r="C20" s="165">
        <v>100</v>
      </c>
      <c r="D20" s="165">
        <v>100</v>
      </c>
      <c r="E20" s="503">
        <v>100</v>
      </c>
    </row>
    <row r="21" spans="1:7" s="257" customFormat="1" ht="18" customHeight="1" x14ac:dyDescent="0.25">
      <c r="A21" s="52">
        <v>14</v>
      </c>
      <c r="B21" s="296" t="s">
        <v>322</v>
      </c>
      <c r="C21" s="165">
        <v>100</v>
      </c>
      <c r="D21" s="165">
        <v>100</v>
      </c>
      <c r="E21" s="503">
        <v>100</v>
      </c>
    </row>
    <row r="22" spans="1:7" s="257" customFormat="1" ht="18" customHeight="1" x14ac:dyDescent="0.25">
      <c r="A22" s="52">
        <v>15</v>
      </c>
      <c r="B22" s="296" t="s">
        <v>323</v>
      </c>
      <c r="C22" s="165">
        <v>100</v>
      </c>
      <c r="D22" s="165">
        <v>100</v>
      </c>
      <c r="E22" s="503">
        <v>100</v>
      </c>
    </row>
    <row r="23" spans="1:7" s="257" customFormat="1" ht="18" customHeight="1" x14ac:dyDescent="0.25">
      <c r="A23" s="52">
        <v>16</v>
      </c>
      <c r="B23" s="296" t="s">
        <v>324</v>
      </c>
      <c r="C23" s="165">
        <v>200</v>
      </c>
      <c r="D23" s="165">
        <v>200</v>
      </c>
      <c r="E23" s="503">
        <v>200</v>
      </c>
    </row>
    <row r="24" spans="1:7" s="257" customFormat="1" ht="18" customHeight="1" x14ac:dyDescent="0.25">
      <c r="A24" s="52">
        <v>17</v>
      </c>
      <c r="B24" s="296" t="s">
        <v>325</v>
      </c>
      <c r="C24" s="165">
        <v>200</v>
      </c>
      <c r="D24" s="165">
        <v>200</v>
      </c>
      <c r="E24" s="503">
        <v>200</v>
      </c>
    </row>
    <row r="25" spans="1:7" s="257" customFormat="1" ht="18" customHeight="1" x14ac:dyDescent="0.25">
      <c r="A25" s="52">
        <v>18</v>
      </c>
      <c r="B25" s="296" t="s">
        <v>326</v>
      </c>
      <c r="C25" s="165">
        <v>200</v>
      </c>
      <c r="D25" s="165">
        <v>200</v>
      </c>
      <c r="E25" s="503">
        <v>200</v>
      </c>
    </row>
    <row r="26" spans="1:7" ht="18" customHeight="1" x14ac:dyDescent="0.25">
      <c r="A26" s="52">
        <v>19</v>
      </c>
      <c r="B26" s="54" t="s">
        <v>327</v>
      </c>
      <c r="C26" s="165">
        <v>200</v>
      </c>
      <c r="D26" s="165">
        <v>200</v>
      </c>
      <c r="E26" s="503">
        <v>200</v>
      </c>
      <c r="G26"/>
    </row>
    <row r="27" spans="1:7" s="257" customFormat="1" ht="18" customHeight="1" x14ac:dyDescent="0.25">
      <c r="A27" s="52">
        <v>20</v>
      </c>
      <c r="B27" s="54" t="s">
        <v>350</v>
      </c>
      <c r="C27" s="302">
        <v>250</v>
      </c>
      <c r="D27" s="302">
        <v>250</v>
      </c>
      <c r="E27" s="504">
        <v>250</v>
      </c>
    </row>
    <row r="28" spans="1:7" s="257" customFormat="1" ht="18" customHeight="1" x14ac:dyDescent="0.25">
      <c r="A28" s="52">
        <v>21</v>
      </c>
      <c r="B28" s="54" t="s">
        <v>351</v>
      </c>
      <c r="C28" s="302">
        <v>250</v>
      </c>
      <c r="D28" s="302">
        <v>250</v>
      </c>
      <c r="E28" s="504">
        <v>250</v>
      </c>
    </row>
    <row r="29" spans="1:7" s="257" customFormat="1" ht="18" customHeight="1" x14ac:dyDescent="0.25">
      <c r="A29" s="52">
        <v>22</v>
      </c>
      <c r="B29" s="54" t="s">
        <v>330</v>
      </c>
      <c r="C29" s="302">
        <v>300</v>
      </c>
      <c r="D29" s="302">
        <v>675</v>
      </c>
      <c r="E29" s="504">
        <v>675</v>
      </c>
    </row>
    <row r="30" spans="1:7" ht="18" customHeight="1" x14ac:dyDescent="0.25">
      <c r="A30" s="52">
        <v>23</v>
      </c>
      <c r="B30" s="297" t="s">
        <v>331</v>
      </c>
      <c r="C30" s="302">
        <v>25</v>
      </c>
      <c r="D30" s="302">
        <v>25</v>
      </c>
      <c r="E30" s="504">
        <v>25</v>
      </c>
      <c r="G30"/>
    </row>
    <row r="31" spans="1:7" ht="18" customHeight="1" x14ac:dyDescent="0.25">
      <c r="A31" s="52">
        <v>24</v>
      </c>
      <c r="B31" s="54" t="s">
        <v>332</v>
      </c>
      <c r="C31" s="302">
        <v>240</v>
      </c>
      <c r="D31" s="302">
        <v>240</v>
      </c>
      <c r="E31" s="504">
        <v>240</v>
      </c>
      <c r="G31"/>
    </row>
    <row r="32" spans="1:7" s="257" customFormat="1" ht="18" customHeight="1" x14ac:dyDescent="0.25">
      <c r="A32" s="52">
        <v>25</v>
      </c>
      <c r="B32" s="54" t="s">
        <v>333</v>
      </c>
      <c r="C32" s="302">
        <v>43</v>
      </c>
      <c r="D32" s="302">
        <v>43</v>
      </c>
      <c r="E32" s="504">
        <v>43</v>
      </c>
    </row>
    <row r="33" spans="1:7" s="257" customFormat="1" ht="18" customHeight="1" x14ac:dyDescent="0.25">
      <c r="A33" s="52">
        <v>26</v>
      </c>
      <c r="B33" s="54" t="s">
        <v>334</v>
      </c>
      <c r="C33" s="302">
        <v>161</v>
      </c>
      <c r="D33" s="302">
        <v>161</v>
      </c>
      <c r="E33" s="504">
        <v>161</v>
      </c>
    </row>
    <row r="34" spans="1:7" s="257" customFormat="1" ht="18" customHeight="1" x14ac:dyDescent="0.25">
      <c r="A34" s="52">
        <v>27</v>
      </c>
      <c r="B34" s="54" t="s">
        <v>335</v>
      </c>
      <c r="C34" s="302">
        <v>95</v>
      </c>
      <c r="D34" s="302">
        <v>95</v>
      </c>
      <c r="E34" s="504">
        <v>95</v>
      </c>
    </row>
    <row r="35" spans="1:7" s="257" customFormat="1" ht="18" customHeight="1" x14ac:dyDescent="0.25">
      <c r="A35" s="52">
        <v>28</v>
      </c>
      <c r="B35" s="54" t="s">
        <v>336</v>
      </c>
      <c r="C35" s="302">
        <v>52</v>
      </c>
      <c r="D35" s="302">
        <v>52</v>
      </c>
      <c r="E35" s="504">
        <v>52</v>
      </c>
    </row>
    <row r="36" spans="1:7" x14ac:dyDescent="0.25">
      <c r="A36" s="310">
        <v>29</v>
      </c>
      <c r="B36" s="303" t="s">
        <v>108</v>
      </c>
      <c r="C36" s="304">
        <f>SUM(C8:C35)</f>
        <v>125442</v>
      </c>
      <c r="D36" s="304">
        <f>SUM(D8:D35)</f>
        <v>129807</v>
      </c>
      <c r="E36" s="505">
        <f>SUM(E8:E35)</f>
        <v>129807</v>
      </c>
      <c r="G36"/>
    </row>
    <row r="37" spans="1:7" x14ac:dyDescent="0.25">
      <c r="A37" s="52">
        <v>30</v>
      </c>
      <c r="B37" s="101" t="s">
        <v>337</v>
      </c>
      <c r="C37" s="305">
        <v>3000</v>
      </c>
      <c r="D37" s="305">
        <v>409</v>
      </c>
      <c r="E37" s="506">
        <v>0</v>
      </c>
      <c r="G37"/>
    </row>
    <row r="38" spans="1:7" x14ac:dyDescent="0.25">
      <c r="A38" s="52">
        <v>31</v>
      </c>
      <c r="B38" s="101" t="s">
        <v>338</v>
      </c>
      <c r="C38" s="305">
        <v>600</v>
      </c>
      <c r="D38" s="305">
        <v>300</v>
      </c>
      <c r="E38" s="506">
        <v>0</v>
      </c>
      <c r="G38"/>
    </row>
    <row r="39" spans="1:7" x14ac:dyDescent="0.25">
      <c r="A39" s="52">
        <v>32</v>
      </c>
      <c r="B39" s="101" t="s">
        <v>339</v>
      </c>
      <c r="C39" s="305">
        <v>750</v>
      </c>
      <c r="D39" s="305">
        <v>300</v>
      </c>
      <c r="E39" s="506">
        <v>0</v>
      </c>
      <c r="G39"/>
    </row>
    <row r="40" spans="1:7" x14ac:dyDescent="0.25">
      <c r="A40" s="52">
        <v>33</v>
      </c>
      <c r="B40" s="101" t="s">
        <v>340</v>
      </c>
      <c r="C40" s="305">
        <v>440</v>
      </c>
      <c r="D40" s="305">
        <v>0</v>
      </c>
      <c r="E40" s="506">
        <v>0</v>
      </c>
      <c r="G40"/>
    </row>
    <row r="41" spans="1:7" x14ac:dyDescent="0.25">
      <c r="A41" s="52">
        <v>34</v>
      </c>
      <c r="B41" s="101" t="s">
        <v>341</v>
      </c>
      <c r="C41" s="305">
        <v>600</v>
      </c>
      <c r="D41" s="305">
        <v>400</v>
      </c>
      <c r="E41" s="506">
        <f>179+818+75</f>
        <v>1072</v>
      </c>
      <c r="G41"/>
    </row>
    <row r="42" spans="1:7" s="257" customFormat="1" x14ac:dyDescent="0.25">
      <c r="A42" s="52">
        <v>35</v>
      </c>
      <c r="B42" s="306" t="s">
        <v>342</v>
      </c>
      <c r="C42" s="307">
        <v>200</v>
      </c>
      <c r="D42" s="307">
        <v>100</v>
      </c>
      <c r="E42" s="507">
        <v>0</v>
      </c>
    </row>
    <row r="43" spans="1:7" s="257" customFormat="1" x14ac:dyDescent="0.25">
      <c r="A43" s="52">
        <v>36</v>
      </c>
      <c r="B43" s="306" t="s">
        <v>343</v>
      </c>
      <c r="C43" s="307">
        <v>400</v>
      </c>
      <c r="D43" s="307">
        <v>0</v>
      </c>
      <c r="E43" s="507">
        <v>140</v>
      </c>
    </row>
    <row r="44" spans="1:7" s="257" customFormat="1" x14ac:dyDescent="0.25">
      <c r="A44" s="52">
        <v>37</v>
      </c>
      <c r="B44" s="306" t="s">
        <v>344</v>
      </c>
      <c r="C44" s="307">
        <v>1000</v>
      </c>
      <c r="D44" s="307">
        <v>500</v>
      </c>
      <c r="E44" s="507">
        <v>797</v>
      </c>
    </row>
    <row r="45" spans="1:7" ht="15.75" thickBot="1" x14ac:dyDescent="0.3">
      <c r="A45" s="310">
        <v>38</v>
      </c>
      <c r="B45" s="308" t="s">
        <v>111</v>
      </c>
      <c r="C45" s="309">
        <f>SUM(C37:C44)</f>
        <v>6990</v>
      </c>
      <c r="D45" s="309">
        <f>SUM(D37:D44)</f>
        <v>2009</v>
      </c>
      <c r="E45" s="508">
        <f>SUM(E37:E44)</f>
        <v>2009</v>
      </c>
      <c r="G45"/>
    </row>
    <row r="46" spans="1:7" x14ac:dyDescent="0.25">
      <c r="A46" s="46"/>
      <c r="B46" s="47"/>
      <c r="C46" s="48"/>
      <c r="D46" s="48"/>
      <c r="E46" s="48"/>
    </row>
    <row r="47" spans="1:7" x14ac:dyDescent="0.25">
      <c r="A47" s="49"/>
      <c r="B47" s="49"/>
      <c r="C47" s="50"/>
      <c r="D47" s="50"/>
      <c r="E47" s="50"/>
    </row>
    <row r="48" spans="1:7" x14ac:dyDescent="0.25">
      <c r="A48" s="49"/>
      <c r="B48" s="49"/>
      <c r="C48" s="50"/>
      <c r="D48" s="50"/>
      <c r="E48" s="50"/>
    </row>
    <row r="53" spans="2:2" x14ac:dyDescent="0.25">
      <c r="B53" s="49"/>
    </row>
    <row r="54" spans="2:2" x14ac:dyDescent="0.25">
      <c r="B54" s="49"/>
    </row>
    <row r="55" spans="2:2" x14ac:dyDescent="0.25">
      <c r="B55" s="49"/>
    </row>
    <row r="56" spans="2:2" x14ac:dyDescent="0.25">
      <c r="B56" s="49"/>
    </row>
  </sheetData>
  <mergeCells count="4">
    <mergeCell ref="B4:C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2"/>
  <sheetViews>
    <sheetView workbookViewId="0">
      <selection sqref="A1:J1"/>
    </sheetView>
  </sheetViews>
  <sheetFormatPr defaultRowHeight="15" x14ac:dyDescent="0.25"/>
  <cols>
    <col min="1" max="1" width="2.7109375" customWidth="1"/>
    <col min="2" max="2" width="58.85546875" customWidth="1"/>
    <col min="3" max="3" width="11.7109375" style="257" customWidth="1"/>
    <col min="4" max="5" width="11.7109375" customWidth="1"/>
    <col min="6" max="6" width="11.5703125" bestFit="1" customWidth="1"/>
    <col min="7" max="10" width="11.7109375" customWidth="1"/>
  </cols>
  <sheetData>
    <row r="1" spans="1:10" ht="15.75" x14ac:dyDescent="0.25">
      <c r="A1" s="664" t="s">
        <v>434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0" ht="15.75" x14ac:dyDescent="0.25">
      <c r="A2" s="30"/>
      <c r="B2" s="29"/>
      <c r="C2" s="29"/>
      <c r="D2" s="29"/>
      <c r="E2" s="29"/>
    </row>
    <row r="3" spans="1:10" ht="15.75" x14ac:dyDescent="0.25">
      <c r="A3" s="664" t="s">
        <v>311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ht="15.75" x14ac:dyDescent="0.25">
      <c r="A4" s="28"/>
      <c r="B4" s="38"/>
      <c r="C4" s="171"/>
      <c r="D4" s="38"/>
      <c r="E4" s="171"/>
    </row>
    <row r="5" spans="1:10" ht="15.75" x14ac:dyDescent="0.25">
      <c r="A5" s="28"/>
      <c r="B5" s="38"/>
      <c r="C5" s="171"/>
      <c r="D5" s="38"/>
      <c r="E5" s="171"/>
    </row>
    <row r="6" spans="1:10" ht="16.5" thickBot="1" x14ac:dyDescent="0.3">
      <c r="A6" s="31" t="s">
        <v>88</v>
      </c>
      <c r="B6" s="29"/>
      <c r="C6" s="29"/>
      <c r="D6" s="37"/>
      <c r="F6" s="37"/>
      <c r="H6" s="37"/>
      <c r="J6" s="37" t="s">
        <v>101</v>
      </c>
    </row>
    <row r="7" spans="1:10" ht="15.75" x14ac:dyDescent="0.25">
      <c r="A7" s="326"/>
      <c r="B7" s="314" t="s">
        <v>89</v>
      </c>
      <c r="C7" s="314" t="s">
        <v>90</v>
      </c>
      <c r="D7" s="314" t="s">
        <v>91</v>
      </c>
      <c r="E7" s="397" t="s">
        <v>389</v>
      </c>
      <c r="F7" s="399" t="s">
        <v>403</v>
      </c>
      <c r="G7" s="314" t="s">
        <v>404</v>
      </c>
      <c r="H7" s="490" t="s">
        <v>405</v>
      </c>
      <c r="I7" s="498" t="s">
        <v>415</v>
      </c>
      <c r="J7" s="494" t="s">
        <v>416</v>
      </c>
    </row>
    <row r="8" spans="1:10" ht="47.25" x14ac:dyDescent="0.25">
      <c r="A8" s="489" t="s">
        <v>96</v>
      </c>
      <c r="B8" s="39" t="s">
        <v>99</v>
      </c>
      <c r="C8" s="39" t="s">
        <v>370</v>
      </c>
      <c r="D8" s="39" t="s">
        <v>281</v>
      </c>
      <c r="E8" s="403" t="s">
        <v>388</v>
      </c>
      <c r="F8" s="400" t="s">
        <v>408</v>
      </c>
      <c r="G8" s="39" t="s">
        <v>407</v>
      </c>
      <c r="H8" s="491" t="s">
        <v>388</v>
      </c>
      <c r="I8" s="499" t="s">
        <v>419</v>
      </c>
      <c r="J8" s="495" t="s">
        <v>414</v>
      </c>
    </row>
    <row r="9" spans="1:10" ht="31.5" customHeight="1" x14ac:dyDescent="0.25">
      <c r="A9" s="162">
        <v>1</v>
      </c>
      <c r="B9" s="273" t="s">
        <v>312</v>
      </c>
      <c r="C9" s="234">
        <v>8264</v>
      </c>
      <c r="D9" s="234">
        <v>11805</v>
      </c>
      <c r="E9" s="404">
        <f>D9-C9</f>
        <v>3541</v>
      </c>
      <c r="F9" s="401">
        <v>8264</v>
      </c>
      <c r="G9" s="234">
        <v>11805</v>
      </c>
      <c r="H9" s="492">
        <f>G9-F9</f>
        <v>3541</v>
      </c>
      <c r="I9" s="500">
        <v>0</v>
      </c>
      <c r="J9" s="496">
        <v>0</v>
      </c>
    </row>
    <row r="10" spans="1:10" s="257" customFormat="1" ht="31.5" customHeight="1" x14ac:dyDescent="0.25">
      <c r="A10" s="162">
        <v>2</v>
      </c>
      <c r="B10" s="273" t="s">
        <v>313</v>
      </c>
      <c r="C10" s="234">
        <v>10000</v>
      </c>
      <c r="D10" s="234">
        <v>10000</v>
      </c>
      <c r="E10" s="404">
        <f t="shared" ref="E10:E12" si="0">D10-C10</f>
        <v>0</v>
      </c>
      <c r="F10" s="401">
        <v>10000</v>
      </c>
      <c r="G10" s="234">
        <v>10000</v>
      </c>
      <c r="H10" s="492">
        <f t="shared" ref="H10:H12" si="1">G10-F10</f>
        <v>0</v>
      </c>
      <c r="I10" s="500">
        <v>10000</v>
      </c>
      <c r="J10" s="496">
        <v>10000</v>
      </c>
    </row>
    <row r="11" spans="1:10" s="257" customFormat="1" ht="31.5" customHeight="1" x14ac:dyDescent="0.25">
      <c r="A11" s="162">
        <v>3</v>
      </c>
      <c r="B11" s="273" t="s">
        <v>314</v>
      </c>
      <c r="C11" s="234">
        <v>14899</v>
      </c>
      <c r="D11" s="234">
        <v>22922</v>
      </c>
      <c r="E11" s="404">
        <f t="shared" si="0"/>
        <v>8023</v>
      </c>
      <c r="F11" s="401">
        <v>14899</v>
      </c>
      <c r="G11" s="234">
        <v>22922</v>
      </c>
      <c r="H11" s="492">
        <f t="shared" si="1"/>
        <v>8023</v>
      </c>
      <c r="I11" s="500">
        <v>14899</v>
      </c>
      <c r="J11" s="496">
        <v>14899</v>
      </c>
    </row>
    <row r="12" spans="1:10" ht="16.5" thickBot="1" x14ac:dyDescent="0.3">
      <c r="A12" s="32">
        <v>4</v>
      </c>
      <c r="B12" s="33" t="s">
        <v>100</v>
      </c>
      <c r="C12" s="315">
        <f>SUM(C9:C11)</f>
        <v>33163</v>
      </c>
      <c r="D12" s="163">
        <f>SUM(D9:D11)</f>
        <v>44727</v>
      </c>
      <c r="E12" s="405">
        <f t="shared" si="0"/>
        <v>11564</v>
      </c>
      <c r="F12" s="402">
        <f>SUM(F9:F11)</f>
        <v>33163</v>
      </c>
      <c r="G12" s="163">
        <f>SUM(G9:G11)</f>
        <v>44727</v>
      </c>
      <c r="H12" s="493">
        <f t="shared" si="1"/>
        <v>11564</v>
      </c>
      <c r="I12" s="501">
        <f>SUM(I9:I11)</f>
        <v>24899</v>
      </c>
      <c r="J12" s="497">
        <f>SUM(J9:J11)</f>
        <v>24899</v>
      </c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3"/>
  <sheetViews>
    <sheetView workbookViewId="0">
      <selection activeCell="C22" sqref="C22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665" t="s">
        <v>435</v>
      </c>
      <c r="B1" s="535"/>
      <c r="C1" s="535"/>
      <c r="D1" s="535"/>
      <c r="E1" s="259"/>
    </row>
    <row r="2" spans="1:5" x14ac:dyDescent="0.25">
      <c r="A2" s="148"/>
      <c r="B2" s="149"/>
      <c r="C2" s="149"/>
      <c r="D2" s="149"/>
      <c r="E2" s="149"/>
    </row>
    <row r="3" spans="1:5" x14ac:dyDescent="0.25">
      <c r="A3" s="665" t="s">
        <v>310</v>
      </c>
      <c r="B3" s="535"/>
      <c r="C3" s="535"/>
      <c r="D3" s="535"/>
      <c r="E3" s="258"/>
    </row>
    <row r="4" spans="1:5" x14ac:dyDescent="0.25">
      <c r="A4" s="172"/>
      <c r="B4" s="226"/>
      <c r="C4" s="226"/>
      <c r="D4" s="226"/>
      <c r="E4" s="226"/>
    </row>
    <row r="5" spans="1:5" x14ac:dyDescent="0.25">
      <c r="A5" s="172"/>
      <c r="B5" s="226"/>
      <c r="C5" s="226"/>
      <c r="D5" s="226"/>
      <c r="E5" s="226"/>
    </row>
    <row r="6" spans="1:5" x14ac:dyDescent="0.25">
      <c r="A6" s="172"/>
      <c r="B6" s="226"/>
      <c r="C6" s="226"/>
      <c r="D6" s="226"/>
      <c r="E6" s="226"/>
    </row>
    <row r="7" spans="1:5" ht="15.75" thickBot="1" x14ac:dyDescent="0.3">
      <c r="A7" s="88"/>
      <c r="B7" s="88"/>
      <c r="D7" s="227"/>
      <c r="E7" s="227" t="s">
        <v>95</v>
      </c>
    </row>
    <row r="8" spans="1:5" x14ac:dyDescent="0.25">
      <c r="A8" s="222"/>
      <c r="B8" s="164" t="s">
        <v>89</v>
      </c>
      <c r="C8" s="164" t="s">
        <v>90</v>
      </c>
      <c r="D8" s="164" t="s">
        <v>91</v>
      </c>
      <c r="E8" s="164" t="s">
        <v>389</v>
      </c>
    </row>
    <row r="9" spans="1:5" ht="42.75" x14ac:dyDescent="0.25">
      <c r="A9" s="228" t="s">
        <v>96</v>
      </c>
      <c r="B9" s="223" t="s">
        <v>97</v>
      </c>
      <c r="C9" s="224" t="s">
        <v>281</v>
      </c>
      <c r="D9" s="224" t="s">
        <v>407</v>
      </c>
      <c r="E9" s="224" t="s">
        <v>414</v>
      </c>
    </row>
    <row r="10" spans="1:5" x14ac:dyDescent="0.25">
      <c r="A10" s="229">
        <v>1</v>
      </c>
      <c r="B10" s="53" t="s">
        <v>418</v>
      </c>
      <c r="C10" s="230">
        <v>0</v>
      </c>
      <c r="D10" s="230">
        <v>0</v>
      </c>
      <c r="E10" s="230">
        <v>0</v>
      </c>
    </row>
    <row r="11" spans="1:5" s="257" customFormat="1" x14ac:dyDescent="0.25">
      <c r="A11" s="287">
        <v>2</v>
      </c>
      <c r="B11" s="288"/>
      <c r="C11" s="289">
        <v>0</v>
      </c>
      <c r="D11" s="289">
        <v>0</v>
      </c>
      <c r="E11" s="289">
        <v>0</v>
      </c>
    </row>
    <row r="12" spans="1:5" s="257" customFormat="1" x14ac:dyDescent="0.25">
      <c r="A12" s="287">
        <v>3</v>
      </c>
      <c r="B12" s="288"/>
      <c r="C12" s="289">
        <v>0</v>
      </c>
      <c r="D12" s="289">
        <v>0</v>
      </c>
      <c r="E12" s="289">
        <v>0</v>
      </c>
    </row>
    <row r="13" spans="1:5" s="36" customFormat="1" ht="15.75" thickBot="1" x14ac:dyDescent="0.3">
      <c r="A13" s="231">
        <v>4</v>
      </c>
      <c r="B13" s="232" t="s">
        <v>98</v>
      </c>
      <c r="C13" s="233">
        <f>SUM(C10:C12)</f>
        <v>0</v>
      </c>
      <c r="D13" s="233">
        <f>SUM(D10:D12)</f>
        <v>0</v>
      </c>
      <c r="E13" s="233">
        <f>SUM(E10:E12)</f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</vt:lpstr>
      <vt:lpstr>9.számú melléklet </vt:lpstr>
      <vt:lpstr>10.számú melléklet</vt:lpstr>
      <vt:lpstr>Közös</vt:lpstr>
      <vt:lpstr>Társulás </vt:lpstr>
      <vt:lpstr>Ovi összegző</vt:lpstr>
      <vt:lpstr>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Windows-felhasználó</cp:lastModifiedBy>
  <cp:lastPrinted>2019-05-28T13:35:47Z</cp:lastPrinted>
  <dcterms:created xsi:type="dcterms:W3CDTF">2015-05-05T11:38:42Z</dcterms:created>
  <dcterms:modified xsi:type="dcterms:W3CDTF">2019-05-30T08:01:25Z</dcterms:modified>
</cp:coreProperties>
</file>