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\word\Anikó\A testület\képviselő testület\rendeletek\2020\"/>
    </mc:Choice>
  </mc:AlternateContent>
  <xr:revisionPtr revIDLastSave="0" documentId="13_ncr:1_{6186BEC7-2AA8-49D9-8175-AECB2377947A}" xr6:coauthVersionLast="45" xr6:coauthVersionMax="45" xr10:uidLastSave="{00000000-0000-0000-0000-000000000000}"/>
  <bookViews>
    <workbookView xWindow="-120" yWindow="-120" windowWidth="19440" windowHeight="15000" tabRatio="847" firstSheet="12" activeTab="19" xr2:uid="{00000000-000D-0000-FFFF-FFFF00000000}"/>
  </bookViews>
  <sheets>
    <sheet name="Önk.bev." sheetId="34" state="hidden" r:id="rId1"/>
    <sheet name="Önk.kiad." sheetId="33" state="hidden" r:id="rId2"/>
    <sheet name="Hiv.bev." sheetId="32" state="hidden" r:id="rId3"/>
    <sheet name="Hiv.kiad." sheetId="31" state="hidden" r:id="rId4"/>
    <sheet name="Művh.bev." sheetId="36" state="hidden" r:id="rId5"/>
    <sheet name="Művh.kiad." sheetId="35" state="hidden" r:id="rId6"/>
    <sheet name="Ovibev." sheetId="30" state="hidden" r:id="rId7"/>
    <sheet name="Ovikiad." sheetId="29" state="hidden" r:id="rId8"/>
    <sheet name="1.sz.melléklet" sheetId="19" r:id="rId9"/>
    <sheet name="2. sz.melléklet" sheetId="3" r:id="rId10"/>
    <sheet name="3.sz. melléklet" sheetId="20" r:id="rId11"/>
    <sheet name="4. sz. melléklet" sheetId="2" r:id="rId12"/>
    <sheet name="5. sz. melléklet" sheetId="18" r:id="rId13"/>
    <sheet name="6. sz.melléklet" sheetId="5" r:id="rId14"/>
    <sheet name="7.sz. melléklet" sheetId="21" r:id="rId15"/>
    <sheet name="8.sz. melléklet" sheetId="22" r:id="rId16"/>
    <sheet name="9.sz.melléklet" sheetId="23" r:id="rId17"/>
    <sheet name="10.sz.melléklet" sheetId="24" r:id="rId18"/>
    <sheet name="11.sz.melléklet" sheetId="25" r:id="rId19"/>
    <sheet name="12.sz.melléklet" sheetId="28" r:id="rId20"/>
  </sheets>
  <externalReferences>
    <externalReference r:id="rId21"/>
    <externalReference r:id="rId22"/>
    <externalReference r:id="rId23"/>
  </externalReferences>
  <definedNames>
    <definedName name="_xlnm._FilterDatabase" localSheetId="8" hidden="1">'1.sz.melléklet'!$D$2:$D$126</definedName>
    <definedName name="_xlnm._FilterDatabase" localSheetId="10" hidden="1">'3.sz. melléklet'!$B$1:$B$160</definedName>
    <definedName name="_xlnm.Print_Area" localSheetId="8">'1.sz.melléklet'!$A$1:$E$92</definedName>
    <definedName name="_xlnm.Print_Area" localSheetId="17">'10.sz.melléklet'!$A$1:$N$44</definedName>
    <definedName name="_xlnm.Print_Area" localSheetId="10">'3.sz. melléklet'!$A$1:$P$160</definedName>
    <definedName name="_xlnm.Print_Area" localSheetId="12">'5. sz. melléklet'!$A$1:$B$16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28" l="1"/>
  <c r="C7" i="28"/>
  <c r="N42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C22" i="24"/>
  <c r="C21" i="24"/>
  <c r="P12" i="24"/>
  <c r="P13" i="24"/>
  <c r="P14" i="24"/>
  <c r="P15" i="24"/>
  <c r="P16" i="24"/>
  <c r="P17" i="24"/>
  <c r="P18" i="24"/>
  <c r="P19" i="24"/>
  <c r="P20" i="24"/>
  <c r="P11" i="24"/>
  <c r="B17" i="24"/>
  <c r="B22" i="24"/>
  <c r="C35" i="21"/>
  <c r="C26" i="21"/>
  <c r="C25" i="21"/>
  <c r="C19" i="21"/>
  <c r="C34" i="21"/>
  <c r="B11" i="2" l="1"/>
  <c r="B31" i="2"/>
  <c r="B36" i="2"/>
  <c r="B35" i="2"/>
  <c r="B34" i="2"/>
  <c r="B33" i="2"/>
  <c r="B32" i="2"/>
  <c r="B30" i="2"/>
  <c r="B29" i="2"/>
  <c r="B28" i="2"/>
  <c r="B26" i="2"/>
  <c r="B27" i="2"/>
  <c r="B25" i="2"/>
  <c r="B24" i="2"/>
  <c r="B23" i="2"/>
  <c r="B22" i="2"/>
  <c r="B21" i="2"/>
  <c r="B19" i="2"/>
  <c r="B17" i="2"/>
  <c r="B15" i="2"/>
  <c r="B14" i="2"/>
  <c r="B13" i="2"/>
  <c r="B12" i="2"/>
  <c r="B18" i="2" s="1"/>
  <c r="B10" i="2"/>
  <c r="B9" i="2"/>
  <c r="B8" i="2"/>
  <c r="F157" i="20" l="1"/>
  <c r="G157" i="20"/>
  <c r="H157" i="20"/>
  <c r="I157" i="20"/>
  <c r="J157" i="20"/>
  <c r="K157" i="20"/>
  <c r="L157" i="20"/>
  <c r="M157" i="20"/>
  <c r="N157" i="20"/>
  <c r="O157" i="20"/>
  <c r="P157" i="20"/>
  <c r="E157" i="20"/>
  <c r="Q157" i="20" s="1"/>
  <c r="C17" i="22" l="1"/>
  <c r="C14" i="22"/>
  <c r="B12" i="5"/>
  <c r="B11" i="5"/>
  <c r="B13" i="18"/>
  <c r="B12" i="18"/>
  <c r="B11" i="18"/>
  <c r="B10" i="18"/>
  <c r="H18" i="20"/>
  <c r="E83" i="33" l="1"/>
  <c r="H9" i="3" l="1"/>
  <c r="G9" i="3"/>
  <c r="H8" i="3"/>
  <c r="G8" i="3" s="1"/>
  <c r="F8" i="3" s="1"/>
  <c r="F19" i="3"/>
  <c r="F20" i="3"/>
  <c r="F14" i="3"/>
  <c r="G14" i="3"/>
  <c r="G12" i="3"/>
  <c r="F12" i="3" s="1"/>
  <c r="H13" i="3"/>
  <c r="F13" i="3" s="1"/>
  <c r="G21" i="3"/>
  <c r="H18" i="3"/>
  <c r="F18" i="3" s="1"/>
  <c r="G19" i="3"/>
  <c r="H21" i="3"/>
  <c r="F21" i="3" s="1"/>
  <c r="G15" i="3"/>
  <c r="F15" i="3" s="1"/>
  <c r="H11" i="3"/>
  <c r="G11" i="3"/>
  <c r="F11" i="3" s="1"/>
  <c r="G10" i="3"/>
  <c r="F10" i="3" s="1"/>
  <c r="C11" i="3"/>
  <c r="C23" i="3"/>
  <c r="C22" i="3"/>
  <c r="C21" i="3"/>
  <c r="C20" i="3"/>
  <c r="C19" i="3"/>
  <c r="D18" i="3"/>
  <c r="C17" i="3"/>
  <c r="C13" i="3"/>
  <c r="C10" i="3"/>
  <c r="D11" i="3"/>
  <c r="C9" i="3"/>
  <c r="C8" i="3"/>
  <c r="C14" i="3"/>
  <c r="F9" i="3" l="1"/>
  <c r="F16" i="3"/>
  <c r="F25" i="3" s="1"/>
  <c r="C38" i="29"/>
  <c r="D38" i="29"/>
  <c r="E38" i="29" l="1"/>
  <c r="G38" i="29"/>
  <c r="F38" i="29"/>
  <c r="G29" i="30"/>
  <c r="C40" i="31" l="1"/>
  <c r="D40" i="31" l="1"/>
  <c r="E40" i="31"/>
  <c r="G40" i="31" l="1"/>
  <c r="F40" i="31"/>
  <c r="C86" i="33" l="1"/>
  <c r="D86" i="33"/>
  <c r="C55" i="34"/>
  <c r="D55" i="34" l="1"/>
  <c r="E86" i="33" l="1"/>
  <c r="E55" i="34"/>
  <c r="G86" i="33" l="1"/>
  <c r="F86" i="33"/>
  <c r="G55" i="34"/>
  <c r="F55" i="34"/>
  <c r="D42" i="24" l="1"/>
  <c r="E42" i="24"/>
  <c r="F42" i="24"/>
  <c r="G42" i="24"/>
  <c r="H42" i="24"/>
  <c r="I42" i="24"/>
  <c r="J42" i="24"/>
  <c r="K42" i="24"/>
  <c r="L42" i="24"/>
  <c r="M42" i="24"/>
  <c r="C42" i="24"/>
  <c r="D22" i="24"/>
  <c r="E22" i="24"/>
  <c r="F22" i="24"/>
  <c r="G22" i="24"/>
  <c r="H22" i="24"/>
  <c r="I22" i="24"/>
  <c r="J22" i="24"/>
  <c r="K22" i="24"/>
  <c r="L22" i="24"/>
  <c r="M22" i="24"/>
  <c r="N22" i="24"/>
  <c r="D21" i="24"/>
  <c r="E21" i="24"/>
  <c r="F21" i="24"/>
  <c r="G21" i="24"/>
  <c r="H21" i="24"/>
  <c r="I21" i="24"/>
  <c r="J21" i="24"/>
  <c r="K21" i="24"/>
  <c r="L21" i="24"/>
  <c r="M21" i="24"/>
  <c r="P42" i="24" l="1"/>
  <c r="K23" i="24"/>
  <c r="G23" i="24"/>
  <c r="J23" i="24"/>
  <c r="F23" i="24"/>
  <c r="M23" i="24"/>
  <c r="I23" i="24"/>
  <c r="E23" i="24"/>
  <c r="H23" i="24"/>
  <c r="L23" i="24"/>
  <c r="D23" i="24"/>
  <c r="C19" i="23"/>
  <c r="Q111" i="20"/>
  <c r="Q112" i="20"/>
  <c r="Q113" i="20"/>
  <c r="Q114" i="20"/>
  <c r="Q115" i="20"/>
  <c r="Q116" i="20"/>
  <c r="Q117" i="20"/>
  <c r="Q118" i="20"/>
  <c r="Q119" i="20"/>
  <c r="Q120" i="20"/>
  <c r="Q121" i="20"/>
  <c r="Q122" i="20"/>
  <c r="Q123" i="20"/>
  <c r="Q124" i="20"/>
  <c r="Q125" i="20"/>
  <c r="Q126" i="20"/>
  <c r="Q127" i="20"/>
  <c r="Q128" i="20"/>
  <c r="Q129" i="20"/>
  <c r="Q130" i="20"/>
  <c r="Q131" i="20"/>
  <c r="Q132" i="20"/>
  <c r="Q133" i="20"/>
  <c r="Q134" i="20"/>
  <c r="Q135" i="20"/>
  <c r="Q136" i="20"/>
  <c r="Q137" i="20"/>
  <c r="Q138" i="20"/>
  <c r="Q139" i="20"/>
  <c r="Q140" i="20"/>
  <c r="Q141" i="20"/>
  <c r="Q142" i="20"/>
  <c r="Q143" i="20"/>
  <c r="Q144" i="20"/>
  <c r="Q145" i="20"/>
  <c r="Q146" i="20"/>
  <c r="Q147" i="20"/>
  <c r="Q148" i="20"/>
  <c r="Q149" i="20"/>
  <c r="Q150" i="20"/>
  <c r="Q151" i="20"/>
  <c r="Q152" i="20"/>
  <c r="Q153" i="20"/>
  <c r="Q154" i="20"/>
  <c r="Q155" i="20"/>
  <c r="Q156" i="20"/>
  <c r="Q78" i="20"/>
  <c r="Q79" i="20"/>
  <c r="Q80" i="20"/>
  <c r="Q81" i="20"/>
  <c r="Q82" i="20"/>
  <c r="Q83" i="20"/>
  <c r="Q84" i="20"/>
  <c r="Q85" i="20"/>
  <c r="Q86" i="20"/>
  <c r="Q87" i="20"/>
  <c r="Q88" i="20"/>
  <c r="Q89" i="20"/>
  <c r="Q90" i="20"/>
  <c r="Q91" i="20"/>
  <c r="Q92" i="20"/>
  <c r="Q93" i="20"/>
  <c r="Q94" i="20"/>
  <c r="Q95" i="20"/>
  <c r="Q96" i="20"/>
  <c r="Q97" i="20"/>
  <c r="Q98" i="20"/>
  <c r="Q99" i="20"/>
  <c r="Q100" i="20"/>
  <c r="Q101" i="20"/>
  <c r="Q102" i="20"/>
  <c r="Q103" i="20"/>
  <c r="Q104" i="20"/>
  <c r="Q105" i="20"/>
  <c r="Q106" i="20"/>
  <c r="Q107" i="20"/>
  <c r="Q108" i="20"/>
  <c r="Q109" i="20"/>
  <c r="Q110" i="20"/>
  <c r="C38" i="21" l="1"/>
  <c r="Q66" i="20"/>
  <c r="Q67" i="20"/>
  <c r="Q68" i="20"/>
  <c r="Q69" i="20"/>
  <c r="Q70" i="20"/>
  <c r="Q71" i="20"/>
  <c r="Q72" i="20"/>
  <c r="Q73" i="20"/>
  <c r="Q42" i="20"/>
  <c r="Q43" i="20"/>
  <c r="Q44" i="20"/>
  <c r="Q45" i="20"/>
  <c r="Q46" i="20"/>
  <c r="Q47" i="20"/>
  <c r="Q48" i="20"/>
  <c r="Q49" i="20"/>
  <c r="Q50" i="20"/>
  <c r="Q51" i="20"/>
  <c r="Q52" i="20"/>
  <c r="Q53" i="20"/>
  <c r="Q54" i="20"/>
  <c r="Q55" i="20"/>
  <c r="Q56" i="20"/>
  <c r="Q57" i="20"/>
  <c r="Q58" i="20"/>
  <c r="Q59" i="20"/>
  <c r="Q60" i="20"/>
  <c r="Q61" i="20"/>
  <c r="Q62" i="20"/>
  <c r="Q63" i="20"/>
  <c r="Q64" i="20"/>
  <c r="Q65" i="20"/>
  <c r="Q8" i="20"/>
  <c r="Q9" i="20"/>
  <c r="Q10" i="20"/>
  <c r="Q11" i="20"/>
  <c r="Q12" i="20"/>
  <c r="Q13" i="20"/>
  <c r="Q14" i="20"/>
  <c r="Q15" i="20"/>
  <c r="Q16" i="20"/>
  <c r="Q17" i="20"/>
  <c r="Q18" i="20"/>
  <c r="Q19" i="20"/>
  <c r="Q20" i="20"/>
  <c r="Q21" i="20"/>
  <c r="Q22" i="20"/>
  <c r="Q23" i="20"/>
  <c r="Q24" i="20"/>
  <c r="Q25" i="20"/>
  <c r="Q26" i="20"/>
  <c r="Q27" i="20"/>
  <c r="Q28" i="20"/>
  <c r="Q29" i="20"/>
  <c r="Q30" i="20"/>
  <c r="Q31" i="20"/>
  <c r="Q32" i="20"/>
  <c r="Q33" i="20"/>
  <c r="Q34" i="20"/>
  <c r="Q35" i="20"/>
  <c r="Q36" i="20"/>
  <c r="Q37" i="20"/>
  <c r="Q38" i="20"/>
  <c r="Q39" i="20"/>
  <c r="Q40" i="20"/>
  <c r="Q41" i="20"/>
  <c r="Q7" i="20"/>
  <c r="B13" i="5"/>
  <c r="B19" i="3" l="1"/>
  <c r="B24" i="3"/>
  <c r="B23" i="3"/>
  <c r="B22" i="3"/>
  <c r="B21" i="3"/>
  <c r="B20" i="3"/>
  <c r="C63" i="23" l="1"/>
  <c r="B16" i="18"/>
  <c r="C26" i="3" l="1"/>
  <c r="B26" i="3" s="1"/>
  <c r="B18" i="3" l="1"/>
  <c r="C52" i="23" s="1"/>
  <c r="B17" i="3"/>
  <c r="D16" i="3"/>
  <c r="C16" i="3"/>
  <c r="C54" i="23" l="1"/>
  <c r="B16" i="24" l="1"/>
  <c r="C55" i="23"/>
  <c r="D157" i="20" l="1"/>
  <c r="D43" i="24" l="1"/>
  <c r="E43" i="24"/>
  <c r="F43" i="24"/>
  <c r="G43" i="24"/>
  <c r="H43" i="24"/>
  <c r="I43" i="24"/>
  <c r="J43" i="24"/>
  <c r="K43" i="24"/>
  <c r="L43" i="24"/>
  <c r="M43" i="24"/>
  <c r="N43" i="24"/>
  <c r="C43" i="24"/>
  <c r="D20" i="23"/>
  <c r="E20" i="23"/>
  <c r="P43" i="24" l="1"/>
  <c r="C23" i="24"/>
  <c r="P22" i="24"/>
  <c r="E74" i="20"/>
  <c r="F74" i="20"/>
  <c r="G74" i="20"/>
  <c r="I74" i="20"/>
  <c r="J74" i="20"/>
  <c r="K74" i="20"/>
  <c r="L74" i="20"/>
  <c r="M74" i="20"/>
  <c r="N74" i="20"/>
  <c r="O74" i="20"/>
  <c r="P74" i="20"/>
  <c r="C60" i="23"/>
  <c r="B14" i="3"/>
  <c r="C66" i="23"/>
  <c r="B41" i="24" l="1"/>
  <c r="C75" i="23"/>
  <c r="B33" i="24"/>
  <c r="C27" i="23"/>
  <c r="C24" i="23"/>
  <c r="B34" i="24"/>
  <c r="B39" i="24"/>
  <c r="B18" i="24"/>
  <c r="C71" i="23"/>
  <c r="B40" i="24"/>
  <c r="B35" i="24"/>
  <c r="C25" i="23"/>
  <c r="H16" i="3"/>
  <c r="H25" i="3" s="1"/>
  <c r="H27" i="3" s="1"/>
  <c r="B11" i="3"/>
  <c r="C10" i="23" s="1"/>
  <c r="B12" i="3"/>
  <c r="B8" i="3"/>
  <c r="B11" i="24" l="1"/>
  <c r="C12" i="23"/>
  <c r="B10" i="3"/>
  <c r="D25" i="3"/>
  <c r="D27" i="3" s="1"/>
  <c r="C16" i="23"/>
  <c r="B13" i="24"/>
  <c r="B15" i="24"/>
  <c r="B9" i="3"/>
  <c r="B14" i="24" l="1"/>
  <c r="C11" i="23"/>
  <c r="B12" i="24"/>
  <c r="C13" i="23"/>
  <c r="C64" i="23"/>
  <c r="H74" i="20" l="1"/>
  <c r="C65" i="23" l="1"/>
  <c r="C76" i="23" s="1"/>
  <c r="B38" i="24"/>
  <c r="B31" i="24" l="1"/>
  <c r="C22" i="23"/>
  <c r="D74" i="20"/>
  <c r="C21" i="23"/>
  <c r="B30" i="24"/>
  <c r="C23" i="23"/>
  <c r="B32" i="24"/>
  <c r="D76" i="20" l="1"/>
  <c r="E159" i="20" s="1"/>
  <c r="Q74" i="20"/>
  <c r="C25" i="3"/>
  <c r="B13" i="3"/>
  <c r="B16" i="3" s="1"/>
  <c r="B25" i="3" s="1"/>
  <c r="Q159" i="20"/>
  <c r="B20" i="24" l="1"/>
  <c r="N20" i="24" s="1"/>
  <c r="N21" i="24" s="1"/>
  <c r="B27" i="3"/>
  <c r="C79" i="23"/>
  <c r="C14" i="23"/>
  <c r="B19" i="24"/>
  <c r="C27" i="3"/>
  <c r="N23" i="24" l="1"/>
  <c r="P23" i="24" s="1"/>
  <c r="P21" i="24"/>
  <c r="B21" i="24"/>
  <c r="B23" i="24" s="1"/>
  <c r="C20" i="23"/>
  <c r="C77" i="23" s="1"/>
  <c r="G16" i="3" l="1"/>
  <c r="G25" i="3" s="1"/>
  <c r="G26" i="3"/>
  <c r="F26" i="3" s="1"/>
  <c r="B43" i="24" s="1"/>
  <c r="E158" i="20" l="1"/>
  <c r="B36" i="24"/>
  <c r="C26" i="23"/>
  <c r="B37" i="24"/>
  <c r="C29" i="23"/>
  <c r="G27" i="3"/>
  <c r="F27" i="3" l="1"/>
  <c r="C33" i="23"/>
  <c r="B37" i="2" l="1"/>
  <c r="C157" i="20" l="1"/>
  <c r="D75" i="20"/>
  <c r="C74" i="20"/>
  <c r="C18" i="22"/>
  <c r="C20" i="22" s="1"/>
  <c r="Q158" i="20" l="1"/>
  <c r="Q75" i="20"/>
  <c r="D14" i="28"/>
  <c r="E14" i="28"/>
  <c r="C14" i="28"/>
  <c r="D6" i="28"/>
  <c r="E6" i="28"/>
  <c r="B42" i="24" l="1"/>
  <c r="C44" i="24" l="1"/>
  <c r="B44" i="24"/>
  <c r="D44" i="24"/>
  <c r="E44" i="24"/>
  <c r="F44" i="24"/>
  <c r="G44" i="24"/>
  <c r="H44" i="24"/>
  <c r="J44" i="24"/>
  <c r="K44" i="24"/>
  <c r="L44" i="24"/>
  <c r="N44" i="24"/>
  <c r="C16" i="25"/>
  <c r="E33" i="23"/>
  <c r="E76" i="23"/>
  <c r="D33" i="23"/>
  <c r="D76" i="23"/>
  <c r="E64" i="23"/>
  <c r="D64" i="23"/>
  <c r="M44" i="24" l="1"/>
  <c r="E77" i="23"/>
  <c r="I44" i="24"/>
  <c r="D78" i="23"/>
  <c r="D80" i="23" s="1"/>
  <c r="C78" i="23"/>
  <c r="C80" i="23" s="1"/>
  <c r="D77" i="23"/>
  <c r="D77" i="20"/>
  <c r="Q77" i="20" s="1"/>
  <c r="E160" i="20"/>
  <c r="E78" i="23"/>
  <c r="E80" i="23" s="1"/>
  <c r="P44" i="24" l="1"/>
  <c r="Q160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Szabó Marika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charset val="238"/>
          </rPr>
          <t>Szabó Marika: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<sst xmlns="http://schemas.openxmlformats.org/spreadsheetml/2006/main" count="1361" uniqueCount="713">
  <si>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</si>
  <si>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</si>
  <si>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</si>
  <si>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</si>
  <si>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</si>
  <si>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</si>
  <si>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</si>
  <si>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</si>
  <si>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</si>
  <si>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Tárgyévi működési kiadások</t>
  </si>
  <si>
    <t>eFt</t>
  </si>
  <si>
    <t>Cím</t>
  </si>
  <si>
    <t>Alcím</t>
  </si>
  <si>
    <t>Cím neve</t>
  </si>
  <si>
    <t>1.</t>
  </si>
  <si>
    <t>Közutak, hidak, alagutak üzemeltetése, fenntartása</t>
  </si>
  <si>
    <t>Óvodai intézményi étkeztetés</t>
  </si>
  <si>
    <t>Iskolai intézményi étkeztetés</t>
  </si>
  <si>
    <t xml:space="preserve">Közvilágítás </t>
  </si>
  <si>
    <t>Család- és nővédelmi egészségügyi gondozás</t>
  </si>
  <si>
    <t>Ifjúság-egészségügyi gondozás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</si>
  <si>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</si>
  <si>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</si>
  <si>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</si>
  <si>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</si>
  <si>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</si>
  <si>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</si>
  <si>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Mozgáskorlátozottak közlekedési támogatása</t>
  </si>
  <si>
    <t xml:space="preserve"> Egyéb önkormányzati eseti pénzbeli ellátások</t>
  </si>
  <si>
    <t xml:space="preserve"> Közgyógyellátás</t>
  </si>
  <si>
    <t xml:space="preserve"> Köztemetés</t>
  </si>
  <si>
    <t>Családsegítés</t>
  </si>
  <si>
    <t xml:space="preserve">Könyvtári szolgáltatások       </t>
  </si>
  <si>
    <t>Köztemető fenntartás és működtetés</t>
  </si>
  <si>
    <t>Sor- szám</t>
  </si>
  <si>
    <t>I. Kiadások és bevételek feladatonként: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</si>
  <si>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</si>
  <si>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</si>
  <si>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</si>
  <si>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</si>
  <si>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</si>
  <si>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</si>
  <si>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</si>
  <si>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</si>
  <si>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</si>
  <si>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</si>
  <si>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</si>
  <si>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</si>
  <si>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</si>
  <si>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</si>
  <si>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</si>
  <si>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</si>
  <si>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</si>
  <si>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</si>
  <si>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</si>
  <si>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</si>
  <si>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</si>
  <si>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</si>
  <si>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</si>
  <si>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</si>
  <si>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</si>
  <si>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</si>
  <si>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</si>
  <si>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</si>
  <si>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</si>
  <si>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</si>
  <si>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</si>
  <si>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</si>
  <si>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</si>
  <si>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</si>
  <si>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</si>
  <si>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</si>
  <si>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</si>
  <si>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</si>
  <si>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</si>
  <si>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</si>
  <si>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</si>
  <si>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</si>
  <si>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</si>
  <si>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</si>
  <si>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</si>
  <si>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</si>
  <si>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</si>
  <si>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</si>
  <si>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</si>
  <si>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</si>
  <si>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</si>
  <si>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</si>
  <si>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</si>
  <si>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</si>
  <si>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</si>
  <si>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</si>
  <si>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 xml:space="preserve">8. </t>
  </si>
  <si>
    <t>Rövid lejáratú hitel</t>
  </si>
  <si>
    <t>Rövid lejáratú értékpapírok ért., kibocsátása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</si>
  <si>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</si>
  <si>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</si>
  <si>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</si>
  <si>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</si>
  <si>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</si>
  <si>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</si>
  <si>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</si>
  <si>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</si>
  <si>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</si>
  <si>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</si>
  <si>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</si>
  <si>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Működési c. kölcsönök nyújtása és törleszt.</t>
  </si>
  <si>
    <t xml:space="preserve"> 22. 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</si>
  <si>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</si>
  <si>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</si>
  <si>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</si>
  <si>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</si>
  <si>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</si>
  <si>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</si>
  <si>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Felhalmozási célú pénzeszközátvétel áht.-n kívülről</t>
  </si>
  <si>
    <t>Támogatásértékű felhalmozási bevétel</t>
  </si>
  <si>
    <t>Továbbadási (lebonyolítási) célú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</si>
  <si>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</si>
  <si>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</si>
  <si>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</si>
  <si>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</si>
  <si>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</si>
  <si>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</si>
  <si>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</si>
  <si>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</si>
  <si>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</si>
  <si>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</si>
  <si>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</si>
  <si>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</si>
  <si>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</si>
  <si>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</si>
  <si>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</si>
  <si>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</si>
  <si>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</si>
  <si>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</si>
  <si>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</si>
  <si>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</si>
  <si>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</si>
  <si>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</si>
  <si>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</si>
  <si>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</si>
  <si>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</si>
  <si>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</si>
  <si>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</si>
  <si>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</si>
  <si>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</si>
  <si>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</si>
  <si>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</si>
  <si>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</si>
  <si>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</si>
  <si>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</si>
  <si>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</si>
  <si>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</si>
  <si>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</si>
  <si>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</si>
  <si>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</si>
  <si>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</si>
  <si>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jogcím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</si>
  <si>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</si>
  <si>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</si>
  <si>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</si>
  <si>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</si>
  <si>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Visszanem térítendő lakás építási tám.</t>
  </si>
  <si>
    <t>Támog.</t>
  </si>
  <si>
    <t>Közhat.bev.</t>
  </si>
  <si>
    <t>átvett.pe.</t>
  </si>
  <si>
    <t>Működési bevételek</t>
  </si>
  <si>
    <t>Tám.c.felh. bev.</t>
  </si>
  <si>
    <t>Átv.pe. felhalm-ra</t>
  </si>
  <si>
    <t>Tám.kölcs. visszat.</t>
  </si>
  <si>
    <t>Műk.hitel</t>
  </si>
  <si>
    <t>Fejl.hitel</t>
  </si>
  <si>
    <t>Pénzforg.n.bev.</t>
  </si>
  <si>
    <t>Bevételek mindösszesen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</si>
  <si>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</si>
  <si>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</si>
  <si>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</si>
  <si>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</si>
  <si>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</si>
  <si>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</si>
  <si>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</si>
  <si>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Felh.átad. pe.</t>
  </si>
  <si>
    <t>Felhalmozási kiadás</t>
  </si>
  <si>
    <t>Működési kiadás</t>
  </si>
  <si>
    <t>Tartalék</t>
  </si>
  <si>
    <t>Lét-szám</t>
  </si>
  <si>
    <t>Felhalmozási kiadások</t>
  </si>
  <si>
    <t>Kiadások mindösszesen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</si>
  <si>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</si>
  <si>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</si>
  <si>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</si>
  <si>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</si>
  <si>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</si>
  <si>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</si>
  <si>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</si>
  <si>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</si>
  <si>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</si>
  <si>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</si>
  <si>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</si>
  <si>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</si>
  <si>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Egyéb műk. c. támog. államházt.kívülre (K511)</t>
  </si>
  <si>
    <t>Tartalékok (K512)</t>
  </si>
  <si>
    <t>Beruházások (K6)</t>
  </si>
  <si>
    <t>Központi, irányító szervi kiadások folyósítása (K915)</t>
  </si>
  <si>
    <t>Egyéb műk. c. tám. bev. államh.-on belülről (B16)</t>
  </si>
  <si>
    <t>Közhatalmi bevételek (B3)</t>
  </si>
  <si>
    <t>Működési bevételek (B4)</t>
  </si>
  <si>
    <t>Felhalmozási bevételek (B5)</t>
  </si>
  <si>
    <t>Felhalm. c. átvett pénzeszközök (B7)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</si>
  <si>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</si>
  <si>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</si>
  <si>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</si>
  <si>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</si>
  <si>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</si>
  <si>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</si>
  <si>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>Hitel</t>
  </si>
  <si>
    <t xml:space="preserve">Ellátottak p. jutt. </t>
  </si>
  <si>
    <t>Szolgáltatások ellenértéke</t>
  </si>
  <si>
    <t>Közhatalmi bevételek</t>
  </si>
  <si>
    <t xml:space="preserve">Ellátottak pénzbeli juttatásai </t>
  </si>
  <si>
    <t>Beruházások</t>
  </si>
  <si>
    <t>Beruházások összesen</t>
  </si>
  <si>
    <t>Felújítások</t>
  </si>
  <si>
    <t xml:space="preserve">Céltartalék </t>
  </si>
  <si>
    <t>Fejlesztési célú támogatások áh.-on belülről</t>
  </si>
  <si>
    <t>Működési célú pénzeszközátvétel államháztartáson b.</t>
  </si>
  <si>
    <t>Műk. célú. pénzeszk.átadás áht.-n kívülre</t>
  </si>
  <si>
    <t>Műk. célú. pénzeszk.átadás áht.-n belülre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</si>
  <si>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</si>
  <si>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</si>
  <si>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</si>
  <si>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</si>
  <si>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</si>
  <si>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</si>
  <si>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</si>
  <si>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</si>
  <si>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</si>
  <si>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</si>
  <si>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</si>
  <si>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Központi, irányító szervi kiadások folyósítása</t>
  </si>
  <si>
    <t xml:space="preserve">Felújítások </t>
  </si>
  <si>
    <t xml:space="preserve">Tartalékok </t>
  </si>
  <si>
    <t>Piliscsév Község Önkormányzata</t>
  </si>
  <si>
    <t>Fogorvosi alapellátás</t>
  </si>
  <si>
    <t xml:space="preserve">Helyi rendszeres lakásfenntartási támogatás </t>
  </si>
  <si>
    <t>Helyi eseti lakásfenntartási támogatás</t>
  </si>
  <si>
    <t>Önkormányzatok által nyújtott lakástámogatás</t>
  </si>
  <si>
    <t>Civil szervezetek működési támogatása</t>
  </si>
  <si>
    <t>Civil szervezetek program- és egyéb támogatása</t>
  </si>
  <si>
    <t>Nemzeti és etnikai kisebbségek közösségi, kulturális tevékenységének támogatása</t>
  </si>
  <si>
    <t>Sportlétesítmények működtetése és fejlesztése</t>
  </si>
  <si>
    <t>Versenysport-tevékenység és támogatása</t>
  </si>
  <si>
    <t>Iskolai, diáksport-tevékenység és támogatása</t>
  </si>
  <si>
    <t>Piliscsévi Közös Önkormányzati Hivatal</t>
  </si>
  <si>
    <t>Európai parlamenti képviselőválasztásokhoz kapcsolódó tevékenységek</t>
  </si>
  <si>
    <t>Kálmánfi Béla Művelődési Ház és Könyvtár</t>
  </si>
  <si>
    <t>Könyvtári állomány gyarapítása, nyilvántartása</t>
  </si>
  <si>
    <t>Könyvtári állományfeltárása, megőrzése, védelme</t>
  </si>
  <si>
    <t>Maradvány igénybevétele (B813) közös hivatal</t>
  </si>
  <si>
    <t>Belföldi finanszírozás kiadásai (K91)</t>
  </si>
  <si>
    <t>Piliscsévi "Aranykapu" Egységes Óvoda-bölcsőde</t>
  </si>
  <si>
    <t>Sajátos nevelési igényű gyermekek óvodai nevelése, ellátása</t>
  </si>
  <si>
    <t xml:space="preserve">Piliscsév Község Önkormányzata </t>
  </si>
  <si>
    <t>Céltartalék összesen:</t>
  </si>
  <si>
    <t>Műk. c. támog. államh.-on belülről</t>
  </si>
  <si>
    <t>Belföldi finanszírozás kiadásai</t>
  </si>
  <si>
    <t>Működési célú tám. államh.-on belülről</t>
  </si>
  <si>
    <t xml:space="preserve">Az adósságot keletkeztető ügyletekből és kezességvállalásból fennálló kötelezettségek és a saját bevételek kimutatása  </t>
  </si>
  <si>
    <t>Saját bevétel</t>
  </si>
  <si>
    <t>Helyi adókból származó bevétel</t>
  </si>
  <si>
    <t>1.1.</t>
  </si>
  <si>
    <t>Az önkormányzati vagyon és az önkormányzatot megillető vagyoni értékű jog érétkesítéséből és hasznosításából származó bevétel</t>
  </si>
  <si>
    <t>1.2.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</si>
  <si>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</si>
  <si>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</si>
  <si>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</si>
  <si>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</si>
  <si>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</si>
  <si>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</si>
  <si>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</si>
  <si>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</si>
  <si>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</si>
  <si>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</si>
  <si>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</si>
  <si>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</si>
  <si>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</si>
  <si>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</si>
  <si>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</si>
  <si>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</si>
  <si>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Pénzügyi lízing szerződésben kikötött hátralevő tőkerész</t>
  </si>
  <si>
    <t>3.4.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</si>
  <si>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</si>
  <si>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</si>
  <si>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</si>
  <si>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</si>
  <si>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</si>
  <si>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</si>
  <si>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Felújítások összesen</t>
  </si>
  <si>
    <t>összesen</t>
  </si>
  <si>
    <t>kötelező feladat</t>
  </si>
  <si>
    <t>önként vállalt feladat</t>
  </si>
  <si>
    <t>Önkormányzatok működési támogatása (B11)</t>
  </si>
  <si>
    <t>Felújítások (K7)</t>
  </si>
  <si>
    <t>Műk.c.támogatások államh.-on belülről(B6)</t>
  </si>
  <si>
    <t>Maradvány igénybevétele (B813)művelődési ház</t>
  </si>
  <si>
    <t>Az önkormányzati vagyonnal való gazdálkodással kapcsolatos feladatok</t>
  </si>
  <si>
    <t>Önkormányzatok és önkormányzati hivatalok jogalkotó és általános igazgatási tevékenysége</t>
  </si>
  <si>
    <t>Kiemelt állami és önkormányzati rendezvények</t>
  </si>
  <si>
    <t>Város-, községgazdálkodási egyéb szolgáltatások</t>
  </si>
  <si>
    <t>Önkormányzatok elszámolásai a központi költségvetéssel</t>
  </si>
  <si>
    <t>Óvodai nevelés, ellátás működtetési feladatai</t>
  </si>
  <si>
    <t>Köznevelési intézmény 5-8. évfolyamán tanulók nevelésével, oktatásával összefüggő működtetési feladatok</t>
  </si>
  <si>
    <t>Idős, demens betegek nappali ellátása</t>
  </si>
  <si>
    <t>Munkanélküli aktív korúak ellátásai</t>
  </si>
  <si>
    <t>Egyéb szociális pénzbeli és természetbeni ellátások, támogatások</t>
  </si>
  <si>
    <t>Elhunyt személyek hátramaradottainak pénzbeli ellátásai</t>
  </si>
  <si>
    <t>Gyermekvédelmi pénzbeli és természetbeni ellátások</t>
  </si>
  <si>
    <t>Start-munka program - Téli közfoglalkoztatás</t>
  </si>
  <si>
    <t>Hosszabb időtartamú közfoglalkoztatás</t>
  </si>
  <si>
    <t>Országos közfoglalkoztatási program</t>
  </si>
  <si>
    <t>Országygűlési, önkormányzati és európai parlamenti képviselőválasztásokhoz kapcsolódó tevékenységek</t>
  </si>
  <si>
    <t>Országos és helyi népszavazással kapcsolatos tevékenységek</t>
  </si>
  <si>
    <t>Átfogó tervezési és statisztikai szolgáltatások</t>
  </si>
  <si>
    <t>Támogatási célú finanszírozási műveletek</t>
  </si>
  <si>
    <t>Közművelődés-hagyományos közösségi kulturális értékek gondozása</t>
  </si>
  <si>
    <t>Lakásfenntartással, lakhatással öszefüggő ellátások</t>
  </si>
  <si>
    <t>Óvodai nevelés, ellátás szakmai feladatai</t>
  </si>
  <si>
    <t>Nemzetiségi óvodai nevelés, ellátás szakmai feladatai</t>
  </si>
  <si>
    <t>Az önkormányzati vagyonnal való gazdálkodással kapcs.felad.</t>
  </si>
  <si>
    <t>Kormányzati funkció</t>
  </si>
  <si>
    <t>Közművelődés-hagyományos közösségi kult. értékek gondozása</t>
  </si>
  <si>
    <t>Egyéb szociális pénzbeli és természetbeni ellátások, tám.</t>
  </si>
  <si>
    <t xml:space="preserve">3. </t>
  </si>
  <si>
    <t xml:space="preserve">4. </t>
  </si>
  <si>
    <t>Felhalmozási kiadások összesen</t>
  </si>
  <si>
    <t xml:space="preserve">Közhatalmi bevételek </t>
  </si>
  <si>
    <t xml:space="preserve">Önkormányzatok működési támogatása </t>
  </si>
  <si>
    <t>Központi, irányítószervi támogatás</t>
  </si>
  <si>
    <t>Települési támogatások</t>
  </si>
  <si>
    <t>Elköt. pénzmaradv. terhére (Önkormányzat)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</si>
  <si>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</si>
  <si>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</si>
  <si>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</si>
  <si>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</si>
  <si>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Egyéb működési célú támogatások bevételei államháztartáson belülről</t>
  </si>
  <si>
    <t>Magánszemélyek kommunális adója</t>
  </si>
  <si>
    <t>Állandó jelleggel végzett iparűzési tevékenység után fizetett helyi adó</t>
  </si>
  <si>
    <t>Belföldi gépjárművek adójának  a helyi önkormányzatot megillető része</t>
  </si>
  <si>
    <t>Tartózkodás után fizetett idegenforgalmi adó</t>
  </si>
  <si>
    <t>Talajterhelési díj</t>
  </si>
  <si>
    <t>Szabálysértési pénz- és helyszíni bírság és a közlekedési szabályszegések után kiszabott közigazgatási bírság helyi önkormányzatot megillető része</t>
  </si>
  <si>
    <t>Tárgyi eszközök bérbeadásából származó bevétel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</si>
  <si>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</si>
  <si>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</si>
  <si>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</si>
  <si>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</si>
  <si>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</si>
  <si>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</si>
  <si>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Művelődési Ház működési bevételei</t>
  </si>
  <si>
    <t>Ft</t>
  </si>
  <si>
    <r>
      <t>Az Önkormányzat működési bevételei, adóbevételei, felhalmozási valamint működési célú átvett pénzeszközei</t>
    </r>
    <r>
      <rPr>
        <b/>
        <sz val="9"/>
        <color rgb="FF000000"/>
        <rFont val="Times New Roman"/>
        <family val="1"/>
        <charset val="238"/>
      </rPr>
      <t xml:space="preserve"> </t>
    </r>
  </si>
  <si>
    <t>Központi költségvetésből származó működési és feladatalapú támogatások</t>
  </si>
  <si>
    <t>Bölcsődei ellátás</t>
  </si>
  <si>
    <t>Piliscsévi "Aranykapu" Óvoda-bölcsőde</t>
  </si>
  <si>
    <t>Köztemetés [Szoctv. 48.§]</t>
  </si>
  <si>
    <t>Települési támogatás ([Szoctv. 45.§)</t>
  </si>
  <si>
    <t>Szociális juttatások mindösszesen</t>
  </si>
  <si>
    <t>Eszközbeszerzés (Művelődési Ház)</t>
  </si>
  <si>
    <t>Tisztítómű felújítása</t>
  </si>
  <si>
    <t>Gyermekétkeztetés bölcsödében, fogyatékosok nappali intézményében</t>
  </si>
  <si>
    <t>Közművelődés - közösségi és társadalmi részvétel fejlesztése</t>
  </si>
  <si>
    <t>Helyi, térségi közösségi tér biztosítása, működtetése</t>
  </si>
  <si>
    <t>Intézményen kívüli gyermekétkeztetés</t>
  </si>
  <si>
    <t>adatok: Ft-ban</t>
  </si>
  <si>
    <t>Bevételek kormányati funkciók (COFOG) szerinti bontásban</t>
  </si>
  <si>
    <t>Főkönyvi szám</t>
  </si>
  <si>
    <t>Főkönyvi szám neve</t>
  </si>
  <si>
    <t>Eredeti előirányzat</t>
  </si>
  <si>
    <t>%</t>
  </si>
  <si>
    <t>0916071</t>
  </si>
  <si>
    <t>Egyéb működési célú támogatások bevételei államháztartáson belülről-helyi önkormányzatok és költségvetési szerveik</t>
  </si>
  <si>
    <t>09161</t>
  </si>
  <si>
    <t>0925031</t>
  </si>
  <si>
    <t>Egyéb felhalmozási célú támogatások bevételei államháztartáson belülről-fejezeti kezelésű előirányzatok EU-s programok és azok hazai társfinanszírozása</t>
  </si>
  <si>
    <t>Egyéb közhatalmi bevételek</t>
  </si>
  <si>
    <t>094022</t>
  </si>
  <si>
    <t>094031</t>
  </si>
  <si>
    <t>094041</t>
  </si>
  <si>
    <t>094071</t>
  </si>
  <si>
    <t>094082</t>
  </si>
  <si>
    <t>094111</t>
  </si>
  <si>
    <t>Kiadások visszatérítései</t>
  </si>
  <si>
    <t>095211</t>
  </si>
  <si>
    <t>Ingatlan értékesítés</t>
  </si>
  <si>
    <t>09641</t>
  </si>
  <si>
    <t>Működési célú visszatérítendő támogatások, kölcsönök visszatérülése államháztartáson kívülről</t>
  </si>
  <si>
    <t>09741</t>
  </si>
  <si>
    <t>091111</t>
  </si>
  <si>
    <t>091121</t>
  </si>
  <si>
    <t>091131</t>
  </si>
  <si>
    <t>091141</t>
  </si>
  <si>
    <t>091151</t>
  </si>
  <si>
    <t>091161</t>
  </si>
  <si>
    <t>098141</t>
  </si>
  <si>
    <t>018030 - Támogatási célú finanszírozási műveletek</t>
  </si>
  <si>
    <t>Működési célú költségvetési támogatások és kiegészítő támogatások</t>
  </si>
  <si>
    <t>0981311</t>
  </si>
  <si>
    <t>Előző év költségvetési maradványának igénybevétele</t>
  </si>
  <si>
    <t>094061</t>
  </si>
  <si>
    <t>09251</t>
  </si>
  <si>
    <t>Fejezeti kezelésű EI-tól EU-s programok és azok hazai társfinanszírozása miatt felhalmozási célú támogatások bevételei (Identitás pályázat)</t>
  </si>
  <si>
    <t>094051</t>
  </si>
  <si>
    <t>093432</t>
  </si>
  <si>
    <t>09351071</t>
  </si>
  <si>
    <t>0935411</t>
  </si>
  <si>
    <t>0936112</t>
  </si>
  <si>
    <t>0936121</t>
  </si>
  <si>
    <t>Egyéb bírság</t>
  </si>
  <si>
    <t>0936162</t>
  </si>
  <si>
    <t>Egyéb közhatalmi bevétel</t>
  </si>
  <si>
    <t>0936172</t>
  </si>
  <si>
    <t>Késedelmi és önellenőrzési pótlék</t>
  </si>
  <si>
    <t>0941142</t>
  </si>
  <si>
    <t>1 és 2 forintos érmék forgalomból történő kivonása miatti kerekítési különbözet</t>
  </si>
  <si>
    <t>05110111</t>
  </si>
  <si>
    <t>0511021</t>
  </si>
  <si>
    <t>Normatív jutalmak</t>
  </si>
  <si>
    <t>0511091</t>
  </si>
  <si>
    <t>Közlekedési költségtérítés</t>
  </si>
  <si>
    <t>Szociális támogatások</t>
  </si>
  <si>
    <t>051211</t>
  </si>
  <si>
    <t>Választott tisztségviselők juttatásai</t>
  </si>
  <si>
    <t>051221</t>
  </si>
  <si>
    <t>Munkavégzésre irányuló egyéb jogviszonyban nem saját foglalkoztatottnak fizetett juttatások</t>
  </si>
  <si>
    <t>05211</t>
  </si>
  <si>
    <t>Szociális hozzájárulási adó</t>
  </si>
  <si>
    <t>05261</t>
  </si>
  <si>
    <t>Más járulék fizetési kötelezettség</t>
  </si>
  <si>
    <t>053111</t>
  </si>
  <si>
    <t>053121</t>
  </si>
  <si>
    <t>Üzemeltetési anyagok beszerzése</t>
  </si>
  <si>
    <t>0532111</t>
  </si>
  <si>
    <t>0532211</t>
  </si>
  <si>
    <t>Telefon, telefax, telex, mobíl díj</t>
  </si>
  <si>
    <t>0533111</t>
  </si>
  <si>
    <t>0533121</t>
  </si>
  <si>
    <t>053311</t>
  </si>
  <si>
    <t>053331</t>
  </si>
  <si>
    <t>Bérleti és lízing díjak</t>
  </si>
  <si>
    <t>053341</t>
  </si>
  <si>
    <t>Karbantartási, kisjavítási szolgáltatások</t>
  </si>
  <si>
    <t>053361</t>
  </si>
  <si>
    <t>Szakmai tevékenységet segítő szolgáltatások</t>
  </si>
  <si>
    <t>053371</t>
  </si>
  <si>
    <t>Egyéb szolgáltatások</t>
  </si>
  <si>
    <t>053511</t>
  </si>
  <si>
    <t>Működési célú előzetesen felszámított általános forgalmi adó</t>
  </si>
  <si>
    <t>053521</t>
  </si>
  <si>
    <t>Fizetendő általános forgalmi adó</t>
  </si>
  <si>
    <t>053531</t>
  </si>
  <si>
    <t>Kamatkiadások</t>
  </si>
  <si>
    <t>053551</t>
  </si>
  <si>
    <t>Egyéb dologi kiadások</t>
  </si>
  <si>
    <t>0535531</t>
  </si>
  <si>
    <t>1 és 2 forintos érmék kerekítési különbözete</t>
  </si>
  <si>
    <t>0550211</t>
  </si>
  <si>
    <t>A helyi önkormányzatok előző évi elszámolásából származó kiadások</t>
  </si>
  <si>
    <t>05506071</t>
  </si>
  <si>
    <t>Egyéb működési célú támogatások államháztartáson belülre-helyi önkormányzatok és költségvetési szerveik</t>
  </si>
  <si>
    <t>055121</t>
  </si>
  <si>
    <t>055131</t>
  </si>
  <si>
    <t>Likvidtartalék</t>
  </si>
  <si>
    <t>05612</t>
  </si>
  <si>
    <t>Immateriális javak beszerzése, létesítése</t>
  </si>
  <si>
    <t>05631</t>
  </si>
  <si>
    <t>Informatikai eszközök beszerzése, létesítése</t>
  </si>
  <si>
    <t>05641</t>
  </si>
  <si>
    <t>Egyéb tárgyi eszközök beszerzése, létesítése</t>
  </si>
  <si>
    <t>05671</t>
  </si>
  <si>
    <t>05711</t>
  </si>
  <si>
    <t>Ingatlanok felújítása</t>
  </si>
  <si>
    <t>05741</t>
  </si>
  <si>
    <t>0533131</t>
  </si>
  <si>
    <t>0512361</t>
  </si>
  <si>
    <t>Reprezentáció, üzleti ajándék</t>
  </si>
  <si>
    <t>053321</t>
  </si>
  <si>
    <t>Vásárolt élelmezés</t>
  </si>
  <si>
    <t>053411</t>
  </si>
  <si>
    <t>Kiküldetések kiadásai</t>
  </si>
  <si>
    <t>059141</t>
  </si>
  <si>
    <t>Államháztartáson belüli megelőlegezések visszafizetése</t>
  </si>
  <si>
    <t>059151</t>
  </si>
  <si>
    <t>Központi, irányító szervi támogatás folyósítása</t>
  </si>
  <si>
    <t>05110131</t>
  </si>
  <si>
    <t>0511131</t>
  </si>
  <si>
    <t>Foglalkoztatottak egyéb személyi juttatásai</t>
  </si>
  <si>
    <t>05731</t>
  </si>
  <si>
    <t>Egyéb tárgyi eszközök felújítása</t>
  </si>
  <si>
    <t>MT alapján teljes, részmunkaidős bére</t>
  </si>
  <si>
    <t>0511101</t>
  </si>
  <si>
    <t>Egyéb költségtérítések</t>
  </si>
  <si>
    <t>0531111</t>
  </si>
  <si>
    <t>Szakmai anyagok beszerzése</t>
  </si>
  <si>
    <t>0534111</t>
  </si>
  <si>
    <t>Foglalkoztatottak kiküldetései</t>
  </si>
  <si>
    <t>05831</t>
  </si>
  <si>
    <t>Központi költségvetési szervnek felhalmozási célú visszatérítendő támogatás, kölcsön törlesztés kiadásai</t>
  </si>
  <si>
    <t>Köztisztviselők,közalkalmazottak bére</t>
  </si>
  <si>
    <t>0511041</t>
  </si>
  <si>
    <t>Készenléti, ügyeleti, helyettesítési díj, túlóra</t>
  </si>
  <si>
    <t>0511071</t>
  </si>
  <si>
    <t>053211</t>
  </si>
  <si>
    <t>055061</t>
  </si>
  <si>
    <t>05421</t>
  </si>
  <si>
    <t>Bevételek - COFOG: 018030</t>
  </si>
  <si>
    <t>Eredeti EI</t>
  </si>
  <si>
    <t>098161</t>
  </si>
  <si>
    <t>Központi, irányító szervi támogatás</t>
  </si>
  <si>
    <t>-ebből állami normatív támogatás</t>
  </si>
  <si>
    <t>-ebből bérrendezési alap pályázat</t>
  </si>
  <si>
    <t>-ebből fenntartói támogatás (Piliscsév)</t>
  </si>
  <si>
    <t>Bevételek - COFOG: 011130</t>
  </si>
  <si>
    <t>Egyéb működési célú támogatások bevételei államháztartáson belülről (Leányvár)</t>
  </si>
  <si>
    <t>0940821</t>
  </si>
  <si>
    <t>Egyéb kapott (járó) kamatok és kamatjellegű bevételek</t>
  </si>
  <si>
    <t>09411</t>
  </si>
  <si>
    <t xml:space="preserve">Egyéb működési bevételek </t>
  </si>
  <si>
    <t>Bevételek - COFOG: 016010</t>
  </si>
  <si>
    <t>Központi kezelésű előirányzattól működési célú támogatások bevételei</t>
  </si>
  <si>
    <t>Bevételek összesen:</t>
  </si>
  <si>
    <t>0511031</t>
  </si>
  <si>
    <t>Céljuttatás, projektprémium</t>
  </si>
  <si>
    <t>Készenléti, ügyeleti, helyettesítési díj, túlóra, túlszolgálat</t>
  </si>
  <si>
    <t>0511061</t>
  </si>
  <si>
    <t>Jubileumi jutalom</t>
  </si>
  <si>
    <t>Béren kívüli juttatások</t>
  </si>
  <si>
    <t>0511121</t>
  </si>
  <si>
    <t>Informatikai szolgáltatások igénybevétele</t>
  </si>
  <si>
    <t xml:space="preserve">Egyéb kommunikációs szolgáltatások </t>
  </si>
  <si>
    <t>Tartalékok előirányzata</t>
  </si>
  <si>
    <t>Munkaadót terhelő járulékok</t>
  </si>
  <si>
    <t>-ebből fenntartói támogatás (Piliscsév Község Önk.)</t>
  </si>
  <si>
    <t>Egyéb tárgyi eszközök beszerzése</t>
  </si>
  <si>
    <t>Beruházási célú, előzetesen felszámított általános forgalmi adó</t>
  </si>
  <si>
    <t>Piliscsévi "Aranykapu" Egységes Óvoda-Bölcsőde</t>
  </si>
  <si>
    <t>091140 - Óvodai nevelés, ellátás működtetési feladatai</t>
  </si>
  <si>
    <t xml:space="preserve">Egyéb működési célú támogatások bevételei államháztartáson belülről </t>
  </si>
  <si>
    <t>Szennyvíz gyűjtése, tisztítása, elhelyezése</t>
  </si>
  <si>
    <t>Felhalmozási c. visszatérítendő tám. (K8)</t>
  </si>
  <si>
    <t>Áht-on belüli megelőlegezés (B814)</t>
  </si>
  <si>
    <t>Piliscsév Község Önkormányzata költségvetése kormányzati funkciónként</t>
  </si>
  <si>
    <t>I. Bevételek feladatonként:</t>
  </si>
  <si>
    <t>Közművelődés- közösségi és társadalmi részvétel fejlesztése</t>
  </si>
  <si>
    <t>Óvodai, bölcsődei intézményi étkeztetés</t>
  </si>
  <si>
    <t>adatok: forintban</t>
  </si>
  <si>
    <t>Költségek visszatérítései</t>
  </si>
  <si>
    <t>Közös Hivatal működési bevételei</t>
  </si>
  <si>
    <t>Óvoda és Bölcsőde működési bevételei</t>
  </si>
  <si>
    <t>Működési célú átvett pénzeszközök</t>
  </si>
  <si>
    <t>Közös Hivatal működési célú támogatás bevételei Áht-on belülről</t>
  </si>
  <si>
    <t>Ingatlan értékesítés bevételei</t>
  </si>
  <si>
    <t>Felhalm.c. kölcsön visszatérülése, visszatérítendő támogatások</t>
  </si>
  <si>
    <t>Tér-Háló településrendezési terv</t>
  </si>
  <si>
    <t>Informatikai eszközök beszerzése</t>
  </si>
  <si>
    <t>Beruházási célú előzetesen felszámított áfa:</t>
  </si>
  <si>
    <t>Eszközbeszerzés (Óvoda)</t>
  </si>
  <si>
    <t>Tárgyi eszköz beszerzés közfoglalkoztatottaknak</t>
  </si>
  <si>
    <t>Tárgyi eszköz beszerzés (Identitás pályázathoz)</t>
  </si>
  <si>
    <t>Felújítási célú előzetesen felszámított áfa</t>
  </si>
  <si>
    <t>EU-s támog. Identitás pály.</t>
  </si>
  <si>
    <t>Felhalm-i c. visszatérítendő támog.</t>
  </si>
  <si>
    <t>Bevételek összesen</t>
  </si>
  <si>
    <t>Működési célú költségvetési támogatások és kiegészítő támogatások                  (Szoc.tüzifa kieg.támogatás)</t>
  </si>
  <si>
    <t>Óvoda fejlesztés - Magyar Falu Program keretében</t>
  </si>
  <si>
    <t>I/2.számú melléklet</t>
  </si>
  <si>
    <t>Változás</t>
  </si>
  <si>
    <t>Elszámolásból származó bevételek - 2019. évi pótigénylés</t>
  </si>
  <si>
    <t>0911   Önkormányzatok működési támogatása</t>
  </si>
  <si>
    <t>0916   Egyéb működési célú támogatások bevételei ÁH-on belülről</t>
  </si>
  <si>
    <t>092131</t>
  </si>
  <si>
    <t>Felhalmozási célú önkormányzati támogatások teljesítése (Visszmajor pályázaton elnyert összeg)</t>
  </si>
  <si>
    <t>0925   Felhalmozási célú önkormányzati támogatások</t>
  </si>
  <si>
    <t>09355011</t>
  </si>
  <si>
    <t>09362</t>
  </si>
  <si>
    <t>093   Közhatalmi bevételek</t>
  </si>
  <si>
    <t>0940211</t>
  </si>
  <si>
    <t>094   Működési bevételek</t>
  </si>
  <si>
    <t>095221</t>
  </si>
  <si>
    <t>Földterületek eladása</t>
  </si>
  <si>
    <t>Felhalm.c. kölcsön visszatérülése</t>
  </si>
  <si>
    <t>097533</t>
  </si>
  <si>
    <t>Egyéb felhalmozási célú átvett pénzeszközök-háztartások</t>
  </si>
  <si>
    <t>0952 Felhalmozási bevételek</t>
  </si>
  <si>
    <t>Államháztartáson belüli megelőlegezések teljesítése</t>
  </si>
  <si>
    <t>Ellenőrzés:</t>
  </si>
  <si>
    <t>I/3. számú melléklet</t>
  </si>
  <si>
    <t>Gyógyszer</t>
  </si>
  <si>
    <t>0531121</t>
  </si>
  <si>
    <t>Könyv, folyóirat</t>
  </si>
  <si>
    <t>0531141</t>
  </si>
  <si>
    <t>Informatikai eszközök</t>
  </si>
  <si>
    <t>0531211</t>
  </si>
  <si>
    <t>Élelmiszer</t>
  </si>
  <si>
    <t>0531221</t>
  </si>
  <si>
    <t>Irodaszer, nyomtatvány</t>
  </si>
  <si>
    <t>0531231</t>
  </si>
  <si>
    <t>Hajtó és kenőanyag</t>
  </si>
  <si>
    <t>0531241</t>
  </si>
  <si>
    <t>Munka és védőruha</t>
  </si>
  <si>
    <t>0531251</t>
  </si>
  <si>
    <t>Nyomtatást segítő anyagok</t>
  </si>
  <si>
    <t>0531261</t>
  </si>
  <si>
    <t>Amelyek nem számolhatóak el szakmai anyagnak</t>
  </si>
  <si>
    <t>Közüzemidíjak</t>
  </si>
  <si>
    <t>ebből: villamos energia</t>
  </si>
  <si>
    <t>ebből: gázdíj</t>
  </si>
  <si>
    <t>ebből: víz- és csatornadíj</t>
  </si>
  <si>
    <t>053351</t>
  </si>
  <si>
    <t>Közvetített szolgáltatások Áht-on kívülre</t>
  </si>
  <si>
    <t>Műk-i célú előzetesen felszámított áfa</t>
  </si>
  <si>
    <t>Egyéb pénzbeni és természetbeni gyermekvédelmi ell.</t>
  </si>
  <si>
    <t>05471</t>
  </si>
  <si>
    <t>Intézményi ellátottak pénzbeli juttatásai</t>
  </si>
  <si>
    <t>0548</t>
  </si>
  <si>
    <t>Lakásfennt-i támogatás [Szoctv. 45. § ]</t>
  </si>
  <si>
    <t>054831</t>
  </si>
  <si>
    <t>Egyéb, Önkormányzat rendeletében megállapított juttatás</t>
  </si>
  <si>
    <t>054851</t>
  </si>
  <si>
    <t>Települési támogatás [Szoctv. 45.§]</t>
  </si>
  <si>
    <t>054861</t>
  </si>
  <si>
    <t>Temetési segély [Szoctv. 46. §]</t>
  </si>
  <si>
    <t>054871</t>
  </si>
  <si>
    <t>Köztemetés (Szoc.tv. 48.§)</t>
  </si>
  <si>
    <t>Szociális juttatások</t>
  </si>
  <si>
    <t>Egyéb működési célú támogatások ÁH-on belülre</t>
  </si>
  <si>
    <t>055081</t>
  </si>
  <si>
    <t>Működési célú visszatérítendő támogatások, kölcsönök nyújtása államháztartáson kívülre</t>
  </si>
  <si>
    <t>Egyéb működési célú támogatások ÁH-on kívülre</t>
  </si>
  <si>
    <t>Átadott pénzeszközök</t>
  </si>
  <si>
    <t>05621</t>
  </si>
  <si>
    <t>Ingatlanok beszerzése, létesítése</t>
  </si>
  <si>
    <t>Beruházási célú előzetesen felszámított áfa</t>
  </si>
  <si>
    <t>Fejlesztések</t>
  </si>
  <si>
    <t>Tartalékok (általános)</t>
  </si>
  <si>
    <t>Tartalékok (elköt.pénzm..terh.)</t>
  </si>
  <si>
    <t>05111311</t>
  </si>
  <si>
    <t>Felmentett dolgozó juttatásai</t>
  </si>
  <si>
    <t>Reprezentáció</t>
  </si>
  <si>
    <t>053221</t>
  </si>
  <si>
    <t>05513</t>
  </si>
  <si>
    <t>082092 - Közművelődés - hagyományos közösségi kulturális értékek gondozása</t>
  </si>
  <si>
    <t>051121</t>
  </si>
  <si>
    <t xml:space="preserve">Közüzemi díjak </t>
  </si>
  <si>
    <t>Karbantartás, kisjavítás szolgáltatások</t>
  </si>
  <si>
    <t>Beruházások, fejlesztések</t>
  </si>
  <si>
    <t>Ellenőrzés</t>
  </si>
  <si>
    <t xml:space="preserve">Céljuttatás, projektrprémium </t>
  </si>
  <si>
    <t>Egyéb szakmai szolgáltatások</t>
  </si>
  <si>
    <t>Településfejlesztési projektek és támogatásuk</t>
  </si>
  <si>
    <t>Gyermekétkeztetés köznevelési intézményben</t>
  </si>
  <si>
    <t>Gyermekek bölcsődében és mini bölcsődében történő ellátása</t>
  </si>
  <si>
    <t>Önkormányzatok funkcióira nem sorolható bevételei államháztartáson kívülről</t>
  </si>
  <si>
    <t>1. melléklet az 1/2020.(I.29.) önkormányzati rendelethez</t>
  </si>
  <si>
    <t>2. melléklet az 1/2020. (I.29.) önkormányzati rendelethez</t>
  </si>
  <si>
    <t>2020. évi mérleg</t>
  </si>
  <si>
    <t>3. melléklet az 1/2020.(I.29.) önkormányzati rendelethez</t>
  </si>
  <si>
    <t>4. melléklet az 1/2020.(I.29.) önkormányzati rendelethez</t>
  </si>
  <si>
    <t>2020. évi bevételek</t>
  </si>
  <si>
    <t>2020. évi költségvetés</t>
  </si>
  <si>
    <t>5. melléklet az 1/2020.(I.29.) önkormányzati rendelethez</t>
  </si>
  <si>
    <t>6. melléklet az 1/2020.(I.29.) önkormányzati rendelethez</t>
  </si>
  <si>
    <t>7. melléklet az 1/2020.(I.29.) önkormányzati rendelethez</t>
  </si>
  <si>
    <t>8. melléklet az 1/2020.(I.29.) önkormányzati rendelethez</t>
  </si>
  <si>
    <t>9. melléklet az 1/2020.(I.29.) önkormányzati rendelethez</t>
  </si>
  <si>
    <t>2020. évi várható bevételek havi forgalma</t>
  </si>
  <si>
    <t>2020. évi várható kiadások havi forgalma</t>
  </si>
  <si>
    <t>10. melléklet az 1/2020.(I.29.) önkormányzati rendelethez</t>
  </si>
  <si>
    <t>11. melléklet az 1/2020. (I.29.) önkormányzati rendelethez</t>
  </si>
  <si>
    <t>12. melléklet az 1/2020.(I.29.) önkormányzati rendelethez</t>
  </si>
  <si>
    <t>Felhalmozási célú önkormányzati tám. (B2)</t>
  </si>
  <si>
    <t>Tárgyévi működési bevételek</t>
  </si>
  <si>
    <t xml:space="preserve">EU-s programok és hazai társfin. </t>
  </si>
  <si>
    <t>Felhalmozási célú önkormányzati támogatások bevételei</t>
  </si>
  <si>
    <t xml:space="preserve">Működési célú költségvetési támogatások és kiegészítő támogatások               </t>
  </si>
  <si>
    <t>Egyéb, az önkormányzat rendeletében megállapított juttatás</t>
  </si>
  <si>
    <t>Gyermekétkeztetés bölcsődében, fogyatékosok nappali int-ben</t>
  </si>
  <si>
    <t>Egyéb önkormányzati eseti pénzbeli ellátások</t>
  </si>
  <si>
    <t>Közgyógyellátás</t>
  </si>
  <si>
    <t>Köztemetés</t>
  </si>
  <si>
    <t>Önkormányzatok funkcióira nem sorolható bev. Áht-on kívüről</t>
  </si>
  <si>
    <t>Gyermekétkeztetés bölcsődében, fogy. nappali int-ben</t>
  </si>
  <si>
    <t>Család- és gyermekjóléti szolgáltatások</t>
  </si>
  <si>
    <t>Ingatlan beszerzése, létesítése</t>
  </si>
  <si>
    <t>Visszmajor pályázat - partfal helyreállítás</t>
  </si>
  <si>
    <t>Közútnál felújítás</t>
  </si>
  <si>
    <t>Iskolai mosdó felújítása</t>
  </si>
  <si>
    <t>Lang teszt, szalagfüggöny védőnőhöz</t>
  </si>
  <si>
    <t>adatok: ezer Ft-ban</t>
  </si>
  <si>
    <t>2020. évi  költségvetés I. sz. EI módosítása</t>
  </si>
  <si>
    <t>Teljesítés 2020.05.31.</t>
  </si>
  <si>
    <t>I.sz. EI módosítás</t>
  </si>
  <si>
    <t>2020. évi költségvetés I. sz. EI módosítása</t>
  </si>
  <si>
    <t>2020.I.sz. EI módosítás</t>
  </si>
  <si>
    <t>2020. évi költségvetés I. számú előirányzat módosítása</t>
  </si>
  <si>
    <t>I.sz. EI mód.</t>
  </si>
  <si>
    <t>2020. évi költségvetés I. számú módosítása</t>
  </si>
  <si>
    <t>I. sz. EI mód.</t>
  </si>
  <si>
    <t>091110 - Óvodai nevelés, ellátás szakmai feladatai</t>
  </si>
  <si>
    <t>2020. évi költségvetés I. sz. EI  módosítása</t>
  </si>
  <si>
    <t>Fertőző megbetegedések megelőzése, járványügyi ellátás</t>
  </si>
  <si>
    <t>Piliscsévi "Aranykapu" Óvoda-Bölcsőde működési célú támogatás bevételei Áht-on belülről</t>
  </si>
  <si>
    <t>Földterület eladása</t>
  </si>
  <si>
    <t>Urnafal építése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</si>
</sst>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.00,_F_t_-;\-* #,##0.00,_F_t_-;_-* \-??\ _F_t_-;_-@_-"/>
  </numFmts>
  <fonts count="9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Bookman Old Style"/>
      <family val="1"/>
      <charset val="238"/>
    </font>
    <font>
      <i/>
      <sz val="11"/>
      <name val="Bookman Old Styl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sz val="7"/>
      <name val="Arial CE"/>
      <charset val="238"/>
    </font>
    <font>
      <sz val="8"/>
      <name val="Bookman Old Style"/>
      <family val="1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8"/>
      <name val="Bookman Old Style"/>
      <family val="1"/>
      <charset val="238"/>
    </font>
    <font>
      <b/>
      <sz val="9"/>
      <name val="Bookman Old Style"/>
      <family val="1"/>
      <charset val="238"/>
    </font>
    <font>
      <sz val="9"/>
      <name val="Bookman Old Style"/>
      <family val="1"/>
    </font>
    <font>
      <sz val="9"/>
      <name val="Bookman Old Style"/>
      <family val="1"/>
      <charset val="238"/>
    </font>
    <font>
      <b/>
      <sz val="9"/>
      <name val="Bookman Old Style"/>
      <family val="1"/>
    </font>
    <font>
      <b/>
      <i/>
      <sz val="9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0"/>
      <name val="Arial CE"/>
      <family val="2"/>
      <charset val="238"/>
    </font>
    <font>
      <i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7"/>
      <name val="Verdana"/>
      <family val="2"/>
      <charset val="238"/>
    </font>
    <font>
      <sz val="10"/>
      <color rgb="FFFF0000"/>
      <name val="Arial"/>
      <family val="2"/>
      <charset val="1"/>
    </font>
    <font>
      <b/>
      <sz val="7"/>
      <name val="Verdana"/>
      <family val="2"/>
      <charset val="238"/>
    </font>
    <font>
      <i/>
      <sz val="7"/>
      <name val="Verdana"/>
      <family val="2"/>
      <charset val="238"/>
    </font>
    <font>
      <i/>
      <sz val="9"/>
      <name val="Times New Roman"/>
      <family val="1"/>
      <charset val="238"/>
    </font>
    <font>
      <sz val="7"/>
      <color indexed="8"/>
      <name val="Verdana"/>
      <family val="2"/>
      <charset val="238"/>
    </font>
    <font>
      <b/>
      <sz val="10"/>
      <name val="Verdana"/>
      <family val="2"/>
      <charset val="238"/>
    </font>
    <font>
      <b/>
      <sz val="8"/>
      <name val="Verdana"/>
      <family val="2"/>
      <charset val="238"/>
    </font>
    <font>
      <i/>
      <sz val="11"/>
      <name val="Arial"/>
      <family val="2"/>
      <charset val="238"/>
    </font>
    <font>
      <i/>
      <sz val="10"/>
      <name val="Arial CE"/>
      <charset val="238"/>
    </font>
    <font>
      <sz val="12"/>
      <color rgb="FF333333"/>
      <name val="Times New Roman"/>
      <family val="1"/>
      <charset val="238"/>
    </font>
    <font>
      <sz val="9"/>
      <name val="Times New Roman"/>
      <family val="1"/>
      <charset val="1"/>
    </font>
    <font>
      <sz val="9"/>
      <color rgb="FF333333"/>
      <name val="Times New Roman"/>
      <family val="1"/>
      <charset val="238"/>
    </font>
    <font>
      <b/>
      <i/>
      <sz val="9"/>
      <name val="Times New Roman"/>
      <family val="1"/>
      <charset val="1"/>
    </font>
    <font>
      <b/>
      <sz val="10"/>
      <name val="Arial"/>
      <family val="2"/>
      <charset val="1"/>
    </font>
    <font>
      <b/>
      <i/>
      <sz val="12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Times New Roman"/>
      <family val="1"/>
      <charset val="1"/>
    </font>
    <font>
      <i/>
      <sz val="8"/>
      <name val="Arial"/>
      <family val="2"/>
      <charset val="1"/>
    </font>
    <font>
      <sz val="8"/>
      <name val="Arial"/>
      <family val="2"/>
      <charset val="1"/>
    </font>
    <font>
      <sz val="9"/>
      <color indexed="8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b/>
      <i/>
      <sz val="8"/>
      <name val="Verdana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rgb="FFF8CBAD"/>
      </patternFill>
    </fill>
    <fill>
      <patternFill patternType="solid">
        <fgColor rgb="FFFAC090"/>
        <bgColor rgb="FFFFCC99"/>
      </patternFill>
    </fill>
    <fill>
      <patternFill patternType="solid">
        <fgColor rgb="FFFFF2CC"/>
        <b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6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99"/>
        <bgColor rgb="FFFFFFCC"/>
      </patternFill>
    </fill>
    <fill>
      <patternFill patternType="solid">
        <fgColor rgb="FFFFE699"/>
        <bgColor rgb="FFFFFF99"/>
      </patternFill>
    </fill>
    <fill>
      <patternFill patternType="solid">
        <fgColor rgb="FFFFFFCC"/>
        <bgColor rgb="FFFFF2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63"/>
      </patternFill>
    </fill>
    <fill>
      <patternFill patternType="solid">
        <fgColor theme="4" tint="0.39997558519241921"/>
        <bgColor indexed="64"/>
      </patternFill>
    </fill>
  </fills>
  <borders count="1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166" fontId="2" fillId="0" borderId="0"/>
    <xf numFmtId="0" fontId="58" fillId="0" borderId="0"/>
  </cellStyleXfs>
  <cellXfs count="1064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3" fontId="0" fillId="0" borderId="0" xfId="0" applyNumberFormat="1"/>
    <xf numFmtId="3" fontId="7" fillId="0" borderId="0" xfId="0" applyNumberFormat="1" applyFont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23" fillId="0" borderId="0" xfId="0" applyFont="1"/>
    <xf numFmtId="0" fontId="25" fillId="0" borderId="0" xfId="0" applyFont="1" applyAlignment="1">
      <alignment vertical="top" wrapText="1"/>
    </xf>
    <xf numFmtId="0" fontId="31" fillId="0" borderId="15" xfId="0" applyFont="1" applyBorder="1"/>
    <xf numFmtId="0" fontId="34" fillId="0" borderId="10" xfId="0" applyFont="1" applyBorder="1"/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4" fillId="0" borderId="0" xfId="0" applyFont="1"/>
    <xf numFmtId="0" fontId="11" fillId="0" borderId="0" xfId="0" applyFont="1"/>
    <xf numFmtId="0" fontId="18" fillId="0" borderId="0" xfId="0" applyFont="1"/>
    <xf numFmtId="3" fontId="31" fillId="0" borderId="9" xfId="0" applyNumberFormat="1" applyFont="1" applyBorder="1" applyAlignment="1">
      <alignment horizontal="right"/>
    </xf>
    <xf numFmtId="0" fontId="33" fillId="0" borderId="11" xfId="0" applyFont="1" applyBorder="1" applyAlignment="1">
      <alignment horizontal="right"/>
    </xf>
    <xf numFmtId="0" fontId="31" fillId="0" borderId="10" xfId="0" applyFont="1" applyBorder="1"/>
    <xf numFmtId="0" fontId="31" fillId="0" borderId="11" xfId="0" applyFont="1" applyBorder="1" applyAlignment="1">
      <alignment horizontal="center"/>
    </xf>
    <xf numFmtId="0" fontId="31" fillId="0" borderId="7" xfId="0" applyFont="1" applyBorder="1"/>
    <xf numFmtId="3" fontId="31" fillId="0" borderId="11" xfId="0" applyNumberFormat="1" applyFont="1" applyBorder="1"/>
    <xf numFmtId="0" fontId="32" fillId="0" borderId="17" xfId="0" applyFont="1" applyBorder="1"/>
    <xf numFmtId="0" fontId="32" fillId="0" borderId="18" xfId="0" applyFont="1" applyBorder="1"/>
    <xf numFmtId="3" fontId="31" fillId="0" borderId="19" xfId="0" applyNumberFormat="1" applyFont="1" applyBorder="1"/>
    <xf numFmtId="0" fontId="35" fillId="0" borderId="0" xfId="0" applyFont="1" applyAlignment="1">
      <alignment horizontal="right"/>
    </xf>
    <xf numFmtId="0" fontId="32" fillId="0" borderId="0" xfId="0" applyFont="1"/>
    <xf numFmtId="3" fontId="32" fillId="0" borderId="0" xfId="0" applyNumberFormat="1" applyFont="1"/>
    <xf numFmtId="0" fontId="35" fillId="0" borderId="4" xfId="0" applyFont="1" applyBorder="1" applyAlignment="1">
      <alignment horizontal="center" wrapText="1"/>
    </xf>
    <xf numFmtId="0" fontId="35" fillId="0" borderId="4" xfId="0" applyFont="1" applyBorder="1" applyAlignment="1">
      <alignment horizontal="justify" wrapText="1"/>
    </xf>
    <xf numFmtId="3" fontId="35" fillId="0" borderId="4" xfId="0" applyNumberFormat="1" applyFont="1" applyBorder="1" applyAlignment="1">
      <alignment horizontal="right" wrapText="1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justify" wrapText="1"/>
    </xf>
    <xf numFmtId="3" fontId="35" fillId="0" borderId="0" xfId="0" applyNumberFormat="1" applyFont="1" applyAlignment="1">
      <alignment horizontal="right" wrapText="1"/>
    </xf>
    <xf numFmtId="0" fontId="38" fillId="0" borderId="13" xfId="0" applyFont="1" applyBorder="1" applyAlignment="1">
      <alignment horizontal="center" wrapText="1"/>
    </xf>
    <xf numFmtId="0" fontId="38" fillId="0" borderId="13" xfId="0" applyFont="1" applyBorder="1" applyAlignment="1">
      <alignment horizontal="justify" wrapText="1"/>
    </xf>
    <xf numFmtId="0" fontId="35" fillId="0" borderId="20" xfId="0" applyFont="1" applyBorder="1" applyAlignment="1">
      <alignment horizontal="center" wrapText="1"/>
    </xf>
    <xf numFmtId="0" fontId="35" fillId="0" borderId="20" xfId="0" applyFont="1" applyBorder="1" applyAlignment="1">
      <alignment horizontal="justify" wrapText="1"/>
    </xf>
    <xf numFmtId="3" fontId="35" fillId="0" borderId="20" xfId="0" applyNumberFormat="1" applyFont="1" applyBorder="1" applyAlignment="1">
      <alignment horizontal="right" wrapText="1"/>
    </xf>
    <xf numFmtId="3" fontId="35" fillId="0" borderId="4" xfId="0" applyNumberFormat="1" applyFont="1" applyBorder="1" applyAlignment="1">
      <alignment horizontal="justify" wrapText="1"/>
    </xf>
    <xf numFmtId="0" fontId="35" fillId="0" borderId="0" xfId="0" applyFont="1"/>
    <xf numFmtId="0" fontId="42" fillId="2" borderId="0" xfId="0" applyFont="1" applyFill="1" applyAlignment="1">
      <alignment wrapText="1"/>
    </xf>
    <xf numFmtId="0" fontId="24" fillId="0" borderId="0" xfId="0" applyFont="1"/>
    <xf numFmtId="0" fontId="24" fillId="0" borderId="15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25" xfId="0" applyFont="1" applyBorder="1"/>
    <xf numFmtId="0" fontId="24" fillId="0" borderId="26" xfId="0" applyFont="1" applyBorder="1" applyAlignment="1">
      <alignment horizontal="right"/>
    </xf>
    <xf numFmtId="0" fontId="24" fillId="0" borderId="10" xfId="0" applyFont="1" applyBorder="1"/>
    <xf numFmtId="0" fontId="24" fillId="0" borderId="11" xfId="0" applyFont="1" applyBorder="1" applyAlignment="1">
      <alignment horizontal="right"/>
    </xf>
    <xf numFmtId="0" fontId="44" fillId="0" borderId="10" xfId="0" applyFont="1" applyBorder="1"/>
    <xf numFmtId="0" fontId="44" fillId="0" borderId="11" xfId="0" applyFont="1" applyBorder="1"/>
    <xf numFmtId="0" fontId="24" fillId="0" borderId="16" xfId="0" applyFont="1" applyBorder="1"/>
    <xf numFmtId="0" fontId="24" fillId="0" borderId="12" xfId="0" applyFont="1" applyBorder="1"/>
    <xf numFmtId="0" fontId="4" fillId="0" borderId="0" xfId="0" applyFont="1"/>
    <xf numFmtId="0" fontId="43" fillId="2" borderId="0" xfId="0" applyFont="1" applyFill="1" applyAlignment="1">
      <alignment wrapText="1"/>
    </xf>
    <xf numFmtId="0" fontId="38" fillId="0" borderId="0" xfId="0" applyFont="1" applyAlignment="1">
      <alignment wrapText="1"/>
    </xf>
    <xf numFmtId="0" fontId="37" fillId="0" borderId="14" xfId="0" applyFont="1" applyBorder="1" applyAlignment="1">
      <alignment wrapText="1"/>
    </xf>
    <xf numFmtId="3" fontId="36" fillId="0" borderId="14" xfId="0" applyNumberFormat="1" applyFont="1" applyBorder="1" applyAlignment="1">
      <alignment wrapText="1"/>
    </xf>
    <xf numFmtId="0" fontId="37" fillId="0" borderId="0" xfId="0" applyFont="1" applyAlignment="1">
      <alignment wrapText="1"/>
    </xf>
    <xf numFmtId="3" fontId="36" fillId="0" borderId="0" xfId="0" applyNumberFormat="1" applyFont="1" applyAlignment="1">
      <alignment wrapText="1"/>
    </xf>
    <xf numFmtId="0" fontId="4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0" fillId="0" borderId="0" xfId="0" applyFont="1" applyAlignment="1">
      <alignment vertical="top" wrapText="1"/>
    </xf>
    <xf numFmtId="0" fontId="48" fillId="0" borderId="0" xfId="0" applyFont="1"/>
    <xf numFmtId="0" fontId="30" fillId="0" borderId="6" xfId="0" applyFont="1" applyBorder="1" applyAlignment="1">
      <alignment horizontal="center"/>
    </xf>
    <xf numFmtId="0" fontId="30" fillId="0" borderId="6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30" fillId="0" borderId="36" xfId="0" applyFont="1" applyBorder="1" applyAlignment="1">
      <alignment horizontal="center"/>
    </xf>
    <xf numFmtId="0" fontId="12" fillId="0" borderId="28" xfId="0" applyFont="1" applyBorder="1"/>
    <xf numFmtId="0" fontId="49" fillId="0" borderId="0" xfId="0" applyFont="1"/>
    <xf numFmtId="0" fontId="43" fillId="2" borderId="33" xfId="0" applyFont="1" applyFill="1" applyBorder="1" applyAlignment="1">
      <alignment wrapText="1"/>
    </xf>
    <xf numFmtId="0" fontId="50" fillId="0" borderId="13" xfId="0" applyFont="1" applyBorder="1"/>
    <xf numFmtId="3" fontId="36" fillId="0" borderId="20" xfId="0" applyNumberFormat="1" applyFont="1" applyBorder="1" applyAlignment="1">
      <alignment horizontal="right" wrapText="1"/>
    </xf>
    <xf numFmtId="0" fontId="36" fillId="0" borderId="20" xfId="0" applyFont="1" applyBorder="1" applyAlignment="1">
      <alignment horizontal="center" wrapText="1"/>
    </xf>
    <xf numFmtId="0" fontId="36" fillId="0" borderId="28" xfId="0" applyFont="1" applyBorder="1" applyAlignment="1">
      <alignment horizontal="center" wrapText="1"/>
    </xf>
    <xf numFmtId="0" fontId="54" fillId="0" borderId="22" xfId="0" applyFont="1" applyBorder="1"/>
    <xf numFmtId="0" fontId="11" fillId="0" borderId="0" xfId="0" applyFont="1" applyAlignment="1">
      <alignment horizontal="center"/>
    </xf>
    <xf numFmtId="14" fontId="51" fillId="0" borderId="0" xfId="0" applyNumberFormat="1" applyFont="1" applyAlignment="1">
      <alignment vertical="top" wrapText="1"/>
    </xf>
    <xf numFmtId="0" fontId="51" fillId="0" borderId="0" xfId="0" applyFont="1" applyAlignment="1">
      <alignment vertical="top" wrapText="1"/>
    </xf>
    <xf numFmtId="3" fontId="14" fillId="0" borderId="0" xfId="0" applyNumberFormat="1" applyFont="1"/>
    <xf numFmtId="3" fontId="50" fillId="0" borderId="28" xfId="0" applyNumberFormat="1" applyFont="1" applyBorder="1"/>
    <xf numFmtId="0" fontId="57" fillId="0" borderId="29" xfId="0" applyFont="1" applyBorder="1"/>
    <xf numFmtId="0" fontId="57" fillId="0" borderId="2" xfId="0" applyFont="1" applyBorder="1"/>
    <xf numFmtId="0" fontId="57" fillId="0" borderId="30" xfId="0" applyFont="1" applyBorder="1"/>
    <xf numFmtId="0" fontId="25" fillId="0" borderId="0" xfId="0" applyFont="1" applyAlignment="1">
      <alignment horizontal="center" vertical="top" wrapText="1"/>
    </xf>
    <xf numFmtId="0" fontId="27" fillId="2" borderId="7" xfId="0" applyFont="1" applyFill="1" applyBorder="1" applyAlignment="1">
      <alignment horizontal="center" vertical="top" wrapText="1"/>
    </xf>
    <xf numFmtId="0" fontId="27" fillId="2" borderId="8" xfId="0" applyFont="1" applyFill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27" fillId="0" borderId="10" xfId="0" applyFont="1" applyBorder="1" applyAlignment="1">
      <alignment horizontal="center"/>
    </xf>
    <xf numFmtId="3" fontId="31" fillId="0" borderId="0" xfId="0" applyNumberFormat="1" applyFont="1" applyAlignment="1">
      <alignment horizontal="center"/>
    </xf>
    <xf numFmtId="0" fontId="32" fillId="0" borderId="0" xfId="2" applyFont="1"/>
    <xf numFmtId="3" fontId="32" fillId="0" borderId="0" xfId="2" applyNumberFormat="1" applyFont="1"/>
    <xf numFmtId="3" fontId="32" fillId="0" borderId="0" xfId="2" applyNumberFormat="1" applyFont="1" applyAlignment="1">
      <alignment horizontal="right"/>
    </xf>
    <xf numFmtId="49" fontId="0" fillId="0" borderId="0" xfId="0" applyNumberFormat="1"/>
    <xf numFmtId="0" fontId="59" fillId="0" borderId="15" xfId="0" applyFont="1" applyBorder="1"/>
    <xf numFmtId="0" fontId="59" fillId="0" borderId="24" xfId="2" applyFont="1" applyBorder="1" applyAlignment="1">
      <alignment horizontal="center" wrapText="1"/>
    </xf>
    <xf numFmtId="3" fontId="59" fillId="0" borderId="24" xfId="2" applyNumberFormat="1" applyFont="1" applyBorder="1" applyAlignment="1">
      <alignment horizontal="center" wrapText="1"/>
    </xf>
    <xf numFmtId="3" fontId="59" fillId="0" borderId="19" xfId="2" applyNumberFormat="1" applyFont="1" applyBorder="1" applyAlignment="1">
      <alignment horizontal="center" wrapText="1"/>
    </xf>
    <xf numFmtId="0" fontId="59" fillId="0" borderId="23" xfId="2" applyFont="1" applyBorder="1" applyAlignment="1">
      <alignment horizontal="left" wrapText="1"/>
    </xf>
    <xf numFmtId="49" fontId="19" fillId="0" borderId="6" xfId="2" applyNumberFormat="1" applyFont="1" applyBorder="1" applyAlignment="1">
      <alignment horizontal="justify" wrapText="1"/>
    </xf>
    <xf numFmtId="3" fontId="19" fillId="0" borderId="6" xfId="2" applyNumberFormat="1" applyFont="1" applyBorder="1" applyAlignment="1">
      <alignment horizontal="right" wrapText="1"/>
    </xf>
    <xf numFmtId="49" fontId="59" fillId="0" borderId="6" xfId="2" applyNumberFormat="1" applyFont="1" applyBorder="1" applyAlignment="1">
      <alignment horizontal="justify" wrapText="1"/>
    </xf>
    <xf numFmtId="49" fontId="59" fillId="0" borderId="6" xfId="2" applyNumberFormat="1" applyFont="1" applyBorder="1"/>
    <xf numFmtId="0" fontId="19" fillId="0" borderId="6" xfId="2" applyFont="1" applyBorder="1"/>
    <xf numFmtId="49" fontId="19" fillId="0" borderId="6" xfId="2" applyNumberFormat="1" applyFont="1" applyBorder="1"/>
    <xf numFmtId="0" fontId="19" fillId="0" borderId="6" xfId="0" applyFont="1" applyBorder="1"/>
    <xf numFmtId="0" fontId="59" fillId="0" borderId="25" xfId="0" applyFont="1" applyBorder="1"/>
    <xf numFmtId="49" fontId="19" fillId="0" borderId="10" xfId="0" applyNumberFormat="1" applyFont="1" applyBorder="1" applyAlignment="1">
      <alignment horizontal="right"/>
    </xf>
    <xf numFmtId="3" fontId="19" fillId="0" borderId="11" xfId="2" applyNumberFormat="1" applyFont="1" applyBorder="1" applyAlignment="1">
      <alignment horizontal="right" wrapText="1"/>
    </xf>
    <xf numFmtId="49" fontId="59" fillId="0" borderId="10" xfId="0" applyNumberFormat="1" applyFont="1" applyBorder="1"/>
    <xf numFmtId="0" fontId="19" fillId="0" borderId="11" xfId="2" applyFont="1" applyBorder="1"/>
    <xf numFmtId="0" fontId="19" fillId="0" borderId="11" xfId="0" applyFont="1" applyBorder="1"/>
    <xf numFmtId="49" fontId="19" fillId="0" borderId="16" xfId="0" applyNumberFormat="1" applyFont="1" applyBorder="1" applyAlignment="1">
      <alignment horizontal="right"/>
    </xf>
    <xf numFmtId="0" fontId="19" fillId="0" borderId="27" xfId="0" applyFont="1" applyBorder="1"/>
    <xf numFmtId="0" fontId="19" fillId="0" borderId="12" xfId="0" applyFont="1" applyBorder="1"/>
    <xf numFmtId="3" fontId="59" fillId="0" borderId="23" xfId="2" applyNumberFormat="1" applyFont="1" applyBorder="1" applyAlignment="1">
      <alignment horizontal="center" wrapText="1"/>
    </xf>
    <xf numFmtId="0" fontId="59" fillId="0" borderId="6" xfId="2" applyFont="1" applyBorder="1"/>
    <xf numFmtId="3" fontId="59" fillId="0" borderId="26" xfId="2" applyNumberFormat="1" applyFont="1" applyBorder="1" applyAlignment="1">
      <alignment horizontal="center" wrapText="1"/>
    </xf>
    <xf numFmtId="0" fontId="59" fillId="0" borderId="11" xfId="2" applyFont="1" applyBorder="1"/>
    <xf numFmtId="3" fontId="6" fillId="0" borderId="0" xfId="0" applyNumberFormat="1" applyFont="1" applyAlignment="1">
      <alignment horizontal="center" vertical="center"/>
    </xf>
    <xf numFmtId="0" fontId="62" fillId="0" borderId="3" xfId="0" applyFont="1" applyBorder="1"/>
    <xf numFmtId="3" fontId="63" fillId="0" borderId="4" xfId="0" applyNumberFormat="1" applyFont="1" applyBorder="1"/>
    <xf numFmtId="3" fontId="61" fillId="0" borderId="5" xfId="0" applyNumberFormat="1" applyFont="1" applyBorder="1" applyAlignment="1">
      <alignment horizontal="right"/>
    </xf>
    <xf numFmtId="0" fontId="62" fillId="0" borderId="31" xfId="0" applyFont="1" applyBorder="1"/>
    <xf numFmtId="3" fontId="62" fillId="0" borderId="20" xfId="0" applyNumberFormat="1" applyFont="1" applyBorder="1"/>
    <xf numFmtId="3" fontId="61" fillId="0" borderId="5" xfId="0" applyNumberFormat="1" applyFont="1" applyBorder="1"/>
    <xf numFmtId="0" fontId="30" fillId="3" borderId="11" xfId="0" applyFont="1" applyFill="1" applyBorder="1"/>
    <xf numFmtId="0" fontId="30" fillId="0" borderId="27" xfId="0" applyFont="1" applyBorder="1" applyAlignment="1">
      <alignment horizontal="center"/>
    </xf>
    <xf numFmtId="0" fontId="30" fillId="3" borderId="11" xfId="0" applyFont="1" applyFill="1" applyBorder="1" applyAlignment="1">
      <alignment wrapText="1"/>
    </xf>
    <xf numFmtId="0" fontId="30" fillId="3" borderId="41" xfId="0" applyFont="1" applyFill="1" applyBorder="1"/>
    <xf numFmtId="0" fontId="30" fillId="3" borderId="12" xfId="0" applyFont="1" applyFill="1" applyBorder="1"/>
    <xf numFmtId="0" fontId="30" fillId="3" borderId="0" xfId="0" applyFont="1" applyFill="1"/>
    <xf numFmtId="0" fontId="30" fillId="3" borderId="0" xfId="0" applyFont="1" applyFill="1" applyAlignment="1">
      <alignment horizontal="right"/>
    </xf>
    <xf numFmtId="0" fontId="27" fillId="3" borderId="9" xfId="0" applyFont="1" applyFill="1" applyBorder="1" applyAlignment="1">
      <alignment horizontal="center" vertical="top" wrapText="1"/>
    </xf>
    <xf numFmtId="0" fontId="27" fillId="3" borderId="11" xfId="0" applyFont="1" applyFill="1" applyBorder="1"/>
    <xf numFmtId="0" fontId="30" fillId="0" borderId="10" xfId="0" applyFont="1" applyBorder="1" applyAlignment="1">
      <alignment horizontal="center"/>
    </xf>
    <xf numFmtId="3" fontId="34" fillId="3" borderId="11" xfId="0" applyNumberFormat="1" applyFont="1" applyFill="1" applyBorder="1"/>
    <xf numFmtId="0" fontId="26" fillId="0" borderId="3" xfId="0" applyFont="1" applyBorder="1"/>
    <xf numFmtId="3" fontId="19" fillId="3" borderId="6" xfId="2" applyNumberFormat="1" applyFont="1" applyFill="1" applyBorder="1" applyAlignment="1">
      <alignment horizontal="right" wrapText="1"/>
    </xf>
    <xf numFmtId="3" fontId="19" fillId="3" borderId="11" xfId="2" applyNumberFormat="1" applyFont="1" applyFill="1" applyBorder="1" applyAlignment="1">
      <alignment horizontal="right" wrapText="1"/>
    </xf>
    <xf numFmtId="0" fontId="24" fillId="3" borderId="11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0" fillId="3" borderId="0" xfId="0" applyFill="1"/>
    <xf numFmtId="3" fontId="17" fillId="0" borderId="0" xfId="0" applyNumberFormat="1" applyFont="1" applyAlignment="1">
      <alignment wrapText="1"/>
    </xf>
    <xf numFmtId="0" fontId="23" fillId="0" borderId="0" xfId="0" applyFont="1" applyAlignment="1">
      <alignment horizontal="right"/>
    </xf>
    <xf numFmtId="0" fontId="53" fillId="0" borderId="22" xfId="0" applyFont="1" applyBorder="1" applyAlignment="1">
      <alignment vertical="top" wrapText="1"/>
    </xf>
    <xf numFmtId="3" fontId="62" fillId="0" borderId="45" xfId="0" applyNumberFormat="1" applyFont="1" applyBorder="1"/>
    <xf numFmtId="0" fontId="44" fillId="0" borderId="0" xfId="0" applyFont="1" applyAlignment="1">
      <alignment horizontal="center"/>
    </xf>
    <xf numFmtId="1" fontId="0" fillId="0" borderId="0" xfId="0" applyNumberFormat="1"/>
    <xf numFmtId="0" fontId="30" fillId="3" borderId="18" xfId="0" applyFont="1" applyFill="1" applyBorder="1"/>
    <xf numFmtId="0" fontId="0" fillId="0" borderId="0" xfId="0" applyAlignment="1"/>
    <xf numFmtId="0" fontId="71" fillId="0" borderId="0" xfId="0" applyFont="1"/>
    <xf numFmtId="0" fontId="75" fillId="0" borderId="0" xfId="0" applyFont="1"/>
    <xf numFmtId="3" fontId="44" fillId="0" borderId="0" xfId="0" applyNumberFormat="1" applyFont="1"/>
    <xf numFmtId="0" fontId="73" fillId="0" borderId="0" xfId="0" applyFont="1"/>
    <xf numFmtId="0" fontId="73" fillId="0" borderId="0" xfId="0" applyFont="1" applyAlignment="1">
      <alignment horizontal="right"/>
    </xf>
    <xf numFmtId="3" fontId="44" fillId="9" borderId="76" xfId="0" applyNumberFormat="1" applyFont="1" applyFill="1" applyBorder="1"/>
    <xf numFmtId="3" fontId="44" fillId="9" borderId="49" xfId="0" applyNumberFormat="1" applyFont="1" applyFill="1" applyBorder="1"/>
    <xf numFmtId="3" fontId="44" fillId="9" borderId="49" xfId="0" applyNumberFormat="1" applyFont="1" applyFill="1" applyBorder="1" applyAlignment="1">
      <alignment horizontal="center"/>
    </xf>
    <xf numFmtId="3" fontId="44" fillId="9" borderId="80" xfId="0" applyNumberFormat="1" applyFont="1" applyFill="1" applyBorder="1"/>
    <xf numFmtId="3" fontId="44" fillId="9" borderId="67" xfId="0" applyNumberFormat="1" applyFont="1" applyFill="1" applyBorder="1" applyAlignment="1">
      <alignment horizontal="center"/>
    </xf>
    <xf numFmtId="0" fontId="59" fillId="0" borderId="0" xfId="0" applyFont="1" applyAlignment="1">
      <alignment horizontal="center"/>
    </xf>
    <xf numFmtId="3" fontId="44" fillId="0" borderId="0" xfId="0" applyNumberFormat="1" applyFont="1" applyAlignment="1">
      <alignment horizontal="center"/>
    </xf>
    <xf numFmtId="3" fontId="44" fillId="9" borderId="76" xfId="0" applyNumberFormat="1" applyFont="1" applyFill="1" applyBorder="1" applyAlignment="1">
      <alignment horizontal="center"/>
    </xf>
    <xf numFmtId="49" fontId="45" fillId="0" borderId="25" xfId="0" applyNumberFormat="1" applyFont="1" applyFill="1" applyBorder="1" applyAlignment="1">
      <alignment horizontal="left" vertical="center" wrapText="1" shrinkToFit="1"/>
    </xf>
    <xf numFmtId="49" fontId="45" fillId="0" borderId="23" xfId="0" applyNumberFormat="1" applyFont="1" applyFill="1" applyBorder="1" applyAlignment="1">
      <alignment vertical="center" wrapText="1" shrinkToFit="1"/>
    </xf>
    <xf numFmtId="3" fontId="45" fillId="0" borderId="23" xfId="0" applyNumberFormat="1" applyFont="1" applyFill="1" applyBorder="1" applyAlignment="1">
      <alignment vertical="center" wrapText="1" shrinkToFit="1"/>
    </xf>
    <xf numFmtId="3" fontId="45" fillId="0" borderId="23" xfId="0" applyNumberFormat="1" applyFont="1" applyFill="1" applyBorder="1" applyAlignment="1">
      <alignment horizontal="center" vertical="center" wrapText="1" shrinkToFit="1"/>
    </xf>
    <xf numFmtId="3" fontId="45" fillId="0" borderId="26" xfId="0" applyNumberFormat="1" applyFont="1" applyFill="1" applyBorder="1" applyAlignment="1">
      <alignment vertical="center" wrapText="1" shrinkToFit="1"/>
    </xf>
    <xf numFmtId="3" fontId="45" fillId="0" borderId="23" xfId="0" applyNumberFormat="1" applyFont="1" applyFill="1" applyBorder="1" applyAlignment="1">
      <alignment horizontal="right" vertical="center" wrapText="1" shrinkToFit="1"/>
    </xf>
    <xf numFmtId="3" fontId="45" fillId="0" borderId="26" xfId="0" applyNumberFormat="1" applyFont="1" applyFill="1" applyBorder="1" applyAlignment="1">
      <alignment horizontal="right" vertical="center" wrapText="1" shrinkToFit="1"/>
    </xf>
    <xf numFmtId="0" fontId="74" fillId="0" borderId="0" xfId="0" applyFont="1"/>
    <xf numFmtId="0" fontId="77" fillId="0" borderId="0" xfId="0" applyFont="1" applyAlignment="1">
      <alignment horizontal="right"/>
    </xf>
    <xf numFmtId="3" fontId="76" fillId="9" borderId="76" xfId="0" applyNumberFormat="1" applyFont="1" applyFill="1" applyBorder="1"/>
    <xf numFmtId="0" fontId="76" fillId="0" borderId="0" xfId="0" applyFont="1" applyAlignment="1">
      <alignment horizontal="center"/>
    </xf>
    <xf numFmtId="3" fontId="76" fillId="0" borderId="0" xfId="0" applyNumberFormat="1" applyFont="1"/>
    <xf numFmtId="3" fontId="76" fillId="0" borderId="0" xfId="0" applyNumberFormat="1" applyFont="1" applyAlignment="1">
      <alignment horizontal="center"/>
    </xf>
    <xf numFmtId="3" fontId="76" fillId="9" borderId="76" xfId="0" applyNumberFormat="1" applyFont="1" applyFill="1" applyBorder="1" applyAlignment="1">
      <alignment horizontal="center"/>
    </xf>
    <xf numFmtId="49" fontId="74" fillId="0" borderId="25" xfId="0" applyNumberFormat="1" applyFont="1" applyFill="1" applyBorder="1" applyAlignment="1">
      <alignment horizontal="left" vertical="center" wrapText="1" shrinkToFit="1"/>
    </xf>
    <xf numFmtId="49" fontId="74" fillId="0" borderId="23" xfId="0" applyNumberFormat="1" applyFont="1" applyFill="1" applyBorder="1" applyAlignment="1">
      <alignment vertical="center" wrapText="1" shrinkToFit="1"/>
    </xf>
    <xf numFmtId="3" fontId="74" fillId="0" borderId="23" xfId="0" applyNumberFormat="1" applyFont="1" applyFill="1" applyBorder="1" applyAlignment="1">
      <alignment vertical="center" wrapText="1" shrinkToFit="1"/>
    </xf>
    <xf numFmtId="3" fontId="74" fillId="0" borderId="23" xfId="0" applyNumberFormat="1" applyFont="1" applyFill="1" applyBorder="1" applyAlignment="1">
      <alignment horizontal="center" vertical="center" wrapText="1" shrinkToFit="1"/>
    </xf>
    <xf numFmtId="3" fontId="74" fillId="0" borderId="26" xfId="0" applyNumberFormat="1" applyFont="1" applyFill="1" applyBorder="1" applyAlignment="1">
      <alignment vertical="center" wrapText="1" shrinkToFit="1"/>
    </xf>
    <xf numFmtId="3" fontId="74" fillId="0" borderId="43" xfId="0" applyNumberFormat="1" applyFont="1" applyFill="1" applyBorder="1" applyAlignment="1">
      <alignment vertical="center" wrapText="1" shrinkToFit="1"/>
    </xf>
    <xf numFmtId="3" fontId="74" fillId="0" borderId="42" xfId="0" applyNumberFormat="1" applyFont="1" applyFill="1" applyBorder="1" applyAlignment="1">
      <alignment vertical="center" wrapText="1" shrinkToFit="1"/>
    </xf>
    <xf numFmtId="3" fontId="77" fillId="0" borderId="23" xfId="0" applyNumberFormat="1" applyFont="1" applyFill="1" applyBorder="1" applyAlignment="1">
      <alignment vertical="center" wrapText="1" shrinkToFit="1"/>
    </xf>
    <xf numFmtId="0" fontId="74" fillId="0" borderId="23" xfId="0" applyFont="1" applyFill="1" applyBorder="1" applyAlignment="1">
      <alignment horizontal="left" vertical="center" wrapText="1" shrinkToFit="1"/>
    </xf>
    <xf numFmtId="3" fontId="74" fillId="0" borderId="23" xfId="0" applyNumberFormat="1" applyFont="1" applyFill="1" applyBorder="1" applyAlignment="1">
      <alignment horizontal="right" vertical="center" wrapText="1" shrinkToFit="1"/>
    </xf>
    <xf numFmtId="3" fontId="74" fillId="0" borderId="26" xfId="0" applyNumberFormat="1" applyFont="1" applyFill="1" applyBorder="1" applyAlignment="1">
      <alignment horizontal="right" vertical="center" wrapText="1" shrinkToFit="1"/>
    </xf>
    <xf numFmtId="0" fontId="30" fillId="3" borderId="62" xfId="0" applyFont="1" applyFill="1" applyBorder="1"/>
    <xf numFmtId="0" fontId="30" fillId="3" borderId="62" xfId="0" applyFont="1" applyFill="1" applyBorder="1" applyAlignment="1">
      <alignment vertical="top" wrapText="1"/>
    </xf>
    <xf numFmtId="0" fontId="30" fillId="3" borderId="62" xfId="0" applyFont="1" applyFill="1" applyBorder="1" applyAlignment="1">
      <alignment wrapText="1"/>
    </xf>
    <xf numFmtId="0" fontId="27" fillId="0" borderId="6" xfId="0" applyFont="1" applyBorder="1"/>
    <xf numFmtId="0" fontId="30" fillId="3" borderId="10" xfId="0" applyFont="1" applyFill="1" applyBorder="1" applyAlignment="1">
      <alignment horizontal="center"/>
    </xf>
    <xf numFmtId="0" fontId="30" fillId="0" borderId="6" xfId="0" applyFont="1" applyBorder="1" applyAlignment="1">
      <alignment horizontal="center" vertical="center" wrapText="1"/>
    </xf>
    <xf numFmtId="0" fontId="30" fillId="0" borderId="6" xfId="0" applyFont="1" applyBorder="1"/>
    <xf numFmtId="0" fontId="30" fillId="0" borderId="10" xfId="0" applyFont="1" applyBorder="1"/>
    <xf numFmtId="0" fontId="30" fillId="0" borderId="17" xfId="0" applyFont="1" applyBorder="1"/>
    <xf numFmtId="0" fontId="30" fillId="0" borderId="16" xfId="0" applyFont="1" applyBorder="1"/>
    <xf numFmtId="0" fontId="8" fillId="0" borderId="33" xfId="0" applyFont="1" applyBorder="1"/>
    <xf numFmtId="1" fontId="61" fillId="0" borderId="13" xfId="3" applyNumberFormat="1" applyFont="1" applyBorder="1" applyAlignment="1">
      <alignment horizontal="center" vertical="center" wrapText="1"/>
    </xf>
    <xf numFmtId="3" fontId="62" fillId="0" borderId="83" xfId="0" applyNumberFormat="1" applyFont="1" applyBorder="1"/>
    <xf numFmtId="3" fontId="62" fillId="0" borderId="84" xfId="0" applyNumberFormat="1" applyFont="1" applyBorder="1"/>
    <xf numFmtId="3" fontId="64" fillId="0" borderId="69" xfId="0" applyNumberFormat="1" applyFont="1" applyBorder="1"/>
    <xf numFmtId="0" fontId="62" fillId="0" borderId="0" xfId="0" applyFont="1" applyBorder="1"/>
    <xf numFmtId="0" fontId="64" fillId="0" borderId="69" xfId="0" applyFont="1" applyBorder="1"/>
    <xf numFmtId="0" fontId="62" fillId="0" borderId="85" xfId="0" applyFont="1" applyBorder="1"/>
    <xf numFmtId="0" fontId="64" fillId="0" borderId="68" xfId="0" applyFont="1" applyBorder="1"/>
    <xf numFmtId="0" fontId="62" fillId="0" borderId="86" xfId="0" applyFont="1" applyBorder="1"/>
    <xf numFmtId="0" fontId="45" fillId="3" borderId="52" xfId="0" applyFont="1" applyFill="1" applyBorder="1" applyAlignment="1">
      <alignment horizontal="center" vertical="top" wrapText="1"/>
    </xf>
    <xf numFmtId="0" fontId="30" fillId="3" borderId="77" xfId="0" applyFont="1" applyFill="1" applyBorder="1"/>
    <xf numFmtId="0" fontId="30" fillId="0" borderId="52" xfId="0" applyFont="1" applyBorder="1" applyAlignment="1">
      <alignment horizontal="center"/>
    </xf>
    <xf numFmtId="0" fontId="30" fillId="3" borderId="77" xfId="0" applyFont="1" applyFill="1" applyBorder="1" applyAlignment="1">
      <alignment vertical="top" wrapText="1"/>
    </xf>
    <xf numFmtId="0" fontId="30" fillId="3" borderId="77" xfId="0" applyFont="1" applyFill="1" applyBorder="1" applyAlignment="1">
      <alignment wrapText="1"/>
    </xf>
    <xf numFmtId="0" fontId="30" fillId="0" borderId="52" xfId="0" applyFont="1" applyBorder="1" applyAlignment="1">
      <alignment horizontal="center" vertical="top" wrapText="1"/>
    </xf>
    <xf numFmtId="0" fontId="30" fillId="3" borderId="0" xfId="0" applyFont="1" applyFill="1" applyBorder="1"/>
    <xf numFmtId="0" fontId="30" fillId="3" borderId="91" xfId="0" applyFont="1" applyFill="1" applyBorder="1"/>
    <xf numFmtId="0" fontId="30" fillId="0" borderId="63" xfId="0" applyFont="1" applyBorder="1" applyAlignment="1">
      <alignment horizontal="center"/>
    </xf>
    <xf numFmtId="0" fontId="46" fillId="0" borderId="64" xfId="0" applyFont="1" applyBorder="1" applyAlignment="1">
      <alignment horizontal="center" vertical="center" wrapText="1"/>
    </xf>
    <xf numFmtId="0" fontId="46" fillId="0" borderId="51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45" fillId="3" borderId="59" xfId="0" applyFont="1" applyFill="1" applyBorder="1" applyAlignment="1">
      <alignment horizontal="center" vertical="top" wrapText="1"/>
    </xf>
    <xf numFmtId="0" fontId="30" fillId="3" borderId="79" xfId="0" applyFont="1" applyFill="1" applyBorder="1"/>
    <xf numFmtId="0" fontId="30" fillId="0" borderId="72" xfId="0" applyFont="1" applyBorder="1" applyAlignment="1">
      <alignment horizontal="center"/>
    </xf>
    <xf numFmtId="0" fontId="30" fillId="0" borderId="83" xfId="0" applyFont="1" applyBorder="1" applyAlignment="1">
      <alignment horizontal="center"/>
    </xf>
    <xf numFmtId="0" fontId="30" fillId="0" borderId="83" xfId="0" applyFont="1" applyBorder="1" applyAlignment="1">
      <alignment horizontal="center" vertical="top" wrapText="1"/>
    </xf>
    <xf numFmtId="0" fontId="27" fillId="3" borderId="62" xfId="0" applyFont="1" applyFill="1" applyBorder="1"/>
    <xf numFmtId="0" fontId="30" fillId="0" borderId="84" xfId="0" applyFont="1" applyBorder="1" applyAlignment="1">
      <alignment horizontal="center"/>
    </xf>
    <xf numFmtId="0" fontId="30" fillId="0" borderId="88" xfId="0" applyFont="1" applyBorder="1" applyAlignment="1">
      <alignment horizontal="center"/>
    </xf>
    <xf numFmtId="0" fontId="50" fillId="0" borderId="46" xfId="0" applyFont="1" applyBorder="1" applyAlignment="1">
      <alignment horizontal="center" vertical="top" wrapText="1"/>
    </xf>
    <xf numFmtId="0" fontId="0" fillId="0" borderId="46" xfId="0" applyBorder="1"/>
    <xf numFmtId="0" fontId="45" fillId="0" borderId="52" xfId="0" applyFont="1" applyBorder="1" applyAlignment="1">
      <alignment horizontal="center" vertical="top" wrapText="1"/>
    </xf>
    <xf numFmtId="0" fontId="30" fillId="0" borderId="85" xfId="0" applyFont="1" applyBorder="1" applyAlignment="1">
      <alignment horizontal="center"/>
    </xf>
    <xf numFmtId="0" fontId="30" fillId="0" borderId="85" xfId="0" applyFont="1" applyBorder="1" applyAlignment="1">
      <alignment horizontal="center" vertical="top" wrapText="1"/>
    </xf>
    <xf numFmtId="0" fontId="45" fillId="0" borderId="59" xfId="0" applyFont="1" applyBorder="1" applyAlignment="1">
      <alignment horizontal="center" vertical="top" wrapText="1"/>
    </xf>
    <xf numFmtId="0" fontId="49" fillId="0" borderId="82" xfId="0" applyFont="1" applyBorder="1"/>
    <xf numFmtId="0" fontId="45" fillId="3" borderId="55" xfId="0" applyFont="1" applyFill="1" applyBorder="1" applyAlignment="1">
      <alignment horizontal="center" vertical="top" wrapText="1"/>
    </xf>
    <xf numFmtId="0" fontId="30" fillId="3" borderId="78" xfId="0" applyFont="1" applyFill="1" applyBorder="1"/>
    <xf numFmtId="3" fontId="47" fillId="0" borderId="68" xfId="0" applyNumberFormat="1" applyFont="1" applyBorder="1" applyAlignment="1">
      <alignment horizontal="center" vertical="top" wrapText="1"/>
    </xf>
    <xf numFmtId="3" fontId="45" fillId="0" borderId="60" xfId="0" applyNumberFormat="1" applyFont="1" applyBorder="1" applyAlignment="1">
      <alignment horizontal="right" vertical="top" wrapText="1"/>
    </xf>
    <xf numFmtId="3" fontId="45" fillId="0" borderId="53" xfId="0" applyNumberFormat="1" applyFont="1" applyBorder="1" applyAlignment="1">
      <alignment horizontal="right"/>
    </xf>
    <xf numFmtId="3" fontId="49" fillId="0" borderId="53" xfId="1" applyNumberFormat="1" applyFont="1" applyBorder="1" applyAlignment="1">
      <alignment horizontal="right"/>
    </xf>
    <xf numFmtId="3" fontId="49" fillId="0" borderId="77" xfId="1" applyNumberFormat="1" applyFont="1" applyBorder="1" applyAlignment="1">
      <alignment horizontal="right"/>
    </xf>
    <xf numFmtId="3" fontId="45" fillId="0" borderId="53" xfId="0" applyNumberFormat="1" applyFont="1" applyBorder="1" applyAlignment="1">
      <alignment horizontal="right" vertical="top" wrapText="1"/>
    </xf>
    <xf numFmtId="3" fontId="0" fillId="0" borderId="0" xfId="0" applyNumberFormat="1" applyBorder="1"/>
    <xf numFmtId="3" fontId="49" fillId="0" borderId="52" xfId="1" applyNumberFormat="1" applyFont="1" applyBorder="1" applyAlignment="1">
      <alignment horizontal="right"/>
    </xf>
    <xf numFmtId="3" fontId="49" fillId="0" borderId="62" xfId="1" applyNumberFormat="1" applyFont="1" applyBorder="1" applyAlignment="1">
      <alignment horizontal="right"/>
    </xf>
    <xf numFmtId="3" fontId="45" fillId="0" borderId="53" xfId="1" applyNumberFormat="1" applyFont="1" applyBorder="1" applyAlignment="1">
      <alignment horizontal="right" wrapText="1"/>
    </xf>
    <xf numFmtId="3" fontId="45" fillId="0" borderId="53" xfId="0" applyNumberFormat="1" applyFont="1" applyBorder="1" applyAlignment="1">
      <alignment horizontal="right" wrapText="1"/>
    </xf>
    <xf numFmtId="0" fontId="19" fillId="0" borderId="25" xfId="0" applyFont="1" applyBorder="1" applyAlignment="1">
      <alignment horizontal="center" vertical="top" wrapText="1"/>
    </xf>
    <xf numFmtId="3" fontId="45" fillId="0" borderId="23" xfId="0" applyNumberFormat="1" applyFont="1" applyBorder="1" applyAlignment="1">
      <alignment horizontal="right" wrapText="1"/>
    </xf>
    <xf numFmtId="3" fontId="45" fillId="0" borderId="23" xfId="1" applyNumberFormat="1" applyFont="1" applyBorder="1" applyAlignment="1">
      <alignment horizontal="right" wrapText="1"/>
    </xf>
    <xf numFmtId="3" fontId="49" fillId="0" borderId="23" xfId="1" applyNumberFormat="1" applyFont="1" applyBorder="1" applyAlignment="1">
      <alignment horizontal="right"/>
    </xf>
    <xf numFmtId="3" fontId="49" fillId="0" borderId="35" xfId="1" applyNumberFormat="1" applyFont="1" applyBorder="1" applyAlignment="1">
      <alignment horizontal="right"/>
    </xf>
    <xf numFmtId="0" fontId="56" fillId="0" borderId="63" xfId="0" applyFont="1" applyBorder="1" applyAlignment="1">
      <alignment horizontal="center" vertical="center" wrapText="1"/>
    </xf>
    <xf numFmtId="3" fontId="49" fillId="0" borderId="25" xfId="1" applyNumberFormat="1" applyFont="1" applyBorder="1" applyAlignment="1">
      <alignment horizontal="right"/>
    </xf>
    <xf numFmtId="3" fontId="49" fillId="0" borderId="26" xfId="1" applyNumberFormat="1" applyFont="1" applyBorder="1" applyAlignment="1">
      <alignment horizontal="right"/>
    </xf>
    <xf numFmtId="3" fontId="49" fillId="0" borderId="0" xfId="1" applyNumberFormat="1" applyFont="1" applyBorder="1" applyAlignment="1">
      <alignment horizontal="right"/>
    </xf>
    <xf numFmtId="3" fontId="45" fillId="0" borderId="51" xfId="0" applyNumberFormat="1" applyFont="1" applyBorder="1" applyAlignment="1">
      <alignment horizontal="right"/>
    </xf>
    <xf numFmtId="3" fontId="45" fillId="0" borderId="51" xfId="1" applyNumberFormat="1" applyFont="1" applyBorder="1" applyAlignment="1">
      <alignment horizontal="right" wrapText="1"/>
    </xf>
    <xf numFmtId="3" fontId="49" fillId="0" borderId="51" xfId="1" applyNumberFormat="1" applyFont="1" applyBorder="1" applyAlignment="1">
      <alignment horizontal="right"/>
    </xf>
    <xf numFmtId="3" fontId="49" fillId="0" borderId="91" xfId="1" applyNumberFormat="1" applyFont="1" applyBorder="1" applyAlignment="1">
      <alignment horizontal="right"/>
    </xf>
    <xf numFmtId="3" fontId="49" fillId="0" borderId="63" xfId="1" applyNumberFormat="1" applyFont="1" applyBorder="1" applyAlignment="1">
      <alignment horizontal="right"/>
    </xf>
    <xf numFmtId="3" fontId="49" fillId="0" borderId="74" xfId="1" applyNumberFormat="1" applyFont="1" applyBorder="1" applyAlignment="1">
      <alignment horizontal="right"/>
    </xf>
    <xf numFmtId="0" fontId="45" fillId="0" borderId="23" xfId="0" applyFont="1" applyBorder="1" applyAlignment="1">
      <alignment horizontal="right"/>
    </xf>
    <xf numFmtId="3" fontId="45" fillId="0" borderId="90" xfId="0" applyNumberFormat="1" applyFont="1" applyBorder="1" applyAlignment="1">
      <alignment horizontal="right" vertical="top" wrapText="1"/>
    </xf>
    <xf numFmtId="0" fontId="49" fillId="0" borderId="60" xfId="0" applyFont="1" applyBorder="1" applyAlignment="1">
      <alignment horizontal="right"/>
    </xf>
    <xf numFmtId="0" fontId="49" fillId="0" borderId="79" xfId="0" applyFont="1" applyBorder="1" applyAlignment="1">
      <alignment horizontal="right"/>
    </xf>
    <xf numFmtId="0" fontId="49" fillId="0" borderId="59" xfId="0" applyFont="1" applyBorder="1" applyAlignment="1">
      <alignment horizontal="right"/>
    </xf>
    <xf numFmtId="0" fontId="45" fillId="0" borderId="53" xfId="0" applyFont="1" applyBorder="1" applyAlignment="1">
      <alignment horizontal="right"/>
    </xf>
    <xf numFmtId="3" fontId="45" fillId="0" borderId="56" xfId="0" applyNumberFormat="1" applyFont="1" applyBorder="1" applyAlignment="1">
      <alignment horizontal="right" vertical="top" wrapText="1"/>
    </xf>
    <xf numFmtId="0" fontId="49" fillId="0" borderId="53" xfId="0" applyFont="1" applyBorder="1" applyAlignment="1">
      <alignment horizontal="right"/>
    </xf>
    <xf numFmtId="0" fontId="49" fillId="0" borderId="62" xfId="0" applyFont="1" applyBorder="1" applyAlignment="1">
      <alignment horizontal="right"/>
    </xf>
    <xf numFmtId="0" fontId="49" fillId="0" borderId="52" xfId="0" applyFont="1" applyBorder="1" applyAlignment="1">
      <alignment horizontal="right"/>
    </xf>
    <xf numFmtId="0" fontId="45" fillId="0" borderId="53" xfId="0" applyFont="1" applyBorder="1" applyAlignment="1">
      <alignment horizontal="right" vertical="top" wrapText="1"/>
    </xf>
    <xf numFmtId="3" fontId="53" fillId="0" borderId="56" xfId="0" applyNumberFormat="1" applyFont="1" applyBorder="1" applyAlignment="1">
      <alignment horizontal="right" vertical="top" wrapText="1"/>
    </xf>
    <xf numFmtId="0" fontId="45" fillId="0" borderId="56" xfId="0" applyFont="1" applyBorder="1" applyAlignment="1">
      <alignment horizontal="right" vertical="top" wrapText="1"/>
    </xf>
    <xf numFmtId="0" fontId="49" fillId="0" borderId="56" xfId="0" applyFont="1" applyBorder="1" applyAlignment="1">
      <alignment horizontal="right"/>
    </xf>
    <xf numFmtId="3" fontId="49" fillId="0" borderId="53" xfId="0" applyNumberFormat="1" applyFont="1" applyBorder="1" applyAlignment="1">
      <alignment horizontal="right"/>
    </xf>
    <xf numFmtId="3" fontId="53" fillId="0" borderId="68" xfId="0" applyNumberFormat="1" applyFont="1" applyBorder="1" applyAlignment="1">
      <alignment horizontal="right" vertical="top" wrapText="1"/>
    </xf>
    <xf numFmtId="3" fontId="45" fillId="0" borderId="56" xfId="1" applyNumberFormat="1" applyFont="1" applyBorder="1" applyAlignment="1">
      <alignment horizontal="right" wrapText="1"/>
    </xf>
    <xf numFmtId="3" fontId="45" fillId="3" borderId="56" xfId="1" applyNumberFormat="1" applyFont="1" applyFill="1" applyBorder="1" applyAlignment="1">
      <alignment horizontal="right" wrapText="1"/>
    </xf>
    <xf numFmtId="3" fontId="45" fillId="3" borderId="53" xfId="1" applyNumberFormat="1" applyFont="1" applyFill="1" applyBorder="1" applyAlignment="1">
      <alignment horizontal="right" wrapText="1"/>
    </xf>
    <xf numFmtId="3" fontId="45" fillId="0" borderId="4" xfId="0" applyNumberFormat="1" applyFont="1" applyBorder="1" applyAlignment="1">
      <alignment horizontal="center"/>
    </xf>
    <xf numFmtId="3" fontId="45" fillId="0" borderId="34" xfId="0" applyNumberFormat="1" applyFont="1" applyBorder="1" applyAlignment="1">
      <alignment horizontal="right" wrapText="1"/>
    </xf>
    <xf numFmtId="3" fontId="49" fillId="0" borderId="23" xfId="0" applyNumberFormat="1" applyFont="1" applyBorder="1" applyAlignment="1"/>
    <xf numFmtId="3" fontId="49" fillId="0" borderId="35" xfId="0" applyNumberFormat="1" applyFont="1" applyBorder="1" applyAlignment="1"/>
    <xf numFmtId="3" fontId="45" fillId="0" borderId="56" xfId="0" applyNumberFormat="1" applyFont="1" applyBorder="1" applyAlignment="1">
      <alignment horizontal="right" wrapText="1"/>
    </xf>
    <xf numFmtId="3" fontId="53" fillId="0" borderId="56" xfId="0" applyNumberFormat="1" applyFont="1" applyBorder="1" applyAlignment="1">
      <alignment horizontal="right" wrapText="1"/>
    </xf>
    <xf numFmtId="3" fontId="53" fillId="0" borderId="43" xfId="0" applyNumberFormat="1" applyFont="1" applyBorder="1" applyAlignment="1">
      <alignment horizontal="center" wrapText="1"/>
    </xf>
    <xf numFmtId="3" fontId="49" fillId="0" borderId="49" xfId="0" applyNumberFormat="1" applyFont="1" applyBorder="1" applyAlignment="1"/>
    <xf numFmtId="3" fontId="54" fillId="0" borderId="38" xfId="0" applyNumberFormat="1" applyFont="1" applyBorder="1" applyAlignment="1"/>
    <xf numFmtId="3" fontId="45" fillId="0" borderId="54" xfId="0" applyNumberFormat="1" applyFont="1" applyBorder="1" applyAlignment="1">
      <alignment horizontal="right"/>
    </xf>
    <xf numFmtId="3" fontId="49" fillId="0" borderId="77" xfId="0" applyNumberFormat="1" applyFont="1" applyBorder="1" applyAlignment="1">
      <alignment horizontal="right"/>
    </xf>
    <xf numFmtId="3" fontId="49" fillId="0" borderId="52" xfId="0" applyNumberFormat="1" applyFont="1" applyBorder="1" applyAlignment="1">
      <alignment horizontal="right"/>
    </xf>
    <xf numFmtId="3" fontId="49" fillId="0" borderId="62" xfId="0" applyNumberFormat="1" applyFont="1" applyBorder="1" applyAlignment="1">
      <alignment horizontal="right"/>
    </xf>
    <xf numFmtId="3" fontId="45" fillId="0" borderId="54" xfId="0" applyNumberFormat="1" applyFont="1" applyBorder="1" applyAlignment="1">
      <alignment horizontal="right" wrapText="1"/>
    </xf>
    <xf numFmtId="3" fontId="49" fillId="0" borderId="56" xfId="0" applyNumberFormat="1" applyFont="1" applyBorder="1" applyAlignment="1">
      <alignment horizontal="right"/>
    </xf>
    <xf numFmtId="3" fontId="45" fillId="0" borderId="58" xfId="0" applyNumberFormat="1" applyFont="1" applyBorder="1" applyAlignment="1">
      <alignment horizontal="right"/>
    </xf>
    <xf numFmtId="3" fontId="49" fillId="0" borderId="75" xfId="0" applyNumberFormat="1" applyFont="1" applyBorder="1" applyAlignment="1">
      <alignment horizontal="right"/>
    </xf>
    <xf numFmtId="3" fontId="49" fillId="0" borderId="57" xfId="0" applyNumberFormat="1" applyFont="1" applyBorder="1" applyAlignment="1">
      <alignment horizontal="right"/>
    </xf>
    <xf numFmtId="3" fontId="49" fillId="0" borderId="81" xfId="0" applyNumberFormat="1" applyFont="1" applyBorder="1" applyAlignment="1">
      <alignment horizontal="right"/>
    </xf>
    <xf numFmtId="3" fontId="49" fillId="0" borderId="55" xfId="0" applyNumberFormat="1" applyFont="1" applyBorder="1" applyAlignment="1">
      <alignment horizontal="right"/>
    </xf>
    <xf numFmtId="3" fontId="49" fillId="0" borderId="78" xfId="0" applyNumberFormat="1" applyFont="1" applyBorder="1" applyAlignment="1">
      <alignment horizontal="right"/>
    </xf>
    <xf numFmtId="3" fontId="45" fillId="0" borderId="4" xfId="0" applyNumberFormat="1" applyFont="1" applyBorder="1" applyAlignment="1">
      <alignment horizontal="right" wrapText="1"/>
    </xf>
    <xf numFmtId="3" fontId="45" fillId="0" borderId="34" xfId="1" applyNumberFormat="1" applyFont="1" applyBorder="1" applyAlignment="1">
      <alignment horizontal="right" wrapText="1"/>
    </xf>
    <xf numFmtId="3" fontId="49" fillId="3" borderId="53" xfId="1" applyNumberFormat="1" applyFont="1" applyFill="1" applyBorder="1" applyAlignment="1">
      <alignment horizontal="right"/>
    </xf>
    <xf numFmtId="3" fontId="45" fillId="0" borderId="53" xfId="0" applyNumberFormat="1" applyFont="1" applyBorder="1" applyAlignment="1">
      <alignment horizontal="right" vertical="center"/>
    </xf>
    <xf numFmtId="3" fontId="49" fillId="0" borderId="62" xfId="0" applyNumberFormat="1" applyFont="1" applyBorder="1" applyAlignment="1">
      <alignment horizontal="right" vertical="center"/>
    </xf>
    <xf numFmtId="3" fontId="49" fillId="0" borderId="53" xfId="0" applyNumberFormat="1" applyFont="1" applyBorder="1" applyAlignment="1">
      <alignment horizontal="right" vertical="center"/>
    </xf>
    <xf numFmtId="0" fontId="45" fillId="0" borderId="55" xfId="0" applyFont="1" applyBorder="1" applyAlignment="1">
      <alignment horizontal="center" vertical="top" wrapText="1"/>
    </xf>
    <xf numFmtId="3" fontId="53" fillId="0" borderId="68" xfId="0" applyNumberFormat="1" applyFont="1" applyBorder="1" applyAlignment="1">
      <alignment horizontal="center" vertical="top" wrapText="1"/>
    </xf>
    <xf numFmtId="3" fontId="53" fillId="0" borderId="46" xfId="0" applyNumberFormat="1" applyFont="1" applyBorder="1" applyAlignment="1">
      <alignment horizontal="right" wrapText="1"/>
    </xf>
    <xf numFmtId="0" fontId="45" fillId="0" borderId="53" xfId="0" applyFont="1" applyBorder="1" applyAlignment="1">
      <alignment horizontal="center" vertical="top" wrapText="1"/>
    </xf>
    <xf numFmtId="0" fontId="30" fillId="0" borderId="86" xfId="0" applyFont="1" applyBorder="1" applyAlignment="1">
      <alignment horizontal="center"/>
    </xf>
    <xf numFmtId="3" fontId="45" fillId="0" borderId="75" xfId="1" applyNumberFormat="1" applyFont="1" applyBorder="1" applyAlignment="1">
      <alignment horizontal="right" wrapText="1"/>
    </xf>
    <xf numFmtId="3" fontId="45" fillId="0" borderId="57" xfId="1" applyNumberFormat="1" applyFont="1" applyBorder="1" applyAlignment="1">
      <alignment horizontal="right" wrapText="1"/>
    </xf>
    <xf numFmtId="3" fontId="49" fillId="0" borderId="57" xfId="1" applyNumberFormat="1" applyFont="1" applyBorder="1" applyAlignment="1">
      <alignment horizontal="right"/>
    </xf>
    <xf numFmtId="3" fontId="49" fillId="0" borderId="78" xfId="1" applyNumberFormat="1" applyFont="1" applyBorder="1" applyAlignment="1">
      <alignment horizontal="right"/>
    </xf>
    <xf numFmtId="3" fontId="49" fillId="0" borderId="55" xfId="1" applyNumberFormat="1" applyFont="1" applyBorder="1" applyAlignment="1">
      <alignment horizontal="right"/>
    </xf>
    <xf numFmtId="0" fontId="45" fillId="0" borderId="23" xfId="0" applyFont="1" applyBorder="1" applyAlignment="1">
      <alignment horizontal="center" vertical="top" wrapText="1"/>
    </xf>
    <xf numFmtId="0" fontId="30" fillId="3" borderId="26" xfId="0" applyFont="1" applyFill="1" applyBorder="1" applyAlignment="1">
      <alignment vertical="top" wrapText="1"/>
    </xf>
    <xf numFmtId="0" fontId="30" fillId="0" borderId="45" xfId="0" applyFont="1" applyBorder="1" applyAlignment="1">
      <alignment horizontal="center"/>
    </xf>
    <xf numFmtId="3" fontId="49" fillId="0" borderId="25" xfId="0" applyNumberFormat="1" applyFont="1" applyBorder="1" applyAlignment="1"/>
    <xf numFmtId="3" fontId="49" fillId="0" borderId="26" xfId="0" applyNumberFormat="1" applyFont="1" applyBorder="1" applyAlignment="1"/>
    <xf numFmtId="0" fontId="30" fillId="3" borderId="80" xfId="0" applyFont="1" applyFill="1" applyBorder="1"/>
    <xf numFmtId="0" fontId="30" fillId="0" borderId="92" xfId="0" applyFont="1" applyBorder="1" applyAlignment="1">
      <alignment horizontal="center"/>
    </xf>
    <xf numFmtId="3" fontId="45" fillId="0" borderId="47" xfId="0" applyNumberFormat="1" applyFont="1" applyBorder="1" applyAlignment="1">
      <alignment horizontal="right"/>
    </xf>
    <xf numFmtId="3" fontId="45" fillId="0" borderId="93" xfId="1" applyNumberFormat="1" applyFont="1" applyBorder="1" applyAlignment="1">
      <alignment horizontal="right" wrapText="1"/>
    </xf>
    <xf numFmtId="3" fontId="45" fillId="0" borderId="67" xfId="1" applyNumberFormat="1" applyFont="1" applyBorder="1" applyAlignment="1">
      <alignment horizontal="right" wrapText="1"/>
    </xf>
    <xf numFmtId="3" fontId="49" fillId="0" borderId="67" xfId="1" applyNumberFormat="1" applyFont="1" applyBorder="1" applyAlignment="1">
      <alignment horizontal="right"/>
    </xf>
    <xf numFmtId="3" fontId="49" fillId="0" borderId="94" xfId="1" applyNumberFormat="1" applyFont="1" applyBorder="1" applyAlignment="1">
      <alignment horizontal="right"/>
    </xf>
    <xf numFmtId="3" fontId="49" fillId="0" borderId="66" xfId="1" applyNumberFormat="1" applyFont="1" applyBorder="1" applyAlignment="1">
      <alignment horizontal="right"/>
    </xf>
    <xf numFmtId="3" fontId="49" fillId="0" borderId="80" xfId="1" applyNumberFormat="1" applyFont="1" applyBorder="1" applyAlignment="1">
      <alignment horizontal="right"/>
    </xf>
    <xf numFmtId="0" fontId="68" fillId="0" borderId="0" xfId="0" applyFont="1" applyBorder="1" applyAlignment="1">
      <alignment horizontal="center" wrapText="1"/>
    </xf>
    <xf numFmtId="49" fontId="45" fillId="3" borderId="33" xfId="0" applyNumberFormat="1" applyFont="1" applyFill="1" applyBorder="1" applyAlignment="1">
      <alignment vertical="center" wrapText="1" shrinkToFit="1"/>
    </xf>
    <xf numFmtId="49" fontId="65" fillId="3" borderId="68" xfId="0" applyNumberFormat="1" applyFont="1" applyFill="1" applyBorder="1" applyAlignment="1">
      <alignment vertical="center" wrapText="1" shrinkToFit="1"/>
    </xf>
    <xf numFmtId="49" fontId="45" fillId="3" borderId="3" xfId="0" applyNumberFormat="1" applyFont="1" applyFill="1" applyBorder="1" applyAlignment="1">
      <alignment vertical="center" wrapText="1" shrinkToFit="1"/>
    </xf>
    <xf numFmtId="49" fontId="45" fillId="3" borderId="85" xfId="0" applyNumberFormat="1" applyFont="1" applyFill="1" applyBorder="1" applyAlignment="1">
      <alignment vertical="center" wrapText="1" shrinkToFit="1"/>
    </xf>
    <xf numFmtId="49" fontId="45" fillId="3" borderId="86" xfId="0" applyNumberFormat="1" applyFont="1" applyFill="1" applyBorder="1" applyAlignment="1">
      <alignment vertical="center" wrapText="1" shrinkToFit="1"/>
    </xf>
    <xf numFmtId="3" fontId="45" fillId="3" borderId="4" xfId="0" applyNumberFormat="1" applyFont="1" applyFill="1" applyBorder="1" applyAlignment="1">
      <alignment vertical="center" wrapText="1" shrinkToFit="1"/>
    </xf>
    <xf numFmtId="3" fontId="45" fillId="3" borderId="54" xfId="0" applyNumberFormat="1" applyFont="1" applyFill="1" applyBorder="1" applyAlignment="1">
      <alignment vertical="center" wrapText="1" shrinkToFit="1"/>
    </xf>
    <xf numFmtId="3" fontId="45" fillId="3" borderId="58" xfId="0" applyNumberFormat="1" applyFont="1" applyFill="1" applyBorder="1" applyAlignment="1">
      <alignment vertical="center" wrapText="1" shrinkToFit="1"/>
    </xf>
    <xf numFmtId="3" fontId="45" fillId="3" borderId="28" xfId="0" applyNumberFormat="1" applyFont="1" applyFill="1" applyBorder="1" applyAlignment="1">
      <alignment vertical="center" wrapText="1" shrinkToFit="1"/>
    </xf>
    <xf numFmtId="3" fontId="44" fillId="3" borderId="28" xfId="0" applyNumberFormat="1" applyFont="1" applyFill="1" applyBorder="1"/>
    <xf numFmtId="49" fontId="45" fillId="3" borderId="89" xfId="0" applyNumberFormat="1" applyFont="1" applyFill="1" applyBorder="1" applyAlignment="1">
      <alignment vertical="center" wrapText="1" shrinkToFit="1"/>
    </xf>
    <xf numFmtId="3" fontId="45" fillId="3" borderId="61" xfId="0" applyNumberFormat="1" applyFont="1" applyFill="1" applyBorder="1" applyAlignment="1">
      <alignment vertical="center" wrapText="1" shrinkToFit="1"/>
    </xf>
    <xf numFmtId="49" fontId="65" fillId="3" borderId="68" xfId="0" applyNumberFormat="1" applyFont="1" applyFill="1" applyBorder="1" applyAlignment="1">
      <alignment horizontal="left" vertical="center" wrapText="1" shrinkToFit="1"/>
    </xf>
    <xf numFmtId="0" fontId="59" fillId="3" borderId="68" xfId="0" applyFont="1" applyFill="1" applyBorder="1" applyAlignment="1">
      <alignment horizontal="left"/>
    </xf>
    <xf numFmtId="49" fontId="19" fillId="3" borderId="89" xfId="0" applyNumberFormat="1" applyFont="1" applyFill="1" applyBorder="1" applyAlignment="1">
      <alignment vertical="center" wrapText="1" shrinkToFit="1"/>
    </xf>
    <xf numFmtId="49" fontId="19" fillId="3" borderId="85" xfId="0" applyNumberFormat="1" applyFont="1" applyFill="1" applyBorder="1" applyAlignment="1">
      <alignment vertical="center" wrapText="1" shrinkToFit="1"/>
    </xf>
    <xf numFmtId="49" fontId="66" fillId="3" borderId="68" xfId="0" applyNumberFormat="1" applyFont="1" applyFill="1" applyBorder="1" applyAlignment="1">
      <alignment vertical="center" wrapText="1" shrinkToFit="1"/>
    </xf>
    <xf numFmtId="3" fontId="19" fillId="3" borderId="61" xfId="0" applyNumberFormat="1" applyFont="1" applyFill="1" applyBorder="1" applyAlignment="1">
      <alignment vertical="center" wrapText="1" shrinkToFit="1"/>
    </xf>
    <xf numFmtId="3" fontId="19" fillId="3" borderId="54" xfId="0" applyNumberFormat="1" applyFont="1" applyFill="1" applyBorder="1" applyAlignment="1">
      <alignment vertical="center" wrapText="1" shrinkToFit="1"/>
    </xf>
    <xf numFmtId="0" fontId="83" fillId="0" borderId="0" xfId="0" applyFont="1" applyAlignment="1">
      <alignment horizontal="right"/>
    </xf>
    <xf numFmtId="0" fontId="16" fillId="0" borderId="85" xfId="0" applyFont="1" applyBorder="1" applyAlignment="1">
      <alignment wrapText="1"/>
    </xf>
    <xf numFmtId="0" fontId="16" fillId="0" borderId="86" xfId="0" applyFont="1" applyBorder="1"/>
    <xf numFmtId="0" fontId="14" fillId="0" borderId="68" xfId="0" applyFont="1" applyBorder="1" applyAlignment="1">
      <alignment horizontal="left"/>
    </xf>
    <xf numFmtId="3" fontId="16" fillId="0" borderId="54" xfId="0" applyNumberFormat="1" applyFont="1" applyBorder="1" applyAlignment="1">
      <alignment horizontal="right"/>
    </xf>
    <xf numFmtId="3" fontId="16" fillId="0" borderId="58" xfId="0" applyNumberFormat="1" applyFont="1" applyBorder="1" applyAlignment="1">
      <alignment horizontal="right"/>
    </xf>
    <xf numFmtId="3" fontId="14" fillId="0" borderId="46" xfId="1" applyNumberFormat="1" applyFont="1" applyBorder="1" applyAlignment="1">
      <alignment horizontal="right"/>
    </xf>
    <xf numFmtId="0" fontId="14" fillId="0" borderId="68" xfId="0" applyFont="1" applyBorder="1"/>
    <xf numFmtId="0" fontId="14" fillId="0" borderId="46" xfId="0" applyFont="1" applyBorder="1" applyAlignment="1">
      <alignment horizontal="center"/>
    </xf>
    <xf numFmtId="0" fontId="14" fillId="0" borderId="68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3" fontId="16" fillId="0" borderId="4" xfId="0" applyNumberFormat="1" applyFont="1" applyBorder="1" applyAlignment="1">
      <alignment horizontal="right"/>
    </xf>
    <xf numFmtId="3" fontId="14" fillId="0" borderId="46" xfId="0" applyNumberFormat="1" applyFont="1" applyBorder="1" applyAlignment="1">
      <alignment horizontal="right"/>
    </xf>
    <xf numFmtId="3" fontId="14" fillId="0" borderId="46" xfId="0" applyNumberFormat="1" applyFont="1" applyBorder="1" applyAlignment="1">
      <alignment horizontal="center"/>
    </xf>
    <xf numFmtId="0" fontId="16" fillId="0" borderId="3" xfId="0" applyFont="1" applyBorder="1"/>
    <xf numFmtId="0" fontId="16" fillId="0" borderId="85" xfId="0" applyFont="1" applyBorder="1"/>
    <xf numFmtId="3" fontId="16" fillId="0" borderId="54" xfId="1" applyNumberFormat="1" applyFont="1" applyBorder="1" applyAlignment="1">
      <alignment horizontal="right"/>
    </xf>
    <xf numFmtId="3" fontId="16" fillId="0" borderId="58" xfId="1" applyNumberFormat="1" applyFont="1" applyBorder="1" applyAlignment="1">
      <alignment horizontal="right"/>
    </xf>
    <xf numFmtId="0" fontId="16" fillId="0" borderId="86" xfId="0" applyFont="1" applyBorder="1" applyAlignment="1">
      <alignment wrapText="1"/>
    </xf>
    <xf numFmtId="0" fontId="18" fillId="12" borderId="1" xfId="0" applyFont="1" applyFill="1" applyBorder="1"/>
    <xf numFmtId="3" fontId="18" fillId="12" borderId="5" xfId="0" applyNumberFormat="1" applyFont="1" applyFill="1" applyBorder="1"/>
    <xf numFmtId="0" fontId="35" fillId="0" borderId="61" xfId="0" applyFont="1" applyBorder="1" applyAlignment="1">
      <alignment horizontal="center" wrapText="1"/>
    </xf>
    <xf numFmtId="0" fontId="35" fillId="0" borderId="61" xfId="0" applyFont="1" applyBorder="1" applyAlignment="1">
      <alignment horizontal="justify" wrapText="1"/>
    </xf>
    <xf numFmtId="3" fontId="35" fillId="0" borderId="61" xfId="0" applyNumberFormat="1" applyFont="1" applyBorder="1" applyAlignment="1">
      <alignment horizontal="right" wrapText="1"/>
    </xf>
    <xf numFmtId="0" fontId="35" fillId="0" borderId="54" xfId="0" applyFont="1" applyBorder="1" applyAlignment="1">
      <alignment horizontal="center" wrapText="1"/>
    </xf>
    <xf numFmtId="0" fontId="35" fillId="0" borderId="54" xfId="0" applyFont="1" applyBorder="1" applyAlignment="1">
      <alignment horizontal="justify" wrapText="1"/>
    </xf>
    <xf numFmtId="3" fontId="35" fillId="0" borderId="54" xfId="0" applyNumberFormat="1" applyFont="1" applyBorder="1" applyAlignment="1">
      <alignment horizontal="right" wrapText="1"/>
    </xf>
    <xf numFmtId="0" fontId="35" fillId="0" borderId="54" xfId="0" applyFont="1" applyBorder="1" applyAlignment="1">
      <alignment horizontal="right" wrapText="1"/>
    </xf>
    <xf numFmtId="3" fontId="35" fillId="0" borderId="54" xfId="0" applyNumberFormat="1" applyFont="1" applyBorder="1" applyAlignment="1">
      <alignment horizontal="justify" wrapText="1"/>
    </xf>
    <xf numFmtId="3" fontId="2" fillId="0" borderId="62" xfId="0" applyNumberFormat="1" applyFont="1" applyBorder="1" applyAlignment="1">
      <alignment horizontal="right" wrapText="1"/>
    </xf>
    <xf numFmtId="0" fontId="37" fillId="0" borderId="46" xfId="0" applyFont="1" applyBorder="1" applyAlignment="1">
      <alignment horizontal="justify" wrapText="1"/>
    </xf>
    <xf numFmtId="3" fontId="36" fillId="0" borderId="46" xfId="0" applyNumberFormat="1" applyFont="1" applyBorder="1" applyAlignment="1">
      <alignment horizontal="right" wrapText="1"/>
    </xf>
    <xf numFmtId="0" fontId="37" fillId="0" borderId="69" xfId="0" applyFont="1" applyBorder="1" applyAlignment="1">
      <alignment horizontal="justify" wrapText="1"/>
    </xf>
    <xf numFmtId="0" fontId="36" fillId="0" borderId="69" xfId="0" applyFont="1" applyBorder="1" applyAlignment="1">
      <alignment horizontal="justify" wrapText="1"/>
    </xf>
    <xf numFmtId="0" fontId="36" fillId="0" borderId="0" xfId="0" applyFont="1" applyBorder="1" applyAlignment="1">
      <alignment horizontal="justify" wrapText="1"/>
    </xf>
    <xf numFmtId="0" fontId="50" fillId="0" borderId="69" xfId="0" applyFont="1" applyBorder="1"/>
    <xf numFmtId="0" fontId="35" fillId="0" borderId="65" xfId="0" applyFont="1" applyBorder="1" applyAlignment="1">
      <alignment horizontal="center" wrapText="1"/>
    </xf>
    <xf numFmtId="3" fontId="35" fillId="0" borderId="65" xfId="0" applyNumberFormat="1" applyFont="1" applyBorder="1" applyAlignment="1">
      <alignment horizontal="center" wrapText="1"/>
    </xf>
    <xf numFmtId="0" fontId="26" fillId="0" borderId="85" xfId="0" applyFont="1" applyBorder="1"/>
    <xf numFmtId="0" fontId="35" fillId="0" borderId="58" xfId="0" applyFont="1" applyBorder="1" applyAlignment="1">
      <alignment horizontal="justify" wrapText="1"/>
    </xf>
    <xf numFmtId="3" fontId="35" fillId="0" borderId="58" xfId="0" applyNumberFormat="1" applyFont="1" applyBorder="1" applyAlignment="1">
      <alignment horizontal="right" wrapText="1"/>
    </xf>
    <xf numFmtId="0" fontId="37" fillId="0" borderId="54" xfId="0" applyFont="1" applyBorder="1" applyAlignment="1">
      <alignment horizontal="center" wrapText="1"/>
    </xf>
    <xf numFmtId="3" fontId="35" fillId="2" borderId="54" xfId="0" applyNumberFormat="1" applyFont="1" applyFill="1" applyBorder="1" applyAlignment="1">
      <alignment horizontal="right" wrapText="1"/>
    </xf>
    <xf numFmtId="0" fontId="38" fillId="0" borderId="65" xfId="0" applyFont="1" applyBorder="1" applyAlignment="1">
      <alignment wrapText="1"/>
    </xf>
    <xf numFmtId="0" fontId="37" fillId="0" borderId="46" xfId="0" applyFont="1" applyBorder="1" applyAlignment="1">
      <alignment wrapText="1"/>
    </xf>
    <xf numFmtId="3" fontId="36" fillId="0" borderId="46" xfId="0" applyNumberFormat="1" applyFont="1" applyBorder="1" applyAlignment="1">
      <alignment wrapText="1"/>
    </xf>
    <xf numFmtId="0" fontId="9" fillId="0" borderId="33" xfId="0" applyFont="1" applyBorder="1"/>
    <xf numFmtId="0" fontId="43" fillId="2" borderId="68" xfId="0" applyFont="1" applyFill="1" applyBorder="1" applyAlignment="1">
      <alignment wrapText="1"/>
    </xf>
    <xf numFmtId="3" fontId="43" fillId="2" borderId="28" xfId="0" applyNumberFormat="1" applyFont="1" applyFill="1" applyBorder="1" applyAlignment="1">
      <alignment horizontal="right" wrapText="1"/>
    </xf>
    <xf numFmtId="3" fontId="43" fillId="2" borderId="21" xfId="0" applyNumberFormat="1" applyFont="1" applyFill="1" applyBorder="1" applyAlignment="1">
      <alignment horizontal="right" wrapText="1"/>
    </xf>
    <xf numFmtId="3" fontId="23" fillId="0" borderId="85" xfId="0" applyNumberFormat="1" applyFont="1" applyBorder="1" applyAlignment="1">
      <alignment horizontal="right"/>
    </xf>
    <xf numFmtId="3" fontId="55" fillId="0" borderId="82" xfId="0" applyNumberFormat="1" applyFont="1" applyBorder="1" applyAlignment="1">
      <alignment horizontal="right"/>
    </xf>
    <xf numFmtId="3" fontId="57" fillId="0" borderId="86" xfId="0" applyNumberFormat="1" applyFont="1" applyBorder="1"/>
    <xf numFmtId="3" fontId="23" fillId="0" borderId="86" xfId="0" applyNumberFormat="1" applyFont="1" applyBorder="1" applyAlignment="1">
      <alignment horizontal="right"/>
    </xf>
    <xf numFmtId="0" fontId="28" fillId="2" borderId="68" xfId="0" applyFont="1" applyFill="1" applyBorder="1" applyAlignment="1">
      <alignment wrapText="1"/>
    </xf>
    <xf numFmtId="3" fontId="52" fillId="2" borderId="68" xfId="0" applyNumberFormat="1" applyFont="1" applyFill="1" applyBorder="1" applyAlignment="1">
      <alignment horizontal="right" wrapText="1"/>
    </xf>
    <xf numFmtId="3" fontId="57" fillId="0" borderId="3" xfId="0" applyNumberFormat="1" applyFont="1" applyBorder="1"/>
    <xf numFmtId="3" fontId="23" fillId="0" borderId="3" xfId="0" applyNumberFormat="1" applyFont="1" applyBorder="1" applyAlignment="1">
      <alignment horizontal="right"/>
    </xf>
    <xf numFmtId="3" fontId="57" fillId="0" borderId="85" xfId="0" applyNumberFormat="1" applyFont="1" applyBorder="1"/>
    <xf numFmtId="0" fontId="9" fillId="0" borderId="68" xfId="0" applyFont="1" applyBorder="1"/>
    <xf numFmtId="0" fontId="57" fillId="0" borderId="85" xfId="0" applyFont="1" applyBorder="1"/>
    <xf numFmtId="3" fontId="28" fillId="2" borderId="68" xfId="0" applyNumberFormat="1" applyFont="1" applyFill="1" applyBorder="1" applyAlignment="1">
      <alignment horizontal="right" wrapText="1"/>
    </xf>
    <xf numFmtId="3" fontId="55" fillId="0" borderId="68" xfId="0" applyNumberFormat="1" applyFont="1" applyBorder="1" applyAlignment="1">
      <alignment horizontal="right"/>
    </xf>
    <xf numFmtId="3" fontId="50" fillId="9" borderId="71" xfId="0" applyNumberFormat="1" applyFont="1" applyFill="1" applyBorder="1" applyAlignment="1">
      <alignment horizontal="right"/>
    </xf>
    <xf numFmtId="3" fontId="27" fillId="9" borderId="94" xfId="0" applyNumberFormat="1" applyFont="1" applyFill="1" applyBorder="1" applyAlignment="1">
      <alignment horizontal="right"/>
    </xf>
    <xf numFmtId="0" fontId="59" fillId="9" borderId="71" xfId="0" applyFont="1" applyFill="1" applyBorder="1" applyAlignment="1">
      <alignment horizontal="right"/>
    </xf>
    <xf numFmtId="3" fontId="76" fillId="9" borderId="71" xfId="0" applyNumberFormat="1" applyFont="1" applyFill="1" applyBorder="1" applyAlignment="1">
      <alignment horizontal="right"/>
    </xf>
    <xf numFmtId="3" fontId="74" fillId="0" borderId="43" xfId="0" applyNumberFormat="1" applyFont="1" applyFill="1" applyBorder="1" applyAlignment="1">
      <alignment horizontal="right" vertical="center" wrapText="1" shrinkToFit="1"/>
    </xf>
    <xf numFmtId="3" fontId="62" fillId="0" borderId="58" xfId="3" applyNumberFormat="1" applyFont="1" applyBorder="1"/>
    <xf numFmtId="3" fontId="64" fillId="0" borderId="5" xfId="0" applyNumberFormat="1" applyFont="1" applyBorder="1" applyAlignment="1">
      <alignment horizontal="right"/>
    </xf>
    <xf numFmtId="0" fontId="0" fillId="0" borderId="77" xfId="0" applyBorder="1"/>
    <xf numFmtId="3" fontId="62" fillId="0" borderId="45" xfId="3" applyNumberFormat="1" applyFont="1" applyBorder="1"/>
    <xf numFmtId="3" fontId="62" fillId="0" borderId="83" xfId="3" applyNumberFormat="1" applyFont="1" applyBorder="1"/>
    <xf numFmtId="1" fontId="60" fillId="0" borderId="5" xfId="3" applyNumberFormat="1" applyFont="1" applyBorder="1" applyAlignment="1">
      <alignment horizontal="center" vertical="center" wrapText="1"/>
    </xf>
    <xf numFmtId="3" fontId="62" fillId="0" borderId="4" xfId="3" applyNumberFormat="1" applyFont="1" applyBorder="1"/>
    <xf numFmtId="3" fontId="62" fillId="0" borderId="20" xfId="3" applyNumberFormat="1" applyFont="1" applyBorder="1"/>
    <xf numFmtId="0" fontId="0" fillId="0" borderId="54" xfId="0" applyBorder="1"/>
    <xf numFmtId="0" fontId="0" fillId="0" borderId="58" xfId="0" applyBorder="1"/>
    <xf numFmtId="3" fontId="64" fillId="0" borderId="5" xfId="0" applyNumberFormat="1" applyFont="1" applyBorder="1"/>
    <xf numFmtId="1" fontId="60" fillId="0" borderId="13" xfId="3" applyNumberFormat="1" applyFont="1" applyBorder="1" applyAlignment="1">
      <alignment horizontal="center" vertical="center" wrapText="1"/>
    </xf>
    <xf numFmtId="3" fontId="62" fillId="0" borderId="84" xfId="3" applyNumberFormat="1" applyFont="1" applyBorder="1"/>
    <xf numFmtId="0" fontId="0" fillId="0" borderId="83" xfId="0" applyBorder="1"/>
    <xf numFmtId="0" fontId="0" fillId="0" borderId="84" xfId="0" applyBorder="1"/>
    <xf numFmtId="3" fontId="62" fillId="0" borderId="0" xfId="0" applyNumberFormat="1" applyFont="1" applyBorder="1"/>
    <xf numFmtId="3" fontId="62" fillId="0" borderId="54" xfId="3" applyNumberFormat="1" applyFont="1" applyBorder="1"/>
    <xf numFmtId="0" fontId="49" fillId="0" borderId="20" xfId="0" applyFont="1" applyBorder="1"/>
    <xf numFmtId="3" fontId="63" fillId="0" borderId="58" xfId="0" applyNumberFormat="1" applyFont="1" applyBorder="1"/>
    <xf numFmtId="0" fontId="62" fillId="0" borderId="77" xfId="0" applyFont="1" applyBorder="1"/>
    <xf numFmtId="0" fontId="62" fillId="0" borderId="81" xfId="0" applyFont="1" applyBorder="1"/>
    <xf numFmtId="3" fontId="19" fillId="3" borderId="20" xfId="0" applyNumberFormat="1" applyFont="1" applyFill="1" applyBorder="1" applyAlignment="1">
      <alignment vertical="center" wrapText="1" shrinkToFit="1"/>
    </xf>
    <xf numFmtId="0" fontId="35" fillId="0" borderId="5" xfId="0" applyFont="1" applyBorder="1" applyAlignment="1">
      <alignment horizontal="center" wrapText="1"/>
    </xf>
    <xf numFmtId="3" fontId="35" fillId="0" borderId="5" xfId="0" applyNumberFormat="1" applyFont="1" applyBorder="1" applyAlignment="1">
      <alignment horizontal="center" wrapText="1"/>
    </xf>
    <xf numFmtId="0" fontId="37" fillId="0" borderId="5" xfId="0" applyFont="1" applyBorder="1" applyAlignment="1">
      <alignment horizontal="center" wrapText="1"/>
    </xf>
    <xf numFmtId="0" fontId="37" fillId="0" borderId="5" xfId="0" applyFont="1" applyBorder="1" applyAlignment="1">
      <alignment horizontal="justify" wrapText="1"/>
    </xf>
    <xf numFmtId="3" fontId="36" fillId="0" borderId="5" xfId="0" applyNumberFormat="1" applyFont="1" applyBorder="1" applyAlignment="1">
      <alignment horizontal="right" wrapText="1"/>
    </xf>
    <xf numFmtId="0" fontId="36" fillId="0" borderId="5" xfId="0" applyFont="1" applyBorder="1" applyAlignment="1">
      <alignment horizontal="center" wrapText="1"/>
    </xf>
    <xf numFmtId="3" fontId="26" fillId="0" borderId="5" xfId="0" applyNumberFormat="1" applyFont="1" applyBorder="1"/>
    <xf numFmtId="0" fontId="26" fillId="0" borderId="5" xfId="0" applyFont="1" applyBorder="1"/>
    <xf numFmtId="3" fontId="65" fillId="3" borderId="5" xfId="0" applyNumberFormat="1" applyFont="1" applyFill="1" applyBorder="1" applyAlignment="1">
      <alignment vertical="center" wrapText="1" shrinkToFit="1"/>
    </xf>
    <xf numFmtId="0" fontId="84" fillId="0" borderId="44" xfId="0" applyFont="1" applyBorder="1" applyAlignment="1" applyProtection="1">
      <alignment vertical="center" wrapText="1"/>
      <protection locked="0"/>
    </xf>
    <xf numFmtId="0" fontId="84" fillId="0" borderId="55" xfId="0" applyFont="1" applyBorder="1" applyAlignment="1" applyProtection="1">
      <alignment vertical="center" wrapText="1"/>
      <protection locked="0"/>
    </xf>
    <xf numFmtId="3" fontId="66" fillId="3" borderId="5" xfId="0" applyNumberFormat="1" applyFont="1" applyFill="1" applyBorder="1" applyAlignment="1">
      <alignment vertical="center" wrapText="1" shrinkToFit="1"/>
    </xf>
    <xf numFmtId="0" fontId="26" fillId="0" borderId="99" xfId="0" applyFont="1" applyBorder="1" applyAlignment="1">
      <alignment vertical="center" wrapText="1"/>
    </xf>
    <xf numFmtId="3" fontId="26" fillId="0" borderId="100" xfId="0" applyNumberFormat="1" applyFont="1" applyBorder="1" applyAlignment="1">
      <alignment horizontal="right" vertical="center" wrapText="1"/>
    </xf>
    <xf numFmtId="0" fontId="26" fillId="0" borderId="101" xfId="0" applyFont="1" applyBorder="1" applyAlignment="1">
      <alignment vertical="center" wrapText="1"/>
    </xf>
    <xf numFmtId="3" fontId="26" fillId="0" borderId="102" xfId="0" applyNumberFormat="1" applyFont="1" applyBorder="1" applyAlignment="1">
      <alignment horizontal="right" vertical="center" wrapText="1"/>
    </xf>
    <xf numFmtId="0" fontId="50" fillId="0" borderId="103" xfId="0" applyFont="1" applyBorder="1" applyAlignment="1">
      <alignment vertical="center" wrapText="1"/>
    </xf>
    <xf numFmtId="3" fontId="50" fillId="0" borderId="104" xfId="0" applyNumberFormat="1" applyFont="1" applyBorder="1" applyAlignment="1">
      <alignment horizontal="right" vertical="center" wrapText="1"/>
    </xf>
    <xf numFmtId="0" fontId="70" fillId="0" borderId="0" xfId="0" applyFont="1" applyAlignment="1">
      <alignment horizontal="right"/>
    </xf>
    <xf numFmtId="0" fontId="70" fillId="0" borderId="0" xfId="0" applyFont="1"/>
    <xf numFmtId="0" fontId="53" fillId="4" borderId="110" xfId="0" applyFont="1" applyFill="1" applyBorder="1" applyAlignment="1">
      <alignment horizontal="center" vertical="center" wrapText="1" shrinkToFit="1"/>
    </xf>
    <xf numFmtId="0" fontId="53" fillId="4" borderId="111" xfId="0" applyFont="1" applyFill="1" applyBorder="1" applyAlignment="1">
      <alignment horizontal="center" vertical="center" wrapText="1" shrinkToFit="1"/>
    </xf>
    <xf numFmtId="0" fontId="53" fillId="4" borderId="28" xfId="0" applyFont="1" applyFill="1" applyBorder="1" applyAlignment="1">
      <alignment horizontal="center" vertical="center" wrapText="1" shrinkToFit="1"/>
    </xf>
    <xf numFmtId="49" fontId="85" fillId="0" borderId="25" xfId="0" applyNumberFormat="1" applyFont="1" applyBorder="1" applyAlignment="1">
      <alignment vertical="center" wrapText="1" shrinkToFit="1"/>
    </xf>
    <xf numFmtId="49" fontId="85" fillId="0" borderId="23" xfId="0" applyNumberFormat="1" applyFont="1" applyBorder="1" applyAlignment="1">
      <alignment vertical="center" wrapText="1" shrinkToFit="1"/>
    </xf>
    <xf numFmtId="3" fontId="85" fillId="0" borderId="23" xfId="0" applyNumberFormat="1" applyFont="1" applyBorder="1" applyAlignment="1">
      <alignment horizontal="right" vertical="center" wrapText="1" shrinkToFit="1"/>
    </xf>
    <xf numFmtId="3" fontId="85" fillId="0" borderId="23" xfId="0" applyNumberFormat="1" applyFont="1" applyBorder="1" applyAlignment="1">
      <alignment vertical="center" wrapText="1" shrinkToFit="1"/>
    </xf>
    <xf numFmtId="3" fontId="85" fillId="0" borderId="23" xfId="0" applyNumberFormat="1" applyFont="1" applyBorder="1" applyAlignment="1">
      <alignment horizontal="center" vertical="center" wrapText="1" shrinkToFit="1"/>
    </xf>
    <xf numFmtId="3" fontId="85" fillId="0" borderId="4" xfId="0" applyNumberFormat="1" applyFont="1" applyBorder="1" applyAlignment="1">
      <alignment vertical="center" wrapText="1" shrinkToFit="1"/>
    </xf>
    <xf numFmtId="49" fontId="85" fillId="0" borderId="112" xfId="0" applyNumberFormat="1" applyFont="1" applyBorder="1" applyAlignment="1">
      <alignment vertical="center" wrapText="1" shrinkToFit="1"/>
    </xf>
    <xf numFmtId="49" fontId="85" fillId="0" borderId="113" xfId="0" applyNumberFormat="1" applyFont="1" applyBorder="1" applyAlignment="1">
      <alignment vertical="center" wrapText="1" shrinkToFit="1"/>
    </xf>
    <xf numFmtId="3" fontId="85" fillId="0" borderId="113" xfId="0" applyNumberFormat="1" applyFont="1" applyBorder="1" applyAlignment="1">
      <alignment horizontal="right" vertical="center" wrapText="1" shrinkToFit="1"/>
    </xf>
    <xf numFmtId="3" fontId="85" fillId="0" borderId="113" xfId="0" applyNumberFormat="1" applyFont="1" applyBorder="1" applyAlignment="1">
      <alignment vertical="center" wrapText="1" shrinkToFit="1"/>
    </xf>
    <xf numFmtId="3" fontId="85" fillId="0" borderId="110" xfId="0" applyNumberFormat="1" applyFont="1" applyBorder="1" applyAlignment="1">
      <alignment vertical="center" wrapText="1" shrinkToFit="1"/>
    </xf>
    <xf numFmtId="49" fontId="85" fillId="0" borderId="114" xfId="0" applyNumberFormat="1" applyFont="1" applyBorder="1" applyAlignment="1">
      <alignment vertical="center" wrapText="1" shrinkToFit="1"/>
    </xf>
    <xf numFmtId="49" fontId="85" fillId="0" borderId="115" xfId="0" applyNumberFormat="1" applyFont="1" applyBorder="1" applyAlignment="1">
      <alignment vertical="center" wrapText="1" shrinkToFit="1"/>
    </xf>
    <xf numFmtId="3" fontId="85" fillId="0" borderId="115" xfId="0" applyNumberFormat="1" applyFont="1" applyBorder="1" applyAlignment="1">
      <alignment horizontal="right" vertical="center" wrapText="1" shrinkToFit="1"/>
    </xf>
    <xf numFmtId="3" fontId="85" fillId="0" borderId="115" xfId="0" applyNumberFormat="1" applyFont="1" applyBorder="1" applyAlignment="1">
      <alignment vertical="center" wrapText="1" shrinkToFit="1"/>
    </xf>
    <xf numFmtId="3" fontId="85" fillId="0" borderId="116" xfId="0" applyNumberFormat="1" applyFont="1" applyBorder="1" applyAlignment="1">
      <alignment vertical="center" wrapText="1" shrinkToFit="1"/>
    </xf>
    <xf numFmtId="49" fontId="85" fillId="0" borderId="106" xfId="0" applyNumberFormat="1" applyFont="1" applyBorder="1" applyAlignment="1">
      <alignment vertical="center" wrapText="1" shrinkToFit="1"/>
    </xf>
    <xf numFmtId="49" fontId="85" fillId="0" borderId="117" xfId="0" applyNumberFormat="1" applyFont="1" applyBorder="1" applyAlignment="1">
      <alignment vertical="center" wrapText="1" shrinkToFit="1"/>
    </xf>
    <xf numFmtId="3" fontId="85" fillId="0" borderId="117" xfId="0" applyNumberFormat="1" applyFont="1" applyBorder="1" applyAlignment="1">
      <alignment horizontal="right" vertical="center" wrapText="1" shrinkToFit="1"/>
    </xf>
    <xf numFmtId="3" fontId="85" fillId="0" borderId="107" xfId="0" applyNumberFormat="1" applyFont="1" applyBorder="1" applyAlignment="1">
      <alignment vertical="center" wrapText="1" shrinkToFit="1"/>
    </xf>
    <xf numFmtId="3" fontId="65" fillId="14" borderId="82" xfId="0" applyNumberFormat="1" applyFont="1" applyFill="1" applyBorder="1" applyAlignment="1">
      <alignment horizontal="right" vertical="center" wrapText="1" shrinkToFit="1"/>
    </xf>
    <xf numFmtId="3" fontId="65" fillId="14" borderId="49" xfId="0" applyNumberFormat="1" applyFont="1" applyFill="1" applyBorder="1" applyAlignment="1">
      <alignment vertical="center" wrapText="1" shrinkToFit="1"/>
    </xf>
    <xf numFmtId="3" fontId="65" fillId="14" borderId="82" xfId="0" applyNumberFormat="1" applyFont="1" applyFill="1" applyBorder="1" applyAlignment="1">
      <alignment horizontal="center" vertical="center" wrapText="1" shrinkToFit="1"/>
    </xf>
    <xf numFmtId="3" fontId="65" fillId="14" borderId="49" xfId="0" applyNumberFormat="1" applyFont="1" applyFill="1" applyBorder="1" applyAlignment="1">
      <alignment horizontal="center" vertical="center" wrapText="1" shrinkToFit="1"/>
    </xf>
    <xf numFmtId="49" fontId="45" fillId="0" borderId="25" xfId="0" applyNumberFormat="1" applyFont="1" applyBorder="1" applyAlignment="1">
      <alignment horizontal="left" vertical="center" wrapText="1" shrinkToFit="1"/>
    </xf>
    <xf numFmtId="0" fontId="86" fillId="0" borderId="23" xfId="0" applyFont="1" applyBorder="1" applyAlignment="1" applyProtection="1">
      <alignment vertical="center" wrapText="1"/>
      <protection locked="0"/>
    </xf>
    <xf numFmtId="3" fontId="45" fillId="0" borderId="23" xfId="0" applyNumberFormat="1" applyFont="1" applyBorder="1" applyAlignment="1">
      <alignment horizontal="right" vertical="center" wrapText="1" shrinkToFit="1"/>
    </xf>
    <xf numFmtId="3" fontId="45" fillId="0" borderId="23" xfId="0" applyNumberFormat="1" applyFont="1" applyBorder="1" applyAlignment="1">
      <alignment vertical="center" wrapText="1" shrinkToFit="1"/>
    </xf>
    <xf numFmtId="3" fontId="45" fillId="0" borderId="4" xfId="0" applyNumberFormat="1" applyFont="1" applyBorder="1" applyAlignment="1">
      <alignment vertical="center" wrapText="1" shrinkToFit="1"/>
    </xf>
    <xf numFmtId="49" fontId="45" fillId="0" borderId="43" xfId="0" applyNumberFormat="1" applyFont="1" applyBorder="1" applyAlignment="1">
      <alignment horizontal="left" vertical="center" wrapText="1" shrinkToFit="1"/>
    </xf>
    <xf numFmtId="3" fontId="45" fillId="0" borderId="43" xfId="0" applyNumberFormat="1" applyFont="1" applyBorder="1" applyAlignment="1">
      <alignment horizontal="right" vertical="center" wrapText="1" shrinkToFit="1"/>
    </xf>
    <xf numFmtId="3" fontId="45" fillId="0" borderId="43" xfId="0" applyNumberFormat="1" applyFont="1" applyBorder="1" applyAlignment="1">
      <alignment vertical="center" wrapText="1" shrinkToFit="1"/>
    </xf>
    <xf numFmtId="3" fontId="45" fillId="0" borderId="20" xfId="0" applyNumberFormat="1" applyFont="1" applyBorder="1" applyAlignment="1">
      <alignment vertical="center" wrapText="1" shrinkToFit="1"/>
    </xf>
    <xf numFmtId="3" fontId="87" fillId="14" borderId="49" xfId="0" applyNumberFormat="1" applyFont="1" applyFill="1" applyBorder="1" applyAlignment="1">
      <alignment vertical="center" wrapText="1" shrinkToFit="1"/>
    </xf>
    <xf numFmtId="3" fontId="87" fillId="14" borderId="49" xfId="0" applyNumberFormat="1" applyFont="1" applyFill="1" applyBorder="1" applyAlignment="1">
      <alignment horizontal="center" vertical="center" wrapText="1" shrinkToFit="1"/>
    </xf>
    <xf numFmtId="49" fontId="85" fillId="0" borderId="107" xfId="0" applyNumberFormat="1" applyFont="1" applyBorder="1" applyAlignment="1">
      <alignment vertical="center" wrapText="1" shrinkToFit="1"/>
    </xf>
    <xf numFmtId="3" fontId="85" fillId="0" borderId="107" xfId="0" applyNumberFormat="1" applyFont="1" applyBorder="1" applyAlignment="1">
      <alignment horizontal="right" vertical="center" wrapText="1" shrinkToFit="1"/>
    </xf>
    <xf numFmtId="3" fontId="87" fillId="14" borderId="82" xfId="0" applyNumberFormat="1" applyFont="1" applyFill="1" applyBorder="1" applyAlignment="1">
      <alignment horizontal="right" vertical="center" wrapText="1" shrinkToFit="1"/>
    </xf>
    <xf numFmtId="49" fontId="87" fillId="14" borderId="49" xfId="0" applyNumberFormat="1" applyFont="1" applyFill="1" applyBorder="1" applyAlignment="1">
      <alignment vertical="center" wrapText="1" shrinkToFit="1"/>
    </xf>
    <xf numFmtId="3" fontId="87" fillId="14" borderId="49" xfId="0" applyNumberFormat="1" applyFont="1" applyFill="1" applyBorder="1" applyAlignment="1">
      <alignment horizontal="right" vertical="center" wrapText="1" shrinkToFit="1"/>
    </xf>
    <xf numFmtId="3" fontId="87" fillId="15" borderId="49" xfId="0" applyNumberFormat="1" applyFont="1" applyFill="1" applyBorder="1" applyAlignment="1">
      <alignment vertical="center" wrapText="1" shrinkToFit="1"/>
    </xf>
    <xf numFmtId="49" fontId="87" fillId="14" borderId="21" xfId="0" applyNumberFormat="1" applyFont="1" applyFill="1" applyBorder="1" applyAlignment="1">
      <alignment vertical="center" wrapText="1" shrinkToFit="1"/>
    </xf>
    <xf numFmtId="49" fontId="87" fillId="14" borderId="22" xfId="0" applyNumberFormat="1" applyFont="1" applyFill="1" applyBorder="1" applyAlignment="1">
      <alignment vertical="center" wrapText="1" shrinkToFit="1"/>
    </xf>
    <xf numFmtId="3" fontId="87" fillId="14" borderId="13" xfId="0" applyNumberFormat="1" applyFont="1" applyFill="1" applyBorder="1" applyAlignment="1">
      <alignment horizontal="right" vertical="center" wrapText="1" shrinkToFit="1"/>
    </xf>
    <xf numFmtId="3" fontId="87" fillId="15" borderId="98" xfId="0" applyNumberFormat="1" applyFont="1" applyFill="1" applyBorder="1" applyAlignment="1">
      <alignment vertical="center" wrapText="1" shrinkToFit="1"/>
    </xf>
    <xf numFmtId="3" fontId="87" fillId="15" borderId="28" xfId="0" applyNumberFormat="1" applyFont="1" applyFill="1" applyBorder="1" applyAlignment="1">
      <alignment vertical="center" wrapText="1" shrinkToFit="1"/>
    </xf>
    <xf numFmtId="3" fontId="44" fillId="4" borderId="22" xfId="0" applyNumberFormat="1" applyFont="1" applyFill="1" applyBorder="1" applyAlignment="1">
      <alignment horizontal="right" vertical="center"/>
    </xf>
    <xf numFmtId="3" fontId="88" fillId="4" borderId="38" xfId="0" applyNumberFormat="1" applyFont="1" applyFill="1" applyBorder="1" applyAlignment="1">
      <alignment vertical="center"/>
    </xf>
    <xf numFmtId="3" fontId="88" fillId="4" borderId="98" xfId="0" applyNumberFormat="1" applyFont="1" applyFill="1" applyBorder="1" applyAlignment="1">
      <alignment horizontal="center" vertical="center"/>
    </xf>
    <xf numFmtId="3" fontId="73" fillId="0" borderId="0" xfId="0" applyNumberFormat="1" applyFont="1"/>
    <xf numFmtId="0" fontId="90" fillId="0" borderId="0" xfId="0" applyFont="1" applyAlignment="1">
      <alignment horizontal="right"/>
    </xf>
    <xf numFmtId="3" fontId="91" fillId="0" borderId="97" xfId="0" applyNumberFormat="1" applyFont="1" applyBorder="1" applyAlignment="1">
      <alignment vertical="center" wrapText="1" shrinkToFit="1"/>
    </xf>
    <xf numFmtId="3" fontId="92" fillId="0" borderId="0" xfId="0" applyNumberFormat="1" applyFont="1"/>
    <xf numFmtId="3" fontId="91" fillId="0" borderId="0" xfId="0" applyNumberFormat="1" applyFont="1" applyAlignment="1">
      <alignment vertical="center" wrapText="1" shrinkToFit="1"/>
    </xf>
    <xf numFmtId="3" fontId="65" fillId="16" borderId="82" xfId="0" applyNumberFormat="1" applyFont="1" applyFill="1" applyBorder="1" applyAlignment="1">
      <alignment horizontal="right" vertical="center" wrapText="1" shrinkToFit="1"/>
    </xf>
    <xf numFmtId="3" fontId="65" fillId="16" borderId="49" xfId="0" applyNumberFormat="1" applyFont="1" applyFill="1" applyBorder="1" applyAlignment="1">
      <alignment vertical="center" wrapText="1" shrinkToFit="1"/>
    </xf>
    <xf numFmtId="3" fontId="65" fillId="16" borderId="49" xfId="0" applyNumberFormat="1" applyFont="1" applyFill="1" applyBorder="1" applyAlignment="1">
      <alignment horizontal="center" vertical="center" wrapText="1" shrinkToFit="1"/>
    </xf>
    <xf numFmtId="3" fontId="65" fillId="16" borderId="76" xfId="0" applyNumberFormat="1" applyFont="1" applyFill="1" applyBorder="1" applyAlignment="1">
      <alignment vertical="center" wrapText="1" shrinkToFit="1"/>
    </xf>
    <xf numFmtId="49" fontId="78" fillId="0" borderId="113" xfId="0" applyNumberFormat="1" applyFont="1" applyBorder="1" applyAlignment="1">
      <alignment vertical="center" wrapText="1" shrinkToFit="1"/>
    </xf>
    <xf numFmtId="3" fontId="78" fillId="0" borderId="113" xfId="0" applyNumberFormat="1" applyFont="1" applyBorder="1" applyAlignment="1">
      <alignment horizontal="right" vertical="center" wrapText="1" shrinkToFit="1"/>
    </xf>
    <xf numFmtId="3" fontId="65" fillId="16" borderId="69" xfId="0" applyNumberFormat="1" applyFont="1" applyFill="1" applyBorder="1" applyAlignment="1">
      <alignment horizontal="right" vertical="center" wrapText="1" shrinkToFit="1"/>
    </xf>
    <xf numFmtId="3" fontId="65" fillId="16" borderId="76" xfId="0" applyNumberFormat="1" applyFont="1" applyFill="1" applyBorder="1" applyAlignment="1">
      <alignment horizontal="center" vertical="center" wrapText="1" shrinkToFit="1"/>
    </xf>
    <xf numFmtId="49" fontId="45" fillId="0" borderId="118" xfId="0" applyNumberFormat="1" applyFont="1" applyBorder="1" applyAlignment="1">
      <alignment horizontal="left" vertical="center" wrapText="1" shrinkToFit="1"/>
    </xf>
    <xf numFmtId="49" fontId="45" fillId="0" borderId="119" xfId="0" applyNumberFormat="1" applyFont="1" applyBorder="1" applyAlignment="1">
      <alignment horizontal="left" vertical="center" wrapText="1" shrinkToFit="1"/>
    </xf>
    <xf numFmtId="3" fontId="45" fillId="0" borderId="72" xfId="0" applyNumberFormat="1" applyFont="1" applyBorder="1" applyAlignment="1">
      <alignment horizontal="right" vertical="center" wrapText="1" shrinkToFit="1"/>
    </xf>
    <xf numFmtId="3" fontId="45" fillId="0" borderId="120" xfId="0" applyNumberFormat="1" applyFont="1" applyBorder="1" applyAlignment="1">
      <alignment vertical="center" wrapText="1" shrinkToFit="1"/>
    </xf>
    <xf numFmtId="3" fontId="45" fillId="0" borderId="121" xfId="0" applyNumberFormat="1" applyFont="1" applyBorder="1" applyAlignment="1">
      <alignment vertical="center" wrapText="1" shrinkToFit="1"/>
    </xf>
    <xf numFmtId="3" fontId="45" fillId="0" borderId="105" xfId="0" applyNumberFormat="1" applyFont="1" applyBorder="1" applyAlignment="1">
      <alignment vertical="center" wrapText="1" shrinkToFit="1"/>
    </xf>
    <xf numFmtId="3" fontId="45" fillId="0" borderId="113" xfId="0" applyNumberFormat="1" applyFont="1" applyBorder="1" applyAlignment="1">
      <alignment vertical="center" wrapText="1" shrinkToFit="1"/>
    </xf>
    <xf numFmtId="0" fontId="93" fillId="0" borderId="0" xfId="0" applyFont="1"/>
    <xf numFmtId="3" fontId="90" fillId="0" borderId="0" xfId="0" applyNumberFormat="1" applyFont="1"/>
    <xf numFmtId="3" fontId="65" fillId="16" borderId="82" xfId="0" applyNumberFormat="1" applyFont="1" applyFill="1" applyBorder="1" applyAlignment="1">
      <alignment horizontal="right"/>
    </xf>
    <xf numFmtId="3" fontId="65" fillId="16" borderId="49" xfId="0" applyNumberFormat="1" applyFont="1" applyFill="1" applyBorder="1"/>
    <xf numFmtId="3" fontId="65" fillId="16" borderId="49" xfId="0" applyNumberFormat="1" applyFont="1" applyFill="1" applyBorder="1" applyAlignment="1">
      <alignment horizontal="center"/>
    </xf>
    <xf numFmtId="3" fontId="85" fillId="0" borderId="35" xfId="0" applyNumberFormat="1" applyFont="1" applyBorder="1" applyAlignment="1">
      <alignment vertical="center" wrapText="1" shrinkToFit="1"/>
    </xf>
    <xf numFmtId="3" fontId="85" fillId="0" borderId="35" xfId="0" applyNumberFormat="1" applyFont="1" applyBorder="1" applyAlignment="1">
      <alignment horizontal="center" vertical="center" wrapText="1" shrinkToFit="1"/>
    </xf>
    <xf numFmtId="3" fontId="65" fillId="16" borderId="71" xfId="0" applyNumberFormat="1" applyFont="1" applyFill="1" applyBorder="1" applyAlignment="1">
      <alignment vertical="center" wrapText="1" shrinkToFit="1"/>
    </xf>
    <xf numFmtId="3" fontId="65" fillId="16" borderId="71" xfId="0" applyNumberFormat="1" applyFont="1" applyFill="1" applyBorder="1" applyAlignment="1">
      <alignment horizontal="center" vertical="center" wrapText="1" shrinkToFit="1"/>
    </xf>
    <xf numFmtId="49" fontId="65" fillId="16" borderId="66" xfId="0" applyNumberFormat="1" applyFont="1" applyFill="1" applyBorder="1" applyAlignment="1">
      <alignment horizontal="left" vertical="center" wrapText="1" shrinkToFit="1"/>
    </xf>
    <xf numFmtId="49" fontId="65" fillId="16" borderId="82" xfId="0" applyNumberFormat="1" applyFont="1" applyFill="1" applyBorder="1" applyAlignment="1">
      <alignment horizontal="left" vertical="center" wrapText="1" shrinkToFit="1"/>
    </xf>
    <xf numFmtId="3" fontId="65" fillId="16" borderId="47" xfId="0" applyNumberFormat="1" applyFont="1" applyFill="1" applyBorder="1" applyAlignment="1">
      <alignment vertical="center" wrapText="1" shrinkToFit="1"/>
    </xf>
    <xf numFmtId="49" fontId="65" fillId="16" borderId="66" xfId="0" applyNumberFormat="1" applyFont="1" applyFill="1" applyBorder="1" applyAlignment="1">
      <alignment vertical="center" wrapText="1" shrinkToFit="1"/>
    </xf>
    <xf numFmtId="49" fontId="65" fillId="16" borderId="82" xfId="0" applyNumberFormat="1" applyFont="1" applyFill="1" applyBorder="1" applyAlignment="1">
      <alignment vertical="center" wrapText="1" shrinkToFit="1"/>
    </xf>
    <xf numFmtId="0" fontId="65" fillId="16" borderId="82" xfId="0" applyFont="1" applyFill="1" applyBorder="1" applyAlignment="1">
      <alignment vertical="center"/>
    </xf>
    <xf numFmtId="3" fontId="65" fillId="16" borderId="47" xfId="0" applyNumberFormat="1" applyFont="1" applyFill="1" applyBorder="1" applyAlignment="1">
      <alignment vertical="center"/>
    </xf>
    <xf numFmtId="3" fontId="65" fillId="16" borderId="93" xfId="0" applyNumberFormat="1" applyFont="1" applyFill="1" applyBorder="1" applyAlignment="1">
      <alignment horizontal="right" vertical="center" wrapText="1" shrinkToFit="1"/>
    </xf>
    <xf numFmtId="3" fontId="65" fillId="16" borderId="93" xfId="0" applyNumberFormat="1" applyFont="1" applyFill="1" applyBorder="1" applyAlignment="1">
      <alignment vertical="center" wrapText="1" shrinkToFit="1"/>
    </xf>
    <xf numFmtId="49" fontId="65" fillId="16" borderId="119" xfId="0" applyNumberFormat="1" applyFont="1" applyFill="1" applyBorder="1" applyAlignment="1">
      <alignment vertical="center" wrapText="1" shrinkToFit="1"/>
    </xf>
    <xf numFmtId="3" fontId="65" fillId="16" borderId="119" xfId="0" applyNumberFormat="1" applyFont="1" applyFill="1" applyBorder="1" applyAlignment="1">
      <alignment horizontal="right" vertical="center" wrapText="1" shrinkToFit="1"/>
    </xf>
    <xf numFmtId="3" fontId="65" fillId="6" borderId="119" xfId="0" applyNumberFormat="1" applyFont="1" applyFill="1" applyBorder="1" applyAlignment="1">
      <alignment vertical="center" wrapText="1" shrinkToFit="1"/>
    </xf>
    <xf numFmtId="3" fontId="65" fillId="6" borderId="121" xfId="0" applyNumberFormat="1" applyFont="1" applyFill="1" applyBorder="1" applyAlignment="1">
      <alignment vertical="center" wrapText="1" shrinkToFit="1"/>
    </xf>
    <xf numFmtId="3" fontId="65" fillId="6" borderId="105" xfId="0" applyNumberFormat="1" applyFont="1" applyFill="1" applyBorder="1" applyAlignment="1">
      <alignment vertical="center" wrapText="1" shrinkToFit="1"/>
    </xf>
    <xf numFmtId="49" fontId="65" fillId="16" borderId="123" xfId="0" applyNumberFormat="1" applyFont="1" applyFill="1" applyBorder="1" applyAlignment="1">
      <alignment vertical="center" wrapText="1" shrinkToFit="1"/>
    </xf>
    <xf numFmtId="3" fontId="65" fillId="16" borderId="123" xfId="0" applyNumberFormat="1" applyFont="1" applyFill="1" applyBorder="1" applyAlignment="1">
      <alignment horizontal="right" vertical="center" wrapText="1" shrinkToFit="1"/>
    </xf>
    <xf numFmtId="3" fontId="65" fillId="6" borderId="123" xfId="0" applyNumberFormat="1" applyFont="1" applyFill="1" applyBorder="1" applyAlignment="1">
      <alignment vertical="center" wrapText="1" shrinkToFit="1"/>
    </xf>
    <xf numFmtId="3" fontId="65" fillId="6" borderId="23" xfId="0" applyNumberFormat="1" applyFont="1" applyFill="1" applyBorder="1" applyAlignment="1">
      <alignment vertical="center" wrapText="1" shrinkToFit="1"/>
    </xf>
    <xf numFmtId="3" fontId="65" fillId="6" borderId="110" xfId="0" applyNumberFormat="1" applyFont="1" applyFill="1" applyBorder="1" applyAlignment="1">
      <alignment vertical="center" wrapText="1" shrinkToFit="1"/>
    </xf>
    <xf numFmtId="49" fontId="65" fillId="16" borderId="117" xfId="0" applyNumberFormat="1" applyFont="1" applyFill="1" applyBorder="1" applyAlignment="1">
      <alignment vertical="center" wrapText="1" shrinkToFit="1"/>
    </xf>
    <xf numFmtId="3" fontId="65" fillId="16" borderId="125" xfId="0" applyNumberFormat="1" applyFont="1" applyFill="1" applyBorder="1" applyAlignment="1">
      <alignment horizontal="right" vertical="center" wrapText="1" shrinkToFit="1"/>
    </xf>
    <xf numFmtId="3" fontId="65" fillId="6" borderId="125" xfId="0" applyNumberFormat="1" applyFont="1" applyFill="1" applyBorder="1" applyAlignment="1">
      <alignment vertical="center" wrapText="1" shrinkToFit="1"/>
    </xf>
    <xf numFmtId="3" fontId="65" fillId="6" borderId="116" xfId="0" applyNumberFormat="1" applyFont="1" applyFill="1" applyBorder="1" applyAlignment="1">
      <alignment vertical="center" wrapText="1" shrinkToFit="1"/>
    </xf>
    <xf numFmtId="0" fontId="50" fillId="10" borderId="124" xfId="0" applyFont="1" applyFill="1" applyBorder="1" applyAlignment="1">
      <alignment horizontal="center" vertical="center"/>
    </xf>
    <xf numFmtId="0" fontId="53" fillId="8" borderId="117" xfId="0" applyFont="1" applyFill="1" applyBorder="1" applyAlignment="1">
      <alignment horizontal="center" vertical="center" wrapText="1" shrinkToFit="1"/>
    </xf>
    <xf numFmtId="3" fontId="45" fillId="0" borderId="122" xfId="0" applyNumberFormat="1" applyFont="1" applyBorder="1" applyAlignment="1">
      <alignment horizontal="right" vertical="center" wrapText="1" shrinkToFit="1"/>
    </xf>
    <xf numFmtId="49" fontId="78" fillId="0" borderId="113" xfId="0" applyNumberFormat="1" applyFont="1" applyFill="1" applyBorder="1" applyAlignment="1">
      <alignment vertical="center" wrapText="1" shrinkToFit="1"/>
    </xf>
    <xf numFmtId="3" fontId="78" fillId="0" borderId="113" xfId="0" applyNumberFormat="1" applyFont="1" applyFill="1" applyBorder="1" applyAlignment="1">
      <alignment horizontal="right" vertical="center" wrapText="1" shrinkToFit="1"/>
    </xf>
    <xf numFmtId="3" fontId="78" fillId="0" borderId="113" xfId="0" applyNumberFormat="1" applyFont="1" applyFill="1" applyBorder="1" applyAlignment="1">
      <alignment vertical="center" wrapText="1" shrinkToFit="1"/>
    </xf>
    <xf numFmtId="3" fontId="78" fillId="0" borderId="124" xfId="0" applyNumberFormat="1" applyFont="1" applyFill="1" applyBorder="1" applyAlignment="1">
      <alignment vertical="center" wrapText="1" shrinkToFit="1"/>
    </xf>
    <xf numFmtId="3" fontId="78" fillId="0" borderId="115" xfId="0" applyNumberFormat="1" applyFont="1" applyFill="1" applyBorder="1" applyAlignment="1">
      <alignment horizontal="right" vertical="center" wrapText="1" shrinkToFit="1"/>
    </xf>
    <xf numFmtId="3" fontId="78" fillId="0" borderId="115" xfId="0" applyNumberFormat="1" applyFont="1" applyFill="1" applyBorder="1" applyAlignment="1">
      <alignment vertical="center" wrapText="1" shrinkToFit="1"/>
    </xf>
    <xf numFmtId="3" fontId="78" fillId="0" borderId="126" xfId="0" applyNumberFormat="1" applyFont="1" applyFill="1" applyBorder="1" applyAlignment="1">
      <alignment vertical="center" wrapText="1" shrinkToFit="1"/>
    </xf>
    <xf numFmtId="49" fontId="78" fillId="0" borderId="115" xfId="0" applyNumberFormat="1" applyFont="1" applyFill="1" applyBorder="1" applyAlignment="1">
      <alignment vertical="center" wrapText="1" shrinkToFit="1"/>
    </xf>
    <xf numFmtId="3" fontId="45" fillId="0" borderId="122" xfId="0" applyNumberFormat="1" applyFont="1" applyFill="1" applyBorder="1" applyAlignment="1">
      <alignment horizontal="right" vertical="center" wrapText="1" shrinkToFit="1"/>
    </xf>
    <xf numFmtId="0" fontId="27" fillId="18" borderId="122" xfId="0" applyFont="1" applyFill="1" applyBorder="1" applyAlignment="1">
      <alignment horizontal="center" vertical="center"/>
    </xf>
    <xf numFmtId="0" fontId="53" fillId="13" borderId="111" xfId="0" applyFont="1" applyFill="1" applyBorder="1" applyAlignment="1">
      <alignment horizontal="center" vertical="center" wrapText="1" shrinkToFit="1"/>
    </xf>
    <xf numFmtId="3" fontId="65" fillId="17" borderId="71" xfId="0" applyNumberFormat="1" applyFont="1" applyFill="1" applyBorder="1" applyAlignment="1">
      <alignment horizontal="right" vertical="center" wrapText="1" shrinkToFit="1"/>
    </xf>
    <xf numFmtId="3" fontId="65" fillId="17" borderId="49" xfId="0" applyNumberFormat="1" applyFont="1" applyFill="1" applyBorder="1" applyAlignment="1">
      <alignment horizontal="right" vertical="center" wrapText="1" shrinkToFit="1"/>
    </xf>
    <xf numFmtId="3" fontId="65" fillId="17" borderId="82" xfId="0" applyNumberFormat="1" applyFont="1" applyFill="1" applyBorder="1" applyAlignment="1">
      <alignment horizontal="right" vertical="center" wrapText="1" shrinkToFit="1"/>
    </xf>
    <xf numFmtId="3" fontId="65" fillId="17" borderId="49" xfId="0" applyNumberFormat="1" applyFont="1" applyFill="1" applyBorder="1" applyAlignment="1">
      <alignment horizontal="center" vertical="center" wrapText="1" shrinkToFit="1"/>
    </xf>
    <xf numFmtId="3" fontId="65" fillId="17" borderId="76" xfId="0" applyNumberFormat="1" applyFont="1" applyFill="1" applyBorder="1" applyAlignment="1">
      <alignment horizontal="right" vertical="center" wrapText="1" shrinkToFit="1"/>
    </xf>
    <xf numFmtId="3" fontId="65" fillId="17" borderId="76" xfId="0" applyNumberFormat="1" applyFont="1" applyFill="1" applyBorder="1" applyAlignment="1">
      <alignment horizontal="center" vertical="center" wrapText="1" shrinkToFit="1"/>
    </xf>
    <xf numFmtId="49" fontId="45" fillId="0" borderId="121" xfId="0" applyNumberFormat="1" applyFont="1" applyBorder="1" applyAlignment="1">
      <alignment horizontal="left" vertical="center" wrapText="1" shrinkToFit="1"/>
    </xf>
    <xf numFmtId="3" fontId="45" fillId="0" borderId="120" xfId="0" applyNumberFormat="1" applyFont="1" applyBorder="1" applyAlignment="1">
      <alignment horizontal="right" vertical="center" wrapText="1" shrinkToFit="1"/>
    </xf>
    <xf numFmtId="3" fontId="45" fillId="0" borderId="120" xfId="0" applyNumberFormat="1" applyFont="1" applyBorder="1" applyAlignment="1">
      <alignment horizontal="center" vertical="center" wrapText="1" shrinkToFit="1"/>
    </xf>
    <xf numFmtId="3" fontId="44" fillId="19" borderId="49" xfId="0" applyNumberFormat="1" applyFont="1" applyFill="1" applyBorder="1" applyAlignment="1">
      <alignment horizontal="right" wrapText="1" shrinkToFit="1"/>
    </xf>
    <xf numFmtId="3" fontId="44" fillId="19" borderId="49" xfId="0" applyNumberFormat="1" applyFont="1" applyFill="1" applyBorder="1"/>
    <xf numFmtId="3" fontId="44" fillId="19" borderId="49" xfId="0" applyNumberFormat="1" applyFont="1" applyFill="1" applyBorder="1" applyAlignment="1">
      <alignment horizontal="center"/>
    </xf>
    <xf numFmtId="3" fontId="44" fillId="19" borderId="76" xfId="0" applyNumberFormat="1" applyFont="1" applyFill="1" applyBorder="1"/>
    <xf numFmtId="49" fontId="45" fillId="0" borderId="25" xfId="0" applyNumberFormat="1" applyFont="1" applyFill="1" applyBorder="1" applyAlignment="1">
      <alignment vertical="center" wrapText="1" shrinkToFit="1"/>
    </xf>
    <xf numFmtId="49" fontId="45" fillId="0" borderId="112" xfId="0" applyNumberFormat="1" applyFont="1" applyFill="1" applyBorder="1" applyAlignment="1">
      <alignment vertical="center" wrapText="1" shrinkToFit="1"/>
    </xf>
    <xf numFmtId="49" fontId="45" fillId="0" borderId="114" xfId="0" applyNumberFormat="1" applyFont="1" applyFill="1" applyBorder="1" applyAlignment="1">
      <alignment vertical="center" wrapText="1" shrinkToFit="1"/>
    </xf>
    <xf numFmtId="3" fontId="45" fillId="0" borderId="0" xfId="0" applyNumberFormat="1" applyFont="1" applyFill="1" applyAlignment="1">
      <alignment horizontal="right" vertical="center" wrapText="1" shrinkToFit="1"/>
    </xf>
    <xf numFmtId="0" fontId="0" fillId="0" borderId="0" xfId="0" applyFill="1"/>
    <xf numFmtId="3" fontId="95" fillId="0" borderId="0" xfId="0" applyNumberFormat="1" applyFont="1" applyFill="1"/>
    <xf numFmtId="49" fontId="45" fillId="0" borderId="34" xfId="0" applyNumberFormat="1" applyFont="1" applyFill="1" applyBorder="1" applyAlignment="1">
      <alignment horizontal="left" vertical="center" wrapText="1" shrinkToFit="1"/>
    </xf>
    <xf numFmtId="3" fontId="45" fillId="0" borderId="34" xfId="0" applyNumberFormat="1" applyFont="1" applyFill="1" applyBorder="1" applyAlignment="1">
      <alignment horizontal="right" vertical="center" wrapText="1" shrinkToFit="1"/>
    </xf>
    <xf numFmtId="3" fontId="45" fillId="0" borderId="121" xfId="0" applyNumberFormat="1" applyFont="1" applyFill="1" applyBorder="1" applyAlignment="1">
      <alignment horizontal="right" vertical="center" wrapText="1" shrinkToFit="1"/>
    </xf>
    <xf numFmtId="49" fontId="45" fillId="0" borderId="123" xfId="0" applyNumberFormat="1" applyFont="1" applyFill="1" applyBorder="1" applyAlignment="1">
      <alignment horizontal="left" vertical="center" wrapText="1" shrinkToFit="1"/>
    </xf>
    <xf numFmtId="3" fontId="45" fillId="0" borderId="123" xfId="0" applyNumberFormat="1" applyFont="1" applyFill="1" applyBorder="1" applyAlignment="1">
      <alignment horizontal="right" vertical="center" wrapText="1" shrinkToFit="1"/>
    </xf>
    <xf numFmtId="3" fontId="45" fillId="0" borderId="113" xfId="0" applyNumberFormat="1" applyFont="1" applyFill="1" applyBorder="1" applyAlignment="1">
      <alignment horizontal="right" vertical="center" wrapText="1" shrinkToFit="1"/>
    </xf>
    <xf numFmtId="3" fontId="45" fillId="0" borderId="124" xfId="0" applyNumberFormat="1" applyFont="1" applyFill="1" applyBorder="1" applyAlignment="1">
      <alignment horizontal="right" vertical="center" wrapText="1" shrinkToFit="1"/>
    </xf>
    <xf numFmtId="49" fontId="45" fillId="0" borderId="113" xfId="0" applyNumberFormat="1" applyFont="1" applyFill="1" applyBorder="1" applyAlignment="1">
      <alignment horizontal="left" vertical="center" wrapText="1" shrinkToFit="1"/>
    </xf>
    <xf numFmtId="0" fontId="76" fillId="10" borderId="124" xfId="0" applyFont="1" applyFill="1" applyBorder="1" applyAlignment="1">
      <alignment horizontal="center" vertical="center"/>
    </xf>
    <xf numFmtId="0" fontId="76" fillId="8" borderId="111" xfId="0" applyFont="1" applyFill="1" applyBorder="1" applyAlignment="1">
      <alignment horizontal="center" vertical="center" wrapText="1" shrinkToFit="1"/>
    </xf>
    <xf numFmtId="3" fontId="76" fillId="9" borderId="71" xfId="0" applyNumberFormat="1" applyFont="1" applyFill="1" applyBorder="1"/>
    <xf numFmtId="3" fontId="76" fillId="9" borderId="49" xfId="0" applyNumberFormat="1" applyFont="1" applyFill="1" applyBorder="1"/>
    <xf numFmtId="3" fontId="76" fillId="9" borderId="49" xfId="0" applyNumberFormat="1" applyFont="1" applyFill="1" applyBorder="1" applyAlignment="1">
      <alignment horizontal="center"/>
    </xf>
    <xf numFmtId="49" fontId="74" fillId="0" borderId="115" xfId="0" applyNumberFormat="1" applyFont="1" applyFill="1" applyBorder="1" applyAlignment="1">
      <alignment vertical="center" wrapText="1" shrinkToFit="1"/>
    </xf>
    <xf numFmtId="3" fontId="74" fillId="0" borderId="113" xfId="0" applyNumberFormat="1" applyFont="1" applyFill="1" applyBorder="1" applyAlignment="1">
      <alignment vertical="center" wrapText="1" shrinkToFit="1"/>
    </xf>
    <xf numFmtId="49" fontId="77" fillId="0" borderId="113" xfId="0" applyNumberFormat="1" applyFont="1" applyFill="1" applyBorder="1" applyAlignment="1">
      <alignment vertical="center" wrapText="1" shrinkToFit="1"/>
    </xf>
    <xf numFmtId="3" fontId="77" fillId="0" borderId="113" xfId="0" applyNumberFormat="1" applyFont="1" applyFill="1" applyBorder="1" applyAlignment="1">
      <alignment horizontal="right" vertical="center" wrapText="1" shrinkToFit="1"/>
    </xf>
    <xf numFmtId="3" fontId="77" fillId="0" borderId="113" xfId="0" applyNumberFormat="1" applyFont="1" applyFill="1" applyBorder="1" applyAlignment="1">
      <alignment vertical="center" wrapText="1" shrinkToFit="1"/>
    </xf>
    <xf numFmtId="3" fontId="77" fillId="0" borderId="23" xfId="0" applyNumberFormat="1" applyFont="1" applyFill="1" applyBorder="1" applyAlignment="1">
      <alignment horizontal="center" vertical="center" wrapText="1" shrinkToFit="1"/>
    </xf>
    <xf numFmtId="3" fontId="77" fillId="0" borderId="124" xfId="0" applyNumberFormat="1" applyFont="1" applyFill="1" applyBorder="1" applyAlignment="1">
      <alignment vertical="center" wrapText="1" shrinkToFit="1"/>
    </xf>
    <xf numFmtId="49" fontId="77" fillId="0" borderId="115" xfId="0" applyNumberFormat="1" applyFont="1" applyFill="1" applyBorder="1" applyAlignment="1">
      <alignment vertical="center" wrapText="1" shrinkToFit="1"/>
    </xf>
    <xf numFmtId="3" fontId="77" fillId="0" borderId="115" xfId="0" applyNumberFormat="1" applyFont="1" applyFill="1" applyBorder="1" applyAlignment="1">
      <alignment horizontal="right" vertical="center" wrapText="1" shrinkToFit="1"/>
    </xf>
    <xf numFmtId="3" fontId="77" fillId="0" borderId="115" xfId="0" applyNumberFormat="1" applyFont="1" applyFill="1" applyBorder="1" applyAlignment="1">
      <alignment vertical="center" wrapText="1" shrinkToFit="1"/>
    </xf>
    <xf numFmtId="3" fontId="77" fillId="0" borderId="43" xfId="0" applyNumberFormat="1" applyFont="1" applyFill="1" applyBorder="1" applyAlignment="1">
      <alignment vertical="center" wrapText="1" shrinkToFit="1"/>
    </xf>
    <xf numFmtId="3" fontId="77" fillId="0" borderId="126" xfId="0" applyNumberFormat="1" applyFont="1" applyFill="1" applyBorder="1" applyAlignment="1">
      <alignment vertical="center" wrapText="1" shrinkToFit="1"/>
    </xf>
    <xf numFmtId="0" fontId="81" fillId="18" borderId="122" xfId="0" applyFont="1" applyFill="1" applyBorder="1" applyAlignment="1">
      <alignment horizontal="center" vertical="center"/>
    </xf>
    <xf numFmtId="0" fontId="81" fillId="13" borderId="111" xfId="0" applyFont="1" applyFill="1" applyBorder="1" applyAlignment="1">
      <alignment horizontal="center" vertical="center" wrapText="1" shrinkToFit="1"/>
    </xf>
    <xf numFmtId="49" fontId="96" fillId="0" borderId="35" xfId="0" applyNumberFormat="1" applyFont="1" applyBorder="1" applyAlignment="1">
      <alignment horizontal="left" vertical="center" wrapText="1" shrinkToFit="1"/>
    </xf>
    <xf numFmtId="3" fontId="96" fillId="0" borderId="121" xfId="0" applyNumberFormat="1" applyFont="1" applyBorder="1" applyAlignment="1">
      <alignment horizontal="right" vertical="center" wrapText="1" shrinkToFit="1"/>
    </xf>
    <xf numFmtId="3" fontId="96" fillId="0" borderId="34" xfId="0" applyNumberFormat="1" applyFont="1" applyBorder="1" applyAlignment="1">
      <alignment horizontal="right" vertical="center" wrapText="1" shrinkToFit="1"/>
    </xf>
    <xf numFmtId="3" fontId="96" fillId="0" borderId="23" xfId="0" applyNumberFormat="1" applyFont="1" applyBorder="1" applyAlignment="1">
      <alignment horizontal="center" vertical="center" wrapText="1" shrinkToFit="1"/>
    </xf>
    <xf numFmtId="3" fontId="96" fillId="0" borderId="26" xfId="0" applyNumberFormat="1" applyFont="1" applyBorder="1" applyAlignment="1">
      <alignment horizontal="right" vertical="center" wrapText="1" shrinkToFit="1"/>
    </xf>
    <xf numFmtId="49" fontId="96" fillId="0" borderId="108" xfId="0" applyNumberFormat="1" applyFont="1" applyBorder="1" applyAlignment="1">
      <alignment horizontal="left" vertical="center" wrapText="1" shrinkToFit="1"/>
    </xf>
    <xf numFmtId="3" fontId="96" fillId="0" borderId="23" xfId="0" applyNumberFormat="1" applyFont="1" applyBorder="1" applyAlignment="1">
      <alignment horizontal="right" vertical="center" wrapText="1" shrinkToFit="1"/>
    </xf>
    <xf numFmtId="3" fontId="96" fillId="0" borderId="124" xfId="0" applyNumberFormat="1" applyFont="1" applyBorder="1" applyAlignment="1">
      <alignment horizontal="right" vertical="center" wrapText="1" shrinkToFit="1"/>
    </xf>
    <xf numFmtId="49" fontId="96" fillId="0" borderId="127" xfId="0" applyNumberFormat="1" applyFont="1" applyBorder="1" applyAlignment="1">
      <alignment horizontal="left" vertical="center" wrapText="1" shrinkToFit="1"/>
    </xf>
    <xf numFmtId="3" fontId="96" fillId="0" borderId="43" xfId="0" applyNumberFormat="1" applyFont="1" applyBorder="1" applyAlignment="1">
      <alignment horizontal="right" vertical="center" wrapText="1" shrinkToFit="1"/>
    </xf>
    <xf numFmtId="49" fontId="97" fillId="0" borderId="127" xfId="0" applyNumberFormat="1" applyFont="1" applyBorder="1" applyAlignment="1" applyProtection="1">
      <alignment vertical="center" wrapText="1" readingOrder="1"/>
      <protection locked="0"/>
    </xf>
    <xf numFmtId="3" fontId="97" fillId="0" borderId="107" xfId="0" applyNumberFormat="1" applyFont="1" applyBorder="1" applyAlignment="1" applyProtection="1">
      <alignment horizontal="right" vertical="center" wrapText="1" readingOrder="1"/>
      <protection locked="0"/>
    </xf>
    <xf numFmtId="3" fontId="98" fillId="17" borderId="71" xfId="0" applyNumberFormat="1" applyFont="1" applyFill="1" applyBorder="1" applyAlignment="1">
      <alignment horizontal="right" vertical="center" wrapText="1" shrinkToFit="1"/>
    </xf>
    <xf numFmtId="3" fontId="98" fillId="17" borderId="76" xfId="0" applyNumberFormat="1" applyFont="1" applyFill="1" applyBorder="1" applyAlignment="1">
      <alignment horizontal="right" vertical="center" wrapText="1" shrinkToFit="1"/>
    </xf>
    <xf numFmtId="3" fontId="98" fillId="17" borderId="49" xfId="0" applyNumberFormat="1" applyFont="1" applyFill="1" applyBorder="1" applyAlignment="1">
      <alignment horizontal="right" vertical="center" wrapText="1" shrinkToFit="1"/>
    </xf>
    <xf numFmtId="3" fontId="98" fillId="17" borderId="49" xfId="0" applyNumberFormat="1" applyFont="1" applyFill="1" applyBorder="1" applyAlignment="1">
      <alignment horizontal="center" vertical="center" wrapText="1" shrinkToFit="1"/>
    </xf>
    <xf numFmtId="49" fontId="96" fillId="0" borderId="23" xfId="0" applyNumberFormat="1" applyFont="1" applyBorder="1" applyAlignment="1">
      <alignment horizontal="left" vertical="center" wrapText="1" shrinkToFit="1"/>
    </xf>
    <xf numFmtId="49" fontId="96" fillId="0" borderId="115" xfId="0" applyNumberFormat="1" applyFont="1" applyBorder="1" applyAlignment="1">
      <alignment horizontal="left" vertical="center" wrapText="1" shrinkToFit="1"/>
    </xf>
    <xf numFmtId="3" fontId="96" fillId="0" borderId="39" xfId="0" applyNumberFormat="1" applyFont="1" applyBorder="1" applyAlignment="1">
      <alignment horizontal="right" vertical="center" wrapText="1" shrinkToFit="1"/>
    </xf>
    <xf numFmtId="3" fontId="98" fillId="17" borderId="76" xfId="0" applyNumberFormat="1" applyFont="1" applyFill="1" applyBorder="1" applyAlignment="1">
      <alignment horizontal="center" vertical="center" wrapText="1" shrinkToFit="1"/>
    </xf>
    <xf numFmtId="49" fontId="96" fillId="0" borderId="66" xfId="0" applyNumberFormat="1" applyFont="1" applyBorder="1" applyAlignment="1">
      <alignment horizontal="left" vertical="center" wrapText="1" shrinkToFit="1"/>
    </xf>
    <xf numFmtId="49" fontId="96" fillId="0" borderId="67" xfId="0" applyNumberFormat="1" applyFont="1" applyBorder="1" applyAlignment="1">
      <alignment horizontal="left" vertical="center" wrapText="1" shrinkToFit="1"/>
    </xf>
    <xf numFmtId="3" fontId="96" fillId="0" borderId="94" xfId="0" applyNumberFormat="1" applyFont="1" applyBorder="1" applyAlignment="1">
      <alignment horizontal="right" vertical="center" wrapText="1" shrinkToFit="1"/>
    </xf>
    <xf numFmtId="3" fontId="96" fillId="0" borderId="97" xfId="0" applyNumberFormat="1" applyFont="1" applyBorder="1" applyAlignment="1">
      <alignment horizontal="right" vertical="center" wrapText="1" shrinkToFit="1"/>
    </xf>
    <xf numFmtId="3" fontId="96" fillId="0" borderId="121" xfId="0" applyNumberFormat="1" applyFont="1" applyBorder="1" applyAlignment="1">
      <alignment horizontal="center" vertical="center" wrapText="1" shrinkToFit="1"/>
    </xf>
    <xf numFmtId="3" fontId="96" fillId="0" borderId="80" xfId="0" applyNumberFormat="1" applyFont="1" applyBorder="1" applyAlignment="1">
      <alignment horizontal="right" vertical="center" wrapText="1" shrinkToFit="1"/>
    </xf>
    <xf numFmtId="49" fontId="96" fillId="0" borderId="107" xfId="0" applyNumberFormat="1" applyFont="1" applyBorder="1" applyAlignment="1">
      <alignment horizontal="left" vertical="center" wrapText="1" shrinkToFit="1"/>
    </xf>
    <xf numFmtId="3" fontId="96" fillId="0" borderId="111" xfId="0" applyNumberFormat="1" applyFont="1" applyBorder="1" applyAlignment="1">
      <alignment horizontal="right" vertical="center" wrapText="1" shrinkToFit="1"/>
    </xf>
    <xf numFmtId="3" fontId="81" fillId="19" borderId="49" xfId="0" applyNumberFormat="1" applyFont="1" applyFill="1" applyBorder="1" applyAlignment="1">
      <alignment horizontal="right" wrapText="1" shrinkToFit="1"/>
    </xf>
    <xf numFmtId="3" fontId="81" fillId="19" borderId="49" xfId="0" applyNumberFormat="1" applyFont="1" applyFill="1" applyBorder="1"/>
    <xf numFmtId="3" fontId="81" fillId="19" borderId="49" xfId="0" applyNumberFormat="1" applyFont="1" applyFill="1" applyBorder="1" applyAlignment="1">
      <alignment horizontal="center"/>
    </xf>
    <xf numFmtId="49" fontId="96" fillId="0" borderId="25" xfId="0" applyNumberFormat="1" applyFont="1" applyFill="1" applyBorder="1" applyAlignment="1">
      <alignment vertical="center" wrapText="1" shrinkToFit="1"/>
    </xf>
    <xf numFmtId="49" fontId="96" fillId="0" borderId="112" xfId="0" applyNumberFormat="1" applyFont="1" applyFill="1" applyBorder="1" applyAlignment="1">
      <alignment vertical="center" wrapText="1" shrinkToFit="1"/>
    </xf>
    <xf numFmtId="49" fontId="96" fillId="0" borderId="114" xfId="0" applyNumberFormat="1" applyFont="1" applyFill="1" applyBorder="1" applyAlignment="1">
      <alignment vertical="center" wrapText="1" shrinkToFit="1"/>
    </xf>
    <xf numFmtId="49" fontId="96" fillId="0" borderId="113" xfId="0" applyNumberFormat="1" applyFont="1" applyFill="1" applyBorder="1" applyAlignment="1">
      <alignment vertical="center" wrapText="1" shrinkToFit="1"/>
    </xf>
    <xf numFmtId="49" fontId="96" fillId="0" borderId="123" xfId="0" applyNumberFormat="1" applyFont="1" applyFill="1" applyBorder="1" applyAlignment="1">
      <alignment vertical="center" wrapText="1" shrinkToFit="1"/>
    </xf>
    <xf numFmtId="49" fontId="96" fillId="0" borderId="34" xfId="0" applyNumberFormat="1" applyFont="1" applyFill="1" applyBorder="1" applyAlignment="1">
      <alignment horizontal="left" vertical="center" wrapText="1" shrinkToFit="1"/>
    </xf>
    <xf numFmtId="3" fontId="96" fillId="0" borderId="34" xfId="0" applyNumberFormat="1" applyFont="1" applyFill="1" applyBorder="1" applyAlignment="1">
      <alignment horizontal="right" vertical="center" wrapText="1" shrinkToFit="1"/>
    </xf>
    <xf numFmtId="3" fontId="96" fillId="0" borderId="23" xfId="0" applyNumberFormat="1" applyFont="1" applyFill="1" applyBorder="1" applyAlignment="1">
      <alignment horizontal="center" vertical="center" wrapText="1" shrinkToFit="1"/>
    </xf>
    <xf numFmtId="3" fontId="96" fillId="0" borderId="26" xfId="0" applyNumberFormat="1" applyFont="1" applyFill="1" applyBorder="1" applyAlignment="1">
      <alignment horizontal="right" vertical="center" wrapText="1" shrinkToFit="1"/>
    </xf>
    <xf numFmtId="49" fontId="96" fillId="0" borderId="123" xfId="0" applyNumberFormat="1" applyFont="1" applyFill="1" applyBorder="1" applyAlignment="1">
      <alignment horizontal="left" vertical="center" wrapText="1" shrinkToFit="1"/>
    </xf>
    <xf numFmtId="3" fontId="96" fillId="0" borderId="123" xfId="0" applyNumberFormat="1" applyFont="1" applyFill="1" applyBorder="1" applyAlignment="1">
      <alignment horizontal="right" vertical="center" wrapText="1" shrinkToFit="1"/>
    </xf>
    <xf numFmtId="3" fontId="96" fillId="0" borderId="124" xfId="0" applyNumberFormat="1" applyFont="1" applyFill="1" applyBorder="1" applyAlignment="1">
      <alignment horizontal="right" vertical="center" wrapText="1" shrinkToFit="1"/>
    </xf>
    <xf numFmtId="49" fontId="74" fillId="0" borderId="118" xfId="0" applyNumberFormat="1" applyFont="1" applyBorder="1" applyAlignment="1">
      <alignment horizontal="left" vertical="center" wrapText="1" shrinkToFit="1"/>
    </xf>
    <xf numFmtId="0" fontId="74" fillId="0" borderId="121" xfId="0" applyFont="1" applyBorder="1" applyAlignment="1">
      <alignment horizontal="left" vertical="center" wrapText="1" shrinkToFit="1"/>
    </xf>
    <xf numFmtId="3" fontId="74" fillId="0" borderId="121" xfId="0" applyNumberFormat="1" applyFont="1" applyBorder="1" applyAlignment="1">
      <alignment horizontal="right" vertical="center" wrapText="1" shrinkToFit="1"/>
    </xf>
    <xf numFmtId="3" fontId="81" fillId="19" borderId="76" xfId="0" applyNumberFormat="1" applyFont="1" applyFill="1" applyBorder="1"/>
    <xf numFmtId="49" fontId="96" fillId="0" borderId="113" xfId="0" applyNumberFormat="1" applyFont="1" applyFill="1" applyBorder="1" applyAlignment="1">
      <alignment horizontal="left" vertical="center" wrapText="1" shrinkToFit="1"/>
    </xf>
    <xf numFmtId="49" fontId="96" fillId="0" borderId="115" xfId="0" applyNumberFormat="1" applyFont="1" applyFill="1" applyBorder="1" applyAlignment="1">
      <alignment horizontal="left" vertical="center" wrapText="1" shrinkToFit="1"/>
    </xf>
    <xf numFmtId="3" fontId="96" fillId="0" borderId="125" xfId="0" applyNumberFormat="1" applyFont="1" applyFill="1" applyBorder="1" applyAlignment="1">
      <alignment horizontal="right" vertical="center" wrapText="1" shrinkToFit="1"/>
    </xf>
    <xf numFmtId="3" fontId="96" fillId="0" borderId="126" xfId="0" applyNumberFormat="1" applyFont="1" applyFill="1" applyBorder="1" applyAlignment="1">
      <alignment horizontal="right" vertical="center" wrapText="1" shrinkToFit="1"/>
    </xf>
    <xf numFmtId="0" fontId="63" fillId="0" borderId="128" xfId="0" applyFont="1" applyBorder="1"/>
    <xf numFmtId="3" fontId="63" fillId="0" borderId="105" xfId="0" applyNumberFormat="1" applyFont="1" applyBorder="1" applyAlignment="1">
      <alignment horizontal="right"/>
    </xf>
    <xf numFmtId="3" fontId="63" fillId="0" borderId="72" xfId="0" applyNumberFormat="1" applyFont="1" applyBorder="1" applyAlignment="1">
      <alignment horizontal="right"/>
    </xf>
    <xf numFmtId="3" fontId="63" fillId="0" borderId="72" xfId="0" applyNumberFormat="1" applyFont="1" applyBorder="1"/>
    <xf numFmtId="3" fontId="63" fillId="0" borderId="105" xfId="0" applyNumberFormat="1" applyFont="1" applyBorder="1"/>
    <xf numFmtId="165" fontId="49" fillId="0" borderId="45" xfId="1" applyNumberFormat="1" applyFont="1" applyBorder="1" applyAlignment="1"/>
    <xf numFmtId="165" fontId="49" fillId="0" borderId="4" xfId="1" applyNumberFormat="1" applyFont="1" applyBorder="1" applyAlignment="1"/>
    <xf numFmtId="165" fontId="49" fillId="0" borderId="83" xfId="1" applyNumberFormat="1" applyFont="1" applyBorder="1" applyAlignment="1"/>
    <xf numFmtId="165" fontId="49" fillId="0" borderId="54" xfId="1" applyNumberFormat="1" applyFont="1" applyBorder="1" applyAlignment="1"/>
    <xf numFmtId="165" fontId="49" fillId="0" borderId="84" xfId="1" applyNumberFormat="1" applyFont="1" applyBorder="1" applyAlignment="1"/>
    <xf numFmtId="165" fontId="49" fillId="0" borderId="58" xfId="1" applyNumberFormat="1" applyFont="1" applyBorder="1" applyAlignment="1"/>
    <xf numFmtId="3" fontId="61" fillId="0" borderId="69" xfId="0" applyNumberFormat="1" applyFont="1" applyBorder="1" applyAlignment="1"/>
    <xf numFmtId="3" fontId="61" fillId="0" borderId="5" xfId="0" applyNumberFormat="1" applyFont="1" applyBorder="1" applyAlignment="1"/>
    <xf numFmtId="3" fontId="63" fillId="0" borderId="72" xfId="0" applyNumberFormat="1" applyFont="1" applyBorder="1" applyAlignment="1"/>
    <xf numFmtId="3" fontId="63" fillId="0" borderId="105" xfId="0" applyNumberFormat="1" applyFont="1" applyBorder="1" applyAlignment="1"/>
    <xf numFmtId="165" fontId="49" fillId="3" borderId="83" xfId="1" applyNumberFormat="1" applyFont="1" applyFill="1" applyBorder="1" applyAlignment="1"/>
    <xf numFmtId="165" fontId="49" fillId="3" borderId="54" xfId="1" applyNumberFormat="1" applyFont="1" applyFill="1" applyBorder="1" applyAlignment="1"/>
    <xf numFmtId="0" fontId="0" fillId="0" borderId="83" xfId="0" applyBorder="1" applyAlignment="1"/>
    <xf numFmtId="0" fontId="0" fillId="0" borderId="54" xfId="0" applyBorder="1" applyAlignment="1"/>
    <xf numFmtId="0" fontId="0" fillId="0" borderId="84" xfId="0" applyBorder="1" applyAlignment="1"/>
    <xf numFmtId="0" fontId="0" fillId="0" borderId="58" xfId="0" applyBorder="1" applyAlignment="1"/>
    <xf numFmtId="165" fontId="49" fillId="0" borderId="20" xfId="1" applyNumberFormat="1" applyFont="1" applyBorder="1" applyAlignment="1"/>
    <xf numFmtId="165" fontId="49" fillId="0" borderId="0" xfId="1" applyNumberFormat="1" applyFont="1" applyBorder="1" applyAlignment="1">
      <alignment horizontal="right"/>
    </xf>
    <xf numFmtId="49" fontId="45" fillId="3" borderId="129" xfId="0" applyNumberFormat="1" applyFont="1" applyFill="1" applyBorder="1" applyAlignment="1">
      <alignment vertical="center" wrapText="1" shrinkToFit="1"/>
    </xf>
    <xf numFmtId="3" fontId="45" fillId="3" borderId="110" xfId="0" applyNumberFormat="1" applyFont="1" applyFill="1" applyBorder="1" applyAlignment="1">
      <alignment vertical="center" wrapText="1" shrinkToFit="1"/>
    </xf>
    <xf numFmtId="0" fontId="39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6" fillId="0" borderId="130" xfId="0" applyFont="1" applyBorder="1" applyAlignment="1">
      <alignment vertical="center" wrapText="1"/>
    </xf>
    <xf numFmtId="3" fontId="26" fillId="0" borderId="131" xfId="0" applyNumberFormat="1" applyFont="1" applyBorder="1" applyAlignment="1">
      <alignment horizontal="right" vertical="center" wrapText="1"/>
    </xf>
    <xf numFmtId="3" fontId="83" fillId="0" borderId="0" xfId="0" applyNumberFormat="1" applyFont="1"/>
    <xf numFmtId="3" fontId="49" fillId="0" borderId="56" xfId="0" applyNumberFormat="1" applyFont="1" applyBorder="1" applyAlignment="1">
      <alignment horizontal="right" vertical="center"/>
    </xf>
    <xf numFmtId="3" fontId="49" fillId="0" borderId="52" xfId="0" applyNumberFormat="1" applyFont="1" applyBorder="1" applyAlignment="1">
      <alignment horizontal="right" vertical="center"/>
    </xf>
    <xf numFmtId="3" fontId="45" fillId="0" borderId="57" xfId="0" applyNumberFormat="1" applyFont="1" applyBorder="1" applyAlignment="1">
      <alignment horizontal="right"/>
    </xf>
    <xf numFmtId="3" fontId="53" fillId="0" borderId="5" xfId="0" applyNumberFormat="1" applyFont="1" applyBorder="1" applyAlignment="1">
      <alignment horizontal="right" vertical="top" wrapText="1"/>
    </xf>
    <xf numFmtId="0" fontId="16" fillId="0" borderId="132" xfId="0" applyFont="1" applyBorder="1" applyAlignment="1">
      <alignment wrapText="1"/>
    </xf>
    <xf numFmtId="3" fontId="16" fillId="0" borderId="116" xfId="0" applyNumberFormat="1" applyFont="1" applyBorder="1" applyAlignment="1">
      <alignment horizontal="right"/>
    </xf>
    <xf numFmtId="0" fontId="16" fillId="0" borderId="129" xfId="0" applyFont="1" applyBorder="1"/>
    <xf numFmtId="3" fontId="16" fillId="0" borderId="110" xfId="0" applyNumberFormat="1" applyFont="1" applyBorder="1" applyAlignment="1">
      <alignment horizontal="right"/>
    </xf>
    <xf numFmtId="3" fontId="29" fillId="2" borderId="113" xfId="0" applyNumberFormat="1" applyFont="1" applyFill="1" applyBorder="1" applyAlignment="1">
      <alignment horizontal="right" wrapText="1"/>
    </xf>
    <xf numFmtId="3" fontId="0" fillId="0" borderId="113" xfId="0" applyNumberFormat="1" applyBorder="1" applyAlignment="1">
      <alignment horizontal="right"/>
    </xf>
    <xf numFmtId="3" fontId="41" fillId="2" borderId="113" xfId="0" applyNumberFormat="1" applyFont="1" applyFill="1" applyBorder="1" applyAlignment="1">
      <alignment horizontal="right" wrapText="1"/>
    </xf>
    <xf numFmtId="3" fontId="24" fillId="2" borderId="113" xfId="0" applyNumberFormat="1" applyFont="1" applyFill="1" applyBorder="1" applyAlignment="1">
      <alignment horizontal="right" wrapText="1"/>
    </xf>
    <xf numFmtId="3" fontId="23" fillId="0" borderId="128" xfId="3" applyNumberFormat="1" applyFont="1" applyBorder="1" applyAlignment="1">
      <alignment horizontal="right"/>
    </xf>
    <xf numFmtId="3" fontId="23" fillId="0" borderId="129" xfId="3" applyNumberFormat="1" applyFont="1" applyBorder="1" applyAlignment="1">
      <alignment horizontal="right"/>
    </xf>
    <xf numFmtId="3" fontId="23" fillId="2" borderId="133" xfId="0" applyNumberFormat="1" applyFont="1" applyFill="1" applyBorder="1" applyAlignment="1">
      <alignment horizontal="right" wrapText="1"/>
    </xf>
    <xf numFmtId="3" fontId="43" fillId="2" borderId="68" xfId="0" applyNumberFormat="1" applyFont="1" applyFill="1" applyBorder="1" applyAlignment="1">
      <alignment horizontal="right" wrapText="1"/>
    </xf>
    <xf numFmtId="3" fontId="43" fillId="2" borderId="33" xfId="0" applyNumberFormat="1" applyFont="1" applyFill="1" applyBorder="1" applyAlignment="1">
      <alignment horizontal="right" wrapText="1"/>
    </xf>
    <xf numFmtId="3" fontId="29" fillId="2" borderId="112" xfId="0" applyNumberFormat="1" applyFont="1" applyFill="1" applyBorder="1" applyAlignment="1">
      <alignment horizontal="right" wrapText="1"/>
    </xf>
    <xf numFmtId="3" fontId="29" fillId="2" borderId="124" xfId="0" applyNumberFormat="1" applyFont="1" applyFill="1" applyBorder="1" applyAlignment="1">
      <alignment horizontal="right" wrapText="1"/>
    </xf>
    <xf numFmtId="3" fontId="41" fillId="2" borderId="112" xfId="0" applyNumberFormat="1" applyFont="1" applyFill="1" applyBorder="1" applyAlignment="1">
      <alignment horizontal="right" wrapText="1"/>
    </xf>
    <xf numFmtId="3" fontId="41" fillId="2" borderId="124" xfId="0" applyNumberFormat="1" applyFont="1" applyFill="1" applyBorder="1" applyAlignment="1">
      <alignment horizontal="right" wrapText="1"/>
    </xf>
    <xf numFmtId="3" fontId="24" fillId="2" borderId="112" xfId="0" applyNumberFormat="1" applyFont="1" applyFill="1" applyBorder="1" applyAlignment="1">
      <alignment horizontal="right" wrapText="1"/>
    </xf>
    <xf numFmtId="3" fontId="24" fillId="2" borderId="124" xfId="0" applyNumberFormat="1" applyFont="1" applyFill="1" applyBorder="1" applyAlignment="1">
      <alignment horizontal="right" wrapText="1"/>
    </xf>
    <xf numFmtId="3" fontId="24" fillId="2" borderId="134" xfId="0" applyNumberFormat="1" applyFont="1" applyFill="1" applyBorder="1" applyAlignment="1">
      <alignment horizontal="right" wrapText="1"/>
    </xf>
    <xf numFmtId="0" fontId="40" fillId="2" borderId="114" xfId="0" applyFont="1" applyFill="1" applyBorder="1" applyAlignment="1">
      <alignment horizontal="center" wrapText="1"/>
    </xf>
    <xf numFmtId="0" fontId="40" fillId="2" borderId="115" xfId="0" applyFont="1" applyFill="1" applyBorder="1" applyAlignment="1">
      <alignment horizontal="center" wrapText="1"/>
    </xf>
    <xf numFmtId="0" fontId="40" fillId="2" borderId="126" xfId="0" applyFont="1" applyFill="1" applyBorder="1" applyAlignment="1">
      <alignment horizontal="center" wrapText="1"/>
    </xf>
    <xf numFmtId="3" fontId="24" fillId="2" borderId="118" xfId="0" applyNumberFormat="1" applyFont="1" applyFill="1" applyBorder="1" applyAlignment="1">
      <alignment horizontal="right" wrapText="1"/>
    </xf>
    <xf numFmtId="3" fontId="24" fillId="2" borderId="121" xfId="0" applyNumberFormat="1" applyFont="1" applyFill="1" applyBorder="1" applyAlignment="1">
      <alignment horizontal="right" wrapText="1"/>
    </xf>
    <xf numFmtId="3" fontId="24" fillId="2" borderId="122" xfId="0" applyNumberFormat="1" applyFont="1" applyFill="1" applyBorder="1" applyAlignment="1">
      <alignment horizontal="right" wrapText="1"/>
    </xf>
    <xf numFmtId="3" fontId="28" fillId="2" borderId="106" xfId="0" applyNumberFormat="1" applyFont="1" applyFill="1" applyBorder="1" applyAlignment="1">
      <alignment horizontal="right" wrapText="1"/>
    </xf>
    <xf numFmtId="3" fontId="28" fillId="2" borderId="107" xfId="0" applyNumberFormat="1" applyFont="1" applyFill="1" applyBorder="1" applyAlignment="1">
      <alignment horizontal="right" wrapText="1"/>
    </xf>
    <xf numFmtId="3" fontId="24" fillId="2" borderId="135" xfId="0" applyNumberFormat="1" applyFont="1" applyFill="1" applyBorder="1" applyAlignment="1">
      <alignment horizontal="right" wrapText="1"/>
    </xf>
    <xf numFmtId="3" fontId="41" fillId="2" borderId="134" xfId="0" applyNumberFormat="1" applyFont="1" applyFill="1" applyBorder="1" applyAlignment="1">
      <alignment horizontal="right" wrapText="1"/>
    </xf>
    <xf numFmtId="3" fontId="55" fillId="0" borderId="134" xfId="0" applyNumberFormat="1" applyFont="1" applyBorder="1" applyAlignment="1">
      <alignment horizontal="right"/>
    </xf>
    <xf numFmtId="3" fontId="55" fillId="0" borderId="70" xfId="0" applyNumberFormat="1" applyFont="1" applyBorder="1" applyAlignment="1">
      <alignment horizontal="right"/>
    </xf>
    <xf numFmtId="0" fontId="53" fillId="4" borderId="107" xfId="0" applyFont="1" applyFill="1" applyBorder="1" applyAlignment="1">
      <alignment horizontal="center" vertical="center" wrapText="1" shrinkToFit="1"/>
    </xf>
    <xf numFmtId="0" fontId="53" fillId="8" borderId="107" xfId="0" applyFont="1" applyFill="1" applyBorder="1" applyAlignment="1">
      <alignment horizontal="center" vertical="center" wrapText="1" shrinkToFit="1"/>
    </xf>
    <xf numFmtId="0" fontId="53" fillId="13" borderId="107" xfId="0" applyFont="1" applyFill="1" applyBorder="1" applyAlignment="1">
      <alignment horizontal="center" vertical="center" wrapText="1" shrinkToFit="1"/>
    </xf>
    <xf numFmtId="0" fontId="76" fillId="8" borderId="107" xfId="0" applyFont="1" applyFill="1" applyBorder="1" applyAlignment="1">
      <alignment horizontal="center" vertical="center" wrapText="1" shrinkToFit="1"/>
    </xf>
    <xf numFmtId="0" fontId="81" fillId="13" borderId="107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3" fontId="85" fillId="0" borderId="65" xfId="0" applyNumberFormat="1" applyFont="1" applyBorder="1" applyAlignment="1">
      <alignment vertical="center" wrapText="1" shrinkToFit="1"/>
    </xf>
    <xf numFmtId="3" fontId="65" fillId="14" borderId="136" xfId="0" applyNumberFormat="1" applyFont="1" applyFill="1" applyBorder="1" applyAlignment="1">
      <alignment vertical="center" wrapText="1" shrinkToFit="1"/>
    </xf>
    <xf numFmtId="3" fontId="45" fillId="0" borderId="122" xfId="0" applyNumberFormat="1" applyFont="1" applyBorder="1" applyAlignment="1">
      <alignment horizontal="center" vertical="center" wrapText="1" shrinkToFit="1"/>
    </xf>
    <xf numFmtId="49" fontId="45" fillId="0" borderId="137" xfId="0" applyNumberFormat="1" applyFont="1" applyBorder="1" applyAlignment="1">
      <alignment horizontal="left" vertical="center" wrapText="1" shrinkToFit="1"/>
    </xf>
    <xf numFmtId="3" fontId="45" fillId="0" borderId="26" xfId="0" applyNumberFormat="1" applyFont="1" applyBorder="1" applyAlignment="1">
      <alignment horizontal="center" vertical="center" wrapText="1" shrinkToFit="1"/>
    </xf>
    <xf numFmtId="3" fontId="87" fillId="14" borderId="136" xfId="0" applyNumberFormat="1" applyFont="1" applyFill="1" applyBorder="1" applyAlignment="1">
      <alignment vertical="center" wrapText="1" shrinkToFit="1"/>
    </xf>
    <xf numFmtId="49" fontId="87" fillId="14" borderId="134" xfId="0" applyNumberFormat="1" applyFont="1" applyFill="1" applyBorder="1" applyAlignment="1">
      <alignment vertical="center" wrapText="1" shrinkToFit="1"/>
    </xf>
    <xf numFmtId="3" fontId="87" fillId="15" borderId="136" xfId="0" applyNumberFormat="1" applyFont="1" applyFill="1" applyBorder="1" applyAlignment="1">
      <alignment vertical="center" wrapText="1" shrinkToFit="1"/>
    </xf>
    <xf numFmtId="3" fontId="88" fillId="4" borderId="136" xfId="0" applyNumberFormat="1" applyFont="1" applyFill="1" applyBorder="1" applyAlignment="1">
      <alignment vertical="center"/>
    </xf>
    <xf numFmtId="3" fontId="65" fillId="16" borderId="136" xfId="0" applyNumberFormat="1" applyFont="1" applyFill="1" applyBorder="1" applyAlignment="1">
      <alignment vertical="center" wrapText="1" shrinkToFit="1"/>
    </xf>
    <xf numFmtId="3" fontId="65" fillId="16" borderId="136" xfId="0" applyNumberFormat="1" applyFont="1" applyFill="1" applyBorder="1"/>
    <xf numFmtId="49" fontId="65" fillId="16" borderId="134" xfId="0" applyNumberFormat="1" applyFont="1" applyFill="1" applyBorder="1" applyAlignment="1">
      <alignment vertical="center" wrapText="1" shrinkToFit="1"/>
    </xf>
    <xf numFmtId="3" fontId="65" fillId="16" borderId="122" xfId="0" applyNumberFormat="1" applyFont="1" applyFill="1" applyBorder="1" applyAlignment="1">
      <alignment horizontal="center" vertical="center" wrapText="1" shrinkToFit="1"/>
    </xf>
    <xf numFmtId="3" fontId="65" fillId="6" borderId="113" xfId="0" applyNumberFormat="1" applyFont="1" applyFill="1" applyBorder="1" applyAlignment="1">
      <alignment vertical="center" wrapText="1" shrinkToFit="1"/>
    </xf>
    <xf numFmtId="3" fontId="65" fillId="16" borderId="124" xfId="0" applyNumberFormat="1" applyFont="1" applyFill="1" applyBorder="1" applyAlignment="1">
      <alignment horizontal="center" vertical="center" wrapText="1" shrinkToFit="1"/>
    </xf>
    <xf numFmtId="3" fontId="65" fillId="16" borderId="98" xfId="0" applyNumberFormat="1" applyFont="1" applyFill="1" applyBorder="1" applyAlignment="1">
      <alignment horizontal="center" vertical="center" wrapText="1" shrinkToFit="1"/>
    </xf>
    <xf numFmtId="3" fontId="44" fillId="5" borderId="136" xfId="0" applyNumberFormat="1" applyFont="1" applyFill="1" applyBorder="1"/>
    <xf numFmtId="3" fontId="44" fillId="5" borderId="136" xfId="0" applyNumberFormat="1" applyFont="1" applyFill="1" applyBorder="1" applyAlignment="1">
      <alignment horizontal="center"/>
    </xf>
    <xf numFmtId="0" fontId="53" fillId="8" borderId="135" xfId="0" applyFont="1" applyFill="1" applyBorder="1" applyAlignment="1">
      <alignment horizontal="center" vertical="center" wrapText="1" shrinkToFit="1"/>
    </xf>
    <xf numFmtId="49" fontId="53" fillId="0" borderId="115" xfId="0" applyNumberFormat="1" applyFont="1" applyFill="1" applyBorder="1" applyAlignment="1">
      <alignment vertical="center" wrapText="1" shrinkToFit="1"/>
    </xf>
    <xf numFmtId="3" fontId="53" fillId="0" borderId="43" xfId="0" applyNumberFormat="1" applyFont="1" applyFill="1" applyBorder="1" applyAlignment="1">
      <alignment horizontal="right" vertical="center" wrapText="1" shrinkToFit="1"/>
    </xf>
    <xf numFmtId="3" fontId="53" fillId="0" borderId="43" xfId="0" applyNumberFormat="1" applyFont="1" applyFill="1" applyBorder="1" applyAlignment="1">
      <alignment vertical="center" wrapText="1" shrinkToFit="1"/>
    </xf>
    <xf numFmtId="3" fontId="53" fillId="0" borderId="23" xfId="0" applyNumberFormat="1" applyFont="1" applyFill="1" applyBorder="1" applyAlignment="1">
      <alignment vertical="center" wrapText="1" shrinkToFit="1"/>
    </xf>
    <xf numFmtId="3" fontId="53" fillId="0" borderId="23" xfId="0" applyNumberFormat="1" applyFont="1" applyFill="1" applyBorder="1" applyAlignment="1">
      <alignment horizontal="center" vertical="center" wrapText="1" shrinkToFit="1"/>
    </xf>
    <xf numFmtId="3" fontId="53" fillId="0" borderId="42" xfId="0" applyNumberFormat="1" applyFont="1" applyFill="1" applyBorder="1" applyAlignment="1">
      <alignment vertical="center" wrapText="1" shrinkToFit="1"/>
    </xf>
    <xf numFmtId="49" fontId="45" fillId="0" borderId="118" xfId="0" applyNumberFormat="1" applyFont="1" applyFill="1" applyBorder="1" applyAlignment="1">
      <alignment horizontal="left" vertical="center" wrapText="1" shrinkToFit="1"/>
    </xf>
    <xf numFmtId="0" fontId="45" fillId="0" borderId="121" xfId="0" applyFont="1" applyFill="1" applyBorder="1" applyAlignment="1">
      <alignment horizontal="left" vertical="center" wrapText="1" shrinkToFit="1"/>
    </xf>
    <xf numFmtId="0" fontId="45" fillId="0" borderId="23" xfId="0" applyFont="1" applyFill="1" applyBorder="1" applyAlignment="1">
      <alignment horizontal="left" vertical="center" wrapText="1" shrinkToFit="1"/>
    </xf>
    <xf numFmtId="0" fontId="45" fillId="0" borderId="121" xfId="0" applyFont="1" applyFill="1" applyBorder="1" applyAlignment="1">
      <alignment horizontal="right" vertical="center" wrapText="1" shrinkToFit="1"/>
    </xf>
    <xf numFmtId="0" fontId="53" fillId="13" borderId="135" xfId="0" applyFont="1" applyFill="1" applyBorder="1" applyAlignment="1">
      <alignment horizontal="center" vertical="center" wrapText="1" shrinkToFit="1"/>
    </xf>
    <xf numFmtId="3" fontId="95" fillId="0" borderId="0" xfId="0" applyNumberFormat="1" applyFont="1"/>
    <xf numFmtId="49" fontId="45" fillId="0" borderId="23" xfId="0" applyNumberFormat="1" applyFont="1" applyFill="1" applyBorder="1" applyAlignment="1">
      <alignment horizontal="left" vertical="center" wrapText="1" shrinkToFit="1"/>
    </xf>
    <xf numFmtId="49" fontId="79" fillId="0" borderId="127" xfId="0" applyNumberFormat="1" applyFont="1" applyFill="1" applyBorder="1" applyAlignment="1" applyProtection="1">
      <alignment vertical="center" wrapText="1" readingOrder="1"/>
      <protection locked="0"/>
    </xf>
    <xf numFmtId="3" fontId="94" fillId="0" borderId="113" xfId="0" applyNumberFormat="1" applyFont="1" applyFill="1" applyBorder="1" applyAlignment="1" applyProtection="1">
      <alignment horizontal="right" vertical="center" wrapText="1" readingOrder="1"/>
      <protection locked="0"/>
    </xf>
    <xf numFmtId="49" fontId="45" fillId="0" borderId="115" xfId="0" applyNumberFormat="1" applyFont="1" applyFill="1" applyBorder="1" applyAlignment="1">
      <alignment horizontal="left" vertical="center" wrapText="1" shrinkToFit="1"/>
    </xf>
    <xf numFmtId="3" fontId="45" fillId="0" borderId="39" xfId="0" applyNumberFormat="1" applyFont="1" applyFill="1" applyBorder="1" applyAlignment="1">
      <alignment horizontal="right" vertical="center" wrapText="1" shrinkToFit="1"/>
    </xf>
    <xf numFmtId="3" fontId="45" fillId="0" borderId="38" xfId="0" applyNumberFormat="1" applyFont="1" applyFill="1" applyBorder="1" applyAlignment="1">
      <alignment horizontal="right" vertical="center" wrapText="1" shrinkToFit="1"/>
    </xf>
    <xf numFmtId="3" fontId="45" fillId="0" borderId="125" xfId="0" applyNumberFormat="1" applyFont="1" applyFill="1" applyBorder="1" applyAlignment="1">
      <alignment horizontal="right" vertical="center" wrapText="1" shrinkToFit="1"/>
    </xf>
    <xf numFmtId="3" fontId="45" fillId="0" borderId="107" xfId="0" applyNumberFormat="1" applyFont="1" applyFill="1" applyBorder="1" applyAlignment="1">
      <alignment horizontal="right" vertical="center" wrapText="1" shrinkToFit="1"/>
    </xf>
    <xf numFmtId="3" fontId="45" fillId="0" borderId="126" xfId="0" applyNumberFormat="1" applyFont="1" applyFill="1" applyBorder="1" applyAlignment="1">
      <alignment horizontal="right" vertical="center" wrapText="1" shrinkToFit="1"/>
    </xf>
    <xf numFmtId="0" fontId="76" fillId="8" borderId="135" xfId="0" applyFont="1" applyFill="1" applyBorder="1" applyAlignment="1">
      <alignment horizontal="center" vertical="center" wrapText="1" shrinkToFit="1"/>
    </xf>
    <xf numFmtId="0" fontId="76" fillId="0" borderId="31" xfId="0" applyFont="1" applyBorder="1" applyAlignment="1">
      <alignment horizontal="center"/>
    </xf>
    <xf numFmtId="3" fontId="76" fillId="0" borderId="41" xfId="0" applyNumberFormat="1" applyFont="1" applyBorder="1"/>
    <xf numFmtId="3" fontId="77" fillId="0" borderId="113" xfId="0" applyNumberFormat="1" applyFont="1" applyFill="1" applyBorder="1" applyAlignment="1">
      <alignment horizontal="center" vertical="center" wrapText="1" shrinkToFit="1"/>
    </xf>
    <xf numFmtId="49" fontId="77" fillId="0" borderId="43" xfId="0" applyNumberFormat="1" applyFont="1" applyFill="1" applyBorder="1" applyAlignment="1">
      <alignment vertical="center" wrapText="1" shrinkToFit="1"/>
    </xf>
    <xf numFmtId="3" fontId="77" fillId="0" borderId="43" xfId="0" applyNumberFormat="1" applyFont="1" applyFill="1" applyBorder="1" applyAlignment="1">
      <alignment horizontal="right" vertical="center" wrapText="1" shrinkToFit="1"/>
    </xf>
    <xf numFmtId="3" fontId="77" fillId="0" borderId="42" xfId="0" applyNumberFormat="1" applyFont="1" applyFill="1" applyBorder="1" applyAlignment="1">
      <alignment vertical="center" wrapText="1" shrinkToFit="1"/>
    </xf>
    <xf numFmtId="0" fontId="81" fillId="13" borderId="135" xfId="0" applyFont="1" applyFill="1" applyBorder="1" applyAlignment="1">
      <alignment horizontal="center" vertical="center" wrapText="1" shrinkToFit="1"/>
    </xf>
    <xf numFmtId="49" fontId="96" fillId="0" borderId="106" xfId="0" applyNumberFormat="1" applyFont="1" applyBorder="1" applyAlignment="1">
      <alignment horizontal="left" vertical="center" wrapText="1" shrinkToFit="1"/>
    </xf>
    <xf numFmtId="3" fontId="96" fillId="0" borderId="135" xfId="0" applyNumberFormat="1" applyFont="1" applyBorder="1" applyAlignment="1">
      <alignment horizontal="right" vertical="center" wrapText="1" shrinkToFit="1"/>
    </xf>
    <xf numFmtId="0" fontId="74" fillId="0" borderId="121" xfId="0" applyFont="1" applyBorder="1" applyAlignment="1">
      <alignment horizontal="right" vertical="center" wrapText="1" shrinkToFit="1"/>
    </xf>
    <xf numFmtId="3" fontId="74" fillId="0" borderId="122" xfId="0" applyNumberFormat="1" applyFont="1" applyBorder="1" applyAlignment="1">
      <alignment horizontal="right" vertical="center" wrapText="1" shrinkToFit="1"/>
    </xf>
    <xf numFmtId="3" fontId="76" fillId="9" borderId="76" xfId="0" applyNumberFormat="1" applyFont="1" applyFill="1" applyBorder="1" applyAlignment="1">
      <alignment horizontal="right"/>
    </xf>
    <xf numFmtId="3" fontId="78" fillId="0" borderId="0" xfId="0" applyNumberFormat="1" applyFont="1" applyFill="1" applyAlignment="1">
      <alignment horizontal="right" vertical="center" wrapText="1" shrinkToFit="1"/>
    </xf>
    <xf numFmtId="49" fontId="96" fillId="0" borderId="23" xfId="0" applyNumberFormat="1" applyFont="1" applyFill="1" applyBorder="1" applyAlignment="1">
      <alignment horizontal="left" vertical="center" wrapText="1" shrinkToFit="1"/>
    </xf>
    <xf numFmtId="3" fontId="96" fillId="0" borderId="39" xfId="0" applyNumberFormat="1" applyFont="1" applyFill="1" applyBorder="1" applyAlignment="1">
      <alignment horizontal="right" vertical="center" wrapText="1" shrinkToFit="1"/>
    </xf>
    <xf numFmtId="49" fontId="96" fillId="0" borderId="137" xfId="0" applyNumberFormat="1" applyFont="1" applyFill="1" applyBorder="1" applyAlignment="1">
      <alignment vertical="center" wrapText="1" shrinkToFit="1"/>
    </xf>
    <xf numFmtId="49" fontId="96" fillId="0" borderId="43" xfId="0" applyNumberFormat="1" applyFont="1" applyFill="1" applyBorder="1" applyAlignment="1">
      <alignment horizontal="left" vertical="center" wrapText="1" shrinkToFit="1"/>
    </xf>
    <xf numFmtId="3" fontId="96" fillId="0" borderId="0" xfId="0" applyNumberFormat="1" applyFont="1" applyFill="1" applyAlignment="1">
      <alignment horizontal="right" vertical="center" wrapText="1" shrinkToFit="1"/>
    </xf>
    <xf numFmtId="3" fontId="96" fillId="0" borderId="107" xfId="0" applyNumberFormat="1" applyFont="1" applyFill="1" applyBorder="1" applyAlignment="1">
      <alignment horizontal="right" vertical="center" wrapText="1" shrinkToFit="1"/>
    </xf>
    <xf numFmtId="3" fontId="96" fillId="0" borderId="43" xfId="0" applyNumberFormat="1" applyFont="1" applyFill="1" applyBorder="1" applyAlignment="1">
      <alignment horizontal="center" vertical="center" wrapText="1" shrinkToFit="1"/>
    </xf>
    <xf numFmtId="3" fontId="96" fillId="0" borderId="42" xfId="0" applyNumberFormat="1" applyFont="1" applyFill="1" applyBorder="1" applyAlignment="1">
      <alignment horizontal="right" vertical="center" wrapText="1" shrinkToFit="1"/>
    </xf>
    <xf numFmtId="0" fontId="27" fillId="2" borderId="118" xfId="0" applyFont="1" applyFill="1" applyBorder="1" applyAlignment="1">
      <alignment horizontal="center" vertical="top" wrapText="1"/>
    </xf>
    <xf numFmtId="0" fontId="27" fillId="2" borderId="121" xfId="0" applyFont="1" applyFill="1" applyBorder="1" applyAlignment="1">
      <alignment horizontal="center" vertical="top" wrapText="1"/>
    </xf>
    <xf numFmtId="0" fontId="27" fillId="2" borderId="122" xfId="0" applyFont="1" applyFill="1" applyBorder="1" applyAlignment="1">
      <alignment horizontal="center" vertical="top" wrapText="1"/>
    </xf>
    <xf numFmtId="0" fontId="27" fillId="0" borderId="112" xfId="0" applyFont="1" applyBorder="1" applyAlignment="1">
      <alignment horizontal="center" vertical="top" wrapText="1"/>
    </xf>
    <xf numFmtId="0" fontId="27" fillId="0" borderId="113" xfId="0" applyFont="1" applyBorder="1" applyAlignment="1">
      <alignment horizontal="center" vertical="top" wrapText="1"/>
    </xf>
    <xf numFmtId="0" fontId="27" fillId="0" borderId="124" xfId="0" applyFont="1" applyBorder="1" applyAlignment="1">
      <alignment vertical="top" wrapText="1"/>
    </xf>
    <xf numFmtId="0" fontId="30" fillId="0" borderId="113" xfId="0" applyFont="1" applyBorder="1" applyAlignment="1">
      <alignment horizontal="center" vertical="top" wrapText="1"/>
    </xf>
    <xf numFmtId="0" fontId="30" fillId="3" borderId="124" xfId="0" applyFont="1" applyFill="1" applyBorder="1"/>
    <xf numFmtId="0" fontId="30" fillId="3" borderId="124" xfId="0" applyFont="1" applyFill="1" applyBorder="1" applyAlignment="1">
      <alignment vertical="top" wrapText="1"/>
    </xf>
    <xf numFmtId="0" fontId="30" fillId="3" borderId="124" xfId="0" applyFont="1" applyFill="1" applyBorder="1" applyAlignment="1">
      <alignment wrapText="1"/>
    </xf>
    <xf numFmtId="0" fontId="27" fillId="0" borderId="106" xfId="0" applyFont="1" applyBorder="1" applyAlignment="1">
      <alignment horizontal="center" vertical="top" wrapText="1"/>
    </xf>
    <xf numFmtId="0" fontId="30" fillId="0" borderId="107" xfId="0" applyFont="1" applyBorder="1" applyAlignment="1">
      <alignment horizontal="center" vertical="top" wrapText="1"/>
    </xf>
    <xf numFmtId="0" fontId="30" fillId="3" borderId="135" xfId="0" applyFont="1" applyFill="1" applyBorder="1"/>
    <xf numFmtId="3" fontId="63" fillId="0" borderId="20" xfId="0" applyNumberFormat="1" applyFont="1" applyBorder="1" applyAlignment="1">
      <alignment horizontal="right"/>
    </xf>
    <xf numFmtId="49" fontId="45" fillId="3" borderId="31" xfId="0" applyNumberFormat="1" applyFont="1" applyFill="1" applyBorder="1" applyAlignment="1">
      <alignment vertical="center" wrapText="1" shrinkToFit="1"/>
    </xf>
    <xf numFmtId="3" fontId="45" fillId="3" borderId="20" xfId="0" applyNumberFormat="1" applyFont="1" applyFill="1" applyBorder="1" applyAlignment="1">
      <alignment vertical="center" wrapText="1" shrinkToFit="1"/>
    </xf>
    <xf numFmtId="49" fontId="45" fillId="3" borderId="110" xfId="0" applyNumberFormat="1" applyFont="1" applyFill="1" applyBorder="1" applyAlignment="1">
      <alignment vertical="center" wrapText="1" shrinkToFit="1"/>
    </xf>
    <xf numFmtId="0" fontId="90" fillId="2" borderId="0" xfId="0" applyFont="1" applyFill="1" applyBorder="1" applyAlignment="1">
      <alignment horizontal="center" wrapText="1"/>
    </xf>
    <xf numFmtId="0" fontId="40" fillId="2" borderId="138" xfId="0" applyFont="1" applyFill="1" applyBorder="1" applyAlignment="1">
      <alignment horizontal="center" wrapText="1"/>
    </xf>
    <xf numFmtId="0" fontId="40" fillId="2" borderId="139" xfId="0" applyFont="1" applyFill="1" applyBorder="1" applyAlignment="1">
      <alignment horizontal="center" wrapText="1"/>
    </xf>
    <xf numFmtId="0" fontId="40" fillId="2" borderId="140" xfId="0" applyFont="1" applyFill="1" applyBorder="1" applyAlignment="1">
      <alignment horizontal="center" wrapText="1"/>
    </xf>
    <xf numFmtId="3" fontId="29" fillId="2" borderId="118" xfId="0" applyNumberFormat="1" applyFont="1" applyFill="1" applyBorder="1" applyAlignment="1">
      <alignment horizontal="right" wrapText="1"/>
    </xf>
    <xf numFmtId="3" fontId="29" fillId="2" borderId="121" xfId="0" applyNumberFormat="1" applyFont="1" applyFill="1" applyBorder="1" applyAlignment="1">
      <alignment horizontal="right" wrapText="1"/>
    </xf>
    <xf numFmtId="3" fontId="29" fillId="2" borderId="122" xfId="0" applyNumberFormat="1" applyFont="1" applyFill="1" applyBorder="1" applyAlignment="1">
      <alignment horizontal="right" wrapText="1"/>
    </xf>
    <xf numFmtId="3" fontId="41" fillId="2" borderId="106" xfId="0" applyNumberFormat="1" applyFont="1" applyFill="1" applyBorder="1" applyAlignment="1">
      <alignment horizontal="right" wrapText="1"/>
    </xf>
    <xf numFmtId="3" fontId="41" fillId="2" borderId="107" xfId="0" applyNumberFormat="1" applyFont="1" applyFill="1" applyBorder="1" applyAlignment="1">
      <alignment horizontal="right" wrapText="1"/>
    </xf>
    <xf numFmtId="3" fontId="43" fillId="2" borderId="134" xfId="0" applyNumberFormat="1" applyFont="1" applyFill="1" applyBorder="1" applyAlignment="1">
      <alignment horizontal="right" wrapText="1"/>
    </xf>
    <xf numFmtId="3" fontId="43" fillId="2" borderId="141" xfId="0" applyNumberFormat="1" applyFont="1" applyFill="1" applyBorder="1" applyAlignment="1">
      <alignment horizontal="right" wrapText="1"/>
    </xf>
    <xf numFmtId="3" fontId="24" fillId="2" borderId="141" xfId="0" applyNumberFormat="1" applyFont="1" applyFill="1" applyBorder="1" applyAlignment="1">
      <alignment horizontal="right" wrapText="1"/>
    </xf>
    <xf numFmtId="3" fontId="52" fillId="2" borderId="134" xfId="0" applyNumberFormat="1" applyFont="1" applyFill="1" applyBorder="1" applyAlignment="1">
      <alignment horizontal="right" wrapText="1"/>
    </xf>
    <xf numFmtId="3" fontId="52" fillId="2" borderId="141" xfId="0" applyNumberFormat="1" applyFont="1" applyFill="1" applyBorder="1" applyAlignment="1">
      <alignment horizontal="right" wrapText="1"/>
    </xf>
    <xf numFmtId="3" fontId="41" fillId="2" borderId="141" xfId="0" applyNumberFormat="1" applyFont="1" applyFill="1" applyBorder="1" applyAlignment="1">
      <alignment horizontal="right" wrapText="1"/>
    </xf>
    <xf numFmtId="3" fontId="59" fillId="0" borderId="23" xfId="2" applyNumberFormat="1" applyFont="1" applyBorder="1" applyAlignment="1">
      <alignment horizontal="right" wrapText="1"/>
    </xf>
    <xf numFmtId="49" fontId="65" fillId="14" borderId="134" xfId="0" applyNumberFormat="1" applyFont="1" applyFill="1" applyBorder="1" applyAlignment="1">
      <alignment horizontal="center" vertical="center" wrapText="1" shrinkToFit="1"/>
    </xf>
    <xf numFmtId="0" fontId="53" fillId="4" borderId="106" xfId="0" applyFont="1" applyFill="1" applyBorder="1" applyAlignment="1">
      <alignment horizontal="center" vertical="center" wrapText="1" shrinkToFit="1"/>
    </xf>
    <xf numFmtId="0" fontId="53" fillId="4" borderId="107" xfId="0" applyFont="1" applyFill="1" applyBorder="1" applyAlignment="1">
      <alignment horizontal="center" vertical="center" wrapText="1" shrinkToFit="1"/>
    </xf>
    <xf numFmtId="0" fontId="72" fillId="0" borderId="0" xfId="0" applyFont="1" applyAlignment="1">
      <alignment horizontal="center"/>
    </xf>
    <xf numFmtId="0" fontId="72" fillId="14" borderId="105" xfId="0" applyFont="1" applyFill="1" applyBorder="1" applyAlignment="1">
      <alignment horizontal="center"/>
    </xf>
    <xf numFmtId="3" fontId="53" fillId="4" borderId="108" xfId="0" applyNumberFormat="1" applyFont="1" applyFill="1" applyBorder="1" applyAlignment="1">
      <alignment horizontal="center" vertical="center" wrapText="1" shrinkToFit="1"/>
    </xf>
    <xf numFmtId="0" fontId="0" fillId="0" borderId="109" xfId="0" applyBorder="1" applyAlignment="1">
      <alignment horizontal="center"/>
    </xf>
    <xf numFmtId="49" fontId="87" fillId="14" borderId="134" xfId="0" applyNumberFormat="1" applyFont="1" applyFill="1" applyBorder="1" applyAlignment="1">
      <alignment horizontal="center" vertical="center" wrapText="1" shrinkToFit="1"/>
    </xf>
    <xf numFmtId="0" fontId="59" fillId="4" borderId="21" xfId="0" applyFont="1" applyFill="1" applyBorder="1" applyAlignment="1">
      <alignment horizontal="center" vertical="center"/>
    </xf>
    <xf numFmtId="49" fontId="65" fillId="16" borderId="134" xfId="0" applyNumberFormat="1" applyFont="1" applyFill="1" applyBorder="1" applyAlignment="1">
      <alignment horizontal="center" vertical="center" wrapText="1" shrinkToFit="1"/>
    </xf>
    <xf numFmtId="0" fontId="65" fillId="16" borderId="134" xfId="0" applyFont="1" applyFill="1" applyBorder="1" applyAlignment="1">
      <alignment horizontal="center"/>
    </xf>
    <xf numFmtId="49" fontId="65" fillId="16" borderId="134" xfId="0" applyNumberFormat="1" applyFont="1" applyFill="1" applyBorder="1" applyAlignment="1">
      <alignment horizontal="left" vertical="center" wrapText="1" shrinkToFit="1"/>
    </xf>
    <xf numFmtId="0" fontId="59" fillId="5" borderId="136" xfId="0" applyFont="1" applyFill="1" applyBorder="1" applyAlignment="1">
      <alignment horizontal="left"/>
    </xf>
    <xf numFmtId="0" fontId="89" fillId="14" borderId="47" xfId="0" applyFont="1" applyFill="1" applyBorder="1" applyAlignment="1">
      <alignment horizontal="center"/>
    </xf>
    <xf numFmtId="0" fontId="53" fillId="4" borderId="134" xfId="0" applyFont="1" applyFill="1" applyBorder="1" applyAlignment="1">
      <alignment horizontal="center" vertical="center" wrapText="1" shrinkToFit="1"/>
    </xf>
    <xf numFmtId="0" fontId="53" fillId="4" borderId="49" xfId="0" applyFont="1" applyFill="1" applyBorder="1" applyAlignment="1">
      <alignment horizontal="center" vertical="center" wrapText="1" shrinkToFit="1"/>
    </xf>
    <xf numFmtId="0" fontId="53" fillId="4" borderId="94" xfId="0" applyFont="1" applyFill="1" applyBorder="1" applyAlignment="1">
      <alignment horizontal="center" vertical="center" wrapText="1" shrinkToFit="1"/>
    </xf>
    <xf numFmtId="0" fontId="0" fillId="0" borderId="95" xfId="0" applyBorder="1" applyAlignment="1">
      <alignment horizontal="center"/>
    </xf>
    <xf numFmtId="0" fontId="0" fillId="0" borderId="96" xfId="0" applyBorder="1" applyAlignment="1">
      <alignment horizontal="center"/>
    </xf>
    <xf numFmtId="0" fontId="47" fillId="4" borderId="136" xfId="0" applyFont="1" applyFill="1" applyBorder="1" applyAlignment="1">
      <alignment horizontal="center" vertical="center"/>
    </xf>
    <xf numFmtId="0" fontId="59" fillId="9" borderId="134" xfId="0" applyFont="1" applyFill="1" applyBorder="1" applyAlignment="1">
      <alignment horizontal="center"/>
    </xf>
    <xf numFmtId="0" fontId="59" fillId="9" borderId="49" xfId="0" applyFont="1" applyFill="1" applyBorder="1" applyAlignment="1">
      <alignment horizontal="center"/>
    </xf>
    <xf numFmtId="0" fontId="59" fillId="9" borderId="66" xfId="0" applyFont="1" applyFill="1" applyBorder="1" applyAlignment="1">
      <alignment horizontal="center"/>
    </xf>
    <xf numFmtId="0" fontId="59" fillId="9" borderId="67" xfId="0" applyFont="1" applyFill="1" applyBorder="1" applyAlignment="1">
      <alignment horizontal="center"/>
    </xf>
    <xf numFmtId="0" fontId="53" fillId="8" borderId="112" xfId="0" applyFont="1" applyFill="1" applyBorder="1" applyAlignment="1">
      <alignment horizontal="center" vertical="center" wrapText="1" shrinkToFit="1"/>
    </xf>
    <xf numFmtId="0" fontId="53" fillId="8" borderId="106" xfId="0" applyFont="1" applyFill="1" applyBorder="1" applyAlignment="1">
      <alignment horizontal="center" vertical="center" wrapText="1" shrinkToFit="1"/>
    </xf>
    <xf numFmtId="0" fontId="53" fillId="8" borderId="113" xfId="0" applyFont="1" applyFill="1" applyBorder="1" applyAlignment="1">
      <alignment horizontal="center" vertical="center" wrapText="1" shrinkToFit="1"/>
    </xf>
    <xf numFmtId="0" fontId="53" fillId="8" borderId="107" xfId="0" applyFont="1" applyFill="1" applyBorder="1" applyAlignment="1">
      <alignment horizontal="center" vertical="center" wrapText="1" shrinkToFit="1"/>
    </xf>
    <xf numFmtId="0" fontId="72" fillId="7" borderId="118" xfId="0" applyFont="1" applyFill="1" applyBorder="1" applyAlignment="1">
      <alignment horizontal="center"/>
    </xf>
    <xf numFmtId="0" fontId="72" fillId="7" borderId="121" xfId="0" applyFont="1" applyFill="1" applyBorder="1" applyAlignment="1">
      <alignment horizontal="center"/>
    </xf>
    <xf numFmtId="0" fontId="72" fillId="7" borderId="122" xfId="0" applyFont="1" applyFill="1" applyBorder="1" applyAlignment="1">
      <alignment horizontal="center"/>
    </xf>
    <xf numFmtId="0" fontId="53" fillId="8" borderId="108" xfId="0" applyFont="1" applyFill="1" applyBorder="1" applyAlignment="1">
      <alignment horizontal="center" vertical="center" wrapText="1" shrinkToFit="1"/>
    </xf>
    <xf numFmtId="0" fontId="0" fillId="0" borderId="109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49" fontId="45" fillId="0" borderId="114" xfId="0" applyNumberFormat="1" applyFont="1" applyFill="1" applyBorder="1" applyAlignment="1">
      <alignment horizontal="left" vertical="center" wrapText="1" shrinkToFit="1"/>
    </xf>
    <xf numFmtId="0" fontId="0" fillId="0" borderId="137" xfId="0" applyFill="1" applyBorder="1" applyAlignment="1">
      <alignment horizontal="left" vertical="center" wrapText="1" shrinkToFit="1"/>
    </xf>
    <xf numFmtId="49" fontId="65" fillId="17" borderId="134" xfId="0" applyNumberFormat="1" applyFont="1" applyFill="1" applyBorder="1" applyAlignment="1">
      <alignment horizontal="center" vertical="center" wrapText="1" shrinkToFit="1"/>
    </xf>
    <xf numFmtId="49" fontId="65" fillId="17" borderId="49" xfId="0" applyNumberFormat="1" applyFont="1" applyFill="1" applyBorder="1" applyAlignment="1">
      <alignment horizontal="center" vertical="center" wrapText="1" shrinkToFit="1"/>
    </xf>
    <xf numFmtId="49" fontId="65" fillId="17" borderId="66" xfId="0" applyNumberFormat="1" applyFont="1" applyFill="1" applyBorder="1" applyAlignment="1">
      <alignment horizontal="center" vertical="center" wrapText="1" shrinkToFit="1"/>
    </xf>
    <xf numFmtId="49" fontId="59" fillId="19" borderId="134" xfId="0" applyNumberFormat="1" applyFont="1" applyFill="1" applyBorder="1" applyAlignment="1">
      <alignment horizontal="center" vertical="center" wrapText="1" shrinkToFit="1"/>
    </xf>
    <xf numFmtId="49" fontId="59" fillId="19" borderId="49" xfId="0" applyNumberFormat="1" applyFont="1" applyFill="1" applyBorder="1" applyAlignment="1">
      <alignment horizontal="center" vertical="center" wrapText="1" shrinkToFit="1"/>
    </xf>
    <xf numFmtId="0" fontId="72" fillId="17" borderId="66" xfId="0" applyFont="1" applyFill="1" applyBorder="1" applyAlignment="1">
      <alignment horizontal="center"/>
    </xf>
    <xf numFmtId="0" fontId="72" fillId="17" borderId="67" xfId="0" applyFont="1" applyFill="1" applyBorder="1" applyAlignment="1">
      <alignment horizontal="center"/>
    </xf>
    <xf numFmtId="0" fontId="72" fillId="17" borderId="80" xfId="0" applyFont="1" applyFill="1" applyBorder="1" applyAlignment="1">
      <alignment horizontal="center"/>
    </xf>
    <xf numFmtId="0" fontId="53" fillId="13" borderId="118" xfId="0" applyFont="1" applyFill="1" applyBorder="1" applyAlignment="1">
      <alignment horizontal="center" vertical="center" wrapText="1" shrinkToFit="1"/>
    </xf>
    <xf numFmtId="0" fontId="53" fillId="13" borderId="106" xfId="0" applyFont="1" applyFill="1" applyBorder="1" applyAlignment="1">
      <alignment horizontal="center" vertical="center" wrapText="1" shrinkToFit="1"/>
    </xf>
    <xf numFmtId="0" fontId="53" fillId="13" borderId="121" xfId="0" applyFont="1" applyFill="1" applyBorder="1" applyAlignment="1">
      <alignment horizontal="center" vertical="center" wrapText="1" shrinkToFit="1"/>
    </xf>
    <xf numFmtId="0" fontId="53" fillId="13" borderId="107" xfId="0" applyFont="1" applyFill="1" applyBorder="1" applyAlignment="1">
      <alignment horizontal="center" vertical="center" wrapText="1" shrinkToFit="1"/>
    </xf>
    <xf numFmtId="0" fontId="53" fillId="13" borderId="120" xfId="0" applyFont="1" applyFill="1" applyBorder="1" applyAlignment="1">
      <alignment horizontal="center" vertical="center" wrapText="1" shrinkToFit="1"/>
    </xf>
    <xf numFmtId="0" fontId="0" fillId="0" borderId="72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76" fillId="9" borderId="134" xfId="0" applyFont="1" applyFill="1" applyBorder="1" applyAlignment="1">
      <alignment horizontal="center"/>
    </xf>
    <xf numFmtId="0" fontId="76" fillId="9" borderId="49" xfId="0" applyFont="1" applyFill="1" applyBorder="1" applyAlignment="1">
      <alignment horizontal="center"/>
    </xf>
    <xf numFmtId="0" fontId="76" fillId="8" borderId="112" xfId="0" applyFont="1" applyFill="1" applyBorder="1" applyAlignment="1">
      <alignment horizontal="center" vertical="center" wrapText="1" shrinkToFit="1"/>
    </xf>
    <xf numFmtId="0" fontId="76" fillId="8" borderId="106" xfId="0" applyFont="1" applyFill="1" applyBorder="1" applyAlignment="1">
      <alignment horizontal="center" vertical="center" wrapText="1" shrinkToFit="1"/>
    </xf>
    <xf numFmtId="0" fontId="76" fillId="8" borderId="113" xfId="0" applyFont="1" applyFill="1" applyBorder="1" applyAlignment="1">
      <alignment horizontal="center" vertical="center" wrapText="1" shrinkToFit="1"/>
    </xf>
    <xf numFmtId="0" fontId="76" fillId="8" borderId="107" xfId="0" applyFont="1" applyFill="1" applyBorder="1" applyAlignment="1">
      <alignment horizontal="center" vertical="center" wrapText="1" shrinkToFit="1"/>
    </xf>
    <xf numFmtId="0" fontId="80" fillId="0" borderId="0" xfId="0" applyFont="1" applyAlignment="1">
      <alignment horizontal="center"/>
    </xf>
    <xf numFmtId="0" fontId="81" fillId="11" borderId="68" xfId="0" applyFont="1" applyFill="1" applyBorder="1" applyAlignment="1">
      <alignment horizontal="center"/>
    </xf>
    <xf numFmtId="0" fontId="81" fillId="11" borderId="69" xfId="0" applyFont="1" applyFill="1" applyBorder="1" applyAlignment="1">
      <alignment horizontal="center"/>
    </xf>
    <xf numFmtId="0" fontId="81" fillId="11" borderId="70" xfId="0" applyFont="1" applyFill="1" applyBorder="1" applyAlignment="1">
      <alignment horizontal="center"/>
    </xf>
    <xf numFmtId="0" fontId="76" fillId="7" borderId="118" xfId="0" applyFont="1" applyFill="1" applyBorder="1" applyAlignment="1">
      <alignment horizontal="center"/>
    </xf>
    <xf numFmtId="0" fontId="76" fillId="7" borderId="121" xfId="0" applyFont="1" applyFill="1" applyBorder="1" applyAlignment="1">
      <alignment horizontal="center"/>
    </xf>
    <xf numFmtId="0" fontId="76" fillId="7" borderId="122" xfId="0" applyFont="1" applyFill="1" applyBorder="1" applyAlignment="1">
      <alignment horizontal="center"/>
    </xf>
    <xf numFmtId="3" fontId="76" fillId="8" borderId="108" xfId="0" applyNumberFormat="1" applyFont="1" applyFill="1" applyBorder="1" applyAlignment="1">
      <alignment horizontal="center" vertical="center" wrapText="1" shrinkToFit="1"/>
    </xf>
    <xf numFmtId="49" fontId="74" fillId="0" borderId="114" xfId="0" applyNumberFormat="1" applyFont="1" applyFill="1" applyBorder="1" applyAlignment="1">
      <alignment horizontal="left" vertical="center" wrapText="1" shrinkToFit="1"/>
    </xf>
    <xf numFmtId="0" fontId="74" fillId="0" borderId="137" xfId="0" applyFont="1" applyFill="1" applyBorder="1" applyAlignment="1">
      <alignment horizontal="left" vertical="center" wrapText="1" shrinkToFit="1"/>
    </xf>
    <xf numFmtId="0" fontId="81" fillId="13" borderId="118" xfId="0" applyFont="1" applyFill="1" applyBorder="1" applyAlignment="1">
      <alignment horizontal="center" vertical="center" wrapText="1" shrinkToFit="1"/>
    </xf>
    <xf numFmtId="0" fontId="81" fillId="13" borderId="106" xfId="0" applyFont="1" applyFill="1" applyBorder="1" applyAlignment="1">
      <alignment horizontal="center" vertical="center" wrapText="1" shrinkToFit="1"/>
    </xf>
    <xf numFmtId="0" fontId="81" fillId="13" borderId="121" xfId="0" applyFont="1" applyFill="1" applyBorder="1" applyAlignment="1">
      <alignment horizontal="center" vertical="center" wrapText="1" shrinkToFit="1"/>
    </xf>
    <xf numFmtId="0" fontId="81" fillId="13" borderId="107" xfId="0" applyFont="1" applyFill="1" applyBorder="1" applyAlignment="1">
      <alignment horizontal="center" vertical="center" wrapText="1" shrinkToFit="1"/>
    </xf>
    <xf numFmtId="0" fontId="81" fillId="17" borderId="66" xfId="0" applyFont="1" applyFill="1" applyBorder="1" applyAlignment="1">
      <alignment horizontal="center"/>
    </xf>
    <xf numFmtId="0" fontId="81" fillId="17" borderId="67" xfId="0" applyFont="1" applyFill="1" applyBorder="1" applyAlignment="1">
      <alignment horizontal="center"/>
    </xf>
    <xf numFmtId="0" fontId="81" fillId="17" borderId="80" xfId="0" applyFont="1" applyFill="1" applyBorder="1" applyAlignment="1">
      <alignment horizontal="center"/>
    </xf>
    <xf numFmtId="0" fontId="81" fillId="13" borderId="120" xfId="0" applyFont="1" applyFill="1" applyBorder="1" applyAlignment="1">
      <alignment horizontal="center" vertical="center" wrapText="1" shrinkToFit="1"/>
    </xf>
    <xf numFmtId="49" fontId="98" fillId="17" borderId="134" xfId="0" applyNumberFormat="1" applyFont="1" applyFill="1" applyBorder="1" applyAlignment="1">
      <alignment horizontal="center" vertical="center" wrapText="1" shrinkToFit="1"/>
    </xf>
    <xf numFmtId="49" fontId="98" fillId="17" borderId="49" xfId="0" applyNumberFormat="1" applyFont="1" applyFill="1" applyBorder="1" applyAlignment="1">
      <alignment horizontal="center" vertical="center" wrapText="1" shrinkToFit="1"/>
    </xf>
    <xf numFmtId="49" fontId="98" fillId="17" borderId="66" xfId="0" applyNumberFormat="1" applyFont="1" applyFill="1" applyBorder="1" applyAlignment="1">
      <alignment horizontal="center" vertical="center" wrapText="1" shrinkToFit="1"/>
    </xf>
    <xf numFmtId="49" fontId="81" fillId="19" borderId="134" xfId="0" applyNumberFormat="1" applyFont="1" applyFill="1" applyBorder="1" applyAlignment="1">
      <alignment horizontal="center" vertical="center" wrapText="1" shrinkToFit="1"/>
    </xf>
    <xf numFmtId="49" fontId="81" fillId="19" borderId="49" xfId="0" applyNumberFormat="1" applyFont="1" applyFill="1" applyBorder="1" applyAlignment="1">
      <alignment horizontal="center" vertical="center" wrapText="1" shrinkToFit="1"/>
    </xf>
    <xf numFmtId="0" fontId="76" fillId="8" borderId="108" xfId="0" applyFont="1" applyFill="1" applyBorder="1" applyAlignment="1">
      <alignment horizontal="center" vertical="center" wrapText="1" shrinkToFit="1"/>
    </xf>
    <xf numFmtId="0" fontId="81" fillId="11" borderId="0" xfId="0" applyFont="1" applyFill="1" applyAlignment="1">
      <alignment horizontal="center"/>
    </xf>
    <xf numFmtId="0" fontId="25" fillId="3" borderId="0" xfId="0" applyFont="1" applyFill="1" applyAlignment="1">
      <alignment horizontal="center" vertical="top" wrapText="1"/>
    </xf>
    <xf numFmtId="14" fontId="51" fillId="0" borderId="0" xfId="0" applyNumberFormat="1" applyFont="1" applyAlignment="1">
      <alignment horizontal="center" vertical="top" wrapText="1"/>
    </xf>
    <xf numFmtId="0" fontId="51" fillId="0" borderId="0" xfId="0" applyFont="1" applyAlignment="1">
      <alignment horizontal="center" vertical="top" wrapText="1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54" fillId="0" borderId="38" xfId="0" applyNumberFormat="1" applyFont="1" applyBorder="1" applyAlignment="1">
      <alignment horizontal="center"/>
    </xf>
    <xf numFmtId="3" fontId="54" fillId="0" borderId="40" xfId="0" applyNumberFormat="1" applyFont="1" applyBorder="1" applyAlignment="1">
      <alignment horizontal="center"/>
    </xf>
    <xf numFmtId="0" fontId="45" fillId="0" borderId="59" xfId="0" applyFont="1" applyBorder="1" applyAlignment="1">
      <alignment horizontal="center" vertical="top" wrapText="1"/>
    </xf>
    <xf numFmtId="0" fontId="45" fillId="0" borderId="63" xfId="0" applyFont="1" applyBorder="1" applyAlignment="1">
      <alignment horizontal="center" vertical="top" wrapText="1"/>
    </xf>
    <xf numFmtId="0" fontId="45" fillId="0" borderId="80" xfId="0" applyFont="1" applyBorder="1" applyAlignment="1">
      <alignment horizontal="center" vertical="center" wrapText="1"/>
    </xf>
    <xf numFmtId="0" fontId="45" fillId="0" borderId="40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left" vertical="top" wrapText="1"/>
    </xf>
    <xf numFmtId="0" fontId="45" fillId="0" borderId="40" xfId="0" applyFont="1" applyBorder="1" applyAlignment="1">
      <alignment horizontal="left" vertical="top" wrapText="1"/>
    </xf>
    <xf numFmtId="0" fontId="54" fillId="0" borderId="21" xfId="0" applyFont="1" applyBorder="1" applyAlignment="1">
      <alignment horizontal="left"/>
    </xf>
    <xf numFmtId="0" fontId="54" fillId="0" borderId="40" xfId="0" applyFont="1" applyBorder="1" applyAlignment="1">
      <alignment horizontal="left"/>
    </xf>
    <xf numFmtId="3" fontId="49" fillId="0" borderId="49" xfId="0" applyNumberFormat="1" applyFont="1" applyBorder="1" applyAlignment="1">
      <alignment horizontal="center"/>
    </xf>
    <xf numFmtId="3" fontId="49" fillId="0" borderId="76" xfId="0" applyNumberFormat="1" applyFont="1" applyBorder="1" applyAlignment="1">
      <alignment horizontal="center"/>
    </xf>
    <xf numFmtId="0" fontId="30" fillId="0" borderId="61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 wrapText="1"/>
    </xf>
    <xf numFmtId="0" fontId="30" fillId="0" borderId="89" xfId="0" applyFont="1" applyBorder="1" applyAlignment="1">
      <alignment horizontal="center" vertical="center" wrapText="1"/>
    </xf>
    <xf numFmtId="0" fontId="30" fillId="0" borderId="87" xfId="0" applyFont="1" applyBorder="1" applyAlignment="1">
      <alignment horizontal="center" vertical="center" wrapText="1"/>
    </xf>
    <xf numFmtId="0" fontId="48" fillId="0" borderId="59" xfId="0" applyFont="1" applyBorder="1" applyAlignment="1">
      <alignment horizontal="center"/>
    </xf>
    <xf numFmtId="0" fontId="48" fillId="0" borderId="60" xfId="0" applyFont="1" applyBorder="1" applyAlignment="1">
      <alignment horizontal="center"/>
    </xf>
    <xf numFmtId="0" fontId="48" fillId="0" borderId="50" xfId="0" applyFont="1" applyBorder="1" applyAlignment="1">
      <alignment horizontal="center"/>
    </xf>
    <xf numFmtId="0" fontId="0" fillId="0" borderId="59" xfId="0" applyBorder="1" applyAlignment="1">
      <alignment horizontal="right"/>
    </xf>
    <xf numFmtId="0" fontId="0" fillId="0" borderId="79" xfId="0" applyBorder="1" applyAlignment="1">
      <alignment horizontal="right"/>
    </xf>
    <xf numFmtId="0" fontId="30" fillId="0" borderId="67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right" vertical="center" wrapText="1"/>
    </xf>
    <xf numFmtId="0" fontId="30" fillId="0" borderId="28" xfId="0" applyFont="1" applyBorder="1" applyAlignment="1">
      <alignment horizontal="right" vertical="center" wrapText="1"/>
    </xf>
    <xf numFmtId="3" fontId="54" fillId="0" borderId="13" xfId="0" applyNumberFormat="1" applyFont="1" applyBorder="1" applyAlignment="1">
      <alignment horizontal="center"/>
    </xf>
    <xf numFmtId="3" fontId="54" fillId="0" borderId="37" xfId="0" applyNumberFormat="1" applyFont="1" applyBorder="1" applyAlignment="1">
      <alignment horizontal="center"/>
    </xf>
    <xf numFmtId="3" fontId="49" fillId="0" borderId="69" xfId="0" applyNumberFormat="1" applyFont="1" applyBorder="1" applyAlignment="1">
      <alignment horizontal="center"/>
    </xf>
    <xf numFmtId="0" fontId="49" fillId="0" borderId="69" xfId="0" applyFont="1" applyBorder="1" applyAlignment="1">
      <alignment horizontal="center"/>
    </xf>
    <xf numFmtId="0" fontId="49" fillId="0" borderId="70" xfId="0" applyFont="1" applyBorder="1" applyAlignment="1">
      <alignment horizontal="center"/>
    </xf>
    <xf numFmtId="0" fontId="54" fillId="0" borderId="13" xfId="0" applyFont="1" applyBorder="1" applyAlignment="1">
      <alignment horizontal="center"/>
    </xf>
    <xf numFmtId="0" fontId="54" fillId="0" borderId="37" xfId="0" applyFont="1" applyBorder="1" applyAlignment="1">
      <alignment horizontal="center"/>
    </xf>
    <xf numFmtId="3" fontId="49" fillId="0" borderId="57" xfId="1" applyNumberFormat="1" applyFon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0" fontId="15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45" fillId="0" borderId="48" xfId="0" applyFont="1" applyBorder="1" applyAlignment="1">
      <alignment horizontal="justify" vertical="top" wrapText="1"/>
    </xf>
    <xf numFmtId="0" fontId="45" fillId="0" borderId="71" xfId="0" applyFont="1" applyBorder="1" applyAlignment="1">
      <alignment horizontal="justify" vertical="top" wrapText="1"/>
    </xf>
    <xf numFmtId="0" fontId="30" fillId="3" borderId="59" xfId="0" applyFont="1" applyFill="1" applyBorder="1" applyAlignment="1">
      <alignment horizontal="center" vertical="top" wrapText="1"/>
    </xf>
    <xf numFmtId="0" fontId="30" fillId="3" borderId="63" xfId="0" applyFont="1" applyFill="1" applyBorder="1" applyAlignment="1">
      <alignment horizontal="center" vertical="top" wrapText="1"/>
    </xf>
    <xf numFmtId="0" fontId="30" fillId="3" borderId="50" xfId="0" applyFont="1" applyFill="1" applyBorder="1" applyAlignment="1">
      <alignment horizontal="center" vertical="center" wrapText="1"/>
    </xf>
    <xf numFmtId="0" fontId="30" fillId="3" borderId="91" xfId="0" applyFont="1" applyFill="1" applyBorder="1" applyAlignment="1">
      <alignment horizontal="center" vertical="center" wrapText="1"/>
    </xf>
    <xf numFmtId="0" fontId="30" fillId="0" borderId="90" xfId="0" applyFont="1" applyBorder="1" applyAlignment="1">
      <alignment horizontal="center" vertical="top" wrapText="1"/>
    </xf>
    <xf numFmtId="0" fontId="30" fillId="0" borderId="60" xfId="0" applyFont="1" applyBorder="1" applyAlignment="1">
      <alignment horizontal="center" vertical="top" wrapText="1"/>
    </xf>
    <xf numFmtId="0" fontId="30" fillId="0" borderId="79" xfId="0" applyFont="1" applyBorder="1" applyAlignment="1">
      <alignment horizontal="center" vertical="top" wrapText="1"/>
    </xf>
    <xf numFmtId="0" fontId="48" fillId="0" borderId="79" xfId="0" applyFont="1" applyBorder="1" applyAlignment="1">
      <alignment horizontal="center"/>
    </xf>
    <xf numFmtId="0" fontId="0" fillId="0" borderId="60" xfId="0" applyBorder="1" applyAlignment="1">
      <alignment horizontal="right"/>
    </xf>
    <xf numFmtId="14" fontId="82" fillId="0" borderId="0" xfId="0" applyNumberFormat="1" applyFont="1" applyAlignment="1">
      <alignment horizontal="right" vertical="top" wrapText="1"/>
    </xf>
    <xf numFmtId="0" fontId="82" fillId="0" borderId="0" xfId="0" applyFont="1" applyAlignment="1">
      <alignment horizontal="right" vertical="top" wrapText="1"/>
    </xf>
    <xf numFmtId="0" fontId="45" fillId="3" borderId="25" xfId="0" applyFont="1" applyFill="1" applyBorder="1" applyAlignment="1">
      <alignment horizontal="center" vertical="top" wrapText="1"/>
    </xf>
    <xf numFmtId="0" fontId="45" fillId="3" borderId="35" xfId="0" applyFont="1" applyFill="1" applyBorder="1" applyAlignment="1">
      <alignment horizontal="center" vertical="top" wrapText="1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79" xfId="0" applyBorder="1" applyAlignment="1">
      <alignment horizontal="center"/>
    </xf>
    <xf numFmtId="0" fontId="45" fillId="3" borderId="59" xfId="0" applyFont="1" applyFill="1" applyBorder="1" applyAlignment="1">
      <alignment horizontal="center" vertical="top" wrapText="1"/>
    </xf>
    <xf numFmtId="0" fontId="45" fillId="3" borderId="63" xfId="0" applyFont="1" applyFill="1" applyBorder="1" applyAlignment="1">
      <alignment horizontal="center" vertical="top" wrapText="1"/>
    </xf>
    <xf numFmtId="0" fontId="45" fillId="3" borderId="50" xfId="0" applyFont="1" applyFill="1" applyBorder="1" applyAlignment="1">
      <alignment horizontal="center" vertical="center" wrapText="1"/>
    </xf>
    <xf numFmtId="0" fontId="45" fillId="3" borderId="91" xfId="0" applyFont="1" applyFill="1" applyBorder="1" applyAlignment="1">
      <alignment horizontal="center" vertical="center" wrapText="1"/>
    </xf>
    <xf numFmtId="0" fontId="53" fillId="0" borderId="48" xfId="0" applyFont="1" applyBorder="1" applyAlignment="1">
      <alignment horizontal="left" vertical="top" wrapText="1"/>
    </xf>
    <xf numFmtId="0" fontId="53" fillId="0" borderId="71" xfId="0" applyFont="1" applyBorder="1" applyAlignment="1">
      <alignment horizontal="left" vertical="top" wrapText="1"/>
    </xf>
    <xf numFmtId="0" fontId="45" fillId="0" borderId="76" xfId="0" applyFont="1" applyBorder="1" applyAlignment="1">
      <alignment horizontal="justify" vertical="top" wrapText="1"/>
    </xf>
    <xf numFmtId="3" fontId="54" fillId="0" borderId="43" xfId="0" applyNumberFormat="1" applyFont="1" applyBorder="1" applyAlignment="1">
      <alignment horizontal="center"/>
    </xf>
    <xf numFmtId="3" fontId="54" fillId="0" borderId="42" xfId="0" applyNumberFormat="1" applyFont="1" applyBorder="1" applyAlignment="1">
      <alignment horizontal="center"/>
    </xf>
    <xf numFmtId="0" fontId="30" fillId="0" borderId="72" xfId="0" applyFont="1" applyBorder="1" applyAlignment="1">
      <alignment horizontal="center" vertical="top" wrapText="1"/>
    </xf>
    <xf numFmtId="0" fontId="30" fillId="0" borderId="73" xfId="0" applyFont="1" applyBorder="1" applyAlignment="1">
      <alignment horizontal="center" vertical="top" wrapText="1"/>
    </xf>
    <xf numFmtId="0" fontId="48" fillId="0" borderId="89" xfId="0" applyFont="1" applyBorder="1" applyAlignment="1">
      <alignment horizontal="center"/>
    </xf>
    <xf numFmtId="0" fontId="48" fillId="0" borderId="72" xfId="0" applyFont="1" applyBorder="1" applyAlignment="1">
      <alignment horizontal="center"/>
    </xf>
    <xf numFmtId="0" fontId="48" fillId="0" borderId="73" xfId="0" applyFont="1" applyBorder="1" applyAlignment="1">
      <alignment horizontal="center"/>
    </xf>
    <xf numFmtId="0" fontId="0" fillId="0" borderId="89" xfId="0" applyBorder="1" applyAlignment="1">
      <alignment horizontal="right"/>
    </xf>
    <xf numFmtId="0" fontId="0" fillId="0" borderId="73" xfId="0" applyBorder="1" applyAlignment="1">
      <alignment horizontal="right"/>
    </xf>
    <xf numFmtId="0" fontId="30" fillId="0" borderId="50" xfId="0" applyFont="1" applyBorder="1" applyAlignment="1">
      <alignment horizontal="center" vertical="top" wrapText="1"/>
    </xf>
    <xf numFmtId="0" fontId="53" fillId="0" borderId="21" xfId="0" applyFont="1" applyBorder="1" applyAlignment="1">
      <alignment horizontal="left" vertical="top" wrapText="1"/>
    </xf>
    <xf numFmtId="0" fontId="53" fillId="0" borderId="40" xfId="0" applyFont="1" applyBorder="1" applyAlignment="1">
      <alignment horizontal="left" vertical="top" wrapText="1"/>
    </xf>
    <xf numFmtId="0" fontId="45" fillId="0" borderId="68" xfId="0" applyFont="1" applyBorder="1" applyAlignment="1">
      <alignment horizontal="left" vertical="top" wrapText="1"/>
    </xf>
    <xf numFmtId="0" fontId="45" fillId="0" borderId="69" xfId="0" applyFont="1" applyBorder="1" applyAlignment="1">
      <alignment horizontal="left" vertical="top" wrapText="1"/>
    </xf>
    <xf numFmtId="0" fontId="54" fillId="0" borderId="33" xfId="0" applyFont="1" applyBorder="1" applyAlignment="1">
      <alignment horizontal="left"/>
    </xf>
    <xf numFmtId="0" fontId="54" fillId="0" borderId="13" xfId="0" applyFont="1" applyBorder="1" applyAlignment="1">
      <alignment horizontal="left"/>
    </xf>
    <xf numFmtId="0" fontId="45" fillId="0" borderId="25" xfId="0" applyFont="1" applyBorder="1" applyAlignment="1">
      <alignment horizontal="center" vertical="top" wrapText="1"/>
    </xf>
    <xf numFmtId="0" fontId="45" fillId="0" borderId="35" xfId="0" applyFont="1" applyBorder="1" applyAlignment="1">
      <alignment horizontal="center" vertical="top" wrapText="1"/>
    </xf>
    <xf numFmtId="0" fontId="45" fillId="0" borderId="79" xfId="0" applyFont="1" applyBorder="1" applyAlignment="1">
      <alignment horizontal="center" vertical="center" wrapText="1"/>
    </xf>
    <xf numFmtId="0" fontId="45" fillId="0" borderId="74" xfId="0" applyFont="1" applyBorder="1" applyAlignment="1">
      <alignment horizontal="center" vertical="center" wrapText="1"/>
    </xf>
    <xf numFmtId="0" fontId="68" fillId="0" borderId="48" xfId="0" applyFont="1" applyBorder="1" applyAlignment="1">
      <alignment horizontal="center" wrapText="1"/>
    </xf>
    <xf numFmtId="0" fontId="68" fillId="0" borderId="76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25" fillId="0" borderId="0" xfId="0" applyFont="1" applyAlignment="1">
      <alignment horizontal="center" vertical="top" wrapText="1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14" fillId="0" borderId="68" xfId="0" applyFont="1" applyBorder="1" applyAlignment="1"/>
    <xf numFmtId="0" fontId="0" fillId="0" borderId="70" xfId="0" applyBorder="1" applyAlignment="1"/>
    <xf numFmtId="0" fontId="18" fillId="0" borderId="0" xfId="0" applyFont="1" applyAlignment="1">
      <alignment horizontal="center"/>
    </xf>
    <xf numFmtId="0" fontId="36" fillId="0" borderId="68" xfId="0" applyFont="1" applyBorder="1" applyAlignment="1">
      <alignment horizontal="center" vertical="center" wrapText="1"/>
    </xf>
    <xf numFmtId="0" fontId="36" fillId="0" borderId="69" xfId="0" applyFont="1" applyBorder="1" applyAlignment="1">
      <alignment horizontal="center" vertical="center" wrapText="1"/>
    </xf>
    <xf numFmtId="0" fontId="36" fillId="0" borderId="70" xfId="0" applyFont="1" applyBorder="1" applyAlignment="1">
      <alignment horizontal="center" vertical="center" wrapText="1"/>
    </xf>
    <xf numFmtId="0" fontId="36" fillId="0" borderId="61" xfId="0" applyFont="1" applyBorder="1" applyAlignment="1">
      <alignment horizontal="center" wrapText="1"/>
    </xf>
    <xf numFmtId="3" fontId="35" fillId="0" borderId="13" xfId="0" applyNumberFormat="1" applyFont="1" applyBorder="1" applyAlignment="1">
      <alignment horizontal="center" wrapText="1"/>
    </xf>
    <xf numFmtId="0" fontId="42" fillId="2" borderId="0" xfId="0" applyFont="1" applyFill="1" applyAlignment="1">
      <alignment horizontal="center" wrapText="1"/>
    </xf>
    <xf numFmtId="0" fontId="28" fillId="2" borderId="89" xfId="0" applyFont="1" applyFill="1" applyBorder="1" applyAlignment="1">
      <alignment horizontal="center" wrapText="1"/>
    </xf>
    <xf numFmtId="0" fontId="28" fillId="2" borderId="87" xfId="0" applyFont="1" applyFill="1" applyBorder="1" applyAlignment="1">
      <alignment horizontal="center" wrapText="1"/>
    </xf>
    <xf numFmtId="0" fontId="40" fillId="2" borderId="89" xfId="0" applyFont="1" applyFill="1" applyBorder="1" applyAlignment="1">
      <alignment horizontal="center" wrapText="1"/>
    </xf>
    <xf numFmtId="0" fontId="40" fillId="2" borderId="87" xfId="0" applyFont="1" applyFill="1" applyBorder="1" applyAlignment="1">
      <alignment horizontal="center" wrapText="1"/>
    </xf>
    <xf numFmtId="0" fontId="39" fillId="2" borderId="59" xfId="0" applyFont="1" applyFill="1" applyBorder="1" applyAlignment="1">
      <alignment horizontal="center" wrapText="1"/>
    </xf>
    <xf numFmtId="0" fontId="39" fillId="2" borderId="60" xfId="0" applyFont="1" applyFill="1" applyBorder="1" applyAlignment="1">
      <alignment horizontal="center" wrapText="1"/>
    </xf>
    <xf numFmtId="0" fontId="39" fillId="2" borderId="79" xfId="0" applyFont="1" applyFill="1" applyBorder="1" applyAlignment="1">
      <alignment horizontal="center" wrapText="1"/>
    </xf>
    <xf numFmtId="0" fontId="39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8" fillId="2" borderId="32" xfId="0" applyFont="1" applyFill="1" applyBorder="1" applyAlignment="1">
      <alignment horizontal="center" wrapText="1"/>
    </xf>
    <xf numFmtId="0" fontId="28" fillId="2" borderId="31" xfId="0" applyFont="1" applyFill="1" applyBorder="1" applyAlignment="1">
      <alignment horizontal="center" wrapText="1"/>
    </xf>
    <xf numFmtId="0" fontId="40" fillId="2" borderId="92" xfId="0" applyFont="1" applyFill="1" applyBorder="1" applyAlignment="1">
      <alignment horizontal="center" wrapText="1"/>
    </xf>
    <xf numFmtId="0" fontId="40" fillId="2" borderId="31" xfId="0" applyFont="1" applyFill="1" applyBorder="1" applyAlignment="1">
      <alignment horizontal="center" wrapText="1"/>
    </xf>
    <xf numFmtId="0" fontId="39" fillId="2" borderId="92" xfId="0" applyFont="1" applyFill="1" applyBorder="1" applyAlignment="1">
      <alignment horizontal="center" wrapText="1"/>
    </xf>
    <xf numFmtId="0" fontId="39" fillId="2" borderId="95" xfId="0" applyFont="1" applyFill="1" applyBorder="1" applyAlignment="1">
      <alignment horizontal="center" wrapText="1"/>
    </xf>
    <xf numFmtId="0" fontId="39" fillId="2" borderId="96" xfId="0" applyFont="1" applyFill="1" applyBorder="1" applyAlignment="1">
      <alignment horizontal="center" wrapText="1"/>
    </xf>
    <xf numFmtId="0" fontId="83" fillId="2" borderId="13" xfId="0" applyFont="1" applyFill="1" applyBorder="1" applyAlignment="1">
      <alignment horizontal="right" vertical="center" wrapText="1"/>
    </xf>
    <xf numFmtId="0" fontId="83" fillId="0" borderId="13" xfId="0" applyFont="1" applyBorder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50" fillId="0" borderId="0" xfId="2" applyFont="1" applyAlignment="1">
      <alignment horizontal="center" vertical="center" wrapText="1"/>
    </xf>
  </cellXfs>
  <cellStyles count="6">
    <cellStyle name="Ezres" xfId="1" builtinId="3"/>
    <cellStyle name="Ezres 2" xfId="4" xr:uid="{00000000-0005-0000-0000-000001000000}"/>
    <cellStyle name="Normál" xfId="0" builtinId="0"/>
    <cellStyle name="Normál 2" xfId="2" xr:uid="{00000000-0005-0000-0000-000003000000}"/>
    <cellStyle name="Normál 3" xfId="5" xr:uid="{00000000-0005-0000-0000-000004000000}"/>
    <cellStyle name="Százalék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Zsuzska/2020.%20&#233;vi%20k&#246;lts&#233;gvet&#233;s/2020.%20&#233;vi%20k&#246;lts&#233;get&#233;s%20-%20Piliscs&#233;v/2020.&#233;vi%20ktgvet&#233;s%20-%20Pcs&#233;v%20&#214;nkorm&#225;nyzat/2020.I.sz.%20EI%20m&#243;d%20-%20Pcs&#233;vi%20&#214;nk/2020.I.sz.%20EI%20m&#243;d.-%20&#214;nk.%20Pcs&#233;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Zsuzska/2020.%20&#233;vi%20k&#246;lts&#233;gvet&#233;s/2020.%20&#233;vi%20k&#246;lts&#233;get&#233;s%20-%20Piliscs&#233;v/2020.&#233;vi%20ktgvet&#233;s%20-%20K&#246;z&#246;s%20Hivatal/2020.I.sz.%20EI%20m&#243;d.%20-%20K&#246;z&#246;s%20Hivatal%20Pcs&#233;v/2020.I.sz.EI%20-%20K&#246;z&#246;s%20Hivat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Zsuzska/2020.%20&#233;vi%20k&#246;lts&#233;gvet&#233;s/2020.%20&#233;vi%20k&#246;lts&#233;get&#233;s%20-%20Piliscs&#233;v/2020.&#233;vi%20ktgvet&#233;s%20-%20Pcs&#233;vi%20&#211;voda/2020.I.sz.%20EI%20m&#243;d.%20-%20Pcs&#233;vi%20&#211;voda/2020.I.sz.%20EI%20m&#243;d%20-%20&#211;voda-B&#246;lcsi%20Pcs&#233;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önkormányzat 2020)"/>
      <sheetName val="Bevételek(önkormányzat 2020"/>
      <sheetName val="Bevételek COFOG szerint 2020"/>
      <sheetName val="Kiadások(önkormányzat 2020)"/>
      <sheetName val="Kiadások COFOG szerint"/>
      <sheetName val="Kiadások részletes COFOG"/>
      <sheetName val="Kiadások COFOG összesítő"/>
    </sheetNames>
    <sheetDataSet>
      <sheetData sheetId="0" refreshError="1"/>
      <sheetData sheetId="1" refreshError="1"/>
      <sheetData sheetId="2">
        <row r="155">
          <cell r="C155">
            <v>416400000</v>
          </cell>
          <cell r="D155">
            <v>240916239</v>
          </cell>
          <cell r="E155">
            <v>141999.89999999851</v>
          </cell>
          <cell r="F155">
            <v>100.03410180115273</v>
          </cell>
          <cell r="G155">
            <v>416541999.89999998</v>
          </cell>
        </row>
      </sheetData>
      <sheetData sheetId="3" refreshError="1"/>
      <sheetData sheetId="4">
        <row r="287">
          <cell r="C287">
            <v>416400000</v>
          </cell>
          <cell r="D287">
            <v>118992335</v>
          </cell>
          <cell r="E287">
            <v>142000</v>
          </cell>
          <cell r="F287">
            <v>100.03410182516809</v>
          </cell>
          <cell r="G287">
            <v>416542000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Hivatal 2020)"/>
      <sheetName val="Bevételek(Hivatal 2020)"/>
      <sheetName val="Kiadások(Hivatal 2020)"/>
      <sheetName val="Kiadások COFOG szerint"/>
    </sheetNames>
    <sheetDataSet>
      <sheetData sheetId="0"/>
      <sheetData sheetId="1"/>
      <sheetData sheetId="2"/>
      <sheetData sheetId="3">
        <row r="53">
          <cell r="C53">
            <v>79393000</v>
          </cell>
          <cell r="D53">
            <v>30318811</v>
          </cell>
          <cell r="E53">
            <v>1347000</v>
          </cell>
          <cell r="F53">
            <v>101.69662312798357</v>
          </cell>
          <cell r="G53">
            <v>80740000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Óvoda 2020)"/>
      <sheetName val="Bevételek(Óvoda 2020)"/>
      <sheetName val="Bevételek COFOG"/>
      <sheetName val="Kiadások(Óvoda 2020)"/>
      <sheetName val="Kiadások COFOG szerint"/>
    </sheetNames>
    <sheetDataSet>
      <sheetData sheetId="0"/>
      <sheetData sheetId="1"/>
      <sheetData sheetId="2"/>
      <sheetData sheetId="3"/>
      <sheetData sheetId="4">
        <row r="87">
          <cell r="C87">
            <v>62000000</v>
          </cell>
          <cell r="D87">
            <v>22594180</v>
          </cell>
          <cell r="E87">
            <v>-200000</v>
          </cell>
          <cell r="F87">
            <v>99.677419354838719</v>
          </cell>
          <cell r="G87">
            <v>61800000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opLeftCell="A10" workbookViewId="0">
      <selection activeCell="G8" sqref="G8"/>
    </sheetView>
  </sheetViews>
  <sheetFormatPr defaultRowHeight="12.75" x14ac:dyDescent="0.2"/>
  <cols>
    <col min="1" max="1" width="11.85546875" customWidth="1"/>
    <col min="2" max="2" width="51.5703125" customWidth="1"/>
    <col min="3" max="3" width="19.7109375" customWidth="1"/>
    <col min="4" max="4" width="17.7109375" customWidth="1"/>
    <col min="5" max="5" width="14.7109375" customWidth="1"/>
    <col min="6" max="6" width="12.7109375" customWidth="1"/>
    <col min="7" max="7" width="18.28515625" customWidth="1"/>
    <col min="8" max="8" width="20.140625" customWidth="1"/>
    <col min="9" max="9" width="8.42578125" customWidth="1"/>
    <col min="10" max="10" width="9.7109375" customWidth="1"/>
    <col min="11" max="1025" width="8.42578125" customWidth="1"/>
  </cols>
  <sheetData>
    <row r="1" spans="1:7" x14ac:dyDescent="0.2">
      <c r="G1" s="467" t="s">
        <v>574</v>
      </c>
    </row>
    <row r="2" spans="1:7" ht="15.75" x14ac:dyDescent="0.25">
      <c r="A2" s="853" t="s">
        <v>698</v>
      </c>
      <c r="B2" s="853"/>
      <c r="C2" s="853"/>
      <c r="D2" s="853"/>
      <c r="E2" s="853"/>
      <c r="F2" s="853"/>
      <c r="G2" s="853"/>
    </row>
    <row r="3" spans="1:7" ht="15.75" x14ac:dyDescent="0.25">
      <c r="A3" s="853" t="s">
        <v>242</v>
      </c>
      <c r="B3" s="853"/>
      <c r="C3" s="853"/>
      <c r="D3" s="853"/>
      <c r="E3" s="853"/>
      <c r="F3" s="853"/>
      <c r="G3" s="853"/>
    </row>
    <row r="4" spans="1:7" ht="13.5" thickBot="1" x14ac:dyDescent="0.25">
      <c r="G4" s="157" t="s">
        <v>373</v>
      </c>
    </row>
    <row r="5" spans="1:7" ht="15.75" x14ac:dyDescent="0.25">
      <c r="A5" s="854" t="s">
        <v>1</v>
      </c>
      <c r="B5" s="854"/>
      <c r="C5" s="854"/>
      <c r="D5" s="854"/>
      <c r="E5" s="854"/>
      <c r="F5" s="854"/>
      <c r="G5" s="854"/>
    </row>
    <row r="6" spans="1:7" ht="13.5" thickBot="1" x14ac:dyDescent="0.25">
      <c r="A6" s="851" t="s">
        <v>375</v>
      </c>
      <c r="B6" s="852" t="s">
        <v>376</v>
      </c>
      <c r="C6" s="855">
        <v>2020</v>
      </c>
      <c r="D6" s="856"/>
      <c r="E6" s="856"/>
      <c r="F6" s="856"/>
      <c r="G6" s="468">
        <v>2020</v>
      </c>
    </row>
    <row r="7" spans="1:7" ht="13.5" thickBot="1" x14ac:dyDescent="0.25">
      <c r="A7" s="851"/>
      <c r="B7" s="852"/>
      <c r="C7" s="469" t="s">
        <v>377</v>
      </c>
      <c r="D7" s="469" t="s">
        <v>699</v>
      </c>
      <c r="E7" s="749" t="s">
        <v>575</v>
      </c>
      <c r="F7" s="749" t="s">
        <v>378</v>
      </c>
      <c r="G7" s="470" t="s">
        <v>700</v>
      </c>
    </row>
    <row r="8" spans="1:7" x14ac:dyDescent="0.2">
      <c r="A8" s="471" t="s">
        <v>397</v>
      </c>
      <c r="B8" s="472" t="s">
        <v>340</v>
      </c>
      <c r="C8" s="473">
        <v>68423195</v>
      </c>
      <c r="D8" s="474">
        <v>31452971</v>
      </c>
      <c r="E8" s="474">
        <v>11084289</v>
      </c>
      <c r="F8" s="475">
        <v>116.19960745767573</v>
      </c>
      <c r="G8" s="476">
        <v>79507484</v>
      </c>
    </row>
    <row r="9" spans="1:7" x14ac:dyDescent="0.2">
      <c r="A9" s="477" t="s">
        <v>398</v>
      </c>
      <c r="B9" s="478" t="s">
        <v>341</v>
      </c>
      <c r="C9" s="479">
        <v>46071830</v>
      </c>
      <c r="D9" s="480">
        <v>18709063</v>
      </c>
      <c r="E9" s="474">
        <v>0</v>
      </c>
      <c r="F9" s="475">
        <v>100</v>
      </c>
      <c r="G9" s="481">
        <v>46071830</v>
      </c>
    </row>
    <row r="10" spans="1:7" ht="24" x14ac:dyDescent="0.2">
      <c r="A10" s="477" t="s">
        <v>399</v>
      </c>
      <c r="B10" s="478" t="s">
        <v>342</v>
      </c>
      <c r="C10" s="479">
        <v>33297250</v>
      </c>
      <c r="D10" s="480">
        <v>14751600</v>
      </c>
      <c r="E10" s="474">
        <v>-2420000</v>
      </c>
      <c r="F10" s="475">
        <v>92.732132533467478</v>
      </c>
      <c r="G10" s="481">
        <v>30877250</v>
      </c>
    </row>
    <row r="11" spans="1:7" x14ac:dyDescent="0.2">
      <c r="A11" s="477" t="s">
        <v>400</v>
      </c>
      <c r="B11" s="478" t="s">
        <v>343</v>
      </c>
      <c r="C11" s="479">
        <v>3138759</v>
      </c>
      <c r="D11" s="480">
        <v>1253489</v>
      </c>
      <c r="E11" s="474">
        <v>0</v>
      </c>
      <c r="F11" s="475">
        <v>100</v>
      </c>
      <c r="G11" s="481">
        <v>3138759</v>
      </c>
    </row>
    <row r="12" spans="1:7" x14ac:dyDescent="0.2">
      <c r="A12" s="482" t="s">
        <v>401</v>
      </c>
      <c r="B12" s="483" t="s">
        <v>405</v>
      </c>
      <c r="C12" s="484">
        <v>0</v>
      </c>
      <c r="D12" s="485">
        <v>0</v>
      </c>
      <c r="E12" s="474">
        <v>0</v>
      </c>
      <c r="F12" s="475"/>
      <c r="G12" s="486">
        <v>0</v>
      </c>
    </row>
    <row r="13" spans="1:7" ht="13.5" thickBot="1" x14ac:dyDescent="0.25">
      <c r="A13" s="487" t="s">
        <v>402</v>
      </c>
      <c r="B13" s="488" t="s">
        <v>576</v>
      </c>
      <c r="C13" s="489">
        <v>0</v>
      </c>
      <c r="D13" s="490">
        <v>0</v>
      </c>
      <c r="E13" s="474">
        <v>0</v>
      </c>
      <c r="F13" s="475"/>
      <c r="G13" s="755">
        <v>0</v>
      </c>
    </row>
    <row r="14" spans="1:7" ht="13.5" thickBot="1" x14ac:dyDescent="0.25">
      <c r="A14" s="850" t="s">
        <v>577</v>
      </c>
      <c r="B14" s="850"/>
      <c r="C14" s="491">
        <v>150931034</v>
      </c>
      <c r="D14" s="492">
        <v>66167123</v>
      </c>
      <c r="E14" s="492">
        <v>8664289</v>
      </c>
      <c r="F14" s="493">
        <v>105.74056161306098</v>
      </c>
      <c r="G14" s="756">
        <v>159595323</v>
      </c>
    </row>
    <row r="15" spans="1:7" ht="24" x14ac:dyDescent="0.2">
      <c r="A15" s="471" t="s">
        <v>379</v>
      </c>
      <c r="B15" s="472" t="s">
        <v>380</v>
      </c>
      <c r="C15" s="473">
        <v>0</v>
      </c>
      <c r="D15" s="474">
        <v>0</v>
      </c>
      <c r="E15" s="474">
        <v>0</v>
      </c>
      <c r="F15" s="475"/>
      <c r="G15" s="476">
        <v>0</v>
      </c>
    </row>
    <row r="16" spans="1:7" ht="13.5" thickBot="1" x14ac:dyDescent="0.25">
      <c r="A16" s="482" t="s">
        <v>381</v>
      </c>
      <c r="B16" s="483" t="s">
        <v>344</v>
      </c>
      <c r="C16" s="484">
        <v>8000000</v>
      </c>
      <c r="D16" s="485">
        <v>5677584</v>
      </c>
      <c r="E16" s="474">
        <v>442000</v>
      </c>
      <c r="F16" s="475">
        <v>105.52500000000001</v>
      </c>
      <c r="G16" s="486">
        <v>8442000</v>
      </c>
    </row>
    <row r="17" spans="1:7" ht="13.5" thickBot="1" x14ac:dyDescent="0.25">
      <c r="A17" s="850" t="s">
        <v>578</v>
      </c>
      <c r="B17" s="850"/>
      <c r="C17" s="491">
        <v>8000000</v>
      </c>
      <c r="D17" s="492">
        <v>5677584</v>
      </c>
      <c r="E17" s="492">
        <v>442000</v>
      </c>
      <c r="F17" s="494">
        <v>105.52500000000001</v>
      </c>
      <c r="G17" s="756">
        <v>8442000</v>
      </c>
    </row>
    <row r="18" spans="1:7" ht="24" x14ac:dyDescent="0.2">
      <c r="A18" s="495" t="s">
        <v>579</v>
      </c>
      <c r="B18" s="496" t="s">
        <v>580</v>
      </c>
      <c r="C18" s="497">
        <v>7600000</v>
      </c>
      <c r="D18" s="498">
        <v>0</v>
      </c>
      <c r="E18" s="498">
        <v>0</v>
      </c>
      <c r="F18" s="757">
        <v>100</v>
      </c>
      <c r="G18" s="499">
        <v>7600000</v>
      </c>
    </row>
    <row r="19" spans="1:7" ht="36.75" thickBot="1" x14ac:dyDescent="0.25">
      <c r="A19" s="758" t="s">
        <v>409</v>
      </c>
      <c r="B19" s="500" t="s">
        <v>410</v>
      </c>
      <c r="C19" s="501">
        <v>0</v>
      </c>
      <c r="D19" s="502">
        <v>0</v>
      </c>
      <c r="E19" s="498">
        <v>0</v>
      </c>
      <c r="F19" s="759"/>
      <c r="G19" s="503">
        <v>0</v>
      </c>
    </row>
    <row r="20" spans="1:7" ht="13.5" thickBot="1" x14ac:dyDescent="0.25">
      <c r="A20" s="850" t="s">
        <v>581</v>
      </c>
      <c r="B20" s="850"/>
      <c r="C20" s="491">
        <v>7600000</v>
      </c>
      <c r="D20" s="492">
        <v>0</v>
      </c>
      <c r="E20" s="492">
        <v>0</v>
      </c>
      <c r="F20" s="494">
        <v>100</v>
      </c>
      <c r="G20" s="756">
        <v>7600000</v>
      </c>
    </row>
    <row r="21" spans="1:7" x14ac:dyDescent="0.2">
      <c r="A21" s="477" t="s">
        <v>412</v>
      </c>
      <c r="B21" s="478" t="s">
        <v>345</v>
      </c>
      <c r="C21" s="479">
        <v>6000000</v>
      </c>
      <c r="D21" s="480">
        <v>2874816</v>
      </c>
      <c r="E21" s="474">
        <v>0</v>
      </c>
      <c r="F21" s="475">
        <v>100</v>
      </c>
      <c r="G21" s="481">
        <v>6000000</v>
      </c>
    </row>
    <row r="22" spans="1:7" x14ac:dyDescent="0.2">
      <c r="A22" s="477" t="s">
        <v>413</v>
      </c>
      <c r="B22" s="478" t="s">
        <v>346</v>
      </c>
      <c r="C22" s="479">
        <v>84000000</v>
      </c>
      <c r="D22" s="480">
        <v>40691961</v>
      </c>
      <c r="E22" s="474">
        <v>-20000000</v>
      </c>
      <c r="F22" s="475">
        <v>76.19047619047619</v>
      </c>
      <c r="G22" s="481">
        <v>64000000</v>
      </c>
    </row>
    <row r="23" spans="1:7" x14ac:dyDescent="0.2">
      <c r="A23" s="477" t="s">
        <v>414</v>
      </c>
      <c r="B23" s="478" t="s">
        <v>347</v>
      </c>
      <c r="C23" s="479">
        <v>6000000</v>
      </c>
      <c r="D23" s="480">
        <v>0</v>
      </c>
      <c r="E23" s="474">
        <v>-6000000</v>
      </c>
      <c r="F23" s="475">
        <v>0</v>
      </c>
      <c r="G23" s="481">
        <v>0</v>
      </c>
    </row>
    <row r="24" spans="1:7" x14ac:dyDescent="0.2">
      <c r="A24" s="477" t="s">
        <v>582</v>
      </c>
      <c r="B24" s="478" t="s">
        <v>348</v>
      </c>
      <c r="C24" s="479">
        <v>300000</v>
      </c>
      <c r="D24" s="480">
        <v>2400</v>
      </c>
      <c r="E24" s="474">
        <v>-150000</v>
      </c>
      <c r="F24" s="475">
        <v>50</v>
      </c>
      <c r="G24" s="481">
        <v>150000</v>
      </c>
    </row>
    <row r="25" spans="1:7" ht="36" x14ac:dyDescent="0.2">
      <c r="A25" s="477" t="s">
        <v>415</v>
      </c>
      <c r="B25" s="478" t="s">
        <v>350</v>
      </c>
      <c r="C25" s="479">
        <v>0</v>
      </c>
      <c r="D25" s="480">
        <v>0</v>
      </c>
      <c r="E25" s="474">
        <v>0</v>
      </c>
      <c r="F25" s="475"/>
      <c r="G25" s="481">
        <v>0</v>
      </c>
    </row>
    <row r="26" spans="1:7" x14ac:dyDescent="0.2">
      <c r="A26" s="477" t="s">
        <v>416</v>
      </c>
      <c r="B26" s="478" t="s">
        <v>417</v>
      </c>
      <c r="C26" s="479">
        <v>0</v>
      </c>
      <c r="D26" s="480">
        <v>0</v>
      </c>
      <c r="E26" s="474">
        <v>0</v>
      </c>
      <c r="F26" s="475"/>
      <c r="G26" s="481">
        <v>0</v>
      </c>
    </row>
    <row r="27" spans="1:7" x14ac:dyDescent="0.2">
      <c r="A27" s="477" t="s">
        <v>418</v>
      </c>
      <c r="B27" s="478" t="s">
        <v>419</v>
      </c>
      <c r="C27" s="479">
        <v>0</v>
      </c>
      <c r="D27" s="480">
        <v>0</v>
      </c>
      <c r="E27" s="474">
        <v>0</v>
      </c>
      <c r="F27" s="475"/>
      <c r="G27" s="481">
        <v>0</v>
      </c>
    </row>
    <row r="28" spans="1:7" x14ac:dyDescent="0.2">
      <c r="A28" s="477" t="s">
        <v>420</v>
      </c>
      <c r="B28" s="478" t="s">
        <v>421</v>
      </c>
      <c r="C28" s="479">
        <v>200000</v>
      </c>
      <c r="D28" s="480">
        <v>151130</v>
      </c>
      <c r="E28" s="474">
        <v>0</v>
      </c>
      <c r="F28" s="475">
        <v>100</v>
      </c>
      <c r="G28" s="481">
        <v>200000</v>
      </c>
    </row>
    <row r="29" spans="1:7" ht="13.5" thickBot="1" x14ac:dyDescent="0.25">
      <c r="A29" s="482" t="s">
        <v>583</v>
      </c>
      <c r="B29" s="483" t="s">
        <v>384</v>
      </c>
      <c r="C29" s="484">
        <v>0</v>
      </c>
      <c r="D29" s="485">
        <v>0</v>
      </c>
      <c r="E29" s="474">
        <v>0</v>
      </c>
      <c r="F29" s="475"/>
      <c r="G29" s="486">
        <v>0</v>
      </c>
    </row>
    <row r="30" spans="1:7" ht="13.5" thickBot="1" x14ac:dyDescent="0.25">
      <c r="A30" s="850" t="s">
        <v>584</v>
      </c>
      <c r="B30" s="850"/>
      <c r="C30" s="491">
        <v>96500000</v>
      </c>
      <c r="D30" s="504">
        <v>43720307</v>
      </c>
      <c r="E30" s="504">
        <v>-26150000</v>
      </c>
      <c r="F30" s="505">
        <v>72.901554404145074</v>
      </c>
      <c r="G30" s="760">
        <v>70350000</v>
      </c>
    </row>
    <row r="31" spans="1:7" x14ac:dyDescent="0.2">
      <c r="A31" s="471" t="s">
        <v>385</v>
      </c>
      <c r="B31" s="472" t="s">
        <v>217</v>
      </c>
      <c r="C31" s="473">
        <v>100000</v>
      </c>
      <c r="D31" s="480">
        <v>10000</v>
      </c>
      <c r="E31" s="474">
        <v>0</v>
      </c>
      <c r="F31" s="475">
        <v>100</v>
      </c>
      <c r="G31" s="481">
        <v>100000</v>
      </c>
    </row>
    <row r="32" spans="1:7" x14ac:dyDescent="0.2">
      <c r="A32" s="471" t="s">
        <v>585</v>
      </c>
      <c r="B32" s="472" t="s">
        <v>351</v>
      </c>
      <c r="C32" s="473">
        <v>250000</v>
      </c>
      <c r="D32" s="480">
        <v>0</v>
      </c>
      <c r="E32" s="474">
        <v>-250000</v>
      </c>
      <c r="F32" s="475">
        <v>0</v>
      </c>
      <c r="G32" s="481">
        <v>0</v>
      </c>
    </row>
    <row r="33" spans="1:9" x14ac:dyDescent="0.2">
      <c r="A33" s="471" t="s">
        <v>386</v>
      </c>
      <c r="B33" s="472" t="s">
        <v>352</v>
      </c>
      <c r="C33" s="473">
        <v>300000</v>
      </c>
      <c r="D33" s="480">
        <v>143523</v>
      </c>
      <c r="E33" s="474">
        <v>0</v>
      </c>
      <c r="F33" s="475">
        <v>100</v>
      </c>
      <c r="G33" s="481">
        <v>300000</v>
      </c>
    </row>
    <row r="34" spans="1:9" x14ac:dyDescent="0.2">
      <c r="A34" s="477" t="s">
        <v>387</v>
      </c>
      <c r="B34" s="478" t="s">
        <v>353</v>
      </c>
      <c r="C34" s="479">
        <v>4880000</v>
      </c>
      <c r="D34" s="480">
        <v>142500</v>
      </c>
      <c r="E34" s="474">
        <v>3418170</v>
      </c>
      <c r="F34" s="475">
        <v>170.04446721311476</v>
      </c>
      <c r="G34" s="481">
        <v>8298170</v>
      </c>
      <c r="I34" s="154"/>
    </row>
    <row r="35" spans="1:9" x14ac:dyDescent="0.2">
      <c r="A35" s="477" t="s">
        <v>411</v>
      </c>
      <c r="B35" s="478" t="s">
        <v>354</v>
      </c>
      <c r="C35" s="479">
        <v>4843000</v>
      </c>
      <c r="D35" s="480">
        <v>1070509</v>
      </c>
      <c r="E35" s="474">
        <v>-1200000</v>
      </c>
      <c r="F35" s="475">
        <v>75.221969853396658</v>
      </c>
      <c r="G35" s="481">
        <v>3643000</v>
      </c>
    </row>
    <row r="36" spans="1:9" x14ac:dyDescent="0.2">
      <c r="A36" s="477" t="s">
        <v>408</v>
      </c>
      <c r="B36" s="478" t="s">
        <v>355</v>
      </c>
      <c r="C36" s="479">
        <v>2018000</v>
      </c>
      <c r="D36" s="480">
        <v>250893</v>
      </c>
      <c r="E36" s="474">
        <v>944505.90000000037</v>
      </c>
      <c r="F36" s="475">
        <v>146.80405847373638</v>
      </c>
      <c r="G36" s="481">
        <v>2962505.9000000004</v>
      </c>
    </row>
    <row r="37" spans="1:9" x14ac:dyDescent="0.2">
      <c r="A37" s="477" t="s">
        <v>388</v>
      </c>
      <c r="B37" s="478" t="s">
        <v>356</v>
      </c>
      <c r="C37" s="479">
        <v>500000</v>
      </c>
      <c r="D37" s="480">
        <v>0</v>
      </c>
      <c r="E37" s="474">
        <v>-17728</v>
      </c>
      <c r="F37" s="475">
        <v>96.454399999999993</v>
      </c>
      <c r="G37" s="481">
        <v>482272</v>
      </c>
    </row>
    <row r="38" spans="1:9" x14ac:dyDescent="0.2">
      <c r="A38" s="477" t="s">
        <v>389</v>
      </c>
      <c r="B38" s="478" t="s">
        <v>357</v>
      </c>
      <c r="C38" s="479">
        <v>200000</v>
      </c>
      <c r="D38" s="480">
        <v>0</v>
      </c>
      <c r="E38" s="474">
        <v>-190000</v>
      </c>
      <c r="F38" s="475">
        <v>5</v>
      </c>
      <c r="G38" s="481">
        <v>10000</v>
      </c>
    </row>
    <row r="39" spans="1:9" x14ac:dyDescent="0.2">
      <c r="A39" s="477" t="s">
        <v>390</v>
      </c>
      <c r="B39" s="478" t="s">
        <v>391</v>
      </c>
      <c r="C39" s="479">
        <v>1440000</v>
      </c>
      <c r="D39" s="480">
        <v>238026</v>
      </c>
      <c r="E39" s="474">
        <v>-440000</v>
      </c>
      <c r="F39" s="475">
        <v>69.444444444444443</v>
      </c>
      <c r="G39" s="481">
        <v>1000000</v>
      </c>
    </row>
    <row r="40" spans="1:9" ht="24.75" thickBot="1" x14ac:dyDescent="0.25">
      <c r="A40" s="487" t="s">
        <v>422</v>
      </c>
      <c r="B40" s="506" t="s">
        <v>423</v>
      </c>
      <c r="C40" s="507">
        <v>6966</v>
      </c>
      <c r="D40" s="490">
        <v>0</v>
      </c>
      <c r="E40" s="474">
        <v>8034</v>
      </c>
      <c r="F40" s="475">
        <v>215.33161068044788</v>
      </c>
      <c r="G40" s="755">
        <v>15000</v>
      </c>
    </row>
    <row r="41" spans="1:9" ht="13.5" thickBot="1" x14ac:dyDescent="0.25">
      <c r="A41" s="850" t="s">
        <v>586</v>
      </c>
      <c r="B41" s="850"/>
      <c r="C41" s="491">
        <v>14537966</v>
      </c>
      <c r="D41" s="504">
        <v>1855451</v>
      </c>
      <c r="E41" s="504">
        <v>2272981.9000000004</v>
      </c>
      <c r="F41" s="505">
        <v>115.63479994381606</v>
      </c>
      <c r="G41" s="760">
        <v>16810947.899999999</v>
      </c>
    </row>
    <row r="42" spans="1:9" x14ac:dyDescent="0.2">
      <c r="A42" s="471" t="s">
        <v>392</v>
      </c>
      <c r="B42" s="472" t="s">
        <v>393</v>
      </c>
      <c r="C42" s="473">
        <v>16500000</v>
      </c>
      <c r="D42" s="480">
        <v>0</v>
      </c>
      <c r="E42" s="474">
        <v>-6500000</v>
      </c>
      <c r="F42" s="475">
        <v>60.606060606060609</v>
      </c>
      <c r="G42" s="481">
        <v>10000000</v>
      </c>
    </row>
    <row r="43" spans="1:9" x14ac:dyDescent="0.2">
      <c r="A43" s="471" t="s">
        <v>587</v>
      </c>
      <c r="B43" s="472" t="s">
        <v>588</v>
      </c>
      <c r="C43" s="473">
        <v>0</v>
      </c>
      <c r="D43" s="480">
        <v>1676000</v>
      </c>
      <c r="E43" s="474">
        <v>21676000</v>
      </c>
      <c r="F43" s="475"/>
      <c r="G43" s="481">
        <v>21676000</v>
      </c>
    </row>
    <row r="44" spans="1:9" ht="24" x14ac:dyDescent="0.2">
      <c r="A44" s="477" t="s">
        <v>394</v>
      </c>
      <c r="B44" s="478" t="s">
        <v>395</v>
      </c>
      <c r="C44" s="479">
        <v>277000</v>
      </c>
      <c r="D44" s="480">
        <v>270370</v>
      </c>
      <c r="E44" s="474">
        <v>123000</v>
      </c>
      <c r="F44" s="475">
        <v>144.4043321299639</v>
      </c>
      <c r="G44" s="481">
        <v>400000</v>
      </c>
    </row>
    <row r="45" spans="1:9" x14ac:dyDescent="0.2">
      <c r="A45" s="477" t="s">
        <v>396</v>
      </c>
      <c r="B45" s="478" t="s">
        <v>589</v>
      </c>
      <c r="C45" s="479">
        <v>220000</v>
      </c>
      <c r="D45" s="480">
        <v>101675</v>
      </c>
      <c r="E45" s="474">
        <v>0</v>
      </c>
      <c r="F45" s="475">
        <v>100</v>
      </c>
      <c r="G45" s="481">
        <v>220000</v>
      </c>
    </row>
    <row r="46" spans="1:9" x14ac:dyDescent="0.2">
      <c r="A46" s="482" t="s">
        <v>590</v>
      </c>
      <c r="B46" s="483" t="s">
        <v>591</v>
      </c>
      <c r="C46" s="484">
        <v>0</v>
      </c>
      <c r="D46" s="480">
        <v>0</v>
      </c>
      <c r="E46" s="474">
        <v>0</v>
      </c>
      <c r="F46" s="475"/>
      <c r="G46" s="481">
        <v>0</v>
      </c>
    </row>
    <row r="47" spans="1:9" ht="36.75" thickBot="1" x14ac:dyDescent="0.25">
      <c r="A47" s="482" t="s">
        <v>382</v>
      </c>
      <c r="B47" s="483" t="s">
        <v>383</v>
      </c>
      <c r="C47" s="484">
        <v>0</v>
      </c>
      <c r="D47" s="480">
        <v>0</v>
      </c>
      <c r="E47" s="474">
        <v>0</v>
      </c>
      <c r="F47" s="475"/>
      <c r="G47" s="481">
        <v>0</v>
      </c>
    </row>
    <row r="48" spans="1:9" ht="13.5" thickBot="1" x14ac:dyDescent="0.25">
      <c r="A48" s="857" t="s">
        <v>592</v>
      </c>
      <c r="B48" s="857"/>
      <c r="C48" s="508">
        <v>16997000</v>
      </c>
      <c r="D48" s="504">
        <v>2048045</v>
      </c>
      <c r="E48" s="504">
        <v>15299000</v>
      </c>
      <c r="F48" s="505">
        <v>190.01000176501736</v>
      </c>
      <c r="G48" s="760">
        <v>32296000</v>
      </c>
    </row>
    <row r="49" spans="1:10" ht="13.5" thickBot="1" x14ac:dyDescent="0.25">
      <c r="A49" s="761" t="s">
        <v>406</v>
      </c>
      <c r="B49" s="509" t="s">
        <v>407</v>
      </c>
      <c r="C49" s="510">
        <v>121834000</v>
      </c>
      <c r="D49" s="511">
        <v>121447729</v>
      </c>
      <c r="E49" s="511">
        <v>-386271</v>
      </c>
      <c r="F49" s="505">
        <v>99.682953034456716</v>
      </c>
      <c r="G49" s="762">
        <v>121447729</v>
      </c>
    </row>
    <row r="50" spans="1:10" ht="13.5" thickBot="1" x14ac:dyDescent="0.25">
      <c r="A50" s="512" t="s">
        <v>403</v>
      </c>
      <c r="B50" s="513" t="s">
        <v>593</v>
      </c>
      <c r="C50" s="514">
        <v>0</v>
      </c>
      <c r="D50" s="515">
        <v>0</v>
      </c>
      <c r="E50" s="511">
        <v>0</v>
      </c>
      <c r="F50" s="505"/>
      <c r="G50" s="516">
        <v>0</v>
      </c>
    </row>
    <row r="51" spans="1:10" ht="16.5" thickBot="1" x14ac:dyDescent="0.25">
      <c r="A51" s="858" t="s">
        <v>571</v>
      </c>
      <c r="B51" s="858"/>
      <c r="C51" s="517">
        <v>416400000</v>
      </c>
      <c r="D51" s="518">
        <v>240916239</v>
      </c>
      <c r="E51" s="518">
        <v>141999.90000000037</v>
      </c>
      <c r="F51" s="519">
        <v>100.03410180115273</v>
      </c>
      <c r="G51" s="763">
        <v>416541999.89999998</v>
      </c>
      <c r="J51" s="3"/>
    </row>
    <row r="54" spans="1:10" x14ac:dyDescent="0.2">
      <c r="B54" s="754"/>
      <c r="C54" s="754"/>
    </row>
    <row r="55" spans="1:10" x14ac:dyDescent="0.2">
      <c r="B55" s="156" t="s">
        <v>594</v>
      </c>
      <c r="C55" s="520">
        <f>C51-'[1]Bevételek COFOG szerint 2020'!C155</f>
        <v>0</v>
      </c>
      <c r="D55" s="520">
        <f>D51-'[1]Bevételek COFOG szerint 2020'!D155</f>
        <v>0</v>
      </c>
      <c r="E55" s="520">
        <f>E51-'[1]Bevételek COFOG szerint 2020'!E155</f>
        <v>1.862645149230957E-9</v>
      </c>
      <c r="F55" s="520">
        <f>F51-'[1]Bevételek COFOG szerint 2020'!F155</f>
        <v>0</v>
      </c>
      <c r="G55" s="520">
        <f>G51-'[1]Bevételek COFOG szerint 2020'!G155</f>
        <v>0</v>
      </c>
    </row>
  </sheetData>
  <mergeCells count="13">
    <mergeCell ref="A20:B20"/>
    <mergeCell ref="A30:B30"/>
    <mergeCell ref="A41:B41"/>
    <mergeCell ref="A48:B48"/>
    <mergeCell ref="A51:B51"/>
    <mergeCell ref="A14:B14"/>
    <mergeCell ref="A17:B17"/>
    <mergeCell ref="A6:A7"/>
    <mergeCell ref="B6:B7"/>
    <mergeCell ref="A2:G2"/>
    <mergeCell ref="A3:G3"/>
    <mergeCell ref="A5:G5"/>
    <mergeCell ref="C6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I28"/>
  <sheetViews>
    <sheetView zoomScaleNormal="100" workbookViewId="0">
      <selection activeCell="J20" sqref="J20"/>
    </sheetView>
  </sheetViews>
  <sheetFormatPr defaultRowHeight="12.75" x14ac:dyDescent="0.2"/>
  <cols>
    <col min="1" max="1" width="43.28515625" customWidth="1"/>
    <col min="2" max="4" width="12.7109375" customWidth="1"/>
    <col min="5" max="5" width="46.42578125" customWidth="1"/>
    <col min="6" max="6" width="12.7109375" customWidth="1"/>
    <col min="7" max="7" width="14" bestFit="1" customWidth="1"/>
    <col min="8" max="8" width="12.7109375" customWidth="1"/>
    <col min="9" max="9" width="12.5703125" bestFit="1" customWidth="1"/>
    <col min="10" max="10" width="13.7109375" bestFit="1" customWidth="1"/>
  </cols>
  <sheetData>
    <row r="1" spans="1:9" ht="15" customHeight="1" x14ac:dyDescent="0.2">
      <c r="A1" s="932" t="s">
        <v>663</v>
      </c>
      <c r="B1" s="932"/>
      <c r="C1" s="932"/>
      <c r="D1" s="932"/>
      <c r="E1" s="932"/>
      <c r="F1" s="932"/>
      <c r="G1" s="932"/>
      <c r="H1" s="932"/>
    </row>
    <row r="2" spans="1:9" ht="15.75" customHeight="1" x14ac:dyDescent="0.2">
      <c r="B2" s="941"/>
      <c r="C2" s="942"/>
      <c r="D2" s="942"/>
      <c r="E2" s="942"/>
      <c r="F2" s="942"/>
      <c r="G2" s="6"/>
      <c r="H2" s="6"/>
      <c r="I2" s="6"/>
    </row>
    <row r="3" spans="1:9" s="1" customFormat="1" ht="16.5" customHeight="1" x14ac:dyDescent="0.25">
      <c r="A3" s="939" t="s">
        <v>242</v>
      </c>
      <c r="B3" s="939"/>
      <c r="C3" s="939"/>
      <c r="D3" s="939"/>
      <c r="E3" s="939"/>
      <c r="F3" s="939"/>
      <c r="G3" s="939"/>
      <c r="H3" s="939"/>
    </row>
    <row r="4" spans="1:9" ht="24" customHeight="1" x14ac:dyDescent="0.2">
      <c r="A4" s="940" t="s">
        <v>664</v>
      </c>
      <c r="B4" s="940"/>
      <c r="C4" s="940"/>
      <c r="D4" s="940"/>
      <c r="E4" s="940"/>
      <c r="F4" s="940"/>
      <c r="G4" s="940"/>
      <c r="H4" s="940"/>
    </row>
    <row r="5" spans="1:9" ht="23.25" customHeight="1" thickBot="1" x14ac:dyDescent="0.3">
      <c r="A5" s="121"/>
      <c r="B5" s="121"/>
      <c r="C5" s="121"/>
      <c r="D5" s="121"/>
      <c r="E5" s="121"/>
      <c r="G5" s="4"/>
      <c r="H5" s="1" t="s">
        <v>10</v>
      </c>
    </row>
    <row r="6" spans="1:9" ht="27" customHeight="1" thickBot="1" x14ac:dyDescent="0.25">
      <c r="A6" s="935" t="s">
        <v>1</v>
      </c>
      <c r="B6" s="936"/>
      <c r="C6" s="936"/>
      <c r="D6" s="937"/>
      <c r="E6" s="938" t="s">
        <v>2</v>
      </c>
      <c r="F6" s="936"/>
      <c r="G6" s="936"/>
      <c r="H6" s="937"/>
    </row>
    <row r="7" spans="1:9" ht="27" customHeight="1" thickBot="1" x14ac:dyDescent="0.3">
      <c r="A7" s="201"/>
      <c r="B7" s="431" t="s">
        <v>298</v>
      </c>
      <c r="C7" s="437" t="s">
        <v>299</v>
      </c>
      <c r="D7" s="431" t="s">
        <v>300</v>
      </c>
      <c r="E7" s="202"/>
      <c r="F7" s="431" t="s">
        <v>298</v>
      </c>
      <c r="G7" s="437" t="s">
        <v>299</v>
      </c>
      <c r="H7" s="431" t="s">
        <v>300</v>
      </c>
    </row>
    <row r="8" spans="1:9" ht="20.100000000000001" customHeight="1" x14ac:dyDescent="0.25">
      <c r="A8" s="122" t="s">
        <v>301</v>
      </c>
      <c r="B8" s="432">
        <f>C8+D8</f>
        <v>159595.323</v>
      </c>
      <c r="C8" s="429">
        <f>'Önk.bev.'!G14/1000</f>
        <v>159595.323</v>
      </c>
      <c r="D8" s="432">
        <v>0</v>
      </c>
      <c r="E8" s="148" t="s">
        <v>195</v>
      </c>
      <c r="F8" s="123">
        <f>G8+H8</f>
        <v>160620.29999999999</v>
      </c>
      <c r="G8" s="688">
        <f>('Önk.kiad.'!G20+'Hiv.kiad.'!G21+'Művh.kiad.'!G15+Ovikiad.!G16)/1000-H8</f>
        <v>156814.29999999999</v>
      </c>
      <c r="H8" s="689">
        <f>('Önk.kiad.'!G18+'Önk.kiad.'!G19+'Hiv.kiad.'!G19)/1000</f>
        <v>3806</v>
      </c>
    </row>
    <row r="9" spans="1:9" ht="20.100000000000001" customHeight="1" x14ac:dyDescent="0.25">
      <c r="A9" s="208" t="s">
        <v>204</v>
      </c>
      <c r="B9" s="432">
        <f t="shared" ref="B9:B11" si="0">C9+D9</f>
        <v>14662</v>
      </c>
      <c r="C9" s="430">
        <f>('Önk.bev.'!G17+'Hiv.bev.'!G17+Ovibev.!G17)/1000</f>
        <v>14662</v>
      </c>
      <c r="D9" s="442">
        <v>0</v>
      </c>
      <c r="E9" s="203" t="s">
        <v>196</v>
      </c>
      <c r="F9" s="123">
        <f t="shared" ref="F9:F15" si="1">G9+H9</f>
        <v>29696.7</v>
      </c>
      <c r="G9" s="690">
        <f>('Önk.kiad.'!G23+'Hiv.kiad.'!G24+'Művh.kiad.'!G18+Ovikiad.!G19)/1000-H9</f>
        <v>28696.7</v>
      </c>
      <c r="H9" s="691">
        <f>1000000/1000</f>
        <v>1000</v>
      </c>
    </row>
    <row r="10" spans="1:9" ht="20.100000000000001" customHeight="1" x14ac:dyDescent="0.25">
      <c r="A10" s="208" t="s">
        <v>205</v>
      </c>
      <c r="B10" s="432">
        <f t="shared" si="0"/>
        <v>70350</v>
      </c>
      <c r="C10" s="430">
        <f>'Önk.bev.'!G30/1000</f>
        <v>70350</v>
      </c>
      <c r="D10" s="442">
        <v>0</v>
      </c>
      <c r="E10" s="203" t="s">
        <v>197</v>
      </c>
      <c r="F10" s="123">
        <f t="shared" si="1"/>
        <v>79782.796000000002</v>
      </c>
      <c r="G10" s="690">
        <f>('Önk.kiad.'!G53+'Hiv.kiad.'!G34+'Művh.kiad.'!G29+Ovikiad.!G31)/1000</f>
        <v>79782.796000000002</v>
      </c>
      <c r="H10" s="691">
        <v>0</v>
      </c>
    </row>
    <row r="11" spans="1:9" ht="20.100000000000001" customHeight="1" x14ac:dyDescent="0.25">
      <c r="A11" s="208" t="s">
        <v>206</v>
      </c>
      <c r="B11" s="432">
        <f t="shared" si="0"/>
        <v>18690.548900000002</v>
      </c>
      <c r="C11" s="430">
        <f>('Önk.bev.'!G34+'Önk.bev.'!G35+'Önk.bev.'!G36+'Önk.bev.'!G37)/1000</f>
        <v>15385.947900000001</v>
      </c>
      <c r="D11" s="442">
        <f>('Önk.bev.'!G31+'Önk.bev.'!G32+'Önk.bev.'!G33+'Önk.bev.'!G38+'Önk.bev.'!G39+'Önk.bev.'!G40+'Hiv.bev.'!G18+'Hiv.bev.'!G19+'Művh.bev.'!G18+'Művh.bev.'!G19+Ovibev.!G22+Ovibev.!G23)/1000</f>
        <v>3304.6010000000001</v>
      </c>
      <c r="E11" s="203" t="s">
        <v>198</v>
      </c>
      <c r="F11" s="123">
        <f t="shared" si="1"/>
        <v>7982</v>
      </c>
      <c r="G11" s="690">
        <f>('Önk.kiad.'!G57+'Önk.kiad.'!G58)/1000</f>
        <v>7482</v>
      </c>
      <c r="H11" s="691">
        <f>'Önk.kiad.'!G60/1000</f>
        <v>500</v>
      </c>
    </row>
    <row r="12" spans="1:9" ht="20.100000000000001" customHeight="1" x14ac:dyDescent="0.25">
      <c r="A12" s="125" t="s">
        <v>303</v>
      </c>
      <c r="B12" s="432">
        <f>C12+D12</f>
        <v>0</v>
      </c>
      <c r="C12" s="430">
        <v>0</v>
      </c>
      <c r="D12" s="442">
        <v>0</v>
      </c>
      <c r="E12" s="203" t="s">
        <v>199</v>
      </c>
      <c r="F12" s="123">
        <f t="shared" si="1"/>
        <v>9827.7839999999997</v>
      </c>
      <c r="G12" s="690">
        <f>('Önk.kiad.'!G64+'Önk.kiad.'!G62)/1000</f>
        <v>9827.7839999999997</v>
      </c>
      <c r="H12" s="691">
        <v>0</v>
      </c>
    </row>
    <row r="13" spans="1:9" ht="20.100000000000001" customHeight="1" x14ac:dyDescent="0.25">
      <c r="A13" s="210" t="s">
        <v>211</v>
      </c>
      <c r="B13" s="433">
        <f>C13+D13</f>
        <v>147598.08900000001</v>
      </c>
      <c r="C13" s="438">
        <f>('Hiv.bev.'!G9+'Művh.bev.'!G10+Ovibev.!G10)/1000</f>
        <v>147598.08900000001</v>
      </c>
      <c r="D13" s="426">
        <v>0</v>
      </c>
      <c r="E13" s="203" t="s">
        <v>200</v>
      </c>
      <c r="F13" s="123">
        <f t="shared" si="1"/>
        <v>3063</v>
      </c>
      <c r="G13" s="690">
        <v>0</v>
      </c>
      <c r="H13" s="691">
        <f>('Önk.kiad.'!G65+'Önk.kiad.'!G66)/1000</f>
        <v>3063</v>
      </c>
    </row>
    <row r="14" spans="1:9" ht="20.100000000000001" customHeight="1" x14ac:dyDescent="0.25">
      <c r="A14" s="210" t="s">
        <v>681</v>
      </c>
      <c r="B14" s="426">
        <f>C14+D14</f>
        <v>0</v>
      </c>
      <c r="C14" s="438">
        <f>'Önk.bev.'!G19</f>
        <v>0</v>
      </c>
      <c r="D14" s="426">
        <v>0</v>
      </c>
      <c r="E14" s="204" t="s">
        <v>259</v>
      </c>
      <c r="F14" s="123">
        <f t="shared" si="1"/>
        <v>6037.241</v>
      </c>
      <c r="G14" s="692">
        <f>'Önk.kiad.'!G78/1000</f>
        <v>6037.241</v>
      </c>
      <c r="H14" s="693">
        <v>0</v>
      </c>
    </row>
    <row r="15" spans="1:9" ht="20.100000000000001" customHeight="1" thickBot="1" x14ac:dyDescent="0.3">
      <c r="A15" s="428"/>
      <c r="B15" s="434"/>
      <c r="C15" s="439"/>
      <c r="D15" s="434"/>
      <c r="E15" s="203" t="s">
        <v>203</v>
      </c>
      <c r="F15" s="123">
        <f t="shared" si="1"/>
        <v>147598.08900000001</v>
      </c>
      <c r="G15" s="690">
        <f>'Önk.kiad.'!G79/1000</f>
        <v>147598.08900000001</v>
      </c>
      <c r="H15" s="691">
        <v>0</v>
      </c>
    </row>
    <row r="16" spans="1:9" ht="20.100000000000001" customHeight="1" thickBot="1" x14ac:dyDescent="0.25">
      <c r="A16" s="209" t="s">
        <v>680</v>
      </c>
      <c r="B16" s="427">
        <f>SUM(B8:B15)</f>
        <v>410895.96090000006</v>
      </c>
      <c r="C16" s="427">
        <f t="shared" ref="C16:D16" si="2">SUM(C8:C15)</f>
        <v>407591.35990000004</v>
      </c>
      <c r="D16" s="427">
        <f t="shared" si="2"/>
        <v>3304.6010000000001</v>
      </c>
      <c r="E16" s="205" t="s">
        <v>9</v>
      </c>
      <c r="F16" s="127">
        <f>SUM(F8:F15)</f>
        <v>444607.90999999992</v>
      </c>
      <c r="G16" s="694">
        <f>SUM(G8:G15)</f>
        <v>436238.90999999992</v>
      </c>
      <c r="H16" s="695">
        <f>SUM(H8:H15)</f>
        <v>8369</v>
      </c>
    </row>
    <row r="17" spans="1:9" ht="20.100000000000001" customHeight="1" x14ac:dyDescent="0.25">
      <c r="A17" s="683" t="s">
        <v>679</v>
      </c>
      <c r="B17" s="432">
        <f t="shared" ref="B17:B24" si="3">C17+D17</f>
        <v>7600</v>
      </c>
      <c r="C17" s="685">
        <f>'Önk.bev.'!G18/1000</f>
        <v>7600</v>
      </c>
      <c r="D17" s="684"/>
      <c r="E17" s="686"/>
      <c r="F17" s="687"/>
      <c r="G17" s="696"/>
      <c r="H17" s="697"/>
    </row>
    <row r="18" spans="1:9" ht="20.100000000000001" customHeight="1" x14ac:dyDescent="0.25">
      <c r="A18" s="122" t="s">
        <v>207</v>
      </c>
      <c r="B18" s="432">
        <f t="shared" si="3"/>
        <v>31676</v>
      </c>
      <c r="C18" s="429">
        <v>0</v>
      </c>
      <c r="D18" s="432">
        <f>('Önk.bev.'!G43+'Önk.bev.'!G42)/1000</f>
        <v>31676</v>
      </c>
      <c r="E18" s="148" t="s">
        <v>202</v>
      </c>
      <c r="F18" s="123">
        <f>G18+H18</f>
        <v>19153</v>
      </c>
      <c r="G18" s="688">
        <v>0</v>
      </c>
      <c r="H18" s="689">
        <f>('Önk.kiad.'!G68+'Önk.kiad.'!G69+'Önk.kiad.'!G70+'Önk.kiad.'!G71+'Önk.kiad.'!G72+'Művh.kiad.'!G32+Ovikiad.!G34)/1000</f>
        <v>19153</v>
      </c>
    </row>
    <row r="19" spans="1:9" ht="20.100000000000001" customHeight="1" x14ac:dyDescent="0.25">
      <c r="A19" s="208" t="s">
        <v>208</v>
      </c>
      <c r="B19" s="432">
        <f t="shared" si="3"/>
        <v>620</v>
      </c>
      <c r="C19" s="430">
        <f>('Önk.bev.'!G45+'Önk.bev.'!G44)/1000</f>
        <v>620</v>
      </c>
      <c r="D19" s="442">
        <v>0</v>
      </c>
      <c r="E19" s="203" t="s">
        <v>302</v>
      </c>
      <c r="F19" s="123">
        <f t="shared" ref="F19:F21" si="4">G19+H19</f>
        <v>48857.48</v>
      </c>
      <c r="G19" s="698">
        <f>('Önk.kiad.'!G73+'Önk.kiad.'!G74+'Önk.kiad.'!G75)/1000</f>
        <v>48857.48</v>
      </c>
      <c r="H19" s="699">
        <v>0</v>
      </c>
    </row>
    <row r="20" spans="1:9" ht="20.100000000000001" customHeight="1" x14ac:dyDescent="0.25">
      <c r="A20" s="122" t="s">
        <v>209</v>
      </c>
      <c r="B20" s="432">
        <f t="shared" si="3"/>
        <v>121447.72900000001</v>
      </c>
      <c r="C20" s="429">
        <f>'Önk.bev.'!G49/1000</f>
        <v>121447.72900000001</v>
      </c>
      <c r="D20" s="432">
        <v>0</v>
      </c>
      <c r="E20" s="204" t="s">
        <v>548</v>
      </c>
      <c r="F20" s="123">
        <f t="shared" si="4"/>
        <v>0</v>
      </c>
      <c r="G20" s="692">
        <v>0</v>
      </c>
      <c r="H20" s="693">
        <v>0</v>
      </c>
    </row>
    <row r="21" spans="1:9" ht="20.100000000000001" customHeight="1" x14ac:dyDescent="0.25">
      <c r="A21" s="208" t="s">
        <v>210</v>
      </c>
      <c r="B21" s="432">
        <f t="shared" si="3"/>
        <v>306.75599999999997</v>
      </c>
      <c r="C21" s="430">
        <f>Ovibev.!G9/1000</f>
        <v>306.75599999999997</v>
      </c>
      <c r="D21" s="442">
        <v>0</v>
      </c>
      <c r="E21" s="204" t="s">
        <v>201</v>
      </c>
      <c r="F21" s="123">
        <f t="shared" si="4"/>
        <v>61043.61</v>
      </c>
      <c r="G21" s="692">
        <f>'Önk.kiad.'!G81/1000</f>
        <v>48643.61</v>
      </c>
      <c r="H21" s="693">
        <f>'Önk.kiad.'!G80/1000</f>
        <v>12400</v>
      </c>
    </row>
    <row r="22" spans="1:9" ht="20.100000000000001" customHeight="1" x14ac:dyDescent="0.25">
      <c r="A22" s="210" t="s">
        <v>304</v>
      </c>
      <c r="B22" s="432">
        <f t="shared" si="3"/>
        <v>26.353999999999999</v>
      </c>
      <c r="C22" s="438">
        <f>'Művh.bev.'!G9/1000</f>
        <v>26.353999999999999</v>
      </c>
      <c r="D22" s="426">
        <v>0</v>
      </c>
      <c r="E22" s="204"/>
      <c r="F22" s="444"/>
      <c r="G22" s="692"/>
      <c r="H22" s="693"/>
      <c r="I22" s="144"/>
    </row>
    <row r="23" spans="1:9" ht="20.100000000000001" customHeight="1" x14ac:dyDescent="0.25">
      <c r="A23" s="445" t="s">
        <v>258</v>
      </c>
      <c r="B23" s="432">
        <f t="shared" si="3"/>
        <v>1089.2</v>
      </c>
      <c r="C23" s="430">
        <f>'Hiv.bev.'!G8/1000</f>
        <v>1089.2</v>
      </c>
      <c r="D23" s="442">
        <v>0</v>
      </c>
      <c r="E23" s="439"/>
      <c r="F23" s="434"/>
      <c r="G23" s="700"/>
      <c r="H23" s="701"/>
    </row>
    <row r="24" spans="1:9" ht="20.100000000000001" customHeight="1" thickBot="1" x14ac:dyDescent="0.3">
      <c r="A24" s="446" t="s">
        <v>549</v>
      </c>
      <c r="B24" s="432">
        <f t="shared" si="3"/>
        <v>0</v>
      </c>
      <c r="C24" s="438">
        <v>0</v>
      </c>
      <c r="D24" s="426">
        <v>0</v>
      </c>
      <c r="E24" s="440"/>
      <c r="F24" s="435"/>
      <c r="G24" s="702"/>
      <c r="H24" s="703"/>
    </row>
    <row r="25" spans="1:9" ht="20.100000000000001" customHeight="1" thickBot="1" x14ac:dyDescent="0.25">
      <c r="A25" s="209" t="s">
        <v>7</v>
      </c>
      <c r="B25" s="436">
        <f>SUM(B16:B24)</f>
        <v>573661.99990000017</v>
      </c>
      <c r="C25" s="205">
        <f>SUM(C16:C23)</f>
        <v>538681.39890000015</v>
      </c>
      <c r="D25" s="436">
        <f>SUM(D16:D24)</f>
        <v>34980.601000000002</v>
      </c>
      <c r="E25" s="205" t="s">
        <v>7</v>
      </c>
      <c r="F25" s="124">
        <f>SUM(F16:F21)</f>
        <v>573661.99999999988</v>
      </c>
      <c r="G25" s="694">
        <f>SUM(G16:G21)</f>
        <v>533739.99999999988</v>
      </c>
      <c r="H25" s="695">
        <f>SUM(H16:H21)</f>
        <v>39922</v>
      </c>
      <c r="I25" s="3"/>
    </row>
    <row r="26" spans="1:9" ht="20.100000000000001" customHeight="1" thickBot="1" x14ac:dyDescent="0.3">
      <c r="A26" s="125" t="s">
        <v>188</v>
      </c>
      <c r="B26" s="126">
        <f>C26+D26</f>
        <v>-147598.08900000001</v>
      </c>
      <c r="C26" s="441">
        <f>-C13</f>
        <v>-147598.08900000001</v>
      </c>
      <c r="D26" s="443">
        <v>0</v>
      </c>
      <c r="E26" s="206" t="s">
        <v>188</v>
      </c>
      <c r="F26" s="830">
        <f>G26+H26</f>
        <v>-147598.08900000001</v>
      </c>
      <c r="G26" s="705">
        <f>-G15</f>
        <v>-147598.08900000001</v>
      </c>
      <c r="H26" s="704"/>
    </row>
    <row r="27" spans="1:9" ht="20.100000000000001" customHeight="1" thickBot="1" x14ac:dyDescent="0.25">
      <c r="A27" s="209" t="s">
        <v>189</v>
      </c>
      <c r="B27" s="436">
        <f>SUM(B25:B26)</f>
        <v>426063.91090000013</v>
      </c>
      <c r="C27" s="205">
        <f t="shared" ref="C27" si="5">SUM(C25:C26)</f>
        <v>391083.30990000011</v>
      </c>
      <c r="D27" s="436">
        <f>SUM(D25:D26)</f>
        <v>34980.601000000002</v>
      </c>
      <c r="E27" s="207" t="s">
        <v>189</v>
      </c>
      <c r="F27" s="127">
        <f>SUM(F25:F26)</f>
        <v>426063.91099999985</v>
      </c>
      <c r="G27" s="694">
        <f t="shared" ref="G27:H27" si="6">SUM(G25:G26)</f>
        <v>386141.91099999985</v>
      </c>
      <c r="H27" s="695">
        <f t="shared" si="6"/>
        <v>39922</v>
      </c>
    </row>
    <row r="28" spans="1:9" x14ac:dyDescent="0.2">
      <c r="E28" s="3"/>
    </row>
  </sheetData>
  <mergeCells count="6">
    <mergeCell ref="A6:D6"/>
    <mergeCell ref="E6:H6"/>
    <mergeCell ref="A3:H3"/>
    <mergeCell ref="A4:H4"/>
    <mergeCell ref="A1:H1"/>
    <mergeCell ref="B2:F2"/>
  </mergeCells>
  <phoneticPr fontId="0" type="noConversion"/>
  <pageMargins left="0.78740157480314965" right="0.78740157480314965" top="0.59055118110236227" bottom="0.59055118110236227" header="0.51181102362204722" footer="0.51181102362204722"/>
  <pageSetup paperSize="9" scale="73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AD160"/>
  <sheetViews>
    <sheetView topLeftCell="A70" zoomScaleNormal="100" workbookViewId="0">
      <selection activeCell="H154" sqref="H154"/>
    </sheetView>
  </sheetViews>
  <sheetFormatPr defaultRowHeight="12.75" x14ac:dyDescent="0.2"/>
  <cols>
    <col min="1" max="1" width="4.42578125" customWidth="1"/>
    <col min="2" max="2" width="49.42578125" customWidth="1"/>
    <col min="3" max="3" width="4.5703125" customWidth="1"/>
    <col min="4" max="4" width="10.7109375" customWidth="1"/>
    <col min="5" max="5" width="11.28515625" bestFit="1" customWidth="1"/>
    <col min="6" max="16" width="10.7109375" customWidth="1"/>
    <col min="17" max="17" width="11.7109375" bestFit="1" customWidth="1"/>
    <col min="18" max="18" width="8.5703125" bestFit="1" customWidth="1"/>
  </cols>
  <sheetData>
    <row r="1" spans="1:17" ht="15" customHeight="1" x14ac:dyDescent="0.2">
      <c r="A1" s="977" t="s">
        <v>665</v>
      </c>
      <c r="B1" s="977"/>
      <c r="C1" s="977"/>
      <c r="D1" s="977"/>
      <c r="E1" s="977"/>
      <c r="F1" s="977"/>
      <c r="G1" s="977"/>
      <c r="H1" s="977"/>
      <c r="I1" s="977"/>
      <c r="J1" s="977"/>
      <c r="K1" s="977"/>
      <c r="L1" s="977"/>
      <c r="M1" s="977"/>
      <c r="N1" s="977"/>
      <c r="O1" s="977"/>
      <c r="P1" s="977"/>
    </row>
    <row r="2" spans="1:17" ht="15" customHeight="1" x14ac:dyDescent="0.2">
      <c r="A2" s="990" t="s">
        <v>554</v>
      </c>
      <c r="B2" s="991"/>
      <c r="C2" s="991"/>
      <c r="D2" s="991"/>
      <c r="E2" s="991"/>
      <c r="F2" s="991"/>
      <c r="G2" s="991"/>
      <c r="H2" s="991"/>
      <c r="I2" s="991"/>
      <c r="J2" s="991"/>
      <c r="K2" s="991"/>
      <c r="L2" s="991"/>
      <c r="M2" s="991"/>
      <c r="N2" s="991"/>
      <c r="O2" s="991"/>
      <c r="P2" s="991"/>
    </row>
    <row r="3" spans="1:17" ht="12.95" customHeight="1" thickBot="1" x14ac:dyDescent="0.25">
      <c r="A3" s="978" t="s">
        <v>550</v>
      </c>
      <c r="B3" s="978"/>
      <c r="C3" s="978"/>
      <c r="D3" s="978"/>
      <c r="E3" s="978"/>
      <c r="F3" s="978"/>
      <c r="G3" s="978"/>
      <c r="H3" s="978"/>
      <c r="I3" s="978"/>
      <c r="J3" s="978"/>
      <c r="K3" s="978"/>
      <c r="L3" s="978"/>
      <c r="M3" s="978"/>
      <c r="N3" s="978"/>
      <c r="O3" s="978"/>
      <c r="P3" s="978"/>
    </row>
    <row r="4" spans="1:17" ht="12.95" customHeight="1" x14ac:dyDescent="0.2">
      <c r="A4" s="981" t="s">
        <v>34</v>
      </c>
      <c r="B4" s="983" t="s">
        <v>329</v>
      </c>
      <c r="C4" s="957" t="s">
        <v>185</v>
      </c>
      <c r="D4" s="964" t="s">
        <v>190</v>
      </c>
      <c r="E4" s="985" t="s">
        <v>166</v>
      </c>
      <c r="F4" s="986"/>
      <c r="G4" s="986"/>
      <c r="H4" s="986"/>
      <c r="I4" s="987"/>
      <c r="J4" s="959" t="s">
        <v>4</v>
      </c>
      <c r="K4" s="960"/>
      <c r="L4" s="988"/>
      <c r="M4" s="962" t="s">
        <v>359</v>
      </c>
      <c r="N4" s="989"/>
      <c r="O4" s="989"/>
      <c r="P4" s="963"/>
    </row>
    <row r="5" spans="1:17" ht="24.75" customHeight="1" thickBot="1" x14ac:dyDescent="0.25">
      <c r="A5" s="982"/>
      <c r="B5" s="984"/>
      <c r="C5" s="958"/>
      <c r="D5" s="965"/>
      <c r="E5" s="220" t="s">
        <v>212</v>
      </c>
      <c r="F5" s="221" t="s">
        <v>163</v>
      </c>
      <c r="G5" s="222" t="s">
        <v>164</v>
      </c>
      <c r="H5" s="222" t="s">
        <v>213</v>
      </c>
      <c r="I5" s="223" t="s">
        <v>165</v>
      </c>
      <c r="J5" s="224" t="s">
        <v>214</v>
      </c>
      <c r="K5" s="222" t="s">
        <v>167</v>
      </c>
      <c r="L5" s="223" t="s">
        <v>168</v>
      </c>
      <c r="M5" s="258" t="s">
        <v>169</v>
      </c>
      <c r="N5" s="222" t="s">
        <v>170</v>
      </c>
      <c r="O5" s="222" t="s">
        <v>171</v>
      </c>
      <c r="P5" s="223" t="s">
        <v>172</v>
      </c>
    </row>
    <row r="6" spans="1:17" ht="12.95" customHeight="1" x14ac:dyDescent="0.2">
      <c r="A6" s="992" t="s">
        <v>551</v>
      </c>
      <c r="B6" s="993"/>
      <c r="C6" s="253"/>
      <c r="D6" s="254"/>
      <c r="E6" s="255"/>
      <c r="F6" s="255"/>
      <c r="G6" s="256"/>
      <c r="H6" s="256"/>
      <c r="I6" s="257"/>
      <c r="J6" s="259"/>
      <c r="K6" s="256"/>
      <c r="L6" s="257"/>
      <c r="M6" s="259"/>
      <c r="N6" s="256"/>
      <c r="O6" s="256"/>
      <c r="P6" s="260"/>
    </row>
    <row r="7" spans="1:17" ht="12.95" customHeight="1" x14ac:dyDescent="0.2">
      <c r="A7" s="211" t="s">
        <v>14</v>
      </c>
      <c r="B7" s="212" t="s">
        <v>547</v>
      </c>
      <c r="C7" s="213"/>
      <c r="D7" s="244"/>
      <c r="E7" s="251"/>
      <c r="F7" s="251"/>
      <c r="G7" s="245"/>
      <c r="H7" s="245">
        <v>9776676</v>
      </c>
      <c r="I7" s="246"/>
      <c r="J7" s="249"/>
      <c r="K7" s="245"/>
      <c r="L7" s="246"/>
      <c r="M7" s="249"/>
      <c r="N7" s="245"/>
      <c r="O7" s="245"/>
      <c r="P7" s="250"/>
      <c r="Q7" s="712">
        <f>SUM(D7:P7)</f>
        <v>9776676</v>
      </c>
    </row>
    <row r="8" spans="1:17" ht="12.95" customHeight="1" x14ac:dyDescent="0.2">
      <c r="A8" s="211" t="s">
        <v>36</v>
      </c>
      <c r="B8" s="214" t="s">
        <v>15</v>
      </c>
      <c r="C8" s="213"/>
      <c r="D8" s="244"/>
      <c r="E8" s="251"/>
      <c r="F8" s="251"/>
      <c r="G8" s="245"/>
      <c r="H8" s="245"/>
      <c r="I8" s="246"/>
      <c r="J8" s="249"/>
      <c r="K8" s="245"/>
      <c r="L8" s="246"/>
      <c r="M8" s="249"/>
      <c r="N8" s="245"/>
      <c r="O8" s="245"/>
      <c r="P8" s="250"/>
      <c r="Q8" s="712">
        <f t="shared" ref="Q8:Q71" si="0">SUM(D8:P8)</f>
        <v>0</v>
      </c>
    </row>
    <row r="9" spans="1:17" ht="15.75" customHeight="1" x14ac:dyDescent="0.2">
      <c r="A9" s="211" t="s">
        <v>37</v>
      </c>
      <c r="B9" s="215" t="s">
        <v>328</v>
      </c>
      <c r="C9" s="213"/>
      <c r="D9" s="244"/>
      <c r="E9" s="251"/>
      <c r="F9" s="251"/>
      <c r="G9" s="245"/>
      <c r="H9" s="245">
        <v>1500000</v>
      </c>
      <c r="I9" s="246"/>
      <c r="J9" s="249">
        <v>21676000</v>
      </c>
      <c r="K9" s="245"/>
      <c r="L9" s="246"/>
      <c r="M9" s="249"/>
      <c r="N9" s="245"/>
      <c r="O9" s="245"/>
      <c r="P9" s="250"/>
      <c r="Q9" s="712">
        <f t="shared" si="0"/>
        <v>23176000</v>
      </c>
    </row>
    <row r="10" spans="1:17" ht="27" customHeight="1" x14ac:dyDescent="0.2">
      <c r="A10" s="211" t="s">
        <v>38</v>
      </c>
      <c r="B10" s="215" t="s">
        <v>306</v>
      </c>
      <c r="C10" s="216">
        <v>2</v>
      </c>
      <c r="D10" s="252"/>
      <c r="E10" s="261">
        <v>642000</v>
      </c>
      <c r="F10" s="251"/>
      <c r="G10" s="245"/>
      <c r="H10" s="245">
        <v>1007272</v>
      </c>
      <c r="I10" s="246"/>
      <c r="J10" s="249">
        <v>10000000</v>
      </c>
      <c r="K10" s="245"/>
      <c r="L10" s="246">
        <v>620000</v>
      </c>
      <c r="M10" s="249"/>
      <c r="N10" s="245"/>
      <c r="O10" s="245"/>
      <c r="P10" s="250"/>
      <c r="Q10" s="712">
        <f t="shared" si="0"/>
        <v>12269272</v>
      </c>
    </row>
    <row r="11" spans="1:17" ht="12.95" customHeight="1" x14ac:dyDescent="0.2">
      <c r="A11" s="211" t="s">
        <v>39</v>
      </c>
      <c r="B11" s="212" t="s">
        <v>307</v>
      </c>
      <c r="C11" s="216"/>
      <c r="D11" s="252"/>
      <c r="E11" s="251"/>
      <c r="F11" s="251"/>
      <c r="G11" s="245"/>
      <c r="H11" s="245"/>
      <c r="I11" s="246"/>
      <c r="J11" s="249"/>
      <c r="K11" s="245"/>
      <c r="L11" s="246"/>
      <c r="M11" s="249"/>
      <c r="N11" s="245"/>
      <c r="O11" s="245"/>
      <c r="P11" s="250"/>
      <c r="Q11" s="712">
        <f t="shared" si="0"/>
        <v>0</v>
      </c>
    </row>
    <row r="12" spans="1:17" ht="12.95" customHeight="1" x14ac:dyDescent="0.2">
      <c r="A12" s="211" t="s">
        <v>40</v>
      </c>
      <c r="B12" s="214" t="s">
        <v>18</v>
      </c>
      <c r="C12" s="216"/>
      <c r="D12" s="252"/>
      <c r="E12" s="251"/>
      <c r="F12" s="251"/>
      <c r="G12" s="245"/>
      <c r="H12" s="245"/>
      <c r="I12" s="246"/>
      <c r="J12" s="249"/>
      <c r="K12" s="245"/>
      <c r="L12" s="246"/>
      <c r="M12" s="249"/>
      <c r="N12" s="245"/>
      <c r="O12" s="245"/>
      <c r="P12" s="250"/>
      <c r="Q12" s="712">
        <f t="shared" si="0"/>
        <v>0</v>
      </c>
    </row>
    <row r="13" spans="1:17" ht="12.95" customHeight="1" x14ac:dyDescent="0.2">
      <c r="A13" s="211" t="s">
        <v>41</v>
      </c>
      <c r="B13" s="214" t="s">
        <v>308</v>
      </c>
      <c r="C13" s="216">
        <v>2</v>
      </c>
      <c r="D13" s="252"/>
      <c r="E13" s="251"/>
      <c r="F13" s="251"/>
      <c r="G13" s="245"/>
      <c r="H13" s="245"/>
      <c r="I13" s="246"/>
      <c r="J13" s="249"/>
      <c r="K13" s="245"/>
      <c r="L13" s="246"/>
      <c r="M13" s="249"/>
      <c r="N13" s="245"/>
      <c r="O13" s="245"/>
      <c r="P13" s="250"/>
      <c r="Q13" s="712">
        <f t="shared" si="0"/>
        <v>0</v>
      </c>
    </row>
    <row r="14" spans="1:17" ht="12.95" customHeight="1" x14ac:dyDescent="0.2">
      <c r="A14" s="211" t="s">
        <v>42</v>
      </c>
      <c r="B14" s="214" t="s">
        <v>309</v>
      </c>
      <c r="C14" s="216"/>
      <c r="D14" s="252"/>
      <c r="E14" s="251">
        <v>159595323</v>
      </c>
      <c r="F14" s="251"/>
      <c r="G14" s="245"/>
      <c r="H14" s="245"/>
      <c r="I14" s="246"/>
      <c r="J14" s="249"/>
      <c r="K14" s="245">
        <v>7600000</v>
      </c>
      <c r="L14" s="246"/>
      <c r="M14" s="249"/>
      <c r="N14" s="245"/>
      <c r="O14" s="245"/>
      <c r="P14" s="250">
        <v>0</v>
      </c>
      <c r="Q14" s="712">
        <f t="shared" si="0"/>
        <v>167195323</v>
      </c>
    </row>
    <row r="15" spans="1:17" ht="12.95" customHeight="1" x14ac:dyDescent="0.2">
      <c r="A15" s="211" t="s">
        <v>43</v>
      </c>
      <c r="B15" s="214" t="s">
        <v>323</v>
      </c>
      <c r="C15" s="216"/>
      <c r="D15" s="252"/>
      <c r="E15" s="251"/>
      <c r="F15" s="251"/>
      <c r="G15" s="245"/>
      <c r="H15" s="245"/>
      <c r="I15" s="246"/>
      <c r="J15" s="249"/>
      <c r="K15" s="245"/>
      <c r="L15" s="246"/>
      <c r="M15" s="249"/>
      <c r="N15" s="245"/>
      <c r="O15" s="245"/>
      <c r="P15" s="250">
        <v>121447729</v>
      </c>
      <c r="Q15" s="712">
        <f t="shared" si="0"/>
        <v>121447729</v>
      </c>
    </row>
    <row r="16" spans="1:17" ht="12.95" customHeight="1" x14ac:dyDescent="0.2">
      <c r="A16" s="211" t="s">
        <v>44</v>
      </c>
      <c r="B16" s="214" t="s">
        <v>552</v>
      </c>
      <c r="C16" s="216"/>
      <c r="D16" s="252"/>
      <c r="E16" s="251"/>
      <c r="F16" s="251"/>
      <c r="G16" s="245"/>
      <c r="H16" s="245"/>
      <c r="I16" s="246"/>
      <c r="J16" s="249"/>
      <c r="K16" s="245"/>
      <c r="L16" s="246"/>
      <c r="M16" s="249"/>
      <c r="N16" s="245"/>
      <c r="O16" s="245"/>
      <c r="P16" s="250"/>
      <c r="Q16" s="712">
        <f t="shared" si="0"/>
        <v>0</v>
      </c>
    </row>
    <row r="17" spans="1:17" ht="12.75" customHeight="1" x14ac:dyDescent="0.2">
      <c r="A17" s="211" t="s">
        <v>45</v>
      </c>
      <c r="B17" s="214" t="s">
        <v>658</v>
      </c>
      <c r="C17" s="216"/>
      <c r="D17" s="252"/>
      <c r="E17" s="251"/>
      <c r="F17" s="251"/>
      <c r="G17" s="245"/>
      <c r="H17" s="245"/>
      <c r="I17" s="246"/>
      <c r="J17" s="249"/>
      <c r="K17" s="245"/>
      <c r="L17" s="246"/>
      <c r="M17" s="249"/>
      <c r="N17" s="245"/>
      <c r="O17" s="245"/>
      <c r="P17" s="250"/>
      <c r="Q17" s="712">
        <f t="shared" si="0"/>
        <v>0</v>
      </c>
    </row>
    <row r="18" spans="1:17" ht="12.95" customHeight="1" x14ac:dyDescent="0.2">
      <c r="A18" s="211" t="s">
        <v>46</v>
      </c>
      <c r="B18" s="214" t="s">
        <v>553</v>
      </c>
      <c r="C18" s="216"/>
      <c r="D18" s="252"/>
      <c r="E18" s="251"/>
      <c r="F18" s="251"/>
      <c r="G18" s="245"/>
      <c r="H18" s="975">
        <f>3810000</f>
        <v>3810000</v>
      </c>
      <c r="I18" s="246"/>
      <c r="J18" s="249"/>
      <c r="K18" s="245"/>
      <c r="L18" s="246"/>
      <c r="M18" s="249"/>
      <c r="N18" s="245"/>
      <c r="O18" s="245"/>
      <c r="P18" s="250"/>
      <c r="Q18" s="712">
        <f t="shared" si="0"/>
        <v>3810000</v>
      </c>
    </row>
    <row r="19" spans="1:17" ht="12.95" customHeight="1" x14ac:dyDescent="0.2">
      <c r="A19" s="211" t="s">
        <v>47</v>
      </c>
      <c r="B19" s="214" t="s">
        <v>659</v>
      </c>
      <c r="C19" s="216">
        <v>1</v>
      </c>
      <c r="D19" s="252"/>
      <c r="E19" s="251"/>
      <c r="F19" s="251"/>
      <c r="G19" s="245"/>
      <c r="H19" s="976"/>
      <c r="I19" s="246"/>
      <c r="J19" s="249"/>
      <c r="K19" s="245"/>
      <c r="L19" s="246"/>
      <c r="M19" s="249"/>
      <c r="N19" s="245"/>
      <c r="O19" s="245"/>
      <c r="P19" s="250"/>
      <c r="Q19" s="712">
        <f t="shared" si="0"/>
        <v>0</v>
      </c>
    </row>
    <row r="20" spans="1:17" ht="12.95" customHeight="1" x14ac:dyDescent="0.2">
      <c r="A20" s="211" t="s">
        <v>48</v>
      </c>
      <c r="B20" s="214" t="s">
        <v>243</v>
      </c>
      <c r="C20" s="216"/>
      <c r="D20" s="252"/>
      <c r="E20" s="251"/>
      <c r="F20" s="251"/>
      <c r="G20" s="245"/>
      <c r="H20" s="245"/>
      <c r="I20" s="246"/>
      <c r="J20" s="249"/>
      <c r="K20" s="245"/>
      <c r="L20" s="246"/>
      <c r="M20" s="249"/>
      <c r="N20" s="245"/>
      <c r="O20" s="245"/>
      <c r="P20" s="250"/>
      <c r="Q20" s="712">
        <f t="shared" si="0"/>
        <v>0</v>
      </c>
    </row>
    <row r="21" spans="1:17" ht="12.95" customHeight="1" x14ac:dyDescent="0.2">
      <c r="A21" s="211" t="s">
        <v>49</v>
      </c>
      <c r="B21" s="212" t="s">
        <v>19</v>
      </c>
      <c r="C21" s="216">
        <v>1</v>
      </c>
      <c r="D21" s="252"/>
      <c r="E21" s="251">
        <v>6200000</v>
      </c>
      <c r="F21" s="251"/>
      <c r="G21" s="245"/>
      <c r="H21" s="245"/>
      <c r="I21" s="246"/>
      <c r="J21" s="249"/>
      <c r="K21" s="245"/>
      <c r="L21" s="246"/>
      <c r="M21" s="249"/>
      <c r="N21" s="245"/>
      <c r="O21" s="245"/>
      <c r="P21" s="250"/>
      <c r="Q21" s="712">
        <f t="shared" si="0"/>
        <v>6200000</v>
      </c>
    </row>
    <row r="22" spans="1:17" ht="14.25" customHeight="1" x14ac:dyDescent="0.2">
      <c r="A22" s="211" t="s">
        <v>50</v>
      </c>
      <c r="B22" s="212" t="s">
        <v>20</v>
      </c>
      <c r="C22" s="216"/>
      <c r="D22" s="252"/>
      <c r="E22" s="251"/>
      <c r="F22" s="251"/>
      <c r="G22" s="245"/>
      <c r="H22" s="245"/>
      <c r="I22" s="246"/>
      <c r="J22" s="249"/>
      <c r="K22" s="245"/>
      <c r="L22" s="246"/>
      <c r="M22" s="249"/>
      <c r="N22" s="245"/>
      <c r="O22" s="245"/>
      <c r="P22" s="250"/>
      <c r="Q22" s="712">
        <f t="shared" si="0"/>
        <v>0</v>
      </c>
    </row>
    <row r="23" spans="1:17" ht="12.95" customHeight="1" x14ac:dyDescent="0.2">
      <c r="A23" s="211" t="s">
        <v>51</v>
      </c>
      <c r="B23" s="214" t="s">
        <v>312</v>
      </c>
      <c r="C23" s="213"/>
      <c r="D23" s="244"/>
      <c r="E23" s="251"/>
      <c r="F23" s="245"/>
      <c r="G23" s="245"/>
      <c r="H23" s="245"/>
      <c r="I23" s="246"/>
      <c r="J23" s="249"/>
      <c r="K23" s="245"/>
      <c r="L23" s="246"/>
      <c r="M23" s="249"/>
      <c r="N23" s="245"/>
      <c r="O23" s="245"/>
      <c r="P23" s="250"/>
      <c r="Q23" s="712">
        <f t="shared" si="0"/>
        <v>0</v>
      </c>
    </row>
    <row r="24" spans="1:17" ht="12.95" customHeight="1" x14ac:dyDescent="0.2">
      <c r="A24" s="211" t="s">
        <v>52</v>
      </c>
      <c r="B24" s="212" t="s">
        <v>689</v>
      </c>
      <c r="C24" s="213"/>
      <c r="D24" s="244"/>
      <c r="E24" s="251"/>
      <c r="F24" s="251"/>
      <c r="G24" s="245">
        <v>70350000</v>
      </c>
      <c r="H24" s="245"/>
      <c r="I24" s="246"/>
      <c r="J24" s="249"/>
      <c r="K24" s="245"/>
      <c r="L24" s="246"/>
      <c r="M24" s="249"/>
      <c r="N24" s="245"/>
      <c r="O24" s="245"/>
      <c r="P24" s="250"/>
      <c r="Q24" s="712">
        <f t="shared" si="0"/>
        <v>70350000</v>
      </c>
    </row>
    <row r="25" spans="1:17" ht="12.95" customHeight="1" x14ac:dyDescent="0.2">
      <c r="A25" s="211" t="s">
        <v>53</v>
      </c>
      <c r="B25" s="212" t="s">
        <v>21</v>
      </c>
      <c r="C25" s="213"/>
      <c r="D25" s="244"/>
      <c r="E25" s="251"/>
      <c r="F25" s="251"/>
      <c r="G25" s="245"/>
      <c r="H25" s="245"/>
      <c r="I25" s="246"/>
      <c r="J25" s="249"/>
      <c r="K25" s="245"/>
      <c r="L25" s="246"/>
      <c r="M25" s="249"/>
      <c r="N25" s="245"/>
      <c r="O25" s="245"/>
      <c r="P25" s="250"/>
      <c r="Q25" s="712">
        <f t="shared" si="0"/>
        <v>0</v>
      </c>
    </row>
    <row r="26" spans="1:17" ht="12.95" customHeight="1" x14ac:dyDescent="0.2">
      <c r="A26" s="211" t="s">
        <v>54</v>
      </c>
      <c r="B26" s="212" t="s">
        <v>244</v>
      </c>
      <c r="C26" s="216"/>
      <c r="D26" s="252"/>
      <c r="E26" s="251"/>
      <c r="F26" s="251"/>
      <c r="G26" s="245"/>
      <c r="H26" s="245"/>
      <c r="I26" s="246"/>
      <c r="J26" s="249"/>
      <c r="K26" s="245"/>
      <c r="L26" s="246"/>
      <c r="M26" s="249"/>
      <c r="N26" s="245"/>
      <c r="O26" s="245"/>
      <c r="P26" s="250"/>
      <c r="Q26" s="712">
        <f t="shared" si="0"/>
        <v>0</v>
      </c>
    </row>
    <row r="27" spans="1:17" ht="12.95" customHeight="1" x14ac:dyDescent="0.2">
      <c r="A27" s="211" t="s">
        <v>55</v>
      </c>
      <c r="B27" s="212" t="s">
        <v>22</v>
      </c>
      <c r="C27" s="213"/>
      <c r="D27" s="244"/>
      <c r="E27" s="251"/>
      <c r="F27" s="251"/>
      <c r="G27" s="245"/>
      <c r="H27" s="245"/>
      <c r="I27" s="246"/>
      <c r="J27" s="249"/>
      <c r="K27" s="245"/>
      <c r="L27" s="246"/>
      <c r="M27" s="249"/>
      <c r="N27" s="245"/>
      <c r="O27" s="245"/>
      <c r="P27" s="250"/>
      <c r="Q27" s="712">
        <f t="shared" si="0"/>
        <v>0</v>
      </c>
    </row>
    <row r="28" spans="1:17" ht="12.95" customHeight="1" x14ac:dyDescent="0.2">
      <c r="A28" s="211" t="s">
        <v>56</v>
      </c>
      <c r="B28" s="212" t="s">
        <v>23</v>
      </c>
      <c r="C28" s="213"/>
      <c r="D28" s="244"/>
      <c r="E28" s="251"/>
      <c r="F28" s="251"/>
      <c r="G28" s="245"/>
      <c r="H28" s="245"/>
      <c r="I28" s="246"/>
      <c r="J28" s="249"/>
      <c r="K28" s="245"/>
      <c r="L28" s="246"/>
      <c r="M28" s="249"/>
      <c r="N28" s="245"/>
      <c r="O28" s="245"/>
      <c r="P28" s="250"/>
      <c r="Q28" s="712">
        <f t="shared" si="0"/>
        <v>0</v>
      </c>
    </row>
    <row r="29" spans="1:17" ht="12.95" customHeight="1" x14ac:dyDescent="0.2">
      <c r="A29" s="211" t="s">
        <v>57</v>
      </c>
      <c r="B29" s="212" t="s">
        <v>24</v>
      </c>
      <c r="C29" s="213"/>
      <c r="D29" s="244"/>
      <c r="E29" s="251"/>
      <c r="F29" s="251"/>
      <c r="G29" s="245"/>
      <c r="H29" s="245"/>
      <c r="I29" s="246"/>
      <c r="J29" s="249"/>
      <c r="K29" s="245"/>
      <c r="L29" s="246"/>
      <c r="M29" s="249"/>
      <c r="N29" s="245"/>
      <c r="O29" s="245"/>
      <c r="P29" s="250"/>
      <c r="Q29" s="712">
        <f t="shared" si="0"/>
        <v>0</v>
      </c>
    </row>
    <row r="30" spans="1:17" ht="12.95" customHeight="1" x14ac:dyDescent="0.2">
      <c r="A30" s="211" t="s">
        <v>58</v>
      </c>
      <c r="B30" s="212" t="s">
        <v>25</v>
      </c>
      <c r="C30" s="213"/>
      <c r="D30" s="244"/>
      <c r="E30" s="251"/>
      <c r="F30" s="251"/>
      <c r="G30" s="245"/>
      <c r="H30" s="245"/>
      <c r="I30" s="246"/>
      <c r="J30" s="249"/>
      <c r="K30" s="245"/>
      <c r="L30" s="246"/>
      <c r="M30" s="249"/>
      <c r="N30" s="245"/>
      <c r="O30" s="245"/>
      <c r="P30" s="250"/>
      <c r="Q30" s="712">
        <f t="shared" si="0"/>
        <v>0</v>
      </c>
    </row>
    <row r="31" spans="1:17" ht="12.95" customHeight="1" x14ac:dyDescent="0.2">
      <c r="A31" s="211" t="s">
        <v>59</v>
      </c>
      <c r="B31" s="212" t="s">
        <v>685</v>
      </c>
      <c r="C31" s="213"/>
      <c r="D31" s="244"/>
      <c r="E31" s="251"/>
      <c r="F31" s="251"/>
      <c r="G31" s="245"/>
      <c r="H31" s="245">
        <v>357000</v>
      </c>
      <c r="I31" s="246"/>
      <c r="J31" s="249"/>
      <c r="K31" s="245"/>
      <c r="L31" s="246"/>
      <c r="M31" s="249"/>
      <c r="N31" s="245"/>
      <c r="O31" s="245"/>
      <c r="P31" s="250"/>
      <c r="Q31" s="712">
        <f t="shared" si="0"/>
        <v>357000</v>
      </c>
    </row>
    <row r="32" spans="1:17" ht="12.95" customHeight="1" x14ac:dyDescent="0.2">
      <c r="A32" s="211" t="s">
        <v>60</v>
      </c>
      <c r="B32" s="212" t="s">
        <v>245</v>
      </c>
      <c r="C32" s="213"/>
      <c r="D32" s="244"/>
      <c r="E32" s="251"/>
      <c r="F32" s="251"/>
      <c r="G32" s="245"/>
      <c r="H32" s="245"/>
      <c r="I32" s="246"/>
      <c r="J32" s="249"/>
      <c r="K32" s="245"/>
      <c r="L32" s="246"/>
      <c r="M32" s="249"/>
      <c r="N32" s="245"/>
      <c r="O32" s="245"/>
      <c r="P32" s="250"/>
      <c r="Q32" s="712">
        <f t="shared" si="0"/>
        <v>0</v>
      </c>
    </row>
    <row r="33" spans="1:17" ht="12.95" customHeight="1" x14ac:dyDescent="0.2">
      <c r="A33" s="211" t="s">
        <v>61</v>
      </c>
      <c r="B33" s="217" t="s">
        <v>331</v>
      </c>
      <c r="C33" s="213"/>
      <c r="D33" s="244"/>
      <c r="E33" s="251"/>
      <c r="F33" s="251"/>
      <c r="G33" s="245"/>
      <c r="H33" s="245"/>
      <c r="I33" s="246"/>
      <c r="J33" s="249"/>
      <c r="K33" s="245"/>
      <c r="L33" s="246"/>
      <c r="M33" s="249"/>
      <c r="N33" s="245"/>
      <c r="O33" s="245"/>
      <c r="P33" s="250"/>
      <c r="Q33" s="712">
        <f t="shared" si="0"/>
        <v>0</v>
      </c>
    </row>
    <row r="34" spans="1:17" ht="12.95" customHeight="1" x14ac:dyDescent="0.2">
      <c r="A34" s="211" t="s">
        <v>62</v>
      </c>
      <c r="B34" s="212" t="s">
        <v>315</v>
      </c>
      <c r="C34" s="213"/>
      <c r="D34" s="244"/>
      <c r="E34" s="251"/>
      <c r="F34" s="251"/>
      <c r="G34" s="245"/>
      <c r="H34" s="245"/>
      <c r="I34" s="246"/>
      <c r="J34" s="249"/>
      <c r="K34" s="245"/>
      <c r="L34" s="246"/>
      <c r="M34" s="249"/>
      <c r="N34" s="245"/>
      <c r="O34" s="245"/>
      <c r="P34" s="250"/>
      <c r="Q34" s="712">
        <f t="shared" si="0"/>
        <v>0</v>
      </c>
    </row>
    <row r="35" spans="1:17" ht="12.95" customHeight="1" x14ac:dyDescent="0.2">
      <c r="A35" s="211" t="s">
        <v>63</v>
      </c>
      <c r="B35" s="212" t="s">
        <v>316</v>
      </c>
      <c r="C35" s="213"/>
      <c r="D35" s="244"/>
      <c r="E35" s="251"/>
      <c r="F35" s="251"/>
      <c r="G35" s="245"/>
      <c r="H35" s="245"/>
      <c r="I35" s="246"/>
      <c r="J35" s="249"/>
      <c r="K35" s="245"/>
      <c r="L35" s="246"/>
      <c r="M35" s="249"/>
      <c r="N35" s="245"/>
      <c r="O35" s="245"/>
      <c r="P35" s="250"/>
      <c r="Q35" s="712">
        <f t="shared" si="0"/>
        <v>0</v>
      </c>
    </row>
    <row r="36" spans="1:17" ht="12.95" customHeight="1" x14ac:dyDescent="0.2">
      <c r="A36" s="211" t="s">
        <v>64</v>
      </c>
      <c r="B36" s="212" t="s">
        <v>660</v>
      </c>
      <c r="C36" s="213"/>
      <c r="D36" s="244"/>
      <c r="E36" s="251"/>
      <c r="F36" s="251"/>
      <c r="G36" s="245"/>
      <c r="H36" s="245">
        <v>360000</v>
      </c>
      <c r="I36" s="246"/>
      <c r="J36" s="249"/>
      <c r="K36" s="245"/>
      <c r="L36" s="246"/>
      <c r="M36" s="249"/>
      <c r="N36" s="245"/>
      <c r="O36" s="245"/>
      <c r="P36" s="250"/>
      <c r="Q36" s="712">
        <f t="shared" si="0"/>
        <v>360000</v>
      </c>
    </row>
    <row r="37" spans="1:17" ht="12.95" customHeight="1" x14ac:dyDescent="0.2">
      <c r="A37" s="211" t="s">
        <v>65</v>
      </c>
      <c r="B37" s="212" t="s">
        <v>686</v>
      </c>
      <c r="C37" s="213"/>
      <c r="D37" s="244"/>
      <c r="E37" s="251"/>
      <c r="F37" s="251"/>
      <c r="G37" s="245"/>
      <c r="H37" s="245"/>
      <c r="I37" s="246"/>
      <c r="J37" s="249"/>
      <c r="K37" s="245"/>
      <c r="L37" s="246"/>
      <c r="M37" s="249"/>
      <c r="N37" s="245"/>
      <c r="O37" s="245"/>
      <c r="P37" s="250"/>
      <c r="Q37" s="712">
        <f t="shared" si="0"/>
        <v>0</v>
      </c>
    </row>
    <row r="38" spans="1:17" ht="12.95" customHeight="1" x14ac:dyDescent="0.2">
      <c r="A38" s="211" t="s">
        <v>66</v>
      </c>
      <c r="B38" s="212" t="s">
        <v>687</v>
      </c>
      <c r="C38" s="213"/>
      <c r="D38" s="244"/>
      <c r="E38" s="251"/>
      <c r="F38" s="251"/>
      <c r="G38" s="245"/>
      <c r="H38" s="245"/>
      <c r="I38" s="246"/>
      <c r="J38" s="249"/>
      <c r="K38" s="245"/>
      <c r="L38" s="246"/>
      <c r="M38" s="249"/>
      <c r="N38" s="245"/>
      <c r="O38" s="245"/>
      <c r="P38" s="250"/>
      <c r="Q38" s="712">
        <f t="shared" si="0"/>
        <v>0</v>
      </c>
    </row>
    <row r="39" spans="1:17" ht="12.95" customHeight="1" x14ac:dyDescent="0.2">
      <c r="A39" s="211" t="s">
        <v>67</v>
      </c>
      <c r="B39" s="212" t="s">
        <v>688</v>
      </c>
      <c r="C39" s="213"/>
      <c r="D39" s="244"/>
      <c r="E39" s="251"/>
      <c r="F39" s="251"/>
      <c r="G39" s="245"/>
      <c r="H39" s="245"/>
      <c r="I39" s="246"/>
      <c r="J39" s="249"/>
      <c r="K39" s="245"/>
      <c r="L39" s="246"/>
      <c r="M39" s="249"/>
      <c r="N39" s="245"/>
      <c r="O39" s="245"/>
      <c r="P39" s="250"/>
      <c r="Q39" s="712">
        <f t="shared" si="0"/>
        <v>0</v>
      </c>
    </row>
    <row r="40" spans="1:17" ht="12.95" customHeight="1" x14ac:dyDescent="0.2">
      <c r="A40" s="211" t="s">
        <v>68</v>
      </c>
      <c r="B40" s="212" t="s">
        <v>31</v>
      </c>
      <c r="C40" s="213"/>
      <c r="D40" s="244"/>
      <c r="E40" s="251"/>
      <c r="F40" s="251"/>
      <c r="G40" s="245"/>
      <c r="H40" s="245"/>
      <c r="I40" s="246"/>
      <c r="J40" s="249"/>
      <c r="K40" s="245"/>
      <c r="L40" s="246"/>
      <c r="M40" s="249"/>
      <c r="N40" s="245"/>
      <c r="O40" s="245"/>
      <c r="P40" s="250"/>
      <c r="Q40" s="712">
        <f t="shared" si="0"/>
        <v>0</v>
      </c>
    </row>
    <row r="41" spans="1:17" ht="12.95" customHeight="1" thickBot="1" x14ac:dyDescent="0.25">
      <c r="A41" s="211" t="s">
        <v>69</v>
      </c>
      <c r="B41" s="218" t="s">
        <v>246</v>
      </c>
      <c r="C41" s="219"/>
      <c r="D41" s="262"/>
      <c r="E41" s="263"/>
      <c r="F41" s="263"/>
      <c r="G41" s="264"/>
      <c r="H41" s="264"/>
      <c r="I41" s="265"/>
      <c r="J41" s="266"/>
      <c r="K41" s="264"/>
      <c r="L41" s="265"/>
      <c r="M41" s="266"/>
      <c r="N41" s="264"/>
      <c r="O41" s="264"/>
      <c r="P41" s="267"/>
      <c r="Q41" s="712">
        <f t="shared" si="0"/>
        <v>0</v>
      </c>
    </row>
    <row r="42" spans="1:17" ht="12.95" customHeight="1" x14ac:dyDescent="0.2">
      <c r="A42" s="997" t="s">
        <v>34</v>
      </c>
      <c r="B42" s="999" t="s">
        <v>329</v>
      </c>
      <c r="C42" s="957" t="s">
        <v>185</v>
      </c>
      <c r="D42" s="966" t="s">
        <v>190</v>
      </c>
      <c r="E42" s="985" t="s">
        <v>166</v>
      </c>
      <c r="F42" s="986"/>
      <c r="G42" s="986"/>
      <c r="H42" s="986"/>
      <c r="I42" s="987"/>
      <c r="J42" s="994" t="s">
        <v>4</v>
      </c>
      <c r="K42" s="995"/>
      <c r="L42" s="996"/>
      <c r="M42" s="962" t="s">
        <v>359</v>
      </c>
      <c r="N42" s="989"/>
      <c r="O42" s="989"/>
      <c r="P42" s="963"/>
      <c r="Q42" s="712">
        <f>SUM(D42:P42)</f>
        <v>0</v>
      </c>
    </row>
    <row r="43" spans="1:17" ht="27.75" customHeight="1" thickBot="1" x14ac:dyDescent="0.25">
      <c r="A43" s="998"/>
      <c r="B43" s="1000"/>
      <c r="C43" s="958"/>
      <c r="D43" s="967"/>
      <c r="E43" s="220" t="s">
        <v>212</v>
      </c>
      <c r="F43" s="221" t="s">
        <v>163</v>
      </c>
      <c r="G43" s="222" t="s">
        <v>164</v>
      </c>
      <c r="H43" s="222" t="s">
        <v>213</v>
      </c>
      <c r="I43" s="223" t="s">
        <v>165</v>
      </c>
      <c r="J43" s="224" t="s">
        <v>214</v>
      </c>
      <c r="K43" s="222" t="s">
        <v>167</v>
      </c>
      <c r="L43" s="223" t="s">
        <v>168</v>
      </c>
      <c r="M43" s="224" t="s">
        <v>169</v>
      </c>
      <c r="N43" s="222" t="s">
        <v>170</v>
      </c>
      <c r="O43" s="222" t="s">
        <v>171</v>
      </c>
      <c r="P43" s="223" t="s">
        <v>172</v>
      </c>
      <c r="Q43" s="712">
        <f t="shared" si="0"/>
        <v>0</v>
      </c>
    </row>
    <row r="44" spans="1:17" ht="12.95" customHeight="1" x14ac:dyDescent="0.2">
      <c r="A44" s="225" t="s">
        <v>70</v>
      </c>
      <c r="B44" s="226" t="s">
        <v>247</v>
      </c>
      <c r="C44" s="227"/>
      <c r="D44" s="268"/>
      <c r="E44" s="269"/>
      <c r="F44" s="243"/>
      <c r="G44" s="270"/>
      <c r="H44" s="270"/>
      <c r="I44" s="271"/>
      <c r="J44" s="272"/>
      <c r="K44" s="270"/>
      <c r="L44" s="271"/>
      <c r="M44" s="272"/>
      <c r="N44" s="270"/>
      <c r="O44" s="270"/>
      <c r="P44" s="271"/>
      <c r="Q44" s="712">
        <f t="shared" si="0"/>
        <v>0</v>
      </c>
    </row>
    <row r="45" spans="1:17" ht="12.95" customHeight="1" x14ac:dyDescent="0.2">
      <c r="A45" s="211" t="s">
        <v>71</v>
      </c>
      <c r="B45" s="191" t="s">
        <v>248</v>
      </c>
      <c r="C45" s="228"/>
      <c r="D45" s="273"/>
      <c r="E45" s="274"/>
      <c r="F45" s="247"/>
      <c r="G45" s="275"/>
      <c r="H45" s="275"/>
      <c r="I45" s="276"/>
      <c r="J45" s="277"/>
      <c r="K45" s="275"/>
      <c r="L45" s="276"/>
      <c r="M45" s="277"/>
      <c r="N45" s="275"/>
      <c r="O45" s="275"/>
      <c r="P45" s="276"/>
      <c r="Q45" s="712">
        <f t="shared" si="0"/>
        <v>0</v>
      </c>
    </row>
    <row r="46" spans="1:17" ht="12.95" customHeight="1" x14ac:dyDescent="0.2">
      <c r="A46" s="211" t="s">
        <v>72</v>
      </c>
      <c r="B46" s="192" t="s">
        <v>317</v>
      </c>
      <c r="C46" s="228"/>
      <c r="D46" s="273"/>
      <c r="E46" s="274"/>
      <c r="F46" s="247"/>
      <c r="G46" s="275"/>
      <c r="H46" s="275"/>
      <c r="I46" s="276"/>
      <c r="J46" s="277"/>
      <c r="K46" s="275"/>
      <c r="L46" s="276"/>
      <c r="M46" s="277"/>
      <c r="N46" s="275"/>
      <c r="O46" s="275"/>
      <c r="P46" s="276"/>
      <c r="Q46" s="712">
        <f t="shared" si="0"/>
        <v>0</v>
      </c>
    </row>
    <row r="47" spans="1:17" ht="12.95" customHeight="1" x14ac:dyDescent="0.2">
      <c r="A47" s="211" t="s">
        <v>73</v>
      </c>
      <c r="B47" s="192" t="s">
        <v>318</v>
      </c>
      <c r="C47" s="228">
        <v>4</v>
      </c>
      <c r="D47" s="273"/>
      <c r="E47" s="274">
        <v>1600000</v>
      </c>
      <c r="F47" s="247"/>
      <c r="G47" s="275"/>
      <c r="H47" s="275"/>
      <c r="I47" s="276"/>
      <c r="J47" s="277"/>
      <c r="K47" s="275"/>
      <c r="L47" s="276"/>
      <c r="M47" s="277"/>
      <c r="N47" s="275"/>
      <c r="O47" s="275"/>
      <c r="P47" s="276"/>
      <c r="Q47" s="712">
        <f t="shared" si="0"/>
        <v>1600000</v>
      </c>
    </row>
    <row r="48" spans="1:17" ht="12.95" customHeight="1" x14ac:dyDescent="0.2">
      <c r="A48" s="211" t="s">
        <v>74</v>
      </c>
      <c r="B48" s="192" t="s">
        <v>319</v>
      </c>
      <c r="C48" s="229">
        <v>0</v>
      </c>
      <c r="D48" s="278"/>
      <c r="E48" s="274"/>
      <c r="F48" s="247"/>
      <c r="G48" s="275"/>
      <c r="H48" s="275"/>
      <c r="I48" s="276"/>
      <c r="J48" s="277"/>
      <c r="K48" s="275"/>
      <c r="L48" s="276"/>
      <c r="M48" s="277"/>
      <c r="N48" s="275"/>
      <c r="O48" s="275"/>
      <c r="P48" s="276"/>
      <c r="Q48" s="712">
        <f t="shared" si="0"/>
        <v>0</v>
      </c>
    </row>
    <row r="49" spans="1:17" ht="12.95" customHeight="1" x14ac:dyDescent="0.2">
      <c r="A49" s="211" t="s">
        <v>75</v>
      </c>
      <c r="B49" s="192" t="s">
        <v>249</v>
      </c>
      <c r="C49" s="228"/>
      <c r="D49" s="273"/>
      <c r="E49" s="274"/>
      <c r="F49" s="247"/>
      <c r="G49" s="275"/>
      <c r="H49" s="275"/>
      <c r="I49" s="276"/>
      <c r="J49" s="277"/>
      <c r="K49" s="275"/>
      <c r="L49" s="276"/>
      <c r="M49" s="277"/>
      <c r="N49" s="275"/>
      <c r="O49" s="275"/>
      <c r="P49" s="276"/>
      <c r="Q49" s="712">
        <f t="shared" si="0"/>
        <v>0</v>
      </c>
    </row>
    <row r="50" spans="1:17" ht="12.95" customHeight="1" x14ac:dyDescent="0.2">
      <c r="A50" s="211" t="s">
        <v>76</v>
      </c>
      <c r="B50" s="192" t="s">
        <v>250</v>
      </c>
      <c r="C50" s="228"/>
      <c r="D50" s="273"/>
      <c r="E50" s="274"/>
      <c r="F50" s="247"/>
      <c r="G50" s="275"/>
      <c r="H50" s="275"/>
      <c r="I50" s="276"/>
      <c r="J50" s="277"/>
      <c r="K50" s="275"/>
      <c r="L50" s="276"/>
      <c r="M50" s="277"/>
      <c r="N50" s="275"/>
      <c r="O50" s="275"/>
      <c r="P50" s="276"/>
      <c r="Q50" s="712">
        <f t="shared" si="0"/>
        <v>0</v>
      </c>
    </row>
    <row r="51" spans="1:17" ht="12.95" customHeight="1" x14ac:dyDescent="0.2">
      <c r="A51" s="211" t="s">
        <v>77</v>
      </c>
      <c r="B51" s="192" t="s">
        <v>251</v>
      </c>
      <c r="C51" s="229"/>
      <c r="D51" s="278"/>
      <c r="E51" s="279"/>
      <c r="F51" s="247"/>
      <c r="G51" s="275"/>
      <c r="H51" s="275"/>
      <c r="I51" s="276"/>
      <c r="J51" s="277"/>
      <c r="K51" s="275"/>
      <c r="L51" s="276"/>
      <c r="M51" s="277"/>
      <c r="N51" s="275"/>
      <c r="O51" s="275"/>
      <c r="P51" s="276"/>
      <c r="Q51" s="712">
        <f t="shared" si="0"/>
        <v>0</v>
      </c>
    </row>
    <row r="52" spans="1:17" ht="12.95" customHeight="1" x14ac:dyDescent="0.2">
      <c r="A52" s="211" t="s">
        <v>78</v>
      </c>
      <c r="B52" s="192" t="s">
        <v>252</v>
      </c>
      <c r="C52" s="229"/>
      <c r="D52" s="278"/>
      <c r="E52" s="280"/>
      <c r="F52" s="278"/>
      <c r="G52" s="275"/>
      <c r="H52" s="275"/>
      <c r="I52" s="276"/>
      <c r="J52" s="277"/>
      <c r="K52" s="275"/>
      <c r="L52" s="276"/>
      <c r="M52" s="277"/>
      <c r="N52" s="275"/>
      <c r="O52" s="275"/>
      <c r="P52" s="276"/>
      <c r="Q52" s="712">
        <f t="shared" si="0"/>
        <v>0</v>
      </c>
    </row>
    <row r="53" spans="1:17" ht="12.95" customHeight="1" x14ac:dyDescent="0.2">
      <c r="A53" s="211" t="s">
        <v>79</v>
      </c>
      <c r="B53" s="191" t="s">
        <v>33</v>
      </c>
      <c r="C53" s="228"/>
      <c r="D53" s="273"/>
      <c r="E53" s="274"/>
      <c r="F53" s="247"/>
      <c r="G53" s="275"/>
      <c r="H53" s="275"/>
      <c r="I53" s="276"/>
      <c r="J53" s="277"/>
      <c r="K53" s="275"/>
      <c r="L53" s="276"/>
      <c r="M53" s="277"/>
      <c r="N53" s="275"/>
      <c r="O53" s="275"/>
      <c r="P53" s="276"/>
      <c r="Q53" s="712">
        <f t="shared" si="0"/>
        <v>0</v>
      </c>
    </row>
    <row r="54" spans="1:17" ht="12.95" customHeight="1" x14ac:dyDescent="0.2">
      <c r="A54" s="211"/>
      <c r="B54" s="230" t="s">
        <v>253</v>
      </c>
      <c r="C54" s="229"/>
      <c r="D54" s="278"/>
      <c r="E54" s="274"/>
      <c r="F54" s="247"/>
      <c r="G54" s="275"/>
      <c r="H54" s="275"/>
      <c r="I54" s="276"/>
      <c r="J54" s="277"/>
      <c r="K54" s="275"/>
      <c r="L54" s="276"/>
      <c r="M54" s="277"/>
      <c r="N54" s="275"/>
      <c r="O54" s="275"/>
      <c r="P54" s="276"/>
      <c r="Q54" s="712">
        <f t="shared" si="0"/>
        <v>0</v>
      </c>
    </row>
    <row r="55" spans="1:17" ht="12.95" customHeight="1" x14ac:dyDescent="0.2">
      <c r="A55" s="211" t="s">
        <v>14</v>
      </c>
      <c r="B55" s="193" t="s">
        <v>320</v>
      </c>
      <c r="C55" s="229"/>
      <c r="D55" s="278"/>
      <c r="E55" s="280"/>
      <c r="F55" s="247"/>
      <c r="G55" s="275"/>
      <c r="H55" s="275"/>
      <c r="I55" s="276"/>
      <c r="J55" s="277"/>
      <c r="K55" s="275"/>
      <c r="L55" s="276"/>
      <c r="M55" s="277"/>
      <c r="N55" s="275"/>
      <c r="O55" s="275"/>
      <c r="P55" s="276"/>
      <c r="Q55" s="712">
        <f t="shared" si="0"/>
        <v>0</v>
      </c>
    </row>
    <row r="56" spans="1:17" ht="12.95" customHeight="1" x14ac:dyDescent="0.2">
      <c r="A56" s="211" t="s">
        <v>36</v>
      </c>
      <c r="B56" s="191" t="s">
        <v>313</v>
      </c>
      <c r="C56" s="229"/>
      <c r="D56" s="278"/>
      <c r="E56" s="281"/>
      <c r="F56" s="275"/>
      <c r="G56" s="275"/>
      <c r="H56" s="275"/>
      <c r="I56" s="276"/>
      <c r="J56" s="277"/>
      <c r="K56" s="275"/>
      <c r="L56" s="276"/>
      <c r="M56" s="277"/>
      <c r="N56" s="275"/>
      <c r="O56" s="275"/>
      <c r="P56" s="276"/>
      <c r="Q56" s="712">
        <f t="shared" si="0"/>
        <v>0</v>
      </c>
    </row>
    <row r="57" spans="1:17" ht="12.95" customHeight="1" x14ac:dyDescent="0.2">
      <c r="A57" s="211" t="s">
        <v>37</v>
      </c>
      <c r="B57" s="191" t="s">
        <v>325</v>
      </c>
      <c r="C57" s="228"/>
      <c r="D57" s="244"/>
      <c r="E57" s="301"/>
      <c r="F57" s="282"/>
      <c r="G57" s="282"/>
      <c r="H57" s="282"/>
      <c r="I57" s="299"/>
      <c r="J57" s="298"/>
      <c r="K57" s="282"/>
      <c r="L57" s="299"/>
      <c r="M57" s="298"/>
      <c r="N57" s="282"/>
      <c r="O57" s="282"/>
      <c r="P57" s="299"/>
      <c r="Q57" s="712">
        <f t="shared" si="0"/>
        <v>0</v>
      </c>
    </row>
    <row r="58" spans="1:17" ht="12.95" customHeight="1" x14ac:dyDescent="0.2">
      <c r="A58" s="211" t="s">
        <v>38</v>
      </c>
      <c r="B58" s="193" t="s">
        <v>254</v>
      </c>
      <c r="C58" s="228"/>
      <c r="D58" s="244"/>
      <c r="E58" s="301"/>
      <c r="F58" s="282"/>
      <c r="G58" s="282"/>
      <c r="H58" s="282"/>
      <c r="I58" s="299"/>
      <c r="J58" s="298"/>
      <c r="K58" s="282"/>
      <c r="L58" s="299"/>
      <c r="M58" s="298"/>
      <c r="N58" s="282"/>
      <c r="O58" s="282"/>
      <c r="P58" s="299"/>
      <c r="Q58" s="712">
        <f t="shared" si="0"/>
        <v>0</v>
      </c>
    </row>
    <row r="59" spans="1:17" x14ac:dyDescent="0.2">
      <c r="A59" s="211" t="s">
        <v>39</v>
      </c>
      <c r="B59" s="191" t="s">
        <v>321</v>
      </c>
      <c r="C59" s="228"/>
      <c r="D59" s="244"/>
      <c r="E59" s="301"/>
      <c r="F59" s="282"/>
      <c r="G59" s="282"/>
      <c r="H59" s="282"/>
      <c r="I59" s="299"/>
      <c r="J59" s="298"/>
      <c r="K59" s="282"/>
      <c r="L59" s="299"/>
      <c r="M59" s="298"/>
      <c r="N59" s="282"/>
      <c r="O59" s="282"/>
      <c r="P59" s="299"/>
      <c r="Q59" s="712">
        <f t="shared" si="0"/>
        <v>0</v>
      </c>
    </row>
    <row r="60" spans="1:17" ht="25.5" x14ac:dyDescent="0.2">
      <c r="A60" s="211" t="s">
        <v>40</v>
      </c>
      <c r="B60" s="193" t="s">
        <v>306</v>
      </c>
      <c r="C60" s="228">
        <v>14</v>
      </c>
      <c r="D60" s="311"/>
      <c r="E60" s="713"/>
      <c r="F60" s="313">
        <v>5500000</v>
      </c>
      <c r="G60" s="313"/>
      <c r="H60" s="313">
        <v>35300</v>
      </c>
      <c r="I60" s="312">
        <v>0</v>
      </c>
      <c r="J60" s="714"/>
      <c r="K60" s="313"/>
      <c r="L60" s="312"/>
      <c r="M60" s="714"/>
      <c r="N60" s="313"/>
      <c r="O60" s="313"/>
      <c r="P60" s="312"/>
      <c r="Q60" s="712">
        <f t="shared" si="0"/>
        <v>5535300</v>
      </c>
    </row>
    <row r="61" spans="1:17" x14ac:dyDescent="0.2">
      <c r="A61" s="211" t="s">
        <v>41</v>
      </c>
      <c r="B61" s="191" t="s">
        <v>323</v>
      </c>
      <c r="C61" s="228"/>
      <c r="D61" s="244">
        <v>74115500</v>
      </c>
      <c r="E61" s="301"/>
      <c r="F61" s="282"/>
      <c r="G61" s="282"/>
      <c r="H61" s="282"/>
      <c r="I61" s="299"/>
      <c r="J61" s="298"/>
      <c r="K61" s="282"/>
      <c r="L61" s="299"/>
      <c r="M61" s="298"/>
      <c r="N61" s="282"/>
      <c r="O61" s="282"/>
      <c r="P61" s="299">
        <v>1089200</v>
      </c>
      <c r="Q61" s="712">
        <f t="shared" si="0"/>
        <v>75204700</v>
      </c>
    </row>
    <row r="62" spans="1:17" x14ac:dyDescent="0.2">
      <c r="A62" s="211"/>
      <c r="B62" s="230" t="s">
        <v>255</v>
      </c>
      <c r="C62" s="228"/>
      <c r="D62" s="244"/>
      <c r="E62" s="301"/>
      <c r="F62" s="282"/>
      <c r="G62" s="282"/>
      <c r="H62" s="282"/>
      <c r="I62" s="299"/>
      <c r="J62" s="298"/>
      <c r="K62" s="282"/>
      <c r="L62" s="299"/>
      <c r="M62" s="298"/>
      <c r="N62" s="282"/>
      <c r="O62" s="282"/>
      <c r="P62" s="299"/>
      <c r="Q62" s="712">
        <f t="shared" si="0"/>
        <v>0</v>
      </c>
    </row>
    <row r="63" spans="1:17" x14ac:dyDescent="0.2">
      <c r="A63" s="211" t="s">
        <v>87</v>
      </c>
      <c r="B63" s="191" t="s">
        <v>256</v>
      </c>
      <c r="C63" s="228"/>
      <c r="D63" s="244"/>
      <c r="E63" s="301"/>
      <c r="F63" s="282"/>
      <c r="G63" s="282"/>
      <c r="H63" s="282"/>
      <c r="I63" s="299"/>
      <c r="J63" s="298"/>
      <c r="K63" s="282"/>
      <c r="L63" s="299"/>
      <c r="M63" s="298"/>
      <c r="N63" s="282"/>
      <c r="O63" s="282"/>
      <c r="P63" s="299"/>
      <c r="Q63" s="712">
        <f t="shared" si="0"/>
        <v>0</v>
      </c>
    </row>
    <row r="64" spans="1:17" x14ac:dyDescent="0.2">
      <c r="A64" s="211" t="s">
        <v>36</v>
      </c>
      <c r="B64" s="191" t="s">
        <v>323</v>
      </c>
      <c r="C64" s="228"/>
      <c r="D64" s="244">
        <v>14330759</v>
      </c>
      <c r="E64" s="301"/>
      <c r="F64" s="282"/>
      <c r="G64" s="282"/>
      <c r="H64" s="282"/>
      <c r="I64" s="299"/>
      <c r="J64" s="298"/>
      <c r="K64" s="282"/>
      <c r="L64" s="299"/>
      <c r="M64" s="298"/>
      <c r="N64" s="282"/>
      <c r="O64" s="282"/>
      <c r="P64" s="299">
        <v>26354</v>
      </c>
      <c r="Q64" s="712">
        <f t="shared" si="0"/>
        <v>14357113</v>
      </c>
    </row>
    <row r="65" spans="1:17" x14ac:dyDescent="0.2">
      <c r="A65" s="211" t="s">
        <v>332</v>
      </c>
      <c r="B65" s="191" t="s">
        <v>32</v>
      </c>
      <c r="C65" s="228"/>
      <c r="D65" s="244"/>
      <c r="E65" s="301"/>
      <c r="F65" s="282"/>
      <c r="G65" s="282"/>
      <c r="H65" s="282"/>
      <c r="I65" s="299"/>
      <c r="J65" s="298"/>
      <c r="K65" s="282"/>
      <c r="L65" s="299"/>
      <c r="M65" s="298"/>
      <c r="N65" s="282"/>
      <c r="O65" s="282"/>
      <c r="P65" s="299"/>
      <c r="Q65" s="712">
        <f t="shared" si="0"/>
        <v>0</v>
      </c>
    </row>
    <row r="66" spans="1:17" x14ac:dyDescent="0.2">
      <c r="A66" s="211" t="s">
        <v>333</v>
      </c>
      <c r="B66" s="191" t="s">
        <v>330</v>
      </c>
      <c r="C66" s="228">
        <v>2</v>
      </c>
      <c r="D66" s="244"/>
      <c r="E66" s="301"/>
      <c r="F66" s="282"/>
      <c r="G66" s="282"/>
      <c r="H66" s="282">
        <v>222887</v>
      </c>
      <c r="I66" s="299"/>
      <c r="J66" s="298"/>
      <c r="K66" s="282"/>
      <c r="L66" s="299"/>
      <c r="M66" s="298"/>
      <c r="N66" s="282"/>
      <c r="O66" s="282"/>
      <c r="P66" s="299"/>
      <c r="Q66" s="712">
        <f>SUM(D66:P66)</f>
        <v>222887</v>
      </c>
    </row>
    <row r="67" spans="1:17" x14ac:dyDescent="0.2">
      <c r="A67" s="211"/>
      <c r="B67" s="230" t="s">
        <v>260</v>
      </c>
      <c r="C67" s="228"/>
      <c r="D67" s="244"/>
      <c r="E67" s="301"/>
      <c r="F67" s="282"/>
      <c r="G67" s="282"/>
      <c r="H67" s="282"/>
      <c r="I67" s="299"/>
      <c r="J67" s="298"/>
      <c r="K67" s="282"/>
      <c r="L67" s="299"/>
      <c r="M67" s="298"/>
      <c r="N67" s="282"/>
      <c r="O67" s="282"/>
      <c r="P67" s="299"/>
      <c r="Q67" s="712">
        <f t="shared" si="0"/>
        <v>0</v>
      </c>
    </row>
    <row r="68" spans="1:17" x14ac:dyDescent="0.2">
      <c r="A68" s="211" t="s">
        <v>14</v>
      </c>
      <c r="B68" s="191" t="s">
        <v>326</v>
      </c>
      <c r="C68" s="228">
        <v>6</v>
      </c>
      <c r="D68" s="244"/>
      <c r="E68" s="301">
        <v>720000</v>
      </c>
      <c r="F68" s="282"/>
      <c r="G68" s="282"/>
      <c r="H68" s="282"/>
      <c r="I68" s="299"/>
      <c r="J68" s="298"/>
      <c r="K68" s="282"/>
      <c r="L68" s="299"/>
      <c r="M68" s="298"/>
      <c r="N68" s="282"/>
      <c r="O68" s="282"/>
      <c r="P68" s="299"/>
      <c r="Q68" s="712">
        <f t="shared" si="0"/>
        <v>720000</v>
      </c>
    </row>
    <row r="69" spans="1:17" x14ac:dyDescent="0.2">
      <c r="A69" s="211" t="s">
        <v>36</v>
      </c>
      <c r="B69" s="191" t="s">
        <v>310</v>
      </c>
      <c r="C69" s="228"/>
      <c r="D69" s="244"/>
      <c r="E69" s="301"/>
      <c r="F69" s="282"/>
      <c r="G69" s="282"/>
      <c r="H69" s="282">
        <v>1621414</v>
      </c>
      <c r="I69" s="299"/>
      <c r="J69" s="298"/>
      <c r="K69" s="282"/>
      <c r="L69" s="299"/>
      <c r="M69" s="298"/>
      <c r="N69" s="282"/>
      <c r="O69" s="282"/>
      <c r="P69" s="299"/>
      <c r="Q69" s="712">
        <f t="shared" si="0"/>
        <v>1621414</v>
      </c>
    </row>
    <row r="70" spans="1:17" x14ac:dyDescent="0.2">
      <c r="A70" s="211" t="s">
        <v>37</v>
      </c>
      <c r="B70" s="191" t="s">
        <v>323</v>
      </c>
      <c r="C70" s="231"/>
      <c r="D70" s="715">
        <v>59151830</v>
      </c>
      <c r="E70" s="303"/>
      <c r="F70" s="304"/>
      <c r="G70" s="304"/>
      <c r="H70" s="304"/>
      <c r="I70" s="307"/>
      <c r="J70" s="306"/>
      <c r="K70" s="304"/>
      <c r="L70" s="307"/>
      <c r="M70" s="306"/>
      <c r="N70" s="304"/>
      <c r="O70" s="304"/>
      <c r="P70" s="307">
        <v>306756</v>
      </c>
      <c r="Q70" s="712">
        <f t="shared" si="0"/>
        <v>59458586</v>
      </c>
    </row>
    <row r="71" spans="1:17" x14ac:dyDescent="0.2">
      <c r="A71" s="211" t="s">
        <v>38</v>
      </c>
      <c r="B71" s="191" t="s">
        <v>327</v>
      </c>
      <c r="C71" s="231">
        <v>3</v>
      </c>
      <c r="D71" s="715"/>
      <c r="E71" s="303"/>
      <c r="F71" s="304"/>
      <c r="G71" s="304"/>
      <c r="H71" s="304"/>
      <c r="I71" s="307"/>
      <c r="J71" s="306"/>
      <c r="K71" s="304"/>
      <c r="L71" s="307"/>
      <c r="M71" s="306"/>
      <c r="N71" s="304"/>
      <c r="O71" s="304"/>
      <c r="P71" s="307"/>
      <c r="Q71" s="712">
        <f t="shared" si="0"/>
        <v>0</v>
      </c>
    </row>
    <row r="72" spans="1:17" x14ac:dyDescent="0.2">
      <c r="A72" s="211" t="s">
        <v>39</v>
      </c>
      <c r="B72" s="191" t="s">
        <v>16</v>
      </c>
      <c r="C72" s="231">
        <v>1</v>
      </c>
      <c r="D72" s="715"/>
      <c r="E72" s="303"/>
      <c r="F72" s="304"/>
      <c r="G72" s="304"/>
      <c r="H72" s="304"/>
      <c r="I72" s="307"/>
      <c r="J72" s="306"/>
      <c r="K72" s="304"/>
      <c r="L72" s="307"/>
      <c r="M72" s="306"/>
      <c r="N72" s="304"/>
      <c r="O72" s="304"/>
      <c r="P72" s="307"/>
      <c r="Q72" s="712">
        <f t="shared" ref="Q72:Q135" si="1">SUM(D72:P72)</f>
        <v>0</v>
      </c>
    </row>
    <row r="73" spans="1:17" ht="13.5" thickBot="1" x14ac:dyDescent="0.25">
      <c r="A73" s="240" t="s">
        <v>40</v>
      </c>
      <c r="B73" s="241" t="s">
        <v>362</v>
      </c>
      <c r="C73" s="231">
        <v>4</v>
      </c>
      <c r="D73" s="715"/>
      <c r="E73" s="303"/>
      <c r="F73" s="304"/>
      <c r="G73" s="304"/>
      <c r="H73" s="304"/>
      <c r="I73" s="307"/>
      <c r="J73" s="306"/>
      <c r="K73" s="304"/>
      <c r="L73" s="307"/>
      <c r="M73" s="306"/>
      <c r="N73" s="304"/>
      <c r="O73" s="304"/>
      <c r="P73" s="307"/>
      <c r="Q73" s="712">
        <f t="shared" si="1"/>
        <v>0</v>
      </c>
    </row>
    <row r="74" spans="1:17" ht="13.5" thickBot="1" x14ac:dyDescent="0.25">
      <c r="A74" s="979" t="s">
        <v>82</v>
      </c>
      <c r="B74" s="980"/>
      <c r="C74" s="242">
        <f>C7+C8+C9+C10+C11+C12+C13+C14+C15+C16+C17+C18+C19+C20+C21+C22+C23+C24+C25+C26+C27+C28+C29+C30+C31+C32+C33+C34+C35+C36+C37+C38+C39+C40+C41+C44+C45+C46+C47+C48+C49+C50+C51+C52+C53+C55+C56+C57+C58+C59+C60+C61+C63+C64+C65+C66+C68+C69+C70+C71+C73+C72</f>
        <v>40</v>
      </c>
      <c r="D74" s="283">
        <f>SUM(D7:D41)+SUM(D44:D73)</f>
        <v>147598089</v>
      </c>
      <c r="E74" s="283">
        <f t="shared" ref="E74:P74" si="2">SUM(E7:E41)+SUM(E44:E73)</f>
        <v>168757323</v>
      </c>
      <c r="F74" s="283">
        <f t="shared" si="2"/>
        <v>5500000</v>
      </c>
      <c r="G74" s="283">
        <f t="shared" si="2"/>
        <v>70350000</v>
      </c>
      <c r="H74" s="283">
        <f t="shared" si="2"/>
        <v>18690549</v>
      </c>
      <c r="I74" s="283">
        <f t="shared" si="2"/>
        <v>0</v>
      </c>
      <c r="J74" s="283">
        <f t="shared" si="2"/>
        <v>31676000</v>
      </c>
      <c r="K74" s="283">
        <f t="shared" si="2"/>
        <v>7600000</v>
      </c>
      <c r="L74" s="283">
        <f t="shared" si="2"/>
        <v>620000</v>
      </c>
      <c r="M74" s="283">
        <f t="shared" si="2"/>
        <v>0</v>
      </c>
      <c r="N74" s="283">
        <f t="shared" si="2"/>
        <v>0</v>
      </c>
      <c r="O74" s="283">
        <f t="shared" si="2"/>
        <v>0</v>
      </c>
      <c r="P74" s="716">
        <f t="shared" si="2"/>
        <v>122870039</v>
      </c>
      <c r="Q74" s="712">
        <f t="shared" si="1"/>
        <v>573662000</v>
      </c>
    </row>
    <row r="75" spans="1:17" ht="18.75" customHeight="1" thickBot="1" x14ac:dyDescent="0.25">
      <c r="A75" s="1001" t="s">
        <v>173</v>
      </c>
      <c r="B75" s="1002"/>
      <c r="C75" s="233"/>
      <c r="D75" s="968">
        <f>E74+F74+G74+H74+I74+J74+K74+L74+M74+N74+O74+P74+D74</f>
        <v>573662000</v>
      </c>
      <c r="E75" s="968"/>
      <c r="F75" s="968"/>
      <c r="G75" s="968"/>
      <c r="H75" s="968"/>
      <c r="I75" s="968"/>
      <c r="J75" s="968"/>
      <c r="K75" s="968"/>
      <c r="L75" s="968"/>
      <c r="M75" s="968"/>
      <c r="N75" s="968"/>
      <c r="O75" s="968"/>
      <c r="P75" s="969"/>
      <c r="Q75" s="712">
        <f t="shared" si="1"/>
        <v>573662000</v>
      </c>
    </row>
    <row r="76" spans="1:17" ht="15" customHeight="1" thickBot="1" x14ac:dyDescent="0.25">
      <c r="A76" s="1016" t="s">
        <v>188</v>
      </c>
      <c r="B76" s="1017"/>
      <c r="C76" s="234"/>
      <c r="D76" s="970">
        <f>-D74</f>
        <v>-147598089</v>
      </c>
      <c r="E76" s="971"/>
      <c r="F76" s="971"/>
      <c r="G76" s="971"/>
      <c r="H76" s="971"/>
      <c r="I76" s="971"/>
      <c r="J76" s="971"/>
      <c r="K76" s="971"/>
      <c r="L76" s="971"/>
      <c r="M76" s="971"/>
      <c r="N76" s="971"/>
      <c r="O76" s="971"/>
      <c r="P76" s="972"/>
      <c r="Q76" s="712"/>
    </row>
    <row r="77" spans="1:17" ht="13.5" thickBot="1" x14ac:dyDescent="0.25">
      <c r="A77" s="1018" t="s">
        <v>189</v>
      </c>
      <c r="B77" s="1019"/>
      <c r="C77" s="68"/>
      <c r="D77" s="968">
        <f>SUM(D75:D76)</f>
        <v>426063911</v>
      </c>
      <c r="E77" s="973"/>
      <c r="F77" s="973"/>
      <c r="G77" s="973"/>
      <c r="H77" s="973"/>
      <c r="I77" s="973"/>
      <c r="J77" s="973"/>
      <c r="K77" s="973"/>
      <c r="L77" s="973"/>
      <c r="M77" s="973"/>
      <c r="N77" s="973"/>
      <c r="O77" s="973"/>
      <c r="P77" s="974"/>
      <c r="Q77" s="712">
        <f t="shared" si="1"/>
        <v>426063911</v>
      </c>
    </row>
    <row r="78" spans="1:17" x14ac:dyDescent="0.2">
      <c r="A78" s="69"/>
      <c r="B78" s="69"/>
      <c r="Q78" s="712">
        <f t="shared" si="1"/>
        <v>0</v>
      </c>
    </row>
    <row r="79" spans="1:17" x14ac:dyDescent="0.2">
      <c r="A79" s="69"/>
      <c r="B79" s="69"/>
      <c r="Q79" s="712">
        <f t="shared" si="1"/>
        <v>0</v>
      </c>
    </row>
    <row r="80" spans="1:17" x14ac:dyDescent="0.2">
      <c r="A80" s="69"/>
      <c r="B80" s="69"/>
      <c r="Q80" s="712">
        <f t="shared" si="1"/>
        <v>0</v>
      </c>
    </row>
    <row r="81" spans="1:17" x14ac:dyDescent="0.2">
      <c r="A81" s="69"/>
      <c r="B81" s="69"/>
      <c r="Q81" s="712">
        <f t="shared" si="1"/>
        <v>0</v>
      </c>
    </row>
    <row r="82" spans="1:17" x14ac:dyDescent="0.2">
      <c r="A82" s="69"/>
      <c r="B82" s="69"/>
      <c r="Q82" s="712">
        <f t="shared" si="1"/>
        <v>0</v>
      </c>
    </row>
    <row r="83" spans="1:17" ht="13.5" thickBot="1" x14ac:dyDescent="0.25">
      <c r="A83" s="69"/>
      <c r="B83" s="69"/>
      <c r="Q83" s="712">
        <f t="shared" si="1"/>
        <v>0</v>
      </c>
    </row>
    <row r="84" spans="1:17" ht="12.75" customHeight="1" x14ac:dyDescent="0.2">
      <c r="A84" s="945" t="s">
        <v>34</v>
      </c>
      <c r="B84" s="1022" t="s">
        <v>329</v>
      </c>
      <c r="C84" s="957" t="s">
        <v>185</v>
      </c>
      <c r="D84" s="955" t="s">
        <v>190</v>
      </c>
      <c r="E84" s="1006" t="s">
        <v>183</v>
      </c>
      <c r="F84" s="1006"/>
      <c r="G84" s="1006"/>
      <c r="H84" s="1006"/>
      <c r="I84" s="1006"/>
      <c r="J84" s="1007"/>
      <c r="K84" s="1008" t="s">
        <v>182</v>
      </c>
      <c r="L84" s="1009"/>
      <c r="M84" s="1009"/>
      <c r="N84" s="1010"/>
      <c r="O84" s="1011" t="s">
        <v>359</v>
      </c>
      <c r="P84" s="1012"/>
      <c r="Q84" s="712">
        <f t="shared" si="1"/>
        <v>0</v>
      </c>
    </row>
    <row r="85" spans="1:17" ht="23.25" thickBot="1" x14ac:dyDescent="0.25">
      <c r="A85" s="946"/>
      <c r="B85" s="1023"/>
      <c r="C85" s="958"/>
      <c r="D85" s="956"/>
      <c r="E85" s="220" t="s">
        <v>174</v>
      </c>
      <c r="F85" s="221" t="s">
        <v>175</v>
      </c>
      <c r="G85" s="222" t="s">
        <v>176</v>
      </c>
      <c r="H85" s="222" t="s">
        <v>177</v>
      </c>
      <c r="I85" s="222" t="s">
        <v>178</v>
      </c>
      <c r="J85" s="223" t="s">
        <v>216</v>
      </c>
      <c r="K85" s="224" t="s">
        <v>179</v>
      </c>
      <c r="L85" s="222" t="s">
        <v>180</v>
      </c>
      <c r="M85" s="222" t="s">
        <v>181</v>
      </c>
      <c r="N85" s="223" t="s">
        <v>178</v>
      </c>
      <c r="O85" s="224" t="s">
        <v>215</v>
      </c>
      <c r="P85" s="223" t="s">
        <v>184</v>
      </c>
      <c r="Q85" s="712">
        <f t="shared" si="1"/>
        <v>0</v>
      </c>
    </row>
    <row r="86" spans="1:17" ht="15.75" customHeight="1" x14ac:dyDescent="0.2">
      <c r="A86" s="1020" t="s">
        <v>35</v>
      </c>
      <c r="B86" s="1021"/>
      <c r="C86" s="66"/>
      <c r="D86" s="308"/>
      <c r="E86" s="309"/>
      <c r="F86" s="255"/>
      <c r="G86" s="256"/>
      <c r="H86" s="256"/>
      <c r="I86" s="256"/>
      <c r="J86" s="260"/>
      <c r="K86" s="259"/>
      <c r="L86" s="256"/>
      <c r="M86" s="256"/>
      <c r="N86" s="260"/>
      <c r="O86" s="259"/>
      <c r="P86" s="260"/>
      <c r="Q86" s="712">
        <f t="shared" si="1"/>
        <v>0</v>
      </c>
    </row>
    <row r="87" spans="1:17" x14ac:dyDescent="0.2">
      <c r="A87" s="235" t="s">
        <v>14</v>
      </c>
      <c r="B87" s="212" t="s">
        <v>547</v>
      </c>
      <c r="C87" s="236"/>
      <c r="D87" s="296"/>
      <c r="E87" s="284"/>
      <c r="F87" s="251"/>
      <c r="G87" s="245"/>
      <c r="H87" s="245"/>
      <c r="I87" s="245"/>
      <c r="J87" s="250"/>
      <c r="K87" s="249">
        <v>3759060</v>
      </c>
      <c r="L87" s="245"/>
      <c r="M87" s="245"/>
      <c r="N87" s="250"/>
      <c r="O87" s="249"/>
      <c r="P87" s="250"/>
      <c r="Q87" s="712">
        <f t="shared" si="1"/>
        <v>3759060</v>
      </c>
    </row>
    <row r="88" spans="1:17" x14ac:dyDescent="0.2">
      <c r="A88" s="235" t="s">
        <v>36</v>
      </c>
      <c r="B88" s="214" t="s">
        <v>15</v>
      </c>
      <c r="C88" s="236"/>
      <c r="D88" s="296"/>
      <c r="E88" s="284"/>
      <c r="F88" s="251"/>
      <c r="G88" s="245">
        <v>3454000</v>
      </c>
      <c r="H88" s="245"/>
      <c r="I88" s="245"/>
      <c r="J88" s="250"/>
      <c r="K88" s="249">
        <v>254000</v>
      </c>
      <c r="L88" s="245"/>
      <c r="M88" s="245"/>
      <c r="N88" s="250"/>
      <c r="O88" s="249"/>
      <c r="P88" s="250"/>
      <c r="Q88" s="712">
        <f t="shared" si="1"/>
        <v>3708000</v>
      </c>
    </row>
    <row r="89" spans="1:17" ht="18" customHeight="1" x14ac:dyDescent="0.2">
      <c r="A89" s="235" t="s">
        <v>37</v>
      </c>
      <c r="B89" s="215" t="s">
        <v>328</v>
      </c>
      <c r="C89" s="236"/>
      <c r="D89" s="296"/>
      <c r="E89" s="284"/>
      <c r="F89" s="251"/>
      <c r="G89" s="245">
        <v>2770000</v>
      </c>
      <c r="H89" s="245"/>
      <c r="I89" s="245"/>
      <c r="J89" s="250"/>
      <c r="K89" s="249">
        <v>9200000</v>
      </c>
      <c r="L89" s="245">
        <v>9000000</v>
      </c>
      <c r="M89" s="245"/>
      <c r="N89" s="250"/>
      <c r="O89" s="249"/>
      <c r="P89" s="250"/>
      <c r="Q89" s="712">
        <f t="shared" si="1"/>
        <v>20970000</v>
      </c>
    </row>
    <row r="90" spans="1:17" ht="25.5" x14ac:dyDescent="0.2">
      <c r="A90" s="235" t="s">
        <v>38</v>
      </c>
      <c r="B90" s="215" t="s">
        <v>306</v>
      </c>
      <c r="C90" s="237">
        <v>2</v>
      </c>
      <c r="D90" s="300"/>
      <c r="E90" s="284">
        <v>18788000</v>
      </c>
      <c r="F90" s="251">
        <v>3490700</v>
      </c>
      <c r="G90" s="245">
        <v>17970796</v>
      </c>
      <c r="H90" s="245">
        <v>200000</v>
      </c>
      <c r="I90" s="245"/>
      <c r="J90" s="250"/>
      <c r="K90" s="249"/>
      <c r="L90" s="245">
        <v>5500000</v>
      </c>
      <c r="M90" s="245"/>
      <c r="N90" s="250"/>
      <c r="O90" s="249"/>
      <c r="P90" s="250">
        <v>61043610</v>
      </c>
      <c r="Q90" s="712">
        <f t="shared" si="1"/>
        <v>106993106</v>
      </c>
    </row>
    <row r="91" spans="1:17" x14ac:dyDescent="0.2">
      <c r="A91" s="235" t="s">
        <v>39</v>
      </c>
      <c r="B91" s="212" t="s">
        <v>307</v>
      </c>
      <c r="C91" s="237"/>
      <c r="D91" s="300"/>
      <c r="E91" s="284">
        <v>150000</v>
      </c>
      <c r="F91" s="251"/>
      <c r="G91" s="245">
        <v>989000</v>
      </c>
      <c r="H91" s="245"/>
      <c r="I91" s="245"/>
      <c r="J91" s="250"/>
      <c r="K91" s="249"/>
      <c r="L91" s="245"/>
      <c r="M91" s="245"/>
      <c r="N91" s="250"/>
      <c r="O91" s="249"/>
      <c r="P91" s="250"/>
      <c r="Q91" s="712">
        <f t="shared" si="1"/>
        <v>1139000</v>
      </c>
    </row>
    <row r="92" spans="1:17" x14ac:dyDescent="0.2">
      <c r="A92" s="235" t="s">
        <v>40</v>
      </c>
      <c r="B92" s="214" t="s">
        <v>18</v>
      </c>
      <c r="C92" s="237"/>
      <c r="D92" s="300"/>
      <c r="E92" s="284"/>
      <c r="F92" s="251"/>
      <c r="G92" s="245">
        <v>11796000</v>
      </c>
      <c r="H92" s="245"/>
      <c r="I92" s="245"/>
      <c r="J92" s="250"/>
      <c r="K92" s="249"/>
      <c r="L92" s="245"/>
      <c r="M92" s="245"/>
      <c r="N92" s="250"/>
      <c r="O92" s="249"/>
      <c r="P92" s="250"/>
      <c r="Q92" s="712">
        <f t="shared" si="1"/>
        <v>11796000</v>
      </c>
    </row>
    <row r="93" spans="1:17" x14ac:dyDescent="0.2">
      <c r="A93" s="235" t="s">
        <v>41</v>
      </c>
      <c r="B93" s="214" t="s">
        <v>308</v>
      </c>
      <c r="C93" s="237">
        <v>2</v>
      </c>
      <c r="D93" s="300"/>
      <c r="E93" s="284">
        <v>5181300</v>
      </c>
      <c r="F93" s="251">
        <v>910000</v>
      </c>
      <c r="G93" s="245">
        <v>6408000</v>
      </c>
      <c r="H93" s="245"/>
      <c r="I93" s="245"/>
      <c r="J93" s="250"/>
      <c r="K93" s="249">
        <v>3000000</v>
      </c>
      <c r="L93" s="245">
        <v>127000</v>
      </c>
      <c r="M93" s="245">
        <v>0</v>
      </c>
      <c r="N93" s="250"/>
      <c r="O93" s="249"/>
      <c r="P93" s="250"/>
      <c r="Q93" s="712">
        <f t="shared" si="1"/>
        <v>15626300</v>
      </c>
    </row>
    <row r="94" spans="1:17" x14ac:dyDescent="0.2">
      <c r="A94" s="235" t="s">
        <v>42</v>
      </c>
      <c r="B94" s="214" t="s">
        <v>309</v>
      </c>
      <c r="C94" s="237"/>
      <c r="D94" s="300"/>
      <c r="E94" s="284"/>
      <c r="F94" s="251"/>
      <c r="G94" s="245"/>
      <c r="H94" s="245">
        <v>6132241</v>
      </c>
      <c r="I94" s="245"/>
      <c r="J94" s="250"/>
      <c r="K94" s="249"/>
      <c r="L94" s="245"/>
      <c r="M94" s="245"/>
      <c r="N94" s="250"/>
      <c r="O94" s="249"/>
      <c r="P94" s="250"/>
      <c r="Q94" s="712">
        <f t="shared" si="1"/>
        <v>6132241</v>
      </c>
    </row>
    <row r="95" spans="1:17" x14ac:dyDescent="0.2">
      <c r="A95" s="235" t="s">
        <v>43</v>
      </c>
      <c r="B95" s="214" t="s">
        <v>323</v>
      </c>
      <c r="C95" s="237"/>
      <c r="D95" s="300"/>
      <c r="E95" s="284"/>
      <c r="F95" s="251"/>
      <c r="G95" s="245"/>
      <c r="H95" s="245">
        <v>147598089</v>
      </c>
      <c r="I95" s="245">
        <v>9732784</v>
      </c>
      <c r="J95" s="250"/>
      <c r="K95" s="249"/>
      <c r="L95" s="245"/>
      <c r="M95" s="245"/>
      <c r="N95" s="250"/>
      <c r="O95" s="249"/>
      <c r="P95" s="250"/>
      <c r="Q95" s="712">
        <f t="shared" si="1"/>
        <v>157330873</v>
      </c>
    </row>
    <row r="96" spans="1:17" x14ac:dyDescent="0.2">
      <c r="A96" s="235" t="s">
        <v>44</v>
      </c>
      <c r="B96" s="214" t="s">
        <v>370</v>
      </c>
      <c r="C96" s="237"/>
      <c r="D96" s="300"/>
      <c r="E96" s="284">
        <v>800000</v>
      </c>
      <c r="F96" s="251">
        <v>150000</v>
      </c>
      <c r="G96" s="245">
        <v>2715000</v>
      </c>
      <c r="H96" s="245"/>
      <c r="I96" s="245"/>
      <c r="J96" s="250"/>
      <c r="K96" s="249"/>
      <c r="L96" s="245">
        <v>1778000</v>
      </c>
      <c r="M96" s="245"/>
      <c r="N96" s="250"/>
      <c r="O96" s="249"/>
      <c r="P96" s="250"/>
      <c r="Q96" s="712">
        <f t="shared" si="1"/>
        <v>5443000</v>
      </c>
    </row>
    <row r="97" spans="1:19" ht="25.5" x14ac:dyDescent="0.2">
      <c r="A97" s="235" t="s">
        <v>45</v>
      </c>
      <c r="B97" s="214" t="s">
        <v>311</v>
      </c>
      <c r="C97" s="237"/>
      <c r="D97" s="300"/>
      <c r="E97" s="284"/>
      <c r="F97" s="251"/>
      <c r="G97" s="245"/>
      <c r="H97" s="245"/>
      <c r="I97" s="245"/>
      <c r="J97" s="250"/>
      <c r="K97" s="249"/>
      <c r="L97" s="245"/>
      <c r="M97" s="245"/>
      <c r="N97" s="250"/>
      <c r="O97" s="249"/>
      <c r="P97" s="250"/>
      <c r="Q97" s="712">
        <f t="shared" si="1"/>
        <v>0</v>
      </c>
      <c r="R97" s="150"/>
    </row>
    <row r="98" spans="1:19" x14ac:dyDescent="0.2">
      <c r="A98" s="235" t="s">
        <v>46</v>
      </c>
      <c r="B98" s="214" t="s">
        <v>16</v>
      </c>
      <c r="C98" s="237"/>
      <c r="D98" s="300"/>
      <c r="E98" s="285"/>
      <c r="F98" s="286"/>
      <c r="G98" s="310"/>
      <c r="H98" s="245"/>
      <c r="I98" s="245"/>
      <c r="J98" s="250"/>
      <c r="K98" s="249"/>
      <c r="L98" s="245"/>
      <c r="M98" s="245"/>
      <c r="N98" s="250"/>
      <c r="O98" s="249"/>
      <c r="P98" s="250"/>
      <c r="Q98" s="712">
        <f t="shared" si="1"/>
        <v>0</v>
      </c>
    </row>
    <row r="99" spans="1:19" x14ac:dyDescent="0.2">
      <c r="A99" s="235" t="s">
        <v>47</v>
      </c>
      <c r="B99" s="214" t="s">
        <v>17</v>
      </c>
      <c r="C99" s="237">
        <v>1</v>
      </c>
      <c r="D99" s="300"/>
      <c r="E99" s="284">
        <v>2842000</v>
      </c>
      <c r="F99" s="251">
        <v>500000</v>
      </c>
      <c r="G99" s="245">
        <v>14019000</v>
      </c>
      <c r="H99" s="245"/>
      <c r="I99" s="245"/>
      <c r="J99" s="250"/>
      <c r="K99" s="249"/>
      <c r="L99" s="245">
        <v>57000</v>
      </c>
      <c r="M99" s="245"/>
      <c r="N99" s="250"/>
      <c r="O99" s="249"/>
      <c r="P99" s="250"/>
      <c r="Q99" s="712">
        <f t="shared" si="1"/>
        <v>17418000</v>
      </c>
    </row>
    <row r="100" spans="1:19" x14ac:dyDescent="0.2">
      <c r="A100" s="235" t="s">
        <v>48</v>
      </c>
      <c r="B100" s="214" t="s">
        <v>690</v>
      </c>
      <c r="C100" s="237"/>
      <c r="D100" s="300"/>
      <c r="E100" s="284"/>
      <c r="F100" s="251"/>
      <c r="G100" s="245">
        <v>1407000</v>
      </c>
      <c r="H100" s="245"/>
      <c r="I100" s="245"/>
      <c r="J100" s="250"/>
      <c r="K100" s="249"/>
      <c r="L100" s="245"/>
      <c r="M100" s="245"/>
      <c r="N100" s="250"/>
      <c r="O100" s="249"/>
      <c r="P100" s="250"/>
      <c r="Q100" s="712">
        <f t="shared" si="1"/>
        <v>1407000</v>
      </c>
    </row>
    <row r="101" spans="1:19" x14ac:dyDescent="0.2">
      <c r="A101" s="235" t="s">
        <v>49</v>
      </c>
      <c r="B101" s="214" t="s">
        <v>372</v>
      </c>
      <c r="C101" s="237"/>
      <c r="D101" s="300"/>
      <c r="E101" s="284"/>
      <c r="F101" s="251"/>
      <c r="G101" s="245">
        <v>0</v>
      </c>
      <c r="H101" s="245"/>
      <c r="I101" s="245"/>
      <c r="J101" s="250"/>
      <c r="K101" s="249"/>
      <c r="L101" s="245"/>
      <c r="M101" s="245"/>
      <c r="N101" s="250"/>
      <c r="O101" s="249"/>
      <c r="P101" s="250"/>
      <c r="Q101" s="712">
        <f t="shared" si="1"/>
        <v>0</v>
      </c>
    </row>
    <row r="102" spans="1:19" x14ac:dyDescent="0.2">
      <c r="A102" s="235" t="s">
        <v>50</v>
      </c>
      <c r="B102" s="214" t="s">
        <v>243</v>
      </c>
      <c r="C102" s="237"/>
      <c r="D102" s="300"/>
      <c r="E102" s="284"/>
      <c r="F102" s="251"/>
      <c r="G102" s="245"/>
      <c r="H102" s="245"/>
      <c r="I102" s="245"/>
      <c r="J102" s="250"/>
      <c r="K102" s="249"/>
      <c r="L102" s="245"/>
      <c r="M102" s="245"/>
      <c r="N102" s="250"/>
      <c r="O102" s="249"/>
      <c r="P102" s="250"/>
      <c r="Q102" s="712">
        <f t="shared" si="1"/>
        <v>0</v>
      </c>
    </row>
    <row r="103" spans="1:19" x14ac:dyDescent="0.2">
      <c r="A103" s="235" t="s">
        <v>51</v>
      </c>
      <c r="B103" s="212" t="s">
        <v>19</v>
      </c>
      <c r="C103" s="237">
        <v>1</v>
      </c>
      <c r="D103" s="300"/>
      <c r="E103" s="284">
        <v>8495000</v>
      </c>
      <c r="F103" s="251">
        <v>1505000</v>
      </c>
      <c r="G103" s="245">
        <v>660000</v>
      </c>
      <c r="H103" s="245"/>
      <c r="I103" s="245"/>
      <c r="J103" s="250"/>
      <c r="K103" s="249"/>
      <c r="L103" s="245">
        <v>153000</v>
      </c>
      <c r="M103" s="245"/>
      <c r="N103" s="250"/>
      <c r="O103" s="249"/>
      <c r="P103" s="250"/>
      <c r="Q103" s="712">
        <f t="shared" si="1"/>
        <v>10813000</v>
      </c>
    </row>
    <row r="104" spans="1:19" x14ac:dyDescent="0.2">
      <c r="A104" s="235" t="s">
        <v>52</v>
      </c>
      <c r="B104" s="212" t="s">
        <v>20</v>
      </c>
      <c r="C104" s="237"/>
      <c r="D104" s="300"/>
      <c r="E104" s="284"/>
      <c r="F104" s="251"/>
      <c r="G104" s="245">
        <v>90000</v>
      </c>
      <c r="H104" s="245"/>
      <c r="I104" s="245"/>
      <c r="J104" s="250"/>
      <c r="K104" s="249"/>
      <c r="L104" s="245"/>
      <c r="M104" s="245"/>
      <c r="N104" s="250"/>
      <c r="O104" s="249"/>
      <c r="P104" s="250"/>
      <c r="Q104" s="712">
        <f t="shared" si="1"/>
        <v>90000</v>
      </c>
      <c r="S104" s="150"/>
    </row>
    <row r="105" spans="1:19" x14ac:dyDescent="0.2">
      <c r="A105" s="235" t="s">
        <v>53</v>
      </c>
      <c r="B105" s="214" t="s">
        <v>312</v>
      </c>
      <c r="C105" s="236"/>
      <c r="D105" s="296"/>
      <c r="E105" s="284"/>
      <c r="F105" s="245"/>
      <c r="G105" s="245"/>
      <c r="H105" s="245"/>
      <c r="I105" s="245"/>
      <c r="J105" s="250"/>
      <c r="K105" s="249"/>
      <c r="L105" s="245"/>
      <c r="M105" s="245"/>
      <c r="N105" s="250"/>
      <c r="O105" s="249"/>
      <c r="P105" s="250"/>
      <c r="Q105" s="712">
        <f t="shared" si="1"/>
        <v>0</v>
      </c>
    </row>
    <row r="106" spans="1:19" x14ac:dyDescent="0.2">
      <c r="A106" s="235" t="s">
        <v>54</v>
      </c>
      <c r="B106" s="212" t="s">
        <v>313</v>
      </c>
      <c r="C106" s="236"/>
      <c r="D106" s="296"/>
      <c r="E106" s="284"/>
      <c r="F106" s="251"/>
      <c r="G106" s="245"/>
      <c r="H106" s="245"/>
      <c r="I106" s="245"/>
      <c r="J106" s="250"/>
      <c r="K106" s="249"/>
      <c r="L106" s="245"/>
      <c r="M106" s="245"/>
      <c r="N106" s="250"/>
      <c r="O106" s="249"/>
      <c r="P106" s="250"/>
      <c r="Q106" s="712">
        <f t="shared" si="1"/>
        <v>0</v>
      </c>
    </row>
    <row r="107" spans="1:19" x14ac:dyDescent="0.2">
      <c r="A107" s="235" t="s">
        <v>55</v>
      </c>
      <c r="B107" s="212" t="s">
        <v>21</v>
      </c>
      <c r="C107" s="236"/>
      <c r="D107" s="296"/>
      <c r="E107" s="284"/>
      <c r="F107" s="251"/>
      <c r="G107" s="245"/>
      <c r="H107" s="245"/>
      <c r="I107" s="245"/>
      <c r="J107" s="250"/>
      <c r="K107" s="249"/>
      <c r="L107" s="245"/>
      <c r="M107" s="245"/>
      <c r="N107" s="250"/>
      <c r="O107" s="249"/>
      <c r="P107" s="250"/>
      <c r="Q107" s="712">
        <f t="shared" si="1"/>
        <v>0</v>
      </c>
    </row>
    <row r="108" spans="1:19" x14ac:dyDescent="0.2">
      <c r="A108" s="235" t="s">
        <v>56</v>
      </c>
      <c r="B108" s="212" t="s">
        <v>244</v>
      </c>
      <c r="C108" s="236"/>
      <c r="D108" s="296"/>
      <c r="E108" s="284"/>
      <c r="F108" s="251"/>
      <c r="G108" s="245"/>
      <c r="H108" s="245"/>
      <c r="I108" s="245"/>
      <c r="J108" s="250"/>
      <c r="K108" s="249"/>
      <c r="L108" s="245"/>
      <c r="M108" s="245"/>
      <c r="N108" s="250"/>
      <c r="O108" s="249"/>
      <c r="P108" s="250"/>
      <c r="Q108" s="712">
        <f t="shared" si="1"/>
        <v>0</v>
      </c>
    </row>
    <row r="109" spans="1:19" x14ac:dyDescent="0.2">
      <c r="A109" s="235" t="s">
        <v>57</v>
      </c>
      <c r="B109" s="212" t="s">
        <v>22</v>
      </c>
      <c r="C109" s="236"/>
      <c r="D109" s="296"/>
      <c r="E109" s="284"/>
      <c r="F109" s="251"/>
      <c r="G109" s="245"/>
      <c r="H109" s="245"/>
      <c r="I109" s="245"/>
      <c r="J109" s="250"/>
      <c r="K109" s="249"/>
      <c r="L109" s="245"/>
      <c r="M109" s="245"/>
      <c r="N109" s="250"/>
      <c r="O109" s="249"/>
      <c r="P109" s="250"/>
      <c r="Q109" s="712">
        <f t="shared" si="1"/>
        <v>0</v>
      </c>
    </row>
    <row r="110" spans="1:19" x14ac:dyDescent="0.2">
      <c r="A110" s="235" t="s">
        <v>58</v>
      </c>
      <c r="B110" s="212" t="s">
        <v>23</v>
      </c>
      <c r="C110" s="236"/>
      <c r="D110" s="296"/>
      <c r="E110" s="284"/>
      <c r="F110" s="251"/>
      <c r="G110" s="245"/>
      <c r="H110" s="245"/>
      <c r="I110" s="245"/>
      <c r="J110" s="250"/>
      <c r="K110" s="249"/>
      <c r="L110" s="245"/>
      <c r="M110" s="245"/>
      <c r="N110" s="250"/>
      <c r="O110" s="249"/>
      <c r="P110" s="250"/>
      <c r="Q110" s="712">
        <f t="shared" si="1"/>
        <v>0</v>
      </c>
    </row>
    <row r="111" spans="1:19" x14ac:dyDescent="0.2">
      <c r="A111" s="235" t="s">
        <v>59</v>
      </c>
      <c r="B111" s="212" t="s">
        <v>24</v>
      </c>
      <c r="C111" s="236"/>
      <c r="D111" s="296"/>
      <c r="E111" s="284"/>
      <c r="F111" s="251"/>
      <c r="G111" s="245"/>
      <c r="H111" s="245"/>
      <c r="I111" s="245"/>
      <c r="J111" s="250"/>
      <c r="K111" s="249"/>
      <c r="L111" s="245"/>
      <c r="M111" s="245"/>
      <c r="N111" s="250"/>
      <c r="O111" s="249"/>
      <c r="P111" s="250"/>
      <c r="Q111" s="712">
        <f t="shared" si="1"/>
        <v>0</v>
      </c>
    </row>
    <row r="112" spans="1:19" x14ac:dyDescent="0.2">
      <c r="A112" s="235" t="s">
        <v>60</v>
      </c>
      <c r="B112" s="212" t="s">
        <v>25</v>
      </c>
      <c r="C112" s="236"/>
      <c r="D112" s="296"/>
      <c r="E112" s="284"/>
      <c r="F112" s="251"/>
      <c r="G112" s="245"/>
      <c r="H112" s="245"/>
      <c r="I112" s="245"/>
      <c r="J112" s="250"/>
      <c r="K112" s="249"/>
      <c r="L112" s="245"/>
      <c r="M112" s="245"/>
      <c r="N112" s="250"/>
      <c r="O112" s="249"/>
      <c r="P112" s="250"/>
      <c r="Q112" s="712">
        <f t="shared" si="1"/>
        <v>0</v>
      </c>
    </row>
    <row r="113" spans="1:30" x14ac:dyDescent="0.2">
      <c r="A113" s="235" t="s">
        <v>61</v>
      </c>
      <c r="B113" s="212" t="s">
        <v>26</v>
      </c>
      <c r="C113" s="236"/>
      <c r="D113" s="296"/>
      <c r="E113" s="284"/>
      <c r="F113" s="251"/>
      <c r="G113" s="245"/>
      <c r="H113" s="245"/>
      <c r="I113" s="245"/>
      <c r="J113" s="250"/>
      <c r="K113" s="249"/>
      <c r="L113" s="245"/>
      <c r="M113" s="245"/>
      <c r="N113" s="250"/>
      <c r="O113" s="249"/>
      <c r="P113" s="250"/>
      <c r="Q113" s="712">
        <f t="shared" si="1"/>
        <v>0</v>
      </c>
    </row>
    <row r="114" spans="1:30" x14ac:dyDescent="0.2">
      <c r="A114" s="235" t="s">
        <v>62</v>
      </c>
      <c r="B114" s="212" t="s">
        <v>245</v>
      </c>
      <c r="C114" s="236"/>
      <c r="D114" s="296"/>
      <c r="E114" s="284"/>
      <c r="F114" s="251"/>
      <c r="G114" s="245"/>
      <c r="H114" s="245"/>
      <c r="I114" s="245"/>
      <c r="J114" s="250"/>
      <c r="K114" s="249"/>
      <c r="L114" s="245"/>
      <c r="M114" s="245"/>
      <c r="N114" s="250"/>
      <c r="O114" s="249"/>
      <c r="P114" s="250"/>
      <c r="Q114" s="712">
        <f t="shared" si="1"/>
        <v>0</v>
      </c>
    </row>
    <row r="115" spans="1:30" x14ac:dyDescent="0.2">
      <c r="A115" s="235" t="s">
        <v>63</v>
      </c>
      <c r="B115" s="217" t="s">
        <v>331</v>
      </c>
      <c r="C115" s="236"/>
      <c r="D115" s="296"/>
      <c r="E115" s="284"/>
      <c r="F115" s="251"/>
      <c r="G115" s="245">
        <v>2175000</v>
      </c>
      <c r="H115" s="245"/>
      <c r="I115" s="245"/>
      <c r="J115" s="250">
        <v>7982000</v>
      </c>
      <c r="K115" s="249"/>
      <c r="L115" s="245"/>
      <c r="M115" s="245"/>
      <c r="N115" s="250"/>
      <c r="O115" s="249"/>
      <c r="P115" s="250"/>
      <c r="Q115" s="712">
        <f t="shared" si="1"/>
        <v>10157000</v>
      </c>
    </row>
    <row r="116" spans="1:30" x14ac:dyDescent="0.2">
      <c r="A116" s="235" t="s">
        <v>64</v>
      </c>
      <c r="B116" s="212" t="s">
        <v>315</v>
      </c>
      <c r="C116" s="236"/>
      <c r="D116" s="296"/>
      <c r="E116" s="284"/>
      <c r="F116" s="251"/>
      <c r="G116" s="245"/>
      <c r="H116" s="245"/>
      <c r="I116" s="245"/>
      <c r="J116" s="250"/>
      <c r="K116" s="249"/>
      <c r="L116" s="245"/>
      <c r="M116" s="245"/>
      <c r="N116" s="250"/>
      <c r="O116" s="249"/>
      <c r="P116" s="250"/>
      <c r="Q116" s="712">
        <f t="shared" si="1"/>
        <v>0</v>
      </c>
    </row>
    <row r="117" spans="1:30" x14ac:dyDescent="0.2">
      <c r="A117" s="235" t="s">
        <v>65</v>
      </c>
      <c r="B117" s="212" t="s">
        <v>316</v>
      </c>
      <c r="C117" s="236"/>
      <c r="D117" s="296"/>
      <c r="E117" s="284"/>
      <c r="F117" s="251"/>
      <c r="G117" s="245"/>
      <c r="H117" s="245"/>
      <c r="I117" s="245"/>
      <c r="J117" s="250"/>
      <c r="K117" s="249"/>
      <c r="L117" s="245"/>
      <c r="M117" s="245"/>
      <c r="N117" s="250"/>
      <c r="O117" s="249"/>
      <c r="P117" s="250"/>
      <c r="Q117" s="712">
        <f t="shared" si="1"/>
        <v>0</v>
      </c>
    </row>
    <row r="118" spans="1:30" x14ac:dyDescent="0.2">
      <c r="A118" s="235" t="s">
        <v>66</v>
      </c>
      <c r="B118" s="212" t="s">
        <v>27</v>
      </c>
      <c r="C118" s="236"/>
      <c r="D118" s="296"/>
      <c r="E118" s="284"/>
      <c r="F118" s="251"/>
      <c r="G118" s="245"/>
      <c r="H118" s="245"/>
      <c r="I118" s="245"/>
      <c r="J118" s="250"/>
      <c r="K118" s="249"/>
      <c r="L118" s="245"/>
      <c r="M118" s="245"/>
      <c r="N118" s="250"/>
      <c r="O118" s="249"/>
      <c r="P118" s="250"/>
      <c r="Q118" s="712">
        <f t="shared" si="1"/>
        <v>0</v>
      </c>
      <c r="S118" s="62"/>
      <c r="T118" s="62"/>
      <c r="U118" s="62"/>
      <c r="V118" s="62"/>
      <c r="W118" s="62"/>
      <c r="X118" s="62"/>
      <c r="Y118" s="63"/>
      <c r="Z118" s="63"/>
      <c r="AA118" s="63"/>
      <c r="AB118" s="63"/>
    </row>
    <row r="119" spans="1:30" x14ac:dyDescent="0.2">
      <c r="A119" s="235" t="s">
        <v>67</v>
      </c>
      <c r="B119" s="212" t="s">
        <v>28</v>
      </c>
      <c r="C119" s="237"/>
      <c r="D119" s="300"/>
      <c r="E119" s="284"/>
      <c r="F119" s="251"/>
      <c r="G119" s="245"/>
      <c r="H119" s="245"/>
      <c r="I119" s="245"/>
      <c r="J119" s="250"/>
      <c r="K119" s="249"/>
      <c r="L119" s="245"/>
      <c r="M119" s="245"/>
      <c r="N119" s="250"/>
      <c r="O119" s="249"/>
      <c r="P119" s="250"/>
      <c r="Q119" s="712">
        <f t="shared" si="1"/>
        <v>0</v>
      </c>
      <c r="S119" s="60"/>
      <c r="T119" s="60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</row>
    <row r="120" spans="1:30" x14ac:dyDescent="0.2">
      <c r="A120" s="235" t="s">
        <v>68</v>
      </c>
      <c r="B120" s="212" t="s">
        <v>29</v>
      </c>
      <c r="C120" s="236"/>
      <c r="D120" s="296"/>
      <c r="E120" s="284"/>
      <c r="F120" s="251"/>
      <c r="G120" s="245"/>
      <c r="H120" s="245"/>
      <c r="I120" s="245"/>
      <c r="J120" s="250"/>
      <c r="K120" s="249"/>
      <c r="L120" s="245"/>
      <c r="M120" s="245"/>
      <c r="N120" s="250"/>
      <c r="O120" s="249"/>
      <c r="P120" s="250"/>
      <c r="Q120" s="712">
        <f t="shared" si="1"/>
        <v>0</v>
      </c>
    </row>
    <row r="121" spans="1:30" x14ac:dyDescent="0.2">
      <c r="A121" s="235" t="s">
        <v>69</v>
      </c>
      <c r="B121" s="212" t="s">
        <v>30</v>
      </c>
      <c r="C121" s="236"/>
      <c r="D121" s="296"/>
      <c r="E121" s="284"/>
      <c r="F121" s="251"/>
      <c r="G121" s="245"/>
      <c r="H121" s="245"/>
      <c r="I121" s="245"/>
      <c r="J121" s="250"/>
      <c r="K121" s="249"/>
      <c r="L121" s="245"/>
      <c r="M121" s="245"/>
      <c r="N121" s="250"/>
      <c r="O121" s="249"/>
      <c r="P121" s="250"/>
      <c r="Q121" s="712">
        <f t="shared" si="1"/>
        <v>0</v>
      </c>
    </row>
    <row r="122" spans="1:30" x14ac:dyDescent="0.2">
      <c r="A122" s="235" t="s">
        <v>70</v>
      </c>
      <c r="B122" s="212" t="s">
        <v>691</v>
      </c>
      <c r="C122" s="236"/>
      <c r="D122" s="296"/>
      <c r="E122" s="284">
        <v>1800000</v>
      </c>
      <c r="F122" s="251">
        <v>320000</v>
      </c>
      <c r="G122" s="245">
        <v>20000</v>
      </c>
      <c r="H122" s="245"/>
      <c r="I122" s="245"/>
      <c r="J122" s="250"/>
      <c r="K122" s="249"/>
      <c r="L122" s="245"/>
      <c r="M122" s="245"/>
      <c r="N122" s="250"/>
      <c r="O122" s="249"/>
      <c r="P122" s="250"/>
      <c r="Q122" s="712">
        <f t="shared" si="1"/>
        <v>2140000</v>
      </c>
    </row>
    <row r="123" spans="1:30" x14ac:dyDescent="0.2">
      <c r="A123" s="235" t="s">
        <v>71</v>
      </c>
      <c r="B123" s="212" t="s">
        <v>338</v>
      </c>
      <c r="C123" s="236"/>
      <c r="D123" s="296"/>
      <c r="E123" s="284"/>
      <c r="F123" s="251"/>
      <c r="G123" s="245"/>
      <c r="H123" s="245"/>
      <c r="I123" s="245"/>
      <c r="J123" s="250"/>
      <c r="K123" s="249"/>
      <c r="L123" s="245"/>
      <c r="M123" s="245"/>
      <c r="N123" s="250"/>
      <c r="O123" s="249"/>
      <c r="P123" s="250"/>
      <c r="Q123" s="712">
        <f t="shared" si="1"/>
        <v>0</v>
      </c>
    </row>
    <row r="124" spans="1:30" x14ac:dyDescent="0.2">
      <c r="A124" s="235" t="s">
        <v>72</v>
      </c>
      <c r="B124" s="191" t="s">
        <v>247</v>
      </c>
      <c r="C124" s="236"/>
      <c r="D124" s="296"/>
      <c r="E124" s="284"/>
      <c r="F124" s="251"/>
      <c r="G124" s="245"/>
      <c r="H124" s="245"/>
      <c r="I124" s="245">
        <v>2863000</v>
      </c>
      <c r="J124" s="250"/>
      <c r="K124" s="249"/>
      <c r="L124" s="245"/>
      <c r="M124" s="245"/>
      <c r="N124" s="250"/>
      <c r="O124" s="249"/>
      <c r="P124" s="250"/>
      <c r="Q124" s="712">
        <f t="shared" si="1"/>
        <v>2863000</v>
      </c>
    </row>
    <row r="125" spans="1:30" ht="13.5" thickBot="1" x14ac:dyDescent="0.25">
      <c r="A125" s="314" t="s">
        <v>73</v>
      </c>
      <c r="B125" s="241" t="s">
        <v>248</v>
      </c>
      <c r="C125" s="318"/>
      <c r="D125" s="302"/>
      <c r="E125" s="319"/>
      <c r="F125" s="320"/>
      <c r="G125" s="321"/>
      <c r="H125" s="321"/>
      <c r="I125" s="321"/>
      <c r="J125" s="322"/>
      <c r="K125" s="323"/>
      <c r="L125" s="321"/>
      <c r="M125" s="321"/>
      <c r="N125" s="322"/>
      <c r="O125" s="323"/>
      <c r="P125" s="322"/>
      <c r="Q125" s="712">
        <f t="shared" si="1"/>
        <v>0</v>
      </c>
    </row>
    <row r="126" spans="1:30" ht="13.5" thickBot="1" x14ac:dyDescent="0.25">
      <c r="A126" s="238"/>
      <c r="B126" s="329"/>
      <c r="C126" s="330"/>
      <c r="D126" s="331"/>
      <c r="E126" s="332"/>
      <c r="F126" s="333"/>
      <c r="G126" s="334"/>
      <c r="H126" s="334"/>
      <c r="I126" s="334"/>
      <c r="J126" s="335"/>
      <c r="K126" s="336"/>
      <c r="L126" s="334"/>
      <c r="M126" s="334"/>
      <c r="N126" s="335"/>
      <c r="O126" s="336"/>
      <c r="P126" s="337"/>
      <c r="Q126" s="712">
        <f t="shared" si="1"/>
        <v>0</v>
      </c>
    </row>
    <row r="127" spans="1:30" ht="12.75" customHeight="1" x14ac:dyDescent="0.2">
      <c r="A127" s="945" t="s">
        <v>34</v>
      </c>
      <c r="B127" s="947" t="s">
        <v>329</v>
      </c>
      <c r="C127" s="957" t="s">
        <v>185</v>
      </c>
      <c r="D127" s="955" t="s">
        <v>190</v>
      </c>
      <c r="E127" s="985" t="s">
        <v>183</v>
      </c>
      <c r="F127" s="986"/>
      <c r="G127" s="986"/>
      <c r="H127" s="986"/>
      <c r="I127" s="986"/>
      <c r="J127" s="1013"/>
      <c r="K127" s="959" t="s">
        <v>182</v>
      </c>
      <c r="L127" s="960"/>
      <c r="M127" s="960"/>
      <c r="N127" s="961"/>
      <c r="O127" s="962" t="s">
        <v>359</v>
      </c>
      <c r="P127" s="963"/>
      <c r="Q127" s="712">
        <f t="shared" si="1"/>
        <v>0</v>
      </c>
    </row>
    <row r="128" spans="1:30" ht="23.25" thickBot="1" x14ac:dyDescent="0.25">
      <c r="A128" s="946"/>
      <c r="B128" s="948"/>
      <c r="C128" s="958"/>
      <c r="D128" s="956"/>
      <c r="E128" s="220" t="s">
        <v>174</v>
      </c>
      <c r="F128" s="221" t="s">
        <v>175</v>
      </c>
      <c r="G128" s="222" t="s">
        <v>176</v>
      </c>
      <c r="H128" s="222" t="s">
        <v>177</v>
      </c>
      <c r="I128" s="222" t="s">
        <v>178</v>
      </c>
      <c r="J128" s="223" t="s">
        <v>216</v>
      </c>
      <c r="K128" s="224" t="s">
        <v>179</v>
      </c>
      <c r="L128" s="222" t="s">
        <v>180</v>
      </c>
      <c r="M128" s="222" t="s">
        <v>181</v>
      </c>
      <c r="N128" s="223" t="s">
        <v>178</v>
      </c>
      <c r="O128" s="224" t="s">
        <v>215</v>
      </c>
      <c r="P128" s="223" t="s">
        <v>184</v>
      </c>
      <c r="Q128" s="712">
        <f t="shared" si="1"/>
        <v>0</v>
      </c>
    </row>
    <row r="129" spans="1:18" x14ac:dyDescent="0.2">
      <c r="A129" s="324" t="s">
        <v>74</v>
      </c>
      <c r="B129" s="325" t="s">
        <v>317</v>
      </c>
      <c r="C129" s="326"/>
      <c r="D129" s="287"/>
      <c r="E129" s="288"/>
      <c r="F129" s="254"/>
      <c r="G129" s="289"/>
      <c r="H129" s="289"/>
      <c r="I129" s="289"/>
      <c r="J129" s="290"/>
      <c r="K129" s="327"/>
      <c r="L129" s="289"/>
      <c r="M129" s="289"/>
      <c r="N129" s="328"/>
      <c r="O129" s="327"/>
      <c r="P129" s="328"/>
      <c r="Q129" s="712">
        <f t="shared" si="1"/>
        <v>0</v>
      </c>
    </row>
    <row r="130" spans="1:18" x14ac:dyDescent="0.2">
      <c r="A130" s="317" t="s">
        <v>75</v>
      </c>
      <c r="B130" s="192" t="s">
        <v>318</v>
      </c>
      <c r="C130" s="228">
        <v>4</v>
      </c>
      <c r="D130" s="296"/>
      <c r="E130" s="291">
        <v>3914000</v>
      </c>
      <c r="F130" s="252">
        <v>343000</v>
      </c>
      <c r="G130" s="282">
        <v>191000</v>
      </c>
      <c r="H130" s="282"/>
      <c r="I130" s="282"/>
      <c r="J130" s="297"/>
      <c r="K130" s="298"/>
      <c r="L130" s="282">
        <v>169000</v>
      </c>
      <c r="M130" s="282"/>
      <c r="N130" s="299"/>
      <c r="O130" s="298"/>
      <c r="P130" s="299"/>
      <c r="Q130" s="712">
        <f t="shared" si="1"/>
        <v>4617000</v>
      </c>
    </row>
    <row r="131" spans="1:18" x14ac:dyDescent="0.2">
      <c r="A131" s="317" t="s">
        <v>76</v>
      </c>
      <c r="B131" s="192" t="s">
        <v>319</v>
      </c>
      <c r="C131" s="228">
        <v>0</v>
      </c>
      <c r="D131" s="296"/>
      <c r="E131" s="291"/>
      <c r="F131" s="252"/>
      <c r="G131" s="282"/>
      <c r="H131" s="282"/>
      <c r="I131" s="282"/>
      <c r="J131" s="297"/>
      <c r="K131" s="298"/>
      <c r="L131" s="282"/>
      <c r="M131" s="282"/>
      <c r="N131" s="299"/>
      <c r="O131" s="298"/>
      <c r="P131" s="299"/>
      <c r="Q131" s="712">
        <f t="shared" si="1"/>
        <v>0</v>
      </c>
    </row>
    <row r="132" spans="1:18" ht="25.5" x14ac:dyDescent="0.2">
      <c r="A132" s="317" t="s">
        <v>77</v>
      </c>
      <c r="B132" s="192" t="s">
        <v>249</v>
      </c>
      <c r="C132" s="228"/>
      <c r="D132" s="296"/>
      <c r="E132" s="291"/>
      <c r="F132" s="252"/>
      <c r="G132" s="282"/>
      <c r="H132" s="282"/>
      <c r="I132" s="282"/>
      <c r="J132" s="297"/>
      <c r="K132" s="298"/>
      <c r="L132" s="282"/>
      <c r="M132" s="282"/>
      <c r="N132" s="299"/>
      <c r="O132" s="298"/>
      <c r="P132" s="299"/>
      <c r="Q132" s="712">
        <f t="shared" si="1"/>
        <v>0</v>
      </c>
    </row>
    <row r="133" spans="1:18" x14ac:dyDescent="0.2">
      <c r="A133" s="317" t="s">
        <v>78</v>
      </c>
      <c r="B133" s="192" t="s">
        <v>250</v>
      </c>
      <c r="C133" s="229"/>
      <c r="D133" s="300"/>
      <c r="E133" s="291"/>
      <c r="F133" s="252"/>
      <c r="G133" s="282"/>
      <c r="H133" s="282"/>
      <c r="I133" s="282"/>
      <c r="J133" s="297"/>
      <c r="K133" s="298"/>
      <c r="L133" s="282"/>
      <c r="M133" s="282"/>
      <c r="N133" s="299"/>
      <c r="O133" s="298"/>
      <c r="P133" s="299"/>
      <c r="Q133" s="712">
        <f t="shared" si="1"/>
        <v>0</v>
      </c>
    </row>
    <row r="134" spans="1:18" x14ac:dyDescent="0.2">
      <c r="A134" s="317" t="s">
        <v>79</v>
      </c>
      <c r="B134" s="192" t="s">
        <v>658</v>
      </c>
      <c r="C134" s="228"/>
      <c r="D134" s="296"/>
      <c r="E134" s="291"/>
      <c r="F134" s="252"/>
      <c r="G134" s="282"/>
      <c r="H134" s="282"/>
      <c r="I134" s="282"/>
      <c r="J134" s="297"/>
      <c r="K134" s="298">
        <v>30300000</v>
      </c>
      <c r="L134" s="282"/>
      <c r="M134" s="282"/>
      <c r="N134" s="299"/>
      <c r="O134" s="298"/>
      <c r="P134" s="299"/>
      <c r="Q134" s="712">
        <f t="shared" si="1"/>
        <v>30300000</v>
      </c>
    </row>
    <row r="135" spans="1:18" x14ac:dyDescent="0.2">
      <c r="A135" s="317" t="s">
        <v>80</v>
      </c>
      <c r="B135" s="192" t="s">
        <v>709</v>
      </c>
      <c r="C135" s="228"/>
      <c r="D135" s="296"/>
      <c r="E135" s="291"/>
      <c r="F135" s="252"/>
      <c r="G135" s="282">
        <v>710000</v>
      </c>
      <c r="H135" s="282"/>
      <c r="I135" s="282"/>
      <c r="J135" s="297"/>
      <c r="K135" s="298"/>
      <c r="L135" s="282"/>
      <c r="M135" s="282"/>
      <c r="N135" s="299"/>
      <c r="O135" s="298"/>
      <c r="P135" s="299"/>
      <c r="Q135" s="712">
        <f t="shared" si="1"/>
        <v>710000</v>
      </c>
    </row>
    <row r="136" spans="1:18" x14ac:dyDescent="0.2">
      <c r="A136" s="317" t="s">
        <v>81</v>
      </c>
      <c r="B136" s="191" t="s">
        <v>33</v>
      </c>
      <c r="C136" s="229"/>
      <c r="D136" s="300"/>
      <c r="E136" s="292"/>
      <c r="F136" s="252"/>
      <c r="G136" s="282">
        <v>785000</v>
      </c>
      <c r="H136" s="282"/>
      <c r="I136" s="282"/>
      <c r="J136" s="297"/>
      <c r="K136" s="298">
        <v>2344420</v>
      </c>
      <c r="L136" s="282"/>
      <c r="M136" s="282"/>
      <c r="N136" s="299"/>
      <c r="O136" s="298"/>
      <c r="P136" s="299"/>
      <c r="Q136" s="712">
        <f t="shared" ref="Q136:Q156" si="3">SUM(D136:P136)</f>
        <v>3129420</v>
      </c>
      <c r="R136" s="150"/>
    </row>
    <row r="137" spans="1:18" x14ac:dyDescent="0.2">
      <c r="A137" s="317"/>
      <c r="B137" s="230" t="s">
        <v>253</v>
      </c>
      <c r="C137" s="229"/>
      <c r="D137" s="300"/>
      <c r="E137" s="291"/>
      <c r="F137" s="252"/>
      <c r="G137" s="282"/>
      <c r="H137" s="282"/>
      <c r="I137" s="282"/>
      <c r="J137" s="297"/>
      <c r="K137" s="298"/>
      <c r="L137" s="282"/>
      <c r="M137" s="282"/>
      <c r="N137" s="299"/>
      <c r="O137" s="298"/>
      <c r="P137" s="299"/>
      <c r="Q137" s="712">
        <f t="shared" si="3"/>
        <v>0</v>
      </c>
    </row>
    <row r="138" spans="1:18" ht="25.5" x14ac:dyDescent="0.2">
      <c r="A138" s="235" t="s">
        <v>14</v>
      </c>
      <c r="B138" s="193" t="s">
        <v>320</v>
      </c>
      <c r="C138" s="228"/>
      <c r="D138" s="296"/>
      <c r="E138" s="291"/>
      <c r="F138" s="252"/>
      <c r="G138" s="282"/>
      <c r="H138" s="282"/>
      <c r="I138" s="282"/>
      <c r="J138" s="297"/>
      <c r="K138" s="298"/>
      <c r="L138" s="282"/>
      <c r="M138" s="282"/>
      <c r="N138" s="299"/>
      <c r="O138" s="298"/>
      <c r="P138" s="299"/>
      <c r="Q138" s="712">
        <f t="shared" si="3"/>
        <v>0</v>
      </c>
    </row>
    <row r="139" spans="1:18" x14ac:dyDescent="0.2">
      <c r="A139" s="235" t="s">
        <v>36</v>
      </c>
      <c r="B139" s="191" t="s">
        <v>313</v>
      </c>
      <c r="C139" s="229"/>
      <c r="D139" s="300"/>
      <c r="E139" s="291"/>
      <c r="F139" s="252"/>
      <c r="G139" s="282"/>
      <c r="H139" s="282"/>
      <c r="I139" s="282"/>
      <c r="J139" s="297"/>
      <c r="K139" s="298"/>
      <c r="L139" s="282"/>
      <c r="M139" s="282"/>
      <c r="N139" s="299"/>
      <c r="O139" s="298"/>
      <c r="P139" s="299"/>
      <c r="Q139" s="712">
        <f t="shared" si="3"/>
        <v>0</v>
      </c>
    </row>
    <row r="140" spans="1:18" x14ac:dyDescent="0.2">
      <c r="A140" s="235" t="s">
        <v>37</v>
      </c>
      <c r="B140" s="191" t="s">
        <v>325</v>
      </c>
      <c r="C140" s="229"/>
      <c r="D140" s="300"/>
      <c r="E140" s="291"/>
      <c r="F140" s="252"/>
      <c r="G140" s="282"/>
      <c r="H140" s="282"/>
      <c r="I140" s="282"/>
      <c r="J140" s="297"/>
      <c r="K140" s="298"/>
      <c r="L140" s="282"/>
      <c r="M140" s="282"/>
      <c r="N140" s="299"/>
      <c r="O140" s="298"/>
      <c r="P140" s="299"/>
      <c r="Q140" s="712">
        <f t="shared" si="3"/>
        <v>0</v>
      </c>
    </row>
    <row r="141" spans="1:18" ht="25.5" x14ac:dyDescent="0.2">
      <c r="A141" s="235" t="s">
        <v>38</v>
      </c>
      <c r="B141" s="193" t="s">
        <v>254</v>
      </c>
      <c r="C141" s="229"/>
      <c r="D141" s="300"/>
      <c r="E141" s="301"/>
      <c r="F141" s="282"/>
      <c r="G141" s="282"/>
      <c r="H141" s="282"/>
      <c r="I141" s="282"/>
      <c r="J141" s="297"/>
      <c r="K141" s="298"/>
      <c r="L141" s="282"/>
      <c r="M141" s="282"/>
      <c r="N141" s="299"/>
      <c r="O141" s="298"/>
      <c r="P141" s="299"/>
      <c r="Q141" s="712">
        <f t="shared" si="3"/>
        <v>0</v>
      </c>
    </row>
    <row r="142" spans="1:18" x14ac:dyDescent="0.2">
      <c r="A142" s="235" t="s">
        <v>39</v>
      </c>
      <c r="B142" s="191" t="s">
        <v>321</v>
      </c>
      <c r="C142" s="229"/>
      <c r="D142" s="300"/>
      <c r="E142" s="301"/>
      <c r="F142" s="282"/>
      <c r="G142" s="282"/>
      <c r="H142" s="282"/>
      <c r="I142" s="282"/>
      <c r="J142" s="297"/>
      <c r="K142" s="298"/>
      <c r="L142" s="282"/>
      <c r="M142" s="282"/>
      <c r="N142" s="299"/>
      <c r="O142" s="298"/>
      <c r="P142" s="299"/>
      <c r="Q142" s="712">
        <f t="shared" si="3"/>
        <v>0</v>
      </c>
    </row>
    <row r="143" spans="1:18" ht="25.5" x14ac:dyDescent="0.2">
      <c r="A143" s="235" t="s">
        <v>40</v>
      </c>
      <c r="B143" s="193" t="s">
        <v>306</v>
      </c>
      <c r="C143" s="229">
        <v>14</v>
      </c>
      <c r="D143" s="300"/>
      <c r="E143" s="301">
        <v>65180000</v>
      </c>
      <c r="F143" s="282">
        <v>12351000</v>
      </c>
      <c r="G143" s="282">
        <v>3209000</v>
      </c>
      <c r="H143" s="282"/>
      <c r="I143" s="282"/>
      <c r="J143" s="297"/>
      <c r="K143" s="298"/>
      <c r="L143" s="282"/>
      <c r="M143" s="282"/>
      <c r="N143" s="299"/>
      <c r="O143" s="298"/>
      <c r="P143" s="299"/>
      <c r="Q143" s="712">
        <f t="shared" si="3"/>
        <v>80740000</v>
      </c>
    </row>
    <row r="144" spans="1:18" x14ac:dyDescent="0.2">
      <c r="A144" s="235" t="s">
        <v>41</v>
      </c>
      <c r="B144" s="191" t="s">
        <v>322</v>
      </c>
      <c r="C144" s="229"/>
      <c r="D144" s="300"/>
      <c r="E144" s="301"/>
      <c r="F144" s="282"/>
      <c r="G144" s="282"/>
      <c r="H144" s="282"/>
      <c r="I144" s="282"/>
      <c r="J144" s="297"/>
      <c r="K144" s="298"/>
      <c r="L144" s="282"/>
      <c r="M144" s="282"/>
      <c r="N144" s="299"/>
      <c r="O144" s="298"/>
      <c r="P144" s="299"/>
      <c r="Q144" s="712">
        <f t="shared" si="3"/>
        <v>0</v>
      </c>
    </row>
    <row r="145" spans="1:17" x14ac:dyDescent="0.2">
      <c r="A145" s="235"/>
      <c r="B145" s="230" t="s">
        <v>255</v>
      </c>
      <c r="C145" s="229"/>
      <c r="D145" s="300"/>
      <c r="E145" s="301"/>
      <c r="F145" s="282"/>
      <c r="G145" s="282"/>
      <c r="H145" s="282"/>
      <c r="I145" s="282"/>
      <c r="J145" s="297"/>
      <c r="K145" s="298"/>
      <c r="L145" s="282"/>
      <c r="M145" s="282"/>
      <c r="N145" s="299"/>
      <c r="O145" s="298"/>
      <c r="P145" s="299"/>
      <c r="Q145" s="712">
        <f t="shared" si="3"/>
        <v>0</v>
      </c>
    </row>
    <row r="146" spans="1:17" x14ac:dyDescent="0.2">
      <c r="A146" s="235" t="s">
        <v>14</v>
      </c>
      <c r="B146" s="191" t="s">
        <v>256</v>
      </c>
      <c r="C146" s="229"/>
      <c r="D146" s="300"/>
      <c r="E146" s="301"/>
      <c r="F146" s="282"/>
      <c r="G146" s="282">
        <v>315000</v>
      </c>
      <c r="H146" s="282"/>
      <c r="I146" s="282"/>
      <c r="J146" s="297"/>
      <c r="K146" s="298"/>
      <c r="L146" s="282"/>
      <c r="M146" s="282"/>
      <c r="N146" s="299"/>
      <c r="O146" s="298"/>
      <c r="P146" s="299"/>
      <c r="Q146" s="712">
        <f t="shared" si="3"/>
        <v>315000</v>
      </c>
    </row>
    <row r="147" spans="1:17" x14ac:dyDescent="0.2">
      <c r="A147" s="235" t="s">
        <v>36</v>
      </c>
      <c r="B147" s="191" t="s">
        <v>257</v>
      </c>
      <c r="C147" s="229"/>
      <c r="D147" s="300"/>
      <c r="E147" s="301"/>
      <c r="F147" s="282"/>
      <c r="G147" s="282"/>
      <c r="H147" s="282"/>
      <c r="I147" s="282"/>
      <c r="J147" s="297"/>
      <c r="K147" s="298"/>
      <c r="L147" s="282"/>
      <c r="M147" s="282"/>
      <c r="N147" s="299"/>
      <c r="O147" s="298"/>
      <c r="P147" s="299"/>
      <c r="Q147" s="712">
        <f t="shared" si="3"/>
        <v>0</v>
      </c>
    </row>
    <row r="148" spans="1:17" x14ac:dyDescent="0.2">
      <c r="A148" s="235" t="s">
        <v>37</v>
      </c>
      <c r="B148" s="191" t="s">
        <v>32</v>
      </c>
      <c r="C148" s="229"/>
      <c r="D148" s="300"/>
      <c r="E148" s="301">
        <v>720000</v>
      </c>
      <c r="F148" s="282">
        <v>130000</v>
      </c>
      <c r="G148" s="282"/>
      <c r="H148" s="282"/>
      <c r="I148" s="282"/>
      <c r="J148" s="297"/>
      <c r="K148" s="298"/>
      <c r="L148" s="282"/>
      <c r="M148" s="282"/>
      <c r="N148" s="299"/>
      <c r="O148" s="298"/>
      <c r="P148" s="299"/>
      <c r="Q148" s="712">
        <f t="shared" si="3"/>
        <v>850000</v>
      </c>
    </row>
    <row r="149" spans="1:17" x14ac:dyDescent="0.2">
      <c r="A149" s="235" t="s">
        <v>38</v>
      </c>
      <c r="B149" s="191" t="s">
        <v>330</v>
      </c>
      <c r="C149" s="229">
        <v>2</v>
      </c>
      <c r="D149" s="300"/>
      <c r="E149" s="301">
        <v>7084000</v>
      </c>
      <c r="F149" s="282">
        <v>1311000</v>
      </c>
      <c r="G149" s="282">
        <v>4194000</v>
      </c>
      <c r="H149" s="282"/>
      <c r="I149" s="282"/>
      <c r="J149" s="297"/>
      <c r="K149" s="298"/>
      <c r="L149" s="282">
        <v>826000</v>
      </c>
      <c r="M149" s="282"/>
      <c r="N149" s="299"/>
      <c r="O149" s="298"/>
      <c r="P149" s="299"/>
      <c r="Q149" s="712">
        <f t="shared" si="3"/>
        <v>13415000</v>
      </c>
    </row>
    <row r="150" spans="1:17" x14ac:dyDescent="0.2">
      <c r="A150" s="235"/>
      <c r="B150" s="230" t="s">
        <v>260</v>
      </c>
      <c r="C150" s="229"/>
      <c r="D150" s="300"/>
      <c r="E150" s="301"/>
      <c r="F150" s="282"/>
      <c r="G150" s="282"/>
      <c r="H150" s="282"/>
      <c r="I150" s="282"/>
      <c r="J150" s="297"/>
      <c r="K150" s="298"/>
      <c r="L150" s="282"/>
      <c r="M150" s="282"/>
      <c r="N150" s="299"/>
      <c r="O150" s="298"/>
      <c r="P150" s="299"/>
      <c r="Q150" s="712">
        <f t="shared" si="3"/>
        <v>0</v>
      </c>
    </row>
    <row r="151" spans="1:17" x14ac:dyDescent="0.2">
      <c r="A151" s="235" t="s">
        <v>14</v>
      </c>
      <c r="B151" s="191" t="s">
        <v>326</v>
      </c>
      <c r="C151" s="228">
        <v>6</v>
      </c>
      <c r="D151" s="300"/>
      <c r="E151" s="301">
        <v>13870000</v>
      </c>
      <c r="F151" s="282">
        <v>3250000</v>
      </c>
      <c r="G151" s="282"/>
      <c r="H151" s="282"/>
      <c r="I151" s="282"/>
      <c r="J151" s="297"/>
      <c r="K151" s="298"/>
      <c r="L151" s="282"/>
      <c r="M151" s="282"/>
      <c r="N151" s="299"/>
      <c r="O151" s="298"/>
      <c r="P151" s="299"/>
      <c r="Q151" s="712">
        <f t="shared" si="3"/>
        <v>17120000</v>
      </c>
    </row>
    <row r="152" spans="1:17" x14ac:dyDescent="0.2">
      <c r="A152" s="235" t="s">
        <v>36</v>
      </c>
      <c r="B152" s="191" t="s">
        <v>310</v>
      </c>
      <c r="C152" s="228"/>
      <c r="D152" s="296"/>
      <c r="E152" s="301"/>
      <c r="F152" s="282"/>
      <c r="G152" s="282">
        <v>5905000</v>
      </c>
      <c r="H152" s="282"/>
      <c r="I152" s="282"/>
      <c r="J152" s="297"/>
      <c r="K152" s="298"/>
      <c r="L152" s="282">
        <v>1543000</v>
      </c>
      <c r="M152" s="282"/>
      <c r="N152" s="299"/>
      <c r="O152" s="298"/>
      <c r="P152" s="299"/>
      <c r="Q152" s="712">
        <f t="shared" si="3"/>
        <v>7448000</v>
      </c>
    </row>
    <row r="153" spans="1:17" x14ac:dyDescent="0.2">
      <c r="A153" s="235" t="s">
        <v>37</v>
      </c>
      <c r="B153" s="191" t="s">
        <v>261</v>
      </c>
      <c r="C153" s="231"/>
      <c r="D153" s="296"/>
      <c r="E153" s="301"/>
      <c r="F153" s="282"/>
      <c r="G153" s="282"/>
      <c r="H153" s="282"/>
      <c r="I153" s="282"/>
      <c r="J153" s="297"/>
      <c r="K153" s="298"/>
      <c r="L153" s="282"/>
      <c r="M153" s="282"/>
      <c r="N153" s="299"/>
      <c r="O153" s="298"/>
      <c r="P153" s="299"/>
      <c r="Q153" s="712">
        <f t="shared" si="3"/>
        <v>0</v>
      </c>
    </row>
    <row r="154" spans="1:17" x14ac:dyDescent="0.2">
      <c r="A154" s="235" t="s">
        <v>38</v>
      </c>
      <c r="B154" s="191" t="s">
        <v>327</v>
      </c>
      <c r="C154" s="231">
        <v>3</v>
      </c>
      <c r="D154" s="296"/>
      <c r="E154" s="301">
        <v>14016000</v>
      </c>
      <c r="F154" s="282">
        <v>2250000</v>
      </c>
      <c r="G154" s="282"/>
      <c r="H154" s="282"/>
      <c r="I154" s="282"/>
      <c r="J154" s="297"/>
      <c r="K154" s="298"/>
      <c r="L154" s="282"/>
      <c r="M154" s="282"/>
      <c r="N154" s="299"/>
      <c r="O154" s="298"/>
      <c r="P154" s="299"/>
      <c r="Q154" s="712">
        <f t="shared" si="3"/>
        <v>16266000</v>
      </c>
    </row>
    <row r="155" spans="1:17" x14ac:dyDescent="0.2">
      <c r="A155" s="235" t="s">
        <v>39</v>
      </c>
      <c r="B155" s="191" t="s">
        <v>659</v>
      </c>
      <c r="C155" s="231">
        <v>1</v>
      </c>
      <c r="D155" s="296"/>
      <c r="E155" s="301">
        <v>2902000</v>
      </c>
      <c r="F155" s="282">
        <v>516000</v>
      </c>
      <c r="G155" s="282"/>
      <c r="H155" s="282"/>
      <c r="I155" s="282"/>
      <c r="J155" s="297"/>
      <c r="K155" s="298"/>
      <c r="L155" s="282"/>
      <c r="M155" s="282"/>
      <c r="N155" s="299"/>
      <c r="O155" s="298"/>
      <c r="P155" s="299"/>
      <c r="Q155" s="712">
        <f t="shared" si="3"/>
        <v>3418000</v>
      </c>
    </row>
    <row r="156" spans="1:17" ht="13.5" thickBot="1" x14ac:dyDescent="0.25">
      <c r="A156" s="314" t="s">
        <v>40</v>
      </c>
      <c r="B156" s="241" t="s">
        <v>660</v>
      </c>
      <c r="C156" s="232">
        <v>4</v>
      </c>
      <c r="D156" s="302"/>
      <c r="E156" s="303">
        <v>14878000</v>
      </c>
      <c r="F156" s="304">
        <v>2670000</v>
      </c>
      <c r="G156" s="304"/>
      <c r="H156" s="304"/>
      <c r="I156" s="304"/>
      <c r="J156" s="305"/>
      <c r="K156" s="306"/>
      <c r="L156" s="304"/>
      <c r="M156" s="304"/>
      <c r="N156" s="307"/>
      <c r="O156" s="306"/>
      <c r="P156" s="307"/>
      <c r="Q156" s="712">
        <f t="shared" si="3"/>
        <v>17548000</v>
      </c>
    </row>
    <row r="157" spans="1:17" ht="16.5" customHeight="1" thickBot="1" x14ac:dyDescent="0.25">
      <c r="A157" s="979" t="s">
        <v>82</v>
      </c>
      <c r="B157" s="1003"/>
      <c r="C157" s="315">
        <f>C87+C88+C89+C90+C91+C92+C93+C94+C95+C96+C97+C98+C99+C102+C103+C104+C105+C106+C107+C108+C109+C110+C111+C112+C113+C114+C115+C116+C117+C118+C119+C120+C121+C122+C123+C124+C125+C129+C130+C131+C132+C133+C134+C135+C136+C138+C139+C140+C141+C142+C143+C146+C147+C148+C149+C151+C152+C153+C154+C156+C155</f>
        <v>40</v>
      </c>
      <c r="D157" s="316">
        <f>SUM(D86:D125)+SUM(D129:D156)</f>
        <v>0</v>
      </c>
      <c r="E157" s="316">
        <f>SUM(E86:E125)+SUM(E129:E156)</f>
        <v>160620300</v>
      </c>
      <c r="F157" s="316">
        <f t="shared" ref="F157:P157" si="4">SUM(F86:F125)+SUM(F129:F156)</f>
        <v>29696700</v>
      </c>
      <c r="G157" s="316">
        <f t="shared" si="4"/>
        <v>79782796</v>
      </c>
      <c r="H157" s="316">
        <f t="shared" si="4"/>
        <v>153930330</v>
      </c>
      <c r="I157" s="316">
        <f t="shared" si="4"/>
        <v>12595784</v>
      </c>
      <c r="J157" s="316">
        <f t="shared" si="4"/>
        <v>7982000</v>
      </c>
      <c r="K157" s="316">
        <f t="shared" si="4"/>
        <v>48857480</v>
      </c>
      <c r="L157" s="316">
        <f t="shared" si="4"/>
        <v>19153000</v>
      </c>
      <c r="M157" s="316">
        <f t="shared" si="4"/>
        <v>0</v>
      </c>
      <c r="N157" s="316">
        <f t="shared" si="4"/>
        <v>0</v>
      </c>
      <c r="O157" s="316">
        <f t="shared" si="4"/>
        <v>0</v>
      </c>
      <c r="P157" s="316">
        <f t="shared" si="4"/>
        <v>61043610</v>
      </c>
      <c r="Q157" s="712">
        <f>SUM(D157:P157)</f>
        <v>573662000</v>
      </c>
    </row>
    <row r="158" spans="1:17" ht="15" customHeight="1" thickBot="1" x14ac:dyDescent="0.25">
      <c r="A158" s="1014" t="s">
        <v>187</v>
      </c>
      <c r="B158" s="1015"/>
      <c r="C158" s="147"/>
      <c r="D158" s="293"/>
      <c r="E158" s="1004">
        <f>E157+F157+G157+H157+I157+J157+K157+L157+M157+N157+O157+P157+D157</f>
        <v>573662000</v>
      </c>
      <c r="F158" s="1004"/>
      <c r="G158" s="1004"/>
      <c r="H158" s="1004"/>
      <c r="I158" s="1004"/>
      <c r="J158" s="1004"/>
      <c r="K158" s="1004"/>
      <c r="L158" s="1004"/>
      <c r="M158" s="1004"/>
      <c r="N158" s="1004"/>
      <c r="O158" s="1004"/>
      <c r="P158" s="1005"/>
      <c r="Q158" s="3">
        <f>E158-D75</f>
        <v>0</v>
      </c>
    </row>
    <row r="159" spans="1:17" ht="13.5" thickBot="1" x14ac:dyDescent="0.25">
      <c r="A159" s="949" t="s">
        <v>188</v>
      </c>
      <c r="B159" s="950"/>
      <c r="C159" s="239"/>
      <c r="D159" s="294"/>
      <c r="E159" s="953">
        <f>D76</f>
        <v>-147598089</v>
      </c>
      <c r="F159" s="953"/>
      <c r="G159" s="953"/>
      <c r="H159" s="953"/>
      <c r="I159" s="953"/>
      <c r="J159" s="953"/>
      <c r="K159" s="953"/>
      <c r="L159" s="953"/>
      <c r="M159" s="953"/>
      <c r="N159" s="953"/>
      <c r="O159" s="953"/>
      <c r="P159" s="954"/>
      <c r="Q159" s="3">
        <f t="shared" ref="Q159:Q160" si="5">E159-D76</f>
        <v>0</v>
      </c>
    </row>
    <row r="160" spans="1:17" ht="13.5" thickBot="1" x14ac:dyDescent="0.25">
      <c r="A160" s="951" t="s">
        <v>189</v>
      </c>
      <c r="B160" s="952"/>
      <c r="C160" s="75"/>
      <c r="D160" s="295"/>
      <c r="E160" s="943">
        <f>SUM(E158:E159)</f>
        <v>426063911</v>
      </c>
      <c r="F160" s="943"/>
      <c r="G160" s="943"/>
      <c r="H160" s="943"/>
      <c r="I160" s="943"/>
      <c r="J160" s="943"/>
      <c r="K160" s="943"/>
      <c r="L160" s="943"/>
      <c r="M160" s="943"/>
      <c r="N160" s="943"/>
      <c r="O160" s="943"/>
      <c r="P160" s="944"/>
      <c r="Q160" s="3">
        <f t="shared" si="5"/>
        <v>0</v>
      </c>
    </row>
  </sheetData>
  <autoFilter ref="B1:B160" xr:uid="{00000000-0009-0000-0000-00000A000000}"/>
  <mergeCells count="48">
    <mergeCell ref="A75:B75"/>
    <mergeCell ref="A157:B157"/>
    <mergeCell ref="E158:P158"/>
    <mergeCell ref="E84:J84"/>
    <mergeCell ref="K84:N84"/>
    <mergeCell ref="O84:P84"/>
    <mergeCell ref="E127:J127"/>
    <mergeCell ref="A158:B158"/>
    <mergeCell ref="A76:B76"/>
    <mergeCell ref="A77:B77"/>
    <mergeCell ref="A86:B86"/>
    <mergeCell ref="B84:B85"/>
    <mergeCell ref="A1:P1"/>
    <mergeCell ref="A3:P3"/>
    <mergeCell ref="A74:B74"/>
    <mergeCell ref="A4:A5"/>
    <mergeCell ref="B4:B5"/>
    <mergeCell ref="E4:I4"/>
    <mergeCell ref="J4:L4"/>
    <mergeCell ref="M4:P4"/>
    <mergeCell ref="A2:P2"/>
    <mergeCell ref="M42:P42"/>
    <mergeCell ref="A6:B6"/>
    <mergeCell ref="J42:L42"/>
    <mergeCell ref="E42:I42"/>
    <mergeCell ref="C42:C43"/>
    <mergeCell ref="A42:A43"/>
    <mergeCell ref="B42:B43"/>
    <mergeCell ref="C4:C5"/>
    <mergeCell ref="D4:D5"/>
    <mergeCell ref="D42:D43"/>
    <mergeCell ref="D84:D85"/>
    <mergeCell ref="C84:C85"/>
    <mergeCell ref="D75:P75"/>
    <mergeCell ref="D76:P76"/>
    <mergeCell ref="D77:P77"/>
    <mergeCell ref="H18:H19"/>
    <mergeCell ref="E160:P160"/>
    <mergeCell ref="A127:A128"/>
    <mergeCell ref="B127:B128"/>
    <mergeCell ref="A84:A85"/>
    <mergeCell ref="A159:B159"/>
    <mergeCell ref="A160:B160"/>
    <mergeCell ref="E159:P159"/>
    <mergeCell ref="D127:D128"/>
    <mergeCell ref="C127:C128"/>
    <mergeCell ref="K127:N127"/>
    <mergeCell ref="O127:P127"/>
  </mergeCells>
  <phoneticPr fontId="13" type="noConversion"/>
  <pageMargins left="0.78740157480314965" right="0.39370078740157483" top="0.59055118110236227" bottom="0.59055118110236227" header="0.51181102362204722" footer="0.51181102362204722"/>
  <pageSetup paperSize="9" scale="65" fitToHeight="4" orientation="landscape" r:id="rId1"/>
  <headerFooter alignWithMargins="0"/>
  <rowBreaks count="3" manualBreakCount="3">
    <brk id="41" max="16383" man="1"/>
    <brk id="83" max="16383" man="1"/>
    <brk id="12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P38"/>
  <sheetViews>
    <sheetView view="pageBreakPreview" zoomScale="90" zoomScaleNormal="100" zoomScaleSheetLayoutView="90" workbookViewId="0">
      <selection activeCell="B12" sqref="B12"/>
    </sheetView>
  </sheetViews>
  <sheetFormatPr defaultRowHeight="12.75" x14ac:dyDescent="0.2"/>
  <cols>
    <col min="1" max="1" width="64.5703125" customWidth="1"/>
    <col min="2" max="2" width="12.85546875" customWidth="1"/>
  </cols>
  <sheetData>
    <row r="1" spans="1:16" ht="15" customHeight="1" x14ac:dyDescent="0.2">
      <c r="A1" s="977" t="s">
        <v>666</v>
      </c>
      <c r="B1" s="977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2" customFormat="1" ht="18.75" customHeight="1" x14ac:dyDescent="0.25">
      <c r="A2" s="1027"/>
      <c r="B2" s="1027"/>
    </row>
    <row r="3" spans="1:16" ht="22.5" customHeight="1" x14ac:dyDescent="0.25">
      <c r="A3" s="1026" t="s">
        <v>262</v>
      </c>
      <c r="B3" s="1026"/>
    </row>
    <row r="4" spans="1:16" ht="17.25" customHeight="1" x14ac:dyDescent="0.25">
      <c r="A4" s="1026" t="s">
        <v>667</v>
      </c>
      <c r="B4" s="1026"/>
    </row>
    <row r="5" spans="1:16" ht="17.25" customHeight="1" thickBot="1" x14ac:dyDescent="0.35">
      <c r="A5" s="143"/>
      <c r="B5" s="146" t="s">
        <v>359</v>
      </c>
    </row>
    <row r="6" spans="1:16" ht="24.95" customHeight="1" thickBot="1" x14ac:dyDescent="0.25">
      <c r="A6" s="1024" t="s">
        <v>360</v>
      </c>
      <c r="B6" s="1025"/>
    </row>
    <row r="7" spans="1:16" ht="24.95" customHeight="1" thickBot="1" x14ac:dyDescent="0.25">
      <c r="A7" s="338"/>
      <c r="B7" s="338"/>
    </row>
    <row r="8" spans="1:16" ht="24.95" customHeight="1" x14ac:dyDescent="0.2">
      <c r="A8" s="349" t="s">
        <v>344</v>
      </c>
      <c r="B8" s="350">
        <f>'Önk.bev.'!G17</f>
        <v>8442000</v>
      </c>
    </row>
    <row r="9" spans="1:16" ht="24.95" customHeight="1" x14ac:dyDescent="0.2">
      <c r="A9" s="833" t="s">
        <v>559</v>
      </c>
      <c r="B9" s="707">
        <f>'Hiv.bev.'!G17</f>
        <v>5500000</v>
      </c>
    </row>
    <row r="10" spans="1:16" ht="24.95" customHeight="1" thickBot="1" x14ac:dyDescent="0.25">
      <c r="A10" s="831" t="s">
        <v>710</v>
      </c>
      <c r="B10" s="832">
        <f>Ovibev.!G17</f>
        <v>720000</v>
      </c>
    </row>
    <row r="11" spans="1:16" ht="24.95" customHeight="1" thickBot="1" x14ac:dyDescent="0.25">
      <c r="A11" s="340" t="s">
        <v>558</v>
      </c>
      <c r="B11" s="456">
        <f>SUM(B8:B10)</f>
        <v>14662000</v>
      </c>
    </row>
    <row r="12" spans="1:16" ht="24.95" customHeight="1" x14ac:dyDescent="0.2">
      <c r="A12" s="341" t="s">
        <v>345</v>
      </c>
      <c r="B12" s="344">
        <f>'Önk.bev.'!G21</f>
        <v>6000000</v>
      </c>
    </row>
    <row r="13" spans="1:16" ht="24.95" customHeight="1" x14ac:dyDescent="0.2">
      <c r="A13" s="342" t="s">
        <v>346</v>
      </c>
      <c r="B13" s="345">
        <f>'Önk.bev.'!G22</f>
        <v>64000000</v>
      </c>
    </row>
    <row r="14" spans="1:16" ht="24.95" customHeight="1" x14ac:dyDescent="0.2">
      <c r="A14" s="342" t="s">
        <v>347</v>
      </c>
      <c r="B14" s="345">
        <f>'Önk.bev.'!G23</f>
        <v>0</v>
      </c>
    </row>
    <row r="15" spans="1:16" ht="24.95" customHeight="1" x14ac:dyDescent="0.2">
      <c r="A15" s="342" t="s">
        <v>348</v>
      </c>
      <c r="B15" s="345">
        <f>'Önk.bev.'!G24</f>
        <v>150000</v>
      </c>
    </row>
    <row r="16" spans="1:16" ht="24.95" customHeight="1" x14ac:dyDescent="0.2">
      <c r="A16" s="342" t="s">
        <v>349</v>
      </c>
      <c r="B16" s="345">
        <v>0</v>
      </c>
    </row>
    <row r="17" spans="1:2" ht="24.95" customHeight="1" thickBot="1" x14ac:dyDescent="0.25">
      <c r="A17" s="342" t="s">
        <v>350</v>
      </c>
      <c r="B17" s="345">
        <f>'Önk.bev.'!G28</f>
        <v>200000</v>
      </c>
    </row>
    <row r="18" spans="1:2" ht="24.95" customHeight="1" thickBot="1" x14ac:dyDescent="0.25">
      <c r="A18" s="340" t="s">
        <v>218</v>
      </c>
      <c r="B18" s="456">
        <f>SUM(B12:B17)</f>
        <v>70350000</v>
      </c>
    </row>
    <row r="19" spans="1:2" ht="24.95" customHeight="1" x14ac:dyDescent="0.2">
      <c r="A19" s="341" t="s">
        <v>217</v>
      </c>
      <c r="B19" s="344">
        <f>'Önk.bev.'!G31</f>
        <v>100000</v>
      </c>
    </row>
    <row r="20" spans="1:2" ht="24.95" customHeight="1" x14ac:dyDescent="0.2">
      <c r="A20" s="342" t="s">
        <v>351</v>
      </c>
      <c r="B20" s="345">
        <v>0</v>
      </c>
    </row>
    <row r="21" spans="1:2" ht="24.95" customHeight="1" x14ac:dyDescent="0.2">
      <c r="A21" s="342" t="s">
        <v>352</v>
      </c>
      <c r="B21" s="345">
        <f>'Önk.bev.'!G33</f>
        <v>300000</v>
      </c>
    </row>
    <row r="22" spans="1:2" ht="24.95" customHeight="1" x14ac:dyDescent="0.2">
      <c r="A22" s="342" t="s">
        <v>353</v>
      </c>
      <c r="B22" s="345">
        <f>'Önk.bev.'!G34</f>
        <v>8298170</v>
      </c>
    </row>
    <row r="23" spans="1:2" ht="24.95" customHeight="1" x14ac:dyDescent="0.2">
      <c r="A23" s="342" t="s">
        <v>354</v>
      </c>
      <c r="B23" s="345">
        <f>'Önk.bev.'!G35</f>
        <v>3643000</v>
      </c>
    </row>
    <row r="24" spans="1:2" ht="24.95" customHeight="1" x14ac:dyDescent="0.2">
      <c r="A24" s="342" t="s">
        <v>355</v>
      </c>
      <c r="B24" s="345">
        <f>'Önk.bev.'!G36</f>
        <v>2962505.9000000004</v>
      </c>
    </row>
    <row r="25" spans="1:2" ht="24.95" customHeight="1" x14ac:dyDescent="0.2">
      <c r="A25" s="342" t="s">
        <v>356</v>
      </c>
      <c r="B25" s="345">
        <f>'Önk.bev.'!G37</f>
        <v>482272</v>
      </c>
    </row>
    <row r="26" spans="1:2" ht="24.95" customHeight="1" x14ac:dyDescent="0.2">
      <c r="A26" s="342" t="s">
        <v>357</v>
      </c>
      <c r="B26" s="345">
        <f>'Önk.bev.'!G38</f>
        <v>10000</v>
      </c>
    </row>
    <row r="27" spans="1:2" ht="24.95" customHeight="1" x14ac:dyDescent="0.2">
      <c r="A27" s="342" t="s">
        <v>555</v>
      </c>
      <c r="B27" s="345">
        <f>'Önk.bev.'!G39+'Önk.bev.'!G40</f>
        <v>1015000</v>
      </c>
    </row>
    <row r="28" spans="1:2" ht="24.95" customHeight="1" x14ac:dyDescent="0.2">
      <c r="A28" s="342" t="s">
        <v>358</v>
      </c>
      <c r="B28" s="345">
        <f>'Művh.bev.'!G20</f>
        <v>222887</v>
      </c>
    </row>
    <row r="29" spans="1:2" ht="24.95" customHeight="1" x14ac:dyDescent="0.2">
      <c r="A29" s="342" t="s">
        <v>556</v>
      </c>
      <c r="B29" s="345">
        <f>'Hiv.bev.'!G18+'Hiv.bev.'!G19</f>
        <v>35300</v>
      </c>
    </row>
    <row r="30" spans="1:2" ht="24.95" customHeight="1" thickBot="1" x14ac:dyDescent="0.25">
      <c r="A30" s="343" t="s">
        <v>557</v>
      </c>
      <c r="B30" s="346">
        <f>Ovibev.!G24</f>
        <v>1621414</v>
      </c>
    </row>
    <row r="31" spans="1:2" ht="24.95" customHeight="1" thickBot="1" x14ac:dyDescent="0.25">
      <c r="A31" s="340" t="s">
        <v>166</v>
      </c>
      <c r="B31" s="456">
        <f>SUM(B19:B30)</f>
        <v>18690548.899999999</v>
      </c>
    </row>
    <row r="32" spans="1:2" ht="24.95" customHeight="1" x14ac:dyDescent="0.2">
      <c r="A32" s="341" t="s">
        <v>560</v>
      </c>
      <c r="B32" s="344">
        <f>'Önk.bev.'!G42</f>
        <v>10000000</v>
      </c>
    </row>
    <row r="33" spans="1:2" ht="24.95" customHeight="1" x14ac:dyDescent="0.2">
      <c r="A33" s="341" t="s">
        <v>711</v>
      </c>
      <c r="B33" s="344">
        <f>'Önk.bev.'!G43</f>
        <v>21676000</v>
      </c>
    </row>
    <row r="34" spans="1:2" ht="24.95" customHeight="1" x14ac:dyDescent="0.2">
      <c r="A34" s="706" t="s">
        <v>682</v>
      </c>
      <c r="B34" s="707">
        <f>'Önk.bev.'!G20</f>
        <v>7600000</v>
      </c>
    </row>
    <row r="35" spans="1:2" ht="24.95" customHeight="1" thickBot="1" x14ac:dyDescent="0.25">
      <c r="A35" s="339" t="s">
        <v>561</v>
      </c>
      <c r="B35" s="347">
        <f>'Önk.bev.'!G44+'Önk.bev.'!G45</f>
        <v>620000</v>
      </c>
    </row>
    <row r="36" spans="1:2" ht="24.95" customHeight="1" thickBot="1" x14ac:dyDescent="0.25">
      <c r="A36" s="351" t="s">
        <v>4</v>
      </c>
      <c r="B36" s="456">
        <f>SUM(B32:B35)</f>
        <v>39896000</v>
      </c>
    </row>
    <row r="37" spans="1:2" ht="24.95" customHeight="1" thickBot="1" x14ac:dyDescent="0.3">
      <c r="A37" s="352" t="s">
        <v>82</v>
      </c>
      <c r="B37" s="348">
        <f>+B11+B18+B31+B36</f>
        <v>143598548.90000001</v>
      </c>
    </row>
    <row r="38" spans="1:2" ht="24.95" customHeight="1" x14ac:dyDescent="0.2"/>
  </sheetData>
  <mergeCells count="5">
    <mergeCell ref="A6:B6"/>
    <mergeCell ref="A3:B3"/>
    <mergeCell ref="A4:B4"/>
    <mergeCell ref="A1:B1"/>
    <mergeCell ref="A2:B2"/>
  </mergeCells>
  <phoneticPr fontId="0" type="noConversion"/>
  <pageMargins left="0.98425196850393704" right="0.78740157480314965" top="0.98425196850393704" bottom="0.59055118110236227" header="0.51181102362204722" footer="0.51181102362204722"/>
  <pageSetup paperSize="9" scale="84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F16"/>
  <sheetViews>
    <sheetView zoomScaleNormal="100" workbookViewId="0">
      <selection activeCell="B10" sqref="B10"/>
    </sheetView>
  </sheetViews>
  <sheetFormatPr defaultRowHeight="12.75" x14ac:dyDescent="0.2"/>
  <cols>
    <col min="1" max="1" width="76" customWidth="1"/>
    <col min="2" max="2" width="14.85546875" customWidth="1"/>
    <col min="4" max="4" width="24.85546875" customWidth="1"/>
  </cols>
  <sheetData>
    <row r="1" spans="1:6" ht="18.75" customHeight="1" x14ac:dyDescent="0.2">
      <c r="A1" s="1029" t="s">
        <v>669</v>
      </c>
      <c r="B1" s="1029"/>
      <c r="C1" s="8"/>
      <c r="D1" s="1029"/>
      <c r="E1" s="1029"/>
      <c r="F1" s="1029"/>
    </row>
    <row r="2" spans="1:6" ht="18.75" customHeight="1" x14ac:dyDescent="0.2">
      <c r="A2" s="77"/>
      <c r="B2" s="78"/>
      <c r="C2" s="78"/>
      <c r="D2" s="933"/>
      <c r="E2" s="934"/>
      <c r="F2" s="934"/>
    </row>
    <row r="3" spans="1:6" ht="34.5" customHeight="1" x14ac:dyDescent="0.25">
      <c r="A3" s="1030" t="s">
        <v>242</v>
      </c>
      <c r="B3" s="1030"/>
      <c r="C3" s="79"/>
      <c r="D3" s="1030"/>
      <c r="E3" s="1030"/>
      <c r="F3" s="1030"/>
    </row>
    <row r="4" spans="1:6" ht="20.25" customHeight="1" x14ac:dyDescent="0.25">
      <c r="A4" s="1031" t="s">
        <v>668</v>
      </c>
      <c r="B4" s="1031"/>
      <c r="C4" s="13"/>
      <c r="D4" s="1031"/>
      <c r="E4" s="1031"/>
      <c r="F4" s="1031"/>
    </row>
    <row r="6" spans="1:6" ht="12.75" customHeight="1" x14ac:dyDescent="0.25">
      <c r="A6" s="1028" t="s">
        <v>361</v>
      </c>
      <c r="B6" s="1028"/>
    </row>
    <row r="7" spans="1:6" x14ac:dyDescent="0.2">
      <c r="A7" s="145"/>
      <c r="B7" s="145"/>
    </row>
    <row r="8" spans="1:6" ht="15" x14ac:dyDescent="0.3">
      <c r="A8" s="7"/>
    </row>
    <row r="9" spans="1:6" ht="13.5" thickBot="1" x14ac:dyDescent="0.25">
      <c r="B9" s="1" t="s">
        <v>359</v>
      </c>
    </row>
    <row r="10" spans="1:6" ht="24.95" customHeight="1" x14ac:dyDescent="0.2">
      <c r="A10" s="353" t="s">
        <v>340</v>
      </c>
      <c r="B10" s="356">
        <f>'Önk.bev.'!G8</f>
        <v>79507484</v>
      </c>
    </row>
    <row r="11" spans="1:6" ht="24.95" customHeight="1" x14ac:dyDescent="0.2">
      <c r="A11" s="354" t="s">
        <v>341</v>
      </c>
      <c r="B11" s="357">
        <f>'Önk.bev.'!G9</f>
        <v>46071830</v>
      </c>
    </row>
    <row r="12" spans="1:6" ht="31.5" customHeight="1" x14ac:dyDescent="0.2">
      <c r="A12" s="354" t="s">
        <v>342</v>
      </c>
      <c r="B12" s="357">
        <f>'Önk.bev.'!G10</f>
        <v>30877250</v>
      </c>
    </row>
    <row r="13" spans="1:6" ht="24.95" customHeight="1" x14ac:dyDescent="0.2">
      <c r="A13" s="354" t="s">
        <v>343</v>
      </c>
      <c r="B13" s="357">
        <f>'Önk.bev.'!G11</f>
        <v>3138759</v>
      </c>
    </row>
    <row r="14" spans="1:6" ht="15.75" x14ac:dyDescent="0.2">
      <c r="A14" s="457" t="s">
        <v>683</v>
      </c>
      <c r="B14" s="357">
        <v>0</v>
      </c>
    </row>
    <row r="15" spans="1:6" ht="32.25" thickBot="1" x14ac:dyDescent="0.25">
      <c r="A15" s="458" t="s">
        <v>572</v>
      </c>
      <c r="B15" s="447">
        <v>0</v>
      </c>
    </row>
    <row r="16" spans="1:6" ht="24.95" customHeight="1" thickBot="1" x14ac:dyDescent="0.25">
      <c r="A16" s="355" t="s">
        <v>228</v>
      </c>
      <c r="B16" s="459">
        <f>SUM(B10:B15)</f>
        <v>159595323</v>
      </c>
    </row>
  </sheetData>
  <mergeCells count="8">
    <mergeCell ref="A6:B6"/>
    <mergeCell ref="D1:F1"/>
    <mergeCell ref="D2:F2"/>
    <mergeCell ref="D3:F3"/>
    <mergeCell ref="D4:F4"/>
    <mergeCell ref="A4:B4"/>
    <mergeCell ref="A1:B1"/>
    <mergeCell ref="A3:B3"/>
  </mergeCells>
  <phoneticPr fontId="0" type="noConversion"/>
  <pageMargins left="0.59055118110236227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B14"/>
  <sheetViews>
    <sheetView zoomScaleNormal="100" workbookViewId="0">
      <selection activeCell="B13" sqref="B13"/>
    </sheetView>
  </sheetViews>
  <sheetFormatPr defaultRowHeight="12.75" x14ac:dyDescent="0.2"/>
  <cols>
    <col min="1" max="1" width="58" customWidth="1"/>
    <col min="2" max="2" width="13.5703125" customWidth="1"/>
  </cols>
  <sheetData>
    <row r="1" spans="1:2" s="152" customFormat="1" ht="15" customHeight="1" x14ac:dyDescent="0.25">
      <c r="A1" s="1034" t="s">
        <v>670</v>
      </c>
      <c r="B1" s="1034"/>
    </row>
    <row r="2" spans="1:2" ht="14.25" x14ac:dyDescent="0.2">
      <c r="A2" s="934"/>
      <c r="B2" s="934"/>
    </row>
    <row r="3" spans="1:2" ht="17.25" customHeight="1" x14ac:dyDescent="0.2"/>
    <row r="4" spans="1:2" ht="18" customHeight="1" x14ac:dyDescent="0.25">
      <c r="A4" s="1031" t="s">
        <v>242</v>
      </c>
      <c r="B4" s="1031"/>
    </row>
    <row r="5" spans="1:2" ht="15.75" x14ac:dyDescent="0.25">
      <c r="A5" s="1033" t="s">
        <v>668</v>
      </c>
      <c r="B5" s="1033"/>
    </row>
    <row r="6" spans="1:2" ht="15.75" x14ac:dyDescent="0.25">
      <c r="A6" s="76"/>
    </row>
    <row r="7" spans="1:2" ht="15.75" customHeight="1" x14ac:dyDescent="0.25">
      <c r="A7" s="1032" t="s">
        <v>219</v>
      </c>
      <c r="B7" s="1032"/>
    </row>
    <row r="8" spans="1:2" ht="15.75" customHeight="1" x14ac:dyDescent="0.25">
      <c r="A8" s="91"/>
      <c r="B8" s="91"/>
    </row>
    <row r="9" spans="1:2" ht="15.75" customHeight="1" thickBot="1" x14ac:dyDescent="0.25">
      <c r="A9" s="149"/>
      <c r="B9" s="1" t="s">
        <v>359</v>
      </c>
    </row>
    <row r="10" spans="1:2" ht="30" customHeight="1" x14ac:dyDescent="0.2">
      <c r="A10" s="460" t="s">
        <v>364</v>
      </c>
      <c r="B10" s="461">
        <v>500000</v>
      </c>
    </row>
    <row r="11" spans="1:2" ht="30" customHeight="1" x14ac:dyDescent="0.2">
      <c r="A11" s="462" t="s">
        <v>365</v>
      </c>
      <c r="B11" s="463">
        <f>'Önk.kiad.'!G58</f>
        <v>3957000</v>
      </c>
    </row>
    <row r="12" spans="1:2" ht="30" customHeight="1" thickBot="1" x14ac:dyDescent="0.25">
      <c r="A12" s="710" t="s">
        <v>684</v>
      </c>
      <c r="B12" s="711">
        <f>'Önk.kiad.'!G57</f>
        <v>3525000</v>
      </c>
    </row>
    <row r="13" spans="1:2" ht="30" customHeight="1" thickBot="1" x14ac:dyDescent="0.25">
      <c r="A13" s="464" t="s">
        <v>366</v>
      </c>
      <c r="B13" s="465">
        <f>B10+B11+B12</f>
        <v>7982000</v>
      </c>
    </row>
    <row r="14" spans="1:2" ht="14.25" x14ac:dyDescent="0.2">
      <c r="A14" s="26"/>
      <c r="B14" s="26"/>
    </row>
  </sheetData>
  <mergeCells count="5">
    <mergeCell ref="A7:B7"/>
    <mergeCell ref="A5:B5"/>
    <mergeCell ref="A4:B4"/>
    <mergeCell ref="A1:B1"/>
    <mergeCell ref="A2:B2"/>
  </mergeCells>
  <phoneticPr fontId="0" type="noConversion"/>
  <printOptions horizontalCentered="1" verticalCentered="1"/>
  <pageMargins left="0.78740157480314965" right="0.78740157480314965" top="0.78740157480314965" bottom="0.98425196850393704" header="0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5:D38"/>
  <sheetViews>
    <sheetView topLeftCell="A19" zoomScaleNormal="100" workbookViewId="0">
      <selection activeCell="C38" sqref="C38"/>
    </sheetView>
  </sheetViews>
  <sheetFormatPr defaultRowHeight="12.75" x14ac:dyDescent="0.2"/>
  <cols>
    <col min="2" max="2" width="58.42578125" customWidth="1"/>
    <col min="3" max="3" width="18.85546875" customWidth="1"/>
    <col min="7" max="7" width="11.140625" bestFit="1" customWidth="1"/>
  </cols>
  <sheetData>
    <row r="5" spans="1:4" ht="15" customHeight="1" x14ac:dyDescent="0.2">
      <c r="A5" s="977" t="s">
        <v>671</v>
      </c>
      <c r="B5" s="977"/>
      <c r="C5" s="977"/>
      <c r="D5" s="977"/>
    </row>
    <row r="6" spans="1:4" ht="15" customHeight="1" x14ac:dyDescent="0.2">
      <c r="A6" s="933"/>
      <c r="B6" s="933"/>
      <c r="C6" s="933"/>
    </row>
    <row r="7" spans="1:4" ht="15" customHeight="1" x14ac:dyDescent="0.2">
      <c r="A7" s="11"/>
      <c r="B7" s="11"/>
      <c r="C7" s="12"/>
    </row>
    <row r="8" spans="1:4" ht="15.75" x14ac:dyDescent="0.25">
      <c r="A8" s="1031" t="s">
        <v>242</v>
      </c>
      <c r="B8" s="1031"/>
      <c r="C8" s="1031"/>
      <c r="D8" s="1031"/>
    </row>
    <row r="9" spans="1:4" ht="15.75" x14ac:dyDescent="0.25">
      <c r="A9" s="1033" t="s">
        <v>668</v>
      </c>
      <c r="B9" s="1033"/>
      <c r="C9" s="1033"/>
      <c r="D9" s="1033"/>
    </row>
    <row r="10" spans="1:4" ht="15.75" x14ac:dyDescent="0.25">
      <c r="A10" s="76"/>
      <c r="B10" s="76"/>
      <c r="C10" s="76"/>
    </row>
    <row r="11" spans="1:4" ht="15.75" x14ac:dyDescent="0.25">
      <c r="A11" s="1033" t="s">
        <v>186</v>
      </c>
      <c r="B11" s="1033"/>
      <c r="C11" s="1033"/>
      <c r="D11" s="1033"/>
    </row>
    <row r="12" spans="1:4" ht="15.75" x14ac:dyDescent="0.25">
      <c r="A12" s="76"/>
      <c r="B12" s="76"/>
      <c r="C12" s="76"/>
      <c r="D12" s="76"/>
    </row>
    <row r="13" spans="1:4" ht="16.5" customHeight="1" thickBot="1" x14ac:dyDescent="0.25">
      <c r="C13" s="358" t="s">
        <v>554</v>
      </c>
    </row>
    <row r="14" spans="1:4" ht="24.95" customHeight="1" thickBot="1" x14ac:dyDescent="0.3">
      <c r="B14" s="367" t="s">
        <v>220</v>
      </c>
      <c r="C14" s="366" t="s">
        <v>359</v>
      </c>
    </row>
    <row r="15" spans="1:4" ht="24.95" customHeight="1" x14ac:dyDescent="0.25">
      <c r="B15" s="372" t="s">
        <v>562</v>
      </c>
      <c r="C15" s="369">
        <v>3930000</v>
      </c>
    </row>
    <row r="16" spans="1:4" ht="24.95" customHeight="1" x14ac:dyDescent="0.25">
      <c r="B16" s="372" t="s">
        <v>692</v>
      </c>
      <c r="C16" s="369">
        <v>9000000</v>
      </c>
    </row>
    <row r="17" spans="2:3" ht="24.95" customHeight="1" x14ac:dyDescent="0.25">
      <c r="B17" s="372" t="s">
        <v>712</v>
      </c>
      <c r="C17" s="369">
        <v>1846000</v>
      </c>
    </row>
    <row r="18" spans="2:3" ht="24.95" customHeight="1" x14ac:dyDescent="0.25">
      <c r="B18" s="373" t="s">
        <v>563</v>
      </c>
      <c r="C18" s="362">
        <v>200000</v>
      </c>
    </row>
    <row r="19" spans="2:3" ht="24.95" customHeight="1" x14ac:dyDescent="0.25">
      <c r="B19" s="373" t="s">
        <v>542</v>
      </c>
      <c r="C19" s="362">
        <f>200000+100000+45000</f>
        <v>345000</v>
      </c>
    </row>
    <row r="20" spans="2:3" ht="24.95" customHeight="1" x14ac:dyDescent="0.25">
      <c r="B20" s="373" t="s">
        <v>566</v>
      </c>
      <c r="C20" s="362">
        <v>133000</v>
      </c>
    </row>
    <row r="21" spans="2:3" ht="24.95" customHeight="1" x14ac:dyDescent="0.25">
      <c r="B21" s="719" t="s">
        <v>696</v>
      </c>
      <c r="C21" s="720">
        <v>120000</v>
      </c>
    </row>
    <row r="22" spans="2:3" ht="24.95" customHeight="1" x14ac:dyDescent="0.25">
      <c r="B22" s="373" t="s">
        <v>567</v>
      </c>
      <c r="C22" s="362">
        <v>1400000</v>
      </c>
    </row>
    <row r="23" spans="2:3" ht="24.95" customHeight="1" x14ac:dyDescent="0.25">
      <c r="B23" s="373" t="s">
        <v>367</v>
      </c>
      <c r="C23" s="374">
        <v>650000</v>
      </c>
    </row>
    <row r="24" spans="2:3" ht="24.95" customHeight="1" x14ac:dyDescent="0.25">
      <c r="B24" s="373" t="s">
        <v>565</v>
      </c>
      <c r="C24" s="374">
        <v>1215000</v>
      </c>
    </row>
    <row r="25" spans="2:3" ht="24.95" customHeight="1" thickBot="1" x14ac:dyDescent="0.3">
      <c r="B25" s="360" t="s">
        <v>564</v>
      </c>
      <c r="C25" s="375">
        <f>1170000+498420+36000+27000+33000+378000+12000+176000+328000</f>
        <v>2658420</v>
      </c>
    </row>
    <row r="26" spans="2:3" ht="24.95" customHeight="1" thickBot="1" x14ac:dyDescent="0.3">
      <c r="B26" s="365" t="s">
        <v>221</v>
      </c>
      <c r="C26" s="370">
        <f>SUM(C15:C25)</f>
        <v>21497420</v>
      </c>
    </row>
    <row r="27" spans="2:3" ht="24.95" customHeight="1" thickBot="1" x14ac:dyDescent="0.3">
      <c r="B27" s="1035"/>
      <c r="C27" s="1036"/>
    </row>
    <row r="28" spans="2:3" ht="24.95" customHeight="1" thickBot="1" x14ac:dyDescent="0.3">
      <c r="B28" s="367" t="s">
        <v>222</v>
      </c>
      <c r="C28" s="371" t="s">
        <v>359</v>
      </c>
    </row>
    <row r="29" spans="2:3" ht="24.95" customHeight="1" x14ac:dyDescent="0.25">
      <c r="B29" s="368" t="s">
        <v>695</v>
      </c>
      <c r="C29" s="369">
        <v>2360000</v>
      </c>
    </row>
    <row r="30" spans="2:3" ht="24.95" customHeight="1" x14ac:dyDescent="0.25">
      <c r="B30" s="359" t="s">
        <v>368</v>
      </c>
      <c r="C30" s="362">
        <v>2959890</v>
      </c>
    </row>
    <row r="31" spans="2:3" ht="24.95" customHeight="1" x14ac:dyDescent="0.25">
      <c r="B31" s="717" t="s">
        <v>693</v>
      </c>
      <c r="C31" s="718">
        <v>7245000</v>
      </c>
    </row>
    <row r="32" spans="2:3" ht="24.95" customHeight="1" x14ac:dyDescent="0.25">
      <c r="B32" s="717" t="s">
        <v>694</v>
      </c>
      <c r="C32" s="718">
        <v>200000</v>
      </c>
    </row>
    <row r="33" spans="2:3" ht="24.95" customHeight="1" x14ac:dyDescent="0.25">
      <c r="B33" s="717" t="s">
        <v>573</v>
      </c>
      <c r="C33" s="718">
        <v>23858000</v>
      </c>
    </row>
    <row r="34" spans="2:3" ht="24.95" customHeight="1" thickBot="1" x14ac:dyDescent="0.3">
      <c r="B34" s="376" t="s">
        <v>568</v>
      </c>
      <c r="C34" s="363">
        <f>1955000+54000+799170+6442000+640000</f>
        <v>9890170</v>
      </c>
    </row>
    <row r="35" spans="2:3" ht="24.95" customHeight="1" thickBot="1" x14ac:dyDescent="0.3">
      <c r="B35" s="361" t="s">
        <v>297</v>
      </c>
      <c r="C35" s="364">
        <f>SUM(C29:C34)</f>
        <v>46513060</v>
      </c>
    </row>
    <row r="36" spans="2:3" ht="24.95" customHeight="1" x14ac:dyDescent="0.2"/>
    <row r="37" spans="2:3" ht="24.95" customHeight="1" thickBot="1" x14ac:dyDescent="0.25"/>
    <row r="38" spans="2:3" ht="24.95" customHeight="1" thickBot="1" x14ac:dyDescent="0.3">
      <c r="B38" s="377" t="s">
        <v>334</v>
      </c>
      <c r="C38" s="378">
        <f>C26+C35</f>
        <v>68010480</v>
      </c>
    </row>
  </sheetData>
  <mergeCells count="6">
    <mergeCell ref="A5:D5"/>
    <mergeCell ref="B27:C27"/>
    <mergeCell ref="A6:C6"/>
    <mergeCell ref="A11:D11"/>
    <mergeCell ref="A8:D8"/>
    <mergeCell ref="A9:D9"/>
  </mergeCells>
  <phoneticPr fontId="13" type="noConversion"/>
  <pageMargins left="0.75" right="0.75" top="1" bottom="1" header="0.5" footer="0.5"/>
  <pageSetup paperSize="9" scale="8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3:G20"/>
  <sheetViews>
    <sheetView workbookViewId="0">
      <selection activeCell="C18" sqref="C18"/>
    </sheetView>
  </sheetViews>
  <sheetFormatPr defaultRowHeight="12.75" x14ac:dyDescent="0.2"/>
  <cols>
    <col min="2" max="2" width="45.7109375" customWidth="1"/>
    <col min="3" max="3" width="12.7109375" customWidth="1"/>
  </cols>
  <sheetData>
    <row r="3" spans="1:7" ht="15" customHeight="1" x14ac:dyDescent="0.2">
      <c r="A3" s="977" t="s">
        <v>672</v>
      </c>
      <c r="B3" s="977"/>
      <c r="C3" s="977"/>
      <c r="D3" s="977"/>
      <c r="E3" s="12"/>
      <c r="F3" s="12"/>
      <c r="G3" s="12"/>
    </row>
    <row r="4" spans="1:7" ht="15" customHeight="1" x14ac:dyDescent="0.2">
      <c r="A4" s="933"/>
      <c r="B4" s="934"/>
      <c r="C4" s="934"/>
      <c r="D4" s="934"/>
      <c r="E4" s="12"/>
      <c r="F4" s="12"/>
      <c r="G4" s="12"/>
    </row>
    <row r="5" spans="1:7" ht="15" x14ac:dyDescent="0.2">
      <c r="B5" s="11"/>
      <c r="C5" s="11"/>
      <c r="D5" s="11"/>
      <c r="E5" s="11"/>
    </row>
    <row r="6" spans="1:7" ht="15.75" x14ac:dyDescent="0.25">
      <c r="A6" s="1031" t="s">
        <v>242</v>
      </c>
      <c r="B6" s="1031"/>
      <c r="C6" s="1031"/>
      <c r="D6" s="1031"/>
      <c r="E6" s="13"/>
      <c r="F6" s="13"/>
      <c r="G6" s="13"/>
    </row>
    <row r="7" spans="1:7" ht="15.75" x14ac:dyDescent="0.25">
      <c r="A7" s="1033" t="s">
        <v>668</v>
      </c>
      <c r="B7" s="1033"/>
      <c r="C7" s="1033"/>
      <c r="D7" s="1033"/>
      <c r="E7" s="14"/>
      <c r="F7" s="14"/>
      <c r="G7" s="14"/>
    </row>
    <row r="10" spans="1:7" ht="15.75" x14ac:dyDescent="0.25">
      <c r="A10" s="1037" t="s">
        <v>83</v>
      </c>
      <c r="B10" s="1037"/>
      <c r="C10" s="1037"/>
      <c r="D10" s="1037"/>
      <c r="E10" s="15"/>
      <c r="F10" s="15"/>
      <c r="G10" s="15"/>
    </row>
    <row r="13" spans="1:7" ht="13.5" thickBot="1" x14ac:dyDescent="0.25">
      <c r="C13" s="1" t="s">
        <v>10</v>
      </c>
    </row>
    <row r="14" spans="1:7" ht="15" x14ac:dyDescent="0.25">
      <c r="B14" s="20" t="s">
        <v>6</v>
      </c>
      <c r="C14" s="16">
        <f>'Önk.kiad.'!G80/1000</f>
        <v>12400</v>
      </c>
    </row>
    <row r="15" spans="1:7" ht="15" x14ac:dyDescent="0.25">
      <c r="B15" s="18"/>
      <c r="C15" s="17"/>
    </row>
    <row r="16" spans="1:7" ht="15" x14ac:dyDescent="0.25">
      <c r="B16" s="18" t="s">
        <v>223</v>
      </c>
      <c r="C16" s="19"/>
    </row>
    <row r="17" spans="2:3" ht="15" x14ac:dyDescent="0.25">
      <c r="B17" s="10" t="s">
        <v>339</v>
      </c>
      <c r="C17" s="138">
        <f>'Önk.kiad.'!G81/1000</f>
        <v>48643.61</v>
      </c>
    </row>
    <row r="18" spans="2:3" ht="15" x14ac:dyDescent="0.25">
      <c r="B18" s="18" t="s">
        <v>263</v>
      </c>
      <c r="C18" s="21">
        <f>SUM(C17:C17)</f>
        <v>48643.61</v>
      </c>
    </row>
    <row r="19" spans="2:3" ht="15" thickBot="1" x14ac:dyDescent="0.25">
      <c r="B19" s="22"/>
      <c r="C19" s="23"/>
    </row>
    <row r="20" spans="2:3" ht="15.75" thickBot="1" x14ac:dyDescent="0.3">
      <c r="B20" s="9" t="s">
        <v>84</v>
      </c>
      <c r="C20" s="24">
        <f>C14+C18</f>
        <v>61043.61</v>
      </c>
    </row>
  </sheetData>
  <mergeCells count="5">
    <mergeCell ref="A3:D3"/>
    <mergeCell ref="A6:D6"/>
    <mergeCell ref="A7:D7"/>
    <mergeCell ref="A10:D10"/>
    <mergeCell ref="A4:D4"/>
  </mergeCells>
  <phoneticPr fontId="13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I80"/>
  <sheetViews>
    <sheetView zoomScaleNormal="100" workbookViewId="0">
      <selection activeCell="C13" sqref="C13"/>
    </sheetView>
  </sheetViews>
  <sheetFormatPr defaultRowHeight="12.75" x14ac:dyDescent="0.2"/>
  <cols>
    <col min="1" max="1" width="6.7109375" customWidth="1"/>
    <col min="2" max="2" width="45.140625" customWidth="1"/>
    <col min="3" max="5" width="10.7109375" customWidth="1"/>
  </cols>
  <sheetData>
    <row r="1" spans="1:5" ht="15" customHeight="1" x14ac:dyDescent="0.2">
      <c r="A1" s="977" t="s">
        <v>673</v>
      </c>
      <c r="B1" s="977"/>
      <c r="C1" s="977"/>
      <c r="D1" s="977"/>
      <c r="E1" s="977"/>
    </row>
    <row r="2" spans="1:5" ht="15" customHeight="1" x14ac:dyDescent="0.2">
      <c r="A2" s="933"/>
      <c r="B2" s="934"/>
      <c r="C2" s="934"/>
      <c r="D2" s="934"/>
      <c r="E2" s="934"/>
    </row>
    <row r="3" spans="1:5" ht="15" x14ac:dyDescent="0.2">
      <c r="A3" s="11"/>
      <c r="B3" s="11"/>
      <c r="C3" s="11"/>
      <c r="D3" s="11"/>
    </row>
    <row r="4" spans="1:5" ht="15.75" x14ac:dyDescent="0.25">
      <c r="A4" s="1031" t="s">
        <v>242</v>
      </c>
      <c r="B4" s="1031"/>
      <c r="C4" s="1031"/>
      <c r="D4" s="1031"/>
      <c r="E4" s="1031"/>
    </row>
    <row r="5" spans="1:5" ht="15.75" x14ac:dyDescent="0.25">
      <c r="A5" s="1033" t="s">
        <v>668</v>
      </c>
      <c r="B5" s="1033"/>
      <c r="C5" s="1033"/>
      <c r="D5" s="1033"/>
      <c r="E5" s="1033"/>
    </row>
    <row r="6" spans="1:5" ht="15" x14ac:dyDescent="0.25">
      <c r="A6" s="40"/>
      <c r="B6" s="40"/>
      <c r="C6" s="40"/>
      <c r="D6" s="40"/>
      <c r="E6" s="40"/>
    </row>
    <row r="7" spans="1:5" ht="15.75" thickBot="1" x14ac:dyDescent="0.3">
      <c r="A7" s="25"/>
      <c r="B7" s="26"/>
      <c r="C7" s="26"/>
      <c r="D7" s="27"/>
      <c r="E7" s="27"/>
    </row>
    <row r="8" spans="1:5" ht="14.25" x14ac:dyDescent="0.2">
      <c r="A8" s="1041" t="s">
        <v>85</v>
      </c>
      <c r="B8" s="1041"/>
      <c r="C8" s="1041"/>
      <c r="D8" s="1041"/>
      <c r="E8" s="1041"/>
    </row>
    <row r="9" spans="1:5" ht="15.75" thickBot="1" x14ac:dyDescent="0.3">
      <c r="A9" s="394" t="s">
        <v>86</v>
      </c>
      <c r="B9" s="394" t="s">
        <v>8</v>
      </c>
      <c r="C9" s="394">
        <v>2020</v>
      </c>
      <c r="D9" s="395">
        <v>2021</v>
      </c>
      <c r="E9" s="395">
        <v>2022</v>
      </c>
    </row>
    <row r="10" spans="1:5" ht="15" customHeight="1" x14ac:dyDescent="0.25">
      <c r="A10" s="28" t="s">
        <v>87</v>
      </c>
      <c r="B10" s="396" t="s">
        <v>166</v>
      </c>
      <c r="C10" s="30">
        <f>'2. sz.melléklet'!B11</f>
        <v>18690.548900000002</v>
      </c>
      <c r="D10" s="30">
        <v>10000</v>
      </c>
      <c r="E10" s="30">
        <v>10000</v>
      </c>
    </row>
    <row r="11" spans="1:5" ht="15" customHeight="1" x14ac:dyDescent="0.25">
      <c r="A11" s="382" t="s">
        <v>88</v>
      </c>
      <c r="B11" s="396" t="s">
        <v>335</v>
      </c>
      <c r="C11" s="384">
        <f>'2. sz.melléklet'!B10</f>
        <v>70350</v>
      </c>
      <c r="D11" s="384">
        <v>70000</v>
      </c>
      <c r="E11" s="384">
        <v>70000</v>
      </c>
    </row>
    <row r="12" spans="1:5" ht="15" customHeight="1" x14ac:dyDescent="0.25">
      <c r="A12" s="382" t="s">
        <v>37</v>
      </c>
      <c r="B12" s="139" t="s">
        <v>336</v>
      </c>
      <c r="C12" s="384">
        <f>'2. sz.melléklet'!B8</f>
        <v>159595.323</v>
      </c>
      <c r="D12" s="384">
        <v>155000</v>
      </c>
      <c r="E12" s="384">
        <v>155000</v>
      </c>
    </row>
    <row r="13" spans="1:5" ht="15.75" customHeight="1" x14ac:dyDescent="0.25">
      <c r="A13" s="382" t="s">
        <v>38</v>
      </c>
      <c r="B13" s="383" t="s">
        <v>225</v>
      </c>
      <c r="C13" s="384">
        <f>'2. sz.melléklet'!B9</f>
        <v>14662</v>
      </c>
      <c r="D13" s="384">
        <v>5000</v>
      </c>
      <c r="E13" s="384">
        <v>5000</v>
      </c>
    </row>
    <row r="14" spans="1:5" ht="15" customHeight="1" x14ac:dyDescent="0.25">
      <c r="A14" s="382" t="s">
        <v>89</v>
      </c>
      <c r="B14" s="383" t="s">
        <v>337</v>
      </c>
      <c r="C14" s="384">
        <f>'2. sz.melléklet'!B13</f>
        <v>147598.08900000001</v>
      </c>
      <c r="D14" s="384">
        <v>145000</v>
      </c>
      <c r="E14" s="384">
        <v>145000</v>
      </c>
    </row>
    <row r="15" spans="1:5" ht="15" customHeight="1" x14ac:dyDescent="0.25">
      <c r="A15" s="382" t="s">
        <v>90</v>
      </c>
      <c r="B15" s="383" t="s">
        <v>91</v>
      </c>
      <c r="C15" s="384"/>
      <c r="D15" s="384"/>
      <c r="E15" s="384"/>
    </row>
    <row r="16" spans="1:5" ht="15" customHeight="1" x14ac:dyDescent="0.25">
      <c r="A16" s="382" t="s">
        <v>41</v>
      </c>
      <c r="B16" s="383" t="s">
        <v>266</v>
      </c>
      <c r="C16" s="384">
        <f>'2. sz.melléklet'!B12</f>
        <v>0</v>
      </c>
      <c r="D16" s="384">
        <v>5000</v>
      </c>
      <c r="E16" s="384">
        <v>5000</v>
      </c>
    </row>
    <row r="17" spans="1:5" ht="15" customHeight="1" x14ac:dyDescent="0.25">
      <c r="A17" s="382" t="s">
        <v>92</v>
      </c>
      <c r="B17" s="383" t="s">
        <v>93</v>
      </c>
      <c r="C17" s="384"/>
      <c r="D17" s="384"/>
      <c r="E17" s="384"/>
    </row>
    <row r="18" spans="1:5" ht="15" customHeight="1" x14ac:dyDescent="0.25">
      <c r="A18" s="382" t="s">
        <v>43</v>
      </c>
      <c r="B18" s="383" t="s">
        <v>94</v>
      </c>
      <c r="C18" s="384"/>
      <c r="D18" s="384"/>
      <c r="E18" s="384"/>
    </row>
    <row r="19" spans="1:5" ht="15" customHeight="1" thickBot="1" x14ac:dyDescent="0.3">
      <c r="A19" s="382" t="s">
        <v>95</v>
      </c>
      <c r="B19" s="397" t="s">
        <v>96</v>
      </c>
      <c r="C19" s="248">
        <f>7000000/1000</f>
        <v>7000</v>
      </c>
      <c r="D19" s="398">
        <v>7000</v>
      </c>
      <c r="E19" s="398">
        <v>7000</v>
      </c>
    </row>
    <row r="20" spans="1:5" ht="15" customHeight="1" thickBot="1" x14ac:dyDescent="0.3">
      <c r="A20" s="399" t="s">
        <v>45</v>
      </c>
      <c r="B20" s="388" t="s">
        <v>97</v>
      </c>
      <c r="C20" s="389">
        <f>SUM(C10:C19)</f>
        <v>417895.96090000006</v>
      </c>
      <c r="D20" s="389">
        <f t="shared" ref="D20:E20" si="0">SUM(D10:D19)</f>
        <v>397000</v>
      </c>
      <c r="E20" s="389">
        <f t="shared" si="0"/>
        <v>397000</v>
      </c>
    </row>
    <row r="21" spans="1:5" ht="15" customHeight="1" x14ac:dyDescent="0.25">
      <c r="A21" s="382" t="s">
        <v>98</v>
      </c>
      <c r="B21" s="29" t="s">
        <v>3</v>
      </c>
      <c r="C21" s="30">
        <f>'2. sz.melléklet'!F8</f>
        <v>160620.29999999999</v>
      </c>
      <c r="D21" s="30">
        <v>65000</v>
      </c>
      <c r="E21" s="30">
        <v>65000</v>
      </c>
    </row>
    <row r="22" spans="1:5" ht="15" customHeight="1" x14ac:dyDescent="0.25">
      <c r="A22" s="382" t="s">
        <v>47</v>
      </c>
      <c r="B22" s="383" t="s">
        <v>99</v>
      </c>
      <c r="C22" s="384">
        <f>'2. sz.melléklet'!F9</f>
        <v>29696.7</v>
      </c>
      <c r="D22" s="384">
        <v>18000</v>
      </c>
      <c r="E22" s="384">
        <v>18000</v>
      </c>
    </row>
    <row r="23" spans="1:5" ht="15" customHeight="1" x14ac:dyDescent="0.25">
      <c r="A23" s="382" t="s">
        <v>100</v>
      </c>
      <c r="B23" s="383" t="s">
        <v>101</v>
      </c>
      <c r="C23" s="384">
        <f>'2. sz.melléklet'!F10</f>
        <v>79782.796000000002</v>
      </c>
      <c r="D23" s="384">
        <v>71000</v>
      </c>
      <c r="E23" s="384">
        <v>71000</v>
      </c>
    </row>
    <row r="24" spans="1:5" ht="15" customHeight="1" x14ac:dyDescent="0.25">
      <c r="A24" s="382" t="s">
        <v>49</v>
      </c>
      <c r="B24" s="383" t="s">
        <v>226</v>
      </c>
      <c r="C24" s="384">
        <f>'2. sz.melléklet'!F12</f>
        <v>9827.7839999999997</v>
      </c>
      <c r="D24" s="384">
        <v>1500</v>
      </c>
      <c r="E24" s="384">
        <v>1500</v>
      </c>
    </row>
    <row r="25" spans="1:5" ht="15" customHeight="1" x14ac:dyDescent="0.25">
      <c r="A25" s="382" t="s">
        <v>50</v>
      </c>
      <c r="B25" s="383" t="s">
        <v>227</v>
      </c>
      <c r="C25" s="400">
        <f>'2. sz.melléklet'!F13</f>
        <v>3063</v>
      </c>
      <c r="D25" s="384">
        <v>7000</v>
      </c>
      <c r="E25" s="384">
        <v>7000</v>
      </c>
    </row>
    <row r="26" spans="1:5" ht="15" customHeight="1" x14ac:dyDescent="0.25">
      <c r="A26" s="382" t="s">
        <v>102</v>
      </c>
      <c r="B26" s="383" t="s">
        <v>103</v>
      </c>
      <c r="C26" s="384">
        <f>'2. sz.melléklet'!F14</f>
        <v>6037.241</v>
      </c>
      <c r="D26" s="384"/>
      <c r="E26" s="384"/>
    </row>
    <row r="27" spans="1:5" ht="15" customHeight="1" x14ac:dyDescent="0.25">
      <c r="A27" s="382" t="s">
        <v>52</v>
      </c>
      <c r="B27" s="383" t="s">
        <v>104</v>
      </c>
      <c r="C27" s="384">
        <f>'2. sz.melléklet'!F11</f>
        <v>7982</v>
      </c>
      <c r="D27" s="384">
        <v>9000</v>
      </c>
      <c r="E27" s="384">
        <v>9000</v>
      </c>
    </row>
    <row r="28" spans="1:5" ht="15" customHeight="1" x14ac:dyDescent="0.25">
      <c r="A28" s="382" t="s">
        <v>105</v>
      </c>
      <c r="B28" s="383" t="s">
        <v>106</v>
      </c>
      <c r="C28" s="384"/>
      <c r="D28" s="384"/>
      <c r="E28" s="384"/>
    </row>
    <row r="29" spans="1:5" ht="15" customHeight="1" x14ac:dyDescent="0.25">
      <c r="A29" s="382" t="s">
        <v>54</v>
      </c>
      <c r="B29" s="383" t="s">
        <v>188</v>
      </c>
      <c r="C29" s="384">
        <f>'2. sz.melléklet'!F15</f>
        <v>147598.08900000001</v>
      </c>
      <c r="D29" s="384">
        <v>145000</v>
      </c>
      <c r="E29" s="384">
        <v>145000</v>
      </c>
    </row>
    <row r="30" spans="1:5" ht="15" customHeight="1" x14ac:dyDescent="0.25">
      <c r="A30" s="382" t="s">
        <v>55</v>
      </c>
      <c r="B30" s="383" t="s">
        <v>265</v>
      </c>
      <c r="C30" s="384"/>
      <c r="D30" s="384"/>
      <c r="E30" s="384"/>
    </row>
    <row r="31" spans="1:5" ht="15" customHeight="1" x14ac:dyDescent="0.25">
      <c r="A31" s="382" t="s">
        <v>107</v>
      </c>
      <c r="B31" s="383" t="s">
        <v>108</v>
      </c>
      <c r="C31" s="384"/>
      <c r="D31" s="384"/>
      <c r="E31" s="384"/>
    </row>
    <row r="32" spans="1:5" ht="15" customHeight="1" thickBot="1" x14ac:dyDescent="0.3">
      <c r="A32" s="382" t="s">
        <v>109</v>
      </c>
      <c r="B32" s="397" t="s">
        <v>83</v>
      </c>
      <c r="C32" s="398"/>
      <c r="D32" s="398">
        <v>11000</v>
      </c>
      <c r="E32" s="398">
        <v>11000</v>
      </c>
    </row>
    <row r="33" spans="1:5" ht="15" customHeight="1" thickBot="1" x14ac:dyDescent="0.3">
      <c r="A33" s="401" t="s">
        <v>58</v>
      </c>
      <c r="B33" s="402" t="s">
        <v>110</v>
      </c>
      <c r="C33" s="403">
        <f>SUM(C21:C32)</f>
        <v>444607.90999999992</v>
      </c>
      <c r="D33" s="403">
        <f>SUM(D21:D32)</f>
        <v>327500</v>
      </c>
      <c r="E33" s="403">
        <f>SUM(E21:E32)</f>
        <v>327500</v>
      </c>
    </row>
    <row r="34" spans="1:5" ht="15" customHeight="1" x14ac:dyDescent="0.25">
      <c r="A34" s="55"/>
      <c r="B34" s="56"/>
      <c r="C34" s="57"/>
      <c r="D34" s="57"/>
      <c r="E34" s="57"/>
    </row>
    <row r="35" spans="1:5" ht="15" customHeight="1" x14ac:dyDescent="0.25">
      <c r="A35" s="55"/>
      <c r="B35" s="58"/>
      <c r="C35" s="59"/>
      <c r="D35" s="59"/>
      <c r="E35" s="59"/>
    </row>
    <row r="36" spans="1:5" ht="15" customHeight="1" x14ac:dyDescent="0.25">
      <c r="A36" s="55"/>
      <c r="B36" s="58"/>
      <c r="C36" s="59"/>
      <c r="D36" s="59"/>
      <c r="E36" s="59"/>
    </row>
    <row r="37" spans="1:5" ht="15" customHeight="1" x14ac:dyDescent="0.25">
      <c r="A37" s="55"/>
      <c r="B37" s="58"/>
      <c r="C37" s="59"/>
      <c r="D37" s="59"/>
      <c r="E37" s="59"/>
    </row>
    <row r="38" spans="1:5" ht="15" customHeight="1" x14ac:dyDescent="0.25">
      <c r="A38" s="55"/>
      <c r="B38" s="58"/>
      <c r="C38" s="59"/>
      <c r="D38" s="59"/>
      <c r="E38" s="59"/>
    </row>
    <row r="39" spans="1:5" ht="15" customHeight="1" x14ac:dyDescent="0.25">
      <c r="A39" s="55"/>
      <c r="B39" s="58"/>
      <c r="C39" s="59"/>
      <c r="D39" s="59"/>
      <c r="E39" s="59"/>
    </row>
    <row r="40" spans="1:5" ht="15" customHeight="1" x14ac:dyDescent="0.25">
      <c r="A40" s="55"/>
      <c r="B40" s="58"/>
      <c r="C40" s="59"/>
      <c r="D40" s="59"/>
      <c r="E40" s="59"/>
    </row>
    <row r="41" spans="1:5" ht="15" customHeight="1" x14ac:dyDescent="0.25">
      <c r="A41" s="55"/>
      <c r="B41" s="58"/>
      <c r="C41" s="59"/>
      <c r="D41" s="59"/>
      <c r="E41" s="59"/>
    </row>
    <row r="42" spans="1:5" ht="15" customHeight="1" x14ac:dyDescent="0.25">
      <c r="A42" s="55"/>
      <c r="B42" s="58"/>
      <c r="C42" s="59"/>
      <c r="D42" s="59"/>
      <c r="E42" s="59"/>
    </row>
    <row r="43" spans="1:5" ht="15" customHeight="1" x14ac:dyDescent="0.25">
      <c r="A43" s="55"/>
      <c r="B43" s="58"/>
      <c r="C43" s="59"/>
      <c r="D43" s="59"/>
      <c r="E43" s="59"/>
    </row>
    <row r="44" spans="1:5" ht="15" customHeight="1" x14ac:dyDescent="0.25">
      <c r="A44" s="55"/>
      <c r="B44" s="58"/>
      <c r="C44" s="59"/>
      <c r="D44" s="59"/>
      <c r="E44" s="59"/>
    </row>
    <row r="45" spans="1:5" ht="15" customHeight="1" x14ac:dyDescent="0.25">
      <c r="A45" s="55"/>
      <c r="B45" s="58"/>
      <c r="C45" s="59"/>
      <c r="D45" s="59"/>
      <c r="E45" s="59"/>
    </row>
    <row r="46" spans="1:5" ht="15" customHeight="1" x14ac:dyDescent="0.25">
      <c r="A46" s="55"/>
      <c r="B46" s="58"/>
      <c r="C46" s="59"/>
      <c r="D46" s="59"/>
      <c r="E46" s="59"/>
    </row>
    <row r="47" spans="1:5" ht="15" customHeight="1" x14ac:dyDescent="0.25">
      <c r="A47" s="31"/>
      <c r="B47" s="32"/>
      <c r="C47" s="33"/>
      <c r="D47" s="33"/>
      <c r="E47" s="33"/>
    </row>
    <row r="48" spans="1:5" ht="15" customHeight="1" x14ac:dyDescent="0.25">
      <c r="A48" s="31"/>
      <c r="B48" s="32"/>
      <c r="C48" s="33"/>
      <c r="D48" s="33"/>
      <c r="E48" s="33"/>
    </row>
    <row r="49" spans="1:5" ht="15" customHeight="1" thickBot="1" x14ac:dyDescent="0.3">
      <c r="A49" s="34"/>
      <c r="B49" s="35"/>
      <c r="C49" s="1042"/>
      <c r="D49" s="1042"/>
      <c r="E49" s="1042"/>
    </row>
    <row r="50" spans="1:5" ht="15" customHeight="1" thickBot="1" x14ac:dyDescent="0.25">
      <c r="A50" s="1038" t="s">
        <v>111</v>
      </c>
      <c r="B50" s="1039"/>
      <c r="C50" s="1039"/>
      <c r="D50" s="1039"/>
      <c r="E50" s="1040"/>
    </row>
    <row r="51" spans="1:5" ht="15" customHeight="1" thickBot="1" x14ac:dyDescent="0.3">
      <c r="A51" s="448" t="s">
        <v>86</v>
      </c>
      <c r="B51" s="448" t="s">
        <v>8</v>
      </c>
      <c r="C51" s="448">
        <v>2020</v>
      </c>
      <c r="D51" s="449">
        <v>2021</v>
      </c>
      <c r="E51" s="449">
        <v>2022</v>
      </c>
    </row>
    <row r="52" spans="1:5" ht="15" customHeight="1" x14ac:dyDescent="0.25">
      <c r="A52" s="379" t="s">
        <v>59</v>
      </c>
      <c r="B52" s="380" t="s">
        <v>112</v>
      </c>
      <c r="C52" s="381">
        <f>'2. sz.melléklet'!B18</f>
        <v>31676</v>
      </c>
      <c r="D52" s="381">
        <v>3000</v>
      </c>
      <c r="E52" s="381">
        <v>3000</v>
      </c>
    </row>
    <row r="53" spans="1:5" ht="15" customHeight="1" x14ac:dyDescent="0.25">
      <c r="A53" s="28" t="s">
        <v>60</v>
      </c>
      <c r="B53" s="29" t="s">
        <v>113</v>
      </c>
      <c r="C53" s="30"/>
      <c r="D53" s="30"/>
      <c r="E53" s="30"/>
    </row>
    <row r="54" spans="1:5" ht="15" customHeight="1" x14ac:dyDescent="0.25">
      <c r="A54" s="36" t="s">
        <v>61</v>
      </c>
      <c r="B54" s="37" t="s">
        <v>224</v>
      </c>
      <c r="C54" s="38">
        <f>'2. sz.melléklet'!B17</f>
        <v>7600</v>
      </c>
      <c r="D54" s="38">
        <v>5000</v>
      </c>
      <c r="E54" s="38">
        <v>5000</v>
      </c>
    </row>
    <row r="55" spans="1:5" ht="15" customHeight="1" x14ac:dyDescent="0.25">
      <c r="A55" s="382" t="s">
        <v>62</v>
      </c>
      <c r="B55" s="383" t="s">
        <v>114</v>
      </c>
      <c r="C55" s="384">
        <f>'2. sz.melléklet'!B19</f>
        <v>620</v>
      </c>
      <c r="D55" s="384"/>
      <c r="E55" s="384"/>
    </row>
    <row r="56" spans="1:5" ht="15" customHeight="1" x14ac:dyDescent="0.25">
      <c r="A56" s="28" t="s">
        <v>63</v>
      </c>
      <c r="B56" s="29" t="s">
        <v>115</v>
      </c>
      <c r="C56" s="30"/>
      <c r="D56" s="39"/>
      <c r="E56" s="39"/>
    </row>
    <row r="57" spans="1:5" ht="15" customHeight="1" x14ac:dyDescent="0.25">
      <c r="A57" s="382" t="s">
        <v>64</v>
      </c>
      <c r="B57" s="383" t="s">
        <v>116</v>
      </c>
      <c r="C57" s="385"/>
      <c r="D57" s="386"/>
      <c r="E57" s="386"/>
    </row>
    <row r="58" spans="1:5" ht="15" customHeight="1" x14ac:dyDescent="0.25">
      <c r="A58" s="28" t="s">
        <v>65</v>
      </c>
      <c r="B58" s="29" t="s">
        <v>117</v>
      </c>
      <c r="C58" s="30"/>
      <c r="D58" s="30"/>
      <c r="E58" s="30"/>
    </row>
    <row r="59" spans="1:5" ht="15" customHeight="1" x14ac:dyDescent="0.25">
      <c r="A59" s="28" t="s">
        <v>66</v>
      </c>
      <c r="B59" s="29" t="s">
        <v>118</v>
      </c>
      <c r="C59" s="30"/>
      <c r="D59" s="30"/>
      <c r="E59" s="30"/>
    </row>
    <row r="60" spans="1:5" ht="28.5" customHeight="1" x14ac:dyDescent="0.25">
      <c r="A60" s="28" t="s">
        <v>67</v>
      </c>
      <c r="B60" s="29" t="s">
        <v>119</v>
      </c>
      <c r="C60" s="30">
        <f>'2. sz.melléklet'!B24</f>
        <v>0</v>
      </c>
      <c r="D60" s="30"/>
      <c r="E60" s="30"/>
    </row>
    <row r="61" spans="1:5" ht="15" customHeight="1" x14ac:dyDescent="0.25">
      <c r="A61" s="28" t="s">
        <v>68</v>
      </c>
      <c r="B61" s="29" t="s">
        <v>120</v>
      </c>
      <c r="C61" s="30"/>
      <c r="D61" s="30"/>
      <c r="E61" s="30"/>
    </row>
    <row r="62" spans="1:5" ht="15" customHeight="1" x14ac:dyDescent="0.25">
      <c r="A62" s="28" t="s">
        <v>69</v>
      </c>
      <c r="B62" s="29" t="s">
        <v>121</v>
      </c>
      <c r="C62" s="30"/>
      <c r="D62" s="30"/>
      <c r="E62" s="30"/>
    </row>
    <row r="63" spans="1:5" ht="15" customHeight="1" thickBot="1" x14ac:dyDescent="0.3">
      <c r="A63" s="36" t="s">
        <v>70</v>
      </c>
      <c r="B63" s="37" t="s">
        <v>122</v>
      </c>
      <c r="C63" s="387">
        <f>('2. sz.melléklet'!B20+'2. sz.melléklet'!B21+'2. sz.melléklet'!B22+'2. sz.melléklet'!B23)-C19</f>
        <v>115870.039</v>
      </c>
      <c r="D63" s="38">
        <v>10000</v>
      </c>
      <c r="E63" s="38">
        <v>10000</v>
      </c>
    </row>
    <row r="64" spans="1:5" ht="15" customHeight="1" thickBot="1" x14ac:dyDescent="0.3">
      <c r="A64" s="450" t="s">
        <v>71</v>
      </c>
      <c r="B64" s="451" t="s">
        <v>123</v>
      </c>
      <c r="C64" s="452">
        <f>SUM(C52:C63)</f>
        <v>155766.03899999999</v>
      </c>
      <c r="D64" s="452">
        <f>SUM(D52:D63)</f>
        <v>18000</v>
      </c>
      <c r="E64" s="452">
        <f>SUM(E52:E63)</f>
        <v>18000</v>
      </c>
    </row>
    <row r="65" spans="1:9" ht="15" customHeight="1" x14ac:dyDescent="0.25">
      <c r="A65" s="28" t="s">
        <v>72</v>
      </c>
      <c r="B65" s="29" t="s">
        <v>124</v>
      </c>
      <c r="C65" s="30">
        <f>'2. sz.melléklet'!F18</f>
        <v>19153</v>
      </c>
      <c r="D65" s="30">
        <v>14000</v>
      </c>
      <c r="E65" s="30">
        <v>14000</v>
      </c>
    </row>
    <row r="66" spans="1:9" ht="15" customHeight="1" x14ac:dyDescent="0.25">
      <c r="A66" s="28" t="s">
        <v>73</v>
      </c>
      <c r="B66" s="29" t="s">
        <v>125</v>
      </c>
      <c r="C66" s="30">
        <f>'2. sz.melléklet'!F19</f>
        <v>48857.48</v>
      </c>
      <c r="D66" s="30">
        <v>12500</v>
      </c>
      <c r="E66" s="30">
        <v>12500</v>
      </c>
    </row>
    <row r="67" spans="1:9" ht="15" customHeight="1" x14ac:dyDescent="0.25">
      <c r="A67" s="28" t="s">
        <v>74</v>
      </c>
      <c r="B67" s="29" t="s">
        <v>126</v>
      </c>
      <c r="C67" s="30"/>
      <c r="D67" s="30"/>
      <c r="E67" s="30"/>
    </row>
    <row r="68" spans="1:9" ht="15" customHeight="1" x14ac:dyDescent="0.25">
      <c r="A68" s="28" t="s">
        <v>75</v>
      </c>
      <c r="B68" s="29" t="s">
        <v>127</v>
      </c>
      <c r="C68" s="30"/>
      <c r="D68" s="30"/>
      <c r="E68" s="30"/>
    </row>
    <row r="69" spans="1:9" ht="15" customHeight="1" x14ac:dyDescent="0.25">
      <c r="A69" s="28" t="s">
        <v>76</v>
      </c>
      <c r="B69" s="29" t="s">
        <v>128</v>
      </c>
      <c r="C69" s="30"/>
      <c r="D69" s="30"/>
      <c r="E69" s="30"/>
    </row>
    <row r="70" spans="1:9" ht="15" customHeight="1" x14ac:dyDescent="0.25">
      <c r="A70" s="28" t="s">
        <v>77</v>
      </c>
      <c r="B70" s="29" t="s">
        <v>129</v>
      </c>
      <c r="C70" s="30"/>
      <c r="D70" s="30"/>
      <c r="E70" s="30"/>
    </row>
    <row r="71" spans="1:9" ht="15" customHeight="1" x14ac:dyDescent="0.25">
      <c r="A71" s="28" t="s">
        <v>78</v>
      </c>
      <c r="B71" s="29" t="s">
        <v>130</v>
      </c>
      <c r="C71" s="30">
        <f>'2. sz.melléklet'!F20</f>
        <v>0</v>
      </c>
      <c r="D71" s="30"/>
      <c r="E71" s="30"/>
    </row>
    <row r="72" spans="1:9" ht="15" customHeight="1" x14ac:dyDescent="0.25">
      <c r="A72" s="28" t="s">
        <v>79</v>
      </c>
      <c r="B72" s="29" t="s">
        <v>131</v>
      </c>
      <c r="C72" s="30"/>
      <c r="D72" s="30"/>
      <c r="E72" s="30"/>
    </row>
    <row r="73" spans="1:9" ht="15" customHeight="1" x14ac:dyDescent="0.25">
      <c r="A73" s="28" t="s">
        <v>80</v>
      </c>
      <c r="B73" s="29" t="s">
        <v>132</v>
      </c>
      <c r="C73" s="30"/>
      <c r="D73" s="30"/>
      <c r="E73" s="30"/>
    </row>
    <row r="74" spans="1:9" ht="15" customHeight="1" x14ac:dyDescent="0.25">
      <c r="A74" s="28" t="s">
        <v>81</v>
      </c>
      <c r="B74" s="29" t="s">
        <v>133</v>
      </c>
      <c r="C74" s="30"/>
      <c r="D74" s="30"/>
      <c r="E74" s="30"/>
    </row>
    <row r="75" spans="1:9" ht="15" customHeight="1" thickBot="1" x14ac:dyDescent="0.3">
      <c r="A75" s="36" t="s">
        <v>134</v>
      </c>
      <c r="B75" s="37" t="s">
        <v>83</v>
      </c>
      <c r="C75" s="38">
        <f>'2. sz.melléklet'!F21</f>
        <v>61043.61</v>
      </c>
      <c r="D75" s="38">
        <v>61000</v>
      </c>
      <c r="E75" s="38">
        <v>61000</v>
      </c>
    </row>
    <row r="76" spans="1:9" ht="15" customHeight="1" thickBot="1" x14ac:dyDescent="0.3">
      <c r="A76" s="450" t="s">
        <v>135</v>
      </c>
      <c r="B76" s="390" t="s">
        <v>136</v>
      </c>
      <c r="C76" s="452">
        <f>SUM(C65:C75)</f>
        <v>129054.09000000001</v>
      </c>
      <c r="D76" s="452">
        <f>SUM(D65:D75)</f>
        <v>87500</v>
      </c>
      <c r="E76" s="452">
        <f>SUM(E65:E75)</f>
        <v>87500</v>
      </c>
    </row>
    <row r="77" spans="1:9" ht="15" customHeight="1" thickBot="1" x14ac:dyDescent="0.25">
      <c r="A77" s="453" t="s">
        <v>137</v>
      </c>
      <c r="B77" s="391" t="s">
        <v>138</v>
      </c>
      <c r="C77" s="452">
        <f>C20+C64</f>
        <v>573661.99990000005</v>
      </c>
      <c r="D77" s="452">
        <f>D20+D64</f>
        <v>415000</v>
      </c>
      <c r="E77" s="452">
        <f>E20+E64</f>
        <v>415000</v>
      </c>
      <c r="H77" s="5"/>
      <c r="I77" s="5"/>
    </row>
    <row r="78" spans="1:9" ht="15" customHeight="1" thickBot="1" x14ac:dyDescent="0.25">
      <c r="A78" s="73" t="s">
        <v>139</v>
      </c>
      <c r="B78" s="392" t="s">
        <v>140</v>
      </c>
      <c r="C78" s="72">
        <f>C33+C76</f>
        <v>573661.99999999988</v>
      </c>
      <c r="D78" s="72">
        <f>D33+D76</f>
        <v>415000</v>
      </c>
      <c r="E78" s="72">
        <f>E33+E76</f>
        <v>415000</v>
      </c>
    </row>
    <row r="79" spans="1:9" ht="15.75" thickBot="1" x14ac:dyDescent="0.3">
      <c r="A79" s="453" t="s">
        <v>193</v>
      </c>
      <c r="B79" s="393" t="s">
        <v>192</v>
      </c>
      <c r="C79" s="454">
        <f>'2. sz.melléklet'!B26</f>
        <v>-147598.08900000001</v>
      </c>
      <c r="D79" s="455">
        <v>-145000</v>
      </c>
      <c r="E79" s="455">
        <v>-145000</v>
      </c>
    </row>
    <row r="80" spans="1:9" ht="15" thickBot="1" x14ac:dyDescent="0.25">
      <c r="A80" s="74" t="s">
        <v>194</v>
      </c>
      <c r="B80" s="71" t="s">
        <v>189</v>
      </c>
      <c r="C80" s="80">
        <f>SUM(C78:C79)</f>
        <v>426063.91099999985</v>
      </c>
      <c r="D80" s="80">
        <f t="shared" ref="D80:E80" si="1">SUM(D78:D79)</f>
        <v>270000</v>
      </c>
      <c r="E80" s="80">
        <f t="shared" si="1"/>
        <v>270000</v>
      </c>
    </row>
  </sheetData>
  <mergeCells count="7">
    <mergeCell ref="A50:E50"/>
    <mergeCell ref="A1:E1"/>
    <mergeCell ref="A4:E4"/>
    <mergeCell ref="A5:E5"/>
    <mergeCell ref="A8:E8"/>
    <mergeCell ref="C49:E49"/>
    <mergeCell ref="A2:E2"/>
  </mergeCells>
  <phoneticPr fontId="13" type="noConversion"/>
  <pageMargins left="0.75" right="0.75" top="1" bottom="1" header="0.5" footer="0.5"/>
  <pageSetup paperSize="9" orientation="portrait" r:id="rId1"/>
  <headerFooter alignWithMargins="0"/>
  <rowBreaks count="1" manualBreakCount="1">
    <brk id="4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R45"/>
  <sheetViews>
    <sheetView zoomScaleNormal="100" workbookViewId="0">
      <selection activeCell="H41" sqref="G41:H41"/>
    </sheetView>
  </sheetViews>
  <sheetFormatPr defaultRowHeight="12.75" x14ac:dyDescent="0.2"/>
  <cols>
    <col min="1" max="1" width="32.42578125" customWidth="1"/>
    <col min="3" max="3" width="8.42578125" customWidth="1"/>
    <col min="4" max="4" width="8.5703125" customWidth="1"/>
    <col min="5" max="5" width="7.5703125" customWidth="1"/>
    <col min="6" max="6" width="7.28515625" customWidth="1"/>
    <col min="7" max="7" width="7.42578125" customWidth="1"/>
    <col min="16" max="16" width="12.5703125" customWidth="1"/>
  </cols>
  <sheetData>
    <row r="1" spans="1:18" ht="15" customHeight="1" x14ac:dyDescent="0.2">
      <c r="A1" s="977" t="s">
        <v>676</v>
      </c>
      <c r="B1" s="977"/>
      <c r="C1" s="977"/>
      <c r="D1" s="977"/>
      <c r="E1" s="977"/>
      <c r="F1" s="977"/>
      <c r="G1" s="977"/>
      <c r="H1" s="977"/>
      <c r="I1" s="977"/>
      <c r="J1" s="977"/>
      <c r="K1" s="977"/>
      <c r="L1" s="977"/>
      <c r="M1" s="977"/>
      <c r="N1" s="977"/>
    </row>
    <row r="2" spans="1:18" ht="15" customHeight="1" x14ac:dyDescent="0.2">
      <c r="A2" s="933"/>
      <c r="B2" s="934"/>
      <c r="C2" s="934"/>
      <c r="D2" s="934"/>
      <c r="E2" s="934"/>
      <c r="F2" s="934"/>
      <c r="G2" s="934"/>
      <c r="H2" s="934"/>
      <c r="I2" s="934"/>
      <c r="J2" s="934"/>
      <c r="K2" s="934"/>
      <c r="L2" s="934"/>
      <c r="M2" s="934"/>
      <c r="N2" s="934"/>
    </row>
    <row r="3" spans="1:18" ht="9" customHeight="1" x14ac:dyDescent="0.2">
      <c r="B3" s="11"/>
      <c r="C3" s="11"/>
      <c r="D3" s="11"/>
    </row>
    <row r="4" spans="1:18" ht="15.75" x14ac:dyDescent="0.25">
      <c r="A4" s="1031" t="s">
        <v>242</v>
      </c>
      <c r="B4" s="1031"/>
      <c r="C4" s="1031"/>
      <c r="D4" s="1031"/>
      <c r="E4" s="1031"/>
      <c r="F4" s="1031"/>
      <c r="G4" s="1031"/>
      <c r="H4" s="1031"/>
      <c r="I4" s="1031"/>
      <c r="J4" s="1031"/>
      <c r="K4" s="1031"/>
      <c r="L4" s="1031"/>
      <c r="M4" s="1031"/>
      <c r="N4" s="1031"/>
    </row>
    <row r="5" spans="1:18" ht="15.75" x14ac:dyDescent="0.25">
      <c r="A5" s="1033" t="s">
        <v>668</v>
      </c>
      <c r="B5" s="1033"/>
      <c r="C5" s="1033"/>
      <c r="D5" s="1033"/>
      <c r="E5" s="1033"/>
      <c r="F5" s="1033"/>
      <c r="G5" s="1033"/>
      <c r="H5" s="1033"/>
      <c r="I5" s="1033"/>
      <c r="J5" s="1033"/>
      <c r="K5" s="1033"/>
      <c r="L5" s="1033"/>
      <c r="M5" s="1033"/>
      <c r="N5" s="1033"/>
    </row>
    <row r="6" spans="1:18" hidden="1" x14ac:dyDescent="0.2"/>
    <row r="7" spans="1:18" ht="12.75" customHeight="1" x14ac:dyDescent="0.2">
      <c r="A7" s="1051" t="s">
        <v>155</v>
      </c>
      <c r="B7" s="1052"/>
      <c r="C7" s="1052"/>
      <c r="D7" s="1052"/>
      <c r="E7" s="1052"/>
      <c r="F7" s="1052"/>
      <c r="G7" s="1052"/>
      <c r="H7" s="1052"/>
      <c r="I7" s="1052"/>
      <c r="J7" s="1052"/>
      <c r="K7" s="1052"/>
      <c r="L7" s="1052"/>
      <c r="M7" s="1052"/>
      <c r="N7" s="1052"/>
    </row>
    <row r="8" spans="1:18" ht="12.75" customHeight="1" thickBot="1" x14ac:dyDescent="0.25">
      <c r="A8" s="708"/>
      <c r="B8" s="709"/>
      <c r="C8" s="709"/>
      <c r="D8" s="709"/>
      <c r="E8" s="709"/>
      <c r="F8" s="709"/>
      <c r="G8" s="709"/>
      <c r="H8" s="709"/>
      <c r="I8" s="709"/>
      <c r="J8" s="709"/>
      <c r="K8" s="709"/>
      <c r="L8" s="1060" t="s">
        <v>697</v>
      </c>
      <c r="M8" s="1061"/>
      <c r="N8" s="1061"/>
    </row>
    <row r="9" spans="1:18" ht="20.100000000000001" customHeight="1" thickBot="1" x14ac:dyDescent="0.25">
      <c r="A9" s="1053" t="s">
        <v>1</v>
      </c>
      <c r="B9" s="1055" t="s">
        <v>141</v>
      </c>
      <c r="C9" s="1057" t="s">
        <v>674</v>
      </c>
      <c r="D9" s="1058"/>
      <c r="E9" s="1058"/>
      <c r="F9" s="1058"/>
      <c r="G9" s="1058"/>
      <c r="H9" s="1058"/>
      <c r="I9" s="1058"/>
      <c r="J9" s="1058"/>
      <c r="K9" s="1058"/>
      <c r="L9" s="1058"/>
      <c r="M9" s="1058"/>
      <c r="N9" s="1059"/>
    </row>
    <row r="10" spans="1:18" ht="20.100000000000001" customHeight="1" thickBot="1" x14ac:dyDescent="0.25">
      <c r="A10" s="1054"/>
      <c r="B10" s="1056"/>
      <c r="C10" s="835" t="s">
        <v>142</v>
      </c>
      <c r="D10" s="836" t="s">
        <v>143</v>
      </c>
      <c r="E10" s="836" t="s">
        <v>144</v>
      </c>
      <c r="F10" s="836" t="s">
        <v>145</v>
      </c>
      <c r="G10" s="836" t="s">
        <v>146</v>
      </c>
      <c r="H10" s="836" t="s">
        <v>147</v>
      </c>
      <c r="I10" s="836" t="s">
        <v>148</v>
      </c>
      <c r="J10" s="836" t="s">
        <v>149</v>
      </c>
      <c r="K10" s="836" t="s">
        <v>150</v>
      </c>
      <c r="L10" s="836" t="s">
        <v>151</v>
      </c>
      <c r="M10" s="836" t="s">
        <v>152</v>
      </c>
      <c r="N10" s="837" t="s">
        <v>153</v>
      </c>
      <c r="P10" s="834" t="s">
        <v>594</v>
      </c>
    </row>
    <row r="11" spans="1:18" ht="20.100000000000001" customHeight="1" x14ac:dyDescent="0.3">
      <c r="A11" s="81" t="s">
        <v>228</v>
      </c>
      <c r="B11" s="725">
        <f>'2. sz.melléklet'!B8</f>
        <v>159595.323</v>
      </c>
      <c r="C11" s="838">
        <v>13299</v>
      </c>
      <c r="D11" s="839">
        <v>13299</v>
      </c>
      <c r="E11" s="839">
        <v>13299</v>
      </c>
      <c r="F11" s="839">
        <v>13299</v>
      </c>
      <c r="G11" s="839">
        <v>13299</v>
      </c>
      <c r="H11" s="839">
        <v>13300</v>
      </c>
      <c r="I11" s="839">
        <v>13300</v>
      </c>
      <c r="J11" s="839">
        <v>13300</v>
      </c>
      <c r="K11" s="839">
        <v>13300</v>
      </c>
      <c r="L11" s="839">
        <v>13300</v>
      </c>
      <c r="M11" s="839">
        <v>13300</v>
      </c>
      <c r="N11" s="840">
        <v>13300</v>
      </c>
      <c r="O11" s="3"/>
      <c r="P11" s="3">
        <f>SUM(C11:N11)-B11</f>
        <v>-0.32300000000395812</v>
      </c>
      <c r="R11" s="3"/>
    </row>
    <row r="12" spans="1:18" ht="20.100000000000001" customHeight="1" x14ac:dyDescent="0.3">
      <c r="A12" s="82" t="s">
        <v>232</v>
      </c>
      <c r="B12" s="726">
        <f>'2. sz.melléklet'!B9</f>
        <v>14662</v>
      </c>
      <c r="C12" s="730">
        <v>1221</v>
      </c>
      <c r="D12" s="721">
        <v>1221</v>
      </c>
      <c r="E12" s="721">
        <v>1221</v>
      </c>
      <c r="F12" s="721">
        <v>1221</v>
      </c>
      <c r="G12" s="721">
        <v>1222</v>
      </c>
      <c r="H12" s="721">
        <v>1222</v>
      </c>
      <c r="I12" s="721">
        <v>1222</v>
      </c>
      <c r="J12" s="721">
        <v>1222</v>
      </c>
      <c r="K12" s="721">
        <v>1222</v>
      </c>
      <c r="L12" s="721">
        <v>1222</v>
      </c>
      <c r="M12" s="721">
        <v>1222</v>
      </c>
      <c r="N12" s="731">
        <v>1224</v>
      </c>
      <c r="O12" s="3"/>
      <c r="P12" s="3">
        <f t="shared" ref="P12:P44" si="0">SUM(C12:N12)-B12</f>
        <v>0</v>
      </c>
    </row>
    <row r="13" spans="1:18" ht="20.100000000000001" customHeight="1" x14ac:dyDescent="0.3">
      <c r="A13" s="82" t="s">
        <v>264</v>
      </c>
      <c r="B13" s="726">
        <f>'2. sz.melléklet'!B12</f>
        <v>0</v>
      </c>
      <c r="C13" s="730">
        <v>0</v>
      </c>
      <c r="D13" s="721">
        <v>0</v>
      </c>
      <c r="E13" s="721">
        <v>0</v>
      </c>
      <c r="F13" s="721">
        <v>0</v>
      </c>
      <c r="G13" s="721">
        <v>0</v>
      </c>
      <c r="H13" s="721">
        <v>0</v>
      </c>
      <c r="I13" s="721">
        <v>0</v>
      </c>
      <c r="J13" s="721">
        <v>0</v>
      </c>
      <c r="K13" s="721">
        <v>0</v>
      </c>
      <c r="L13" s="721">
        <v>0</v>
      </c>
      <c r="M13" s="721">
        <v>0</v>
      </c>
      <c r="N13" s="731">
        <v>0</v>
      </c>
      <c r="O13" s="3"/>
      <c r="P13" s="3">
        <f t="shared" si="0"/>
        <v>0</v>
      </c>
    </row>
    <row r="14" spans="1:18" ht="20.100000000000001" customHeight="1" x14ac:dyDescent="0.3">
      <c r="A14" s="82" t="s">
        <v>218</v>
      </c>
      <c r="B14" s="726">
        <f>'2. sz.melléklet'!B10</f>
        <v>70350</v>
      </c>
      <c r="C14" s="730">
        <v>0</v>
      </c>
      <c r="D14" s="721">
        <v>1500</v>
      </c>
      <c r="E14" s="721">
        <v>34150</v>
      </c>
      <c r="F14" s="721">
        <v>0</v>
      </c>
      <c r="G14" s="722">
        <v>1500</v>
      </c>
      <c r="H14" s="721">
        <v>750</v>
      </c>
      <c r="I14" s="721">
        <v>450</v>
      </c>
      <c r="J14" s="721">
        <v>0</v>
      </c>
      <c r="K14" s="721">
        <v>22000</v>
      </c>
      <c r="L14" s="721">
        <v>0</v>
      </c>
      <c r="M14" s="721">
        <v>10000</v>
      </c>
      <c r="N14" s="731">
        <v>0</v>
      </c>
      <c r="O14" s="3"/>
      <c r="P14" s="3">
        <f t="shared" si="0"/>
        <v>0</v>
      </c>
    </row>
    <row r="15" spans="1:18" ht="20.100000000000001" customHeight="1" x14ac:dyDescent="0.3">
      <c r="A15" s="82" t="s">
        <v>166</v>
      </c>
      <c r="B15" s="726">
        <f>'2. sz.melléklet'!B11</f>
        <v>18690.548900000002</v>
      </c>
      <c r="C15" s="730">
        <v>1558</v>
      </c>
      <c r="D15" s="721">
        <v>1558</v>
      </c>
      <c r="E15" s="721">
        <v>1558</v>
      </c>
      <c r="F15" s="721">
        <v>1558</v>
      </c>
      <c r="G15" s="721">
        <v>1558</v>
      </c>
      <c r="H15" s="721">
        <v>1558</v>
      </c>
      <c r="I15" s="721">
        <v>1558</v>
      </c>
      <c r="J15" s="721">
        <v>1558</v>
      </c>
      <c r="K15" s="721">
        <v>1558</v>
      </c>
      <c r="L15" s="721">
        <v>1558</v>
      </c>
      <c r="M15" s="721">
        <v>1553</v>
      </c>
      <c r="N15" s="731">
        <v>1558</v>
      </c>
      <c r="O15" s="3"/>
      <c r="P15" s="3">
        <f t="shared" si="0"/>
        <v>0.45109999999840511</v>
      </c>
    </row>
    <row r="16" spans="1:18" ht="20.100000000000001" customHeight="1" x14ac:dyDescent="0.3">
      <c r="A16" s="82" t="s">
        <v>229</v>
      </c>
      <c r="B16" s="726">
        <f>'2. sz.melléklet'!B18</f>
        <v>31676</v>
      </c>
      <c r="C16" s="730">
        <v>0</v>
      </c>
      <c r="D16" s="721">
        <v>0</v>
      </c>
      <c r="E16" s="721">
        <v>4000</v>
      </c>
      <c r="F16" s="721">
        <v>5500</v>
      </c>
      <c r="G16" s="721">
        <v>277</v>
      </c>
      <c r="H16" s="721">
        <v>2500</v>
      </c>
      <c r="I16" s="721">
        <v>1000</v>
      </c>
      <c r="J16" s="721">
        <v>200</v>
      </c>
      <c r="K16" s="721">
        <v>17000</v>
      </c>
      <c r="L16" s="721">
        <v>520</v>
      </c>
      <c r="M16" s="721">
        <v>679</v>
      </c>
      <c r="N16" s="731">
        <v>0</v>
      </c>
      <c r="O16" s="3"/>
      <c r="P16" s="3">
        <f t="shared" si="0"/>
        <v>0</v>
      </c>
    </row>
    <row r="17" spans="1:16" ht="20.100000000000001" customHeight="1" x14ac:dyDescent="0.3">
      <c r="A17" s="82" t="s">
        <v>230</v>
      </c>
      <c r="B17" s="726">
        <f>'2. sz.melléklet'!B17+'2. sz.melléklet'!B19</f>
        <v>8220</v>
      </c>
      <c r="C17" s="732">
        <v>103</v>
      </c>
      <c r="D17" s="723"/>
      <c r="E17" s="723">
        <v>100</v>
      </c>
      <c r="F17" s="723">
        <v>7600</v>
      </c>
      <c r="G17" s="723"/>
      <c r="H17" s="723"/>
      <c r="I17" s="723"/>
      <c r="J17" s="723">
        <v>120</v>
      </c>
      <c r="K17" s="723"/>
      <c r="L17" s="723">
        <v>120</v>
      </c>
      <c r="M17" s="723">
        <v>150</v>
      </c>
      <c r="N17" s="733">
        <v>27</v>
      </c>
      <c r="O17" s="3"/>
      <c r="P17" s="3">
        <f t="shared" si="0"/>
        <v>0</v>
      </c>
    </row>
    <row r="18" spans="1:16" ht="18.75" customHeight="1" x14ac:dyDescent="0.3">
      <c r="A18" s="418" t="s">
        <v>569</v>
      </c>
      <c r="B18" s="726">
        <f>'2. sz.melléklet'!B14</f>
        <v>0</v>
      </c>
      <c r="C18" s="732"/>
      <c r="D18" s="723"/>
      <c r="E18" s="723"/>
      <c r="F18" s="723"/>
      <c r="G18" s="723"/>
      <c r="H18" s="723"/>
      <c r="I18" s="723"/>
      <c r="J18" s="723">
        <v>0</v>
      </c>
      <c r="K18" s="723"/>
      <c r="L18" s="723"/>
      <c r="M18" s="723"/>
      <c r="N18" s="733"/>
      <c r="O18" s="3"/>
      <c r="P18" s="3">
        <f t="shared" si="0"/>
        <v>0</v>
      </c>
    </row>
    <row r="19" spans="1:16" ht="20.100000000000001" customHeight="1" x14ac:dyDescent="0.3">
      <c r="A19" s="82" t="s">
        <v>231</v>
      </c>
      <c r="B19" s="726">
        <f>'2. sz.melléklet'!B13</f>
        <v>147598.08900000001</v>
      </c>
      <c r="C19" s="734">
        <v>12300</v>
      </c>
      <c r="D19" s="724">
        <v>12300</v>
      </c>
      <c r="E19" s="724">
        <v>12300</v>
      </c>
      <c r="F19" s="724">
        <v>12300</v>
      </c>
      <c r="G19" s="724">
        <v>12300</v>
      </c>
      <c r="H19" s="724">
        <v>12300</v>
      </c>
      <c r="I19" s="724">
        <v>12300</v>
      </c>
      <c r="J19" s="724">
        <v>12300</v>
      </c>
      <c r="K19" s="724">
        <v>12300</v>
      </c>
      <c r="L19" s="724">
        <v>12300</v>
      </c>
      <c r="M19" s="724">
        <v>12300</v>
      </c>
      <c r="N19" s="735">
        <v>12298</v>
      </c>
      <c r="O19" s="3"/>
      <c r="P19" s="3">
        <f t="shared" si="0"/>
        <v>-8.900000000721775E-2</v>
      </c>
    </row>
    <row r="20" spans="1:16" ht="20.100000000000001" customHeight="1" thickBot="1" x14ac:dyDescent="0.35">
      <c r="A20" s="83" t="s">
        <v>233</v>
      </c>
      <c r="B20" s="727">
        <f>'2. sz.melléklet'!B20+'2. sz.melléklet'!B21+'2. sz.melléklet'!B23+'2. sz.melléklet'!B22+'2. sz.melléklet'!B24</f>
        <v>122870.039</v>
      </c>
      <c r="C20" s="841"/>
      <c r="D20" s="842"/>
      <c r="E20" s="842"/>
      <c r="F20" s="842"/>
      <c r="G20" s="842"/>
      <c r="H20" s="842"/>
      <c r="I20" s="842"/>
      <c r="J20" s="842"/>
      <c r="K20" s="842"/>
      <c r="L20" s="842"/>
      <c r="M20" s="842"/>
      <c r="N20" s="745">
        <f>B20</f>
        <v>122870.039</v>
      </c>
      <c r="O20" s="3"/>
      <c r="P20" s="3">
        <f t="shared" si="0"/>
        <v>0</v>
      </c>
    </row>
    <row r="21" spans="1:16" ht="20.100000000000001" customHeight="1" thickBot="1" x14ac:dyDescent="0.25">
      <c r="A21" s="405" t="s">
        <v>161</v>
      </c>
      <c r="B21" s="728">
        <f>SUM(B11:B20)</f>
        <v>573661.99990000005</v>
      </c>
      <c r="C21" s="843">
        <f>SUM(C11:C20)</f>
        <v>28481</v>
      </c>
      <c r="D21" s="843">
        <f t="shared" ref="D21:N21" si="1">SUM(D11:D20)</f>
        <v>29878</v>
      </c>
      <c r="E21" s="843">
        <f t="shared" si="1"/>
        <v>66628</v>
      </c>
      <c r="F21" s="843">
        <f t="shared" si="1"/>
        <v>41478</v>
      </c>
      <c r="G21" s="843">
        <f t="shared" si="1"/>
        <v>30156</v>
      </c>
      <c r="H21" s="843">
        <f t="shared" si="1"/>
        <v>31630</v>
      </c>
      <c r="I21" s="843">
        <f t="shared" si="1"/>
        <v>29830</v>
      </c>
      <c r="J21" s="843">
        <f t="shared" si="1"/>
        <v>28700</v>
      </c>
      <c r="K21" s="843">
        <f t="shared" si="1"/>
        <v>67380</v>
      </c>
      <c r="L21" s="843">
        <f t="shared" si="1"/>
        <v>29020</v>
      </c>
      <c r="M21" s="843">
        <f t="shared" si="1"/>
        <v>39204</v>
      </c>
      <c r="N21" s="844">
        <f t="shared" si="1"/>
        <v>151277.03899999999</v>
      </c>
      <c r="O21" s="3"/>
      <c r="P21" s="3">
        <f t="shared" si="0"/>
        <v>3.9099999936297536E-2</v>
      </c>
    </row>
    <row r="22" spans="1:16" ht="20.100000000000001" customHeight="1" thickBot="1" x14ac:dyDescent="0.35">
      <c r="A22" s="404" t="s">
        <v>188</v>
      </c>
      <c r="B22" s="729">
        <f>-B19</f>
        <v>-147598.08900000001</v>
      </c>
      <c r="C22" s="736">
        <f>-C19</f>
        <v>-12300</v>
      </c>
      <c r="D22" s="736">
        <f t="shared" ref="D22:N22" si="2">-D19</f>
        <v>-12300</v>
      </c>
      <c r="E22" s="736">
        <f t="shared" si="2"/>
        <v>-12300</v>
      </c>
      <c r="F22" s="736">
        <f t="shared" si="2"/>
        <v>-12300</v>
      </c>
      <c r="G22" s="736">
        <f t="shared" si="2"/>
        <v>-12300</v>
      </c>
      <c r="H22" s="736">
        <f t="shared" si="2"/>
        <v>-12300</v>
      </c>
      <c r="I22" s="736">
        <f t="shared" si="2"/>
        <v>-12300</v>
      </c>
      <c r="J22" s="736">
        <f t="shared" si="2"/>
        <v>-12300</v>
      </c>
      <c r="K22" s="736">
        <f t="shared" si="2"/>
        <v>-12300</v>
      </c>
      <c r="L22" s="736">
        <f t="shared" si="2"/>
        <v>-12300</v>
      </c>
      <c r="M22" s="736">
        <f t="shared" si="2"/>
        <v>-12300</v>
      </c>
      <c r="N22" s="845">
        <f t="shared" si="2"/>
        <v>-12298</v>
      </c>
      <c r="O22" s="3"/>
      <c r="P22" s="3">
        <f t="shared" si="0"/>
        <v>8.900000000721775E-2</v>
      </c>
    </row>
    <row r="23" spans="1:16" ht="20.100000000000001" customHeight="1" thickBot="1" x14ac:dyDescent="0.25">
      <c r="A23" s="70" t="s">
        <v>191</v>
      </c>
      <c r="B23" s="729">
        <f>SUM(B21:B22)</f>
        <v>426063.91090000002</v>
      </c>
      <c r="C23" s="407">
        <f>SUM(C21:C22)</f>
        <v>16181</v>
      </c>
      <c r="D23" s="407">
        <f t="shared" ref="D23:N23" si="3">SUM(D21:D22)</f>
        <v>17578</v>
      </c>
      <c r="E23" s="407">
        <f t="shared" si="3"/>
        <v>54328</v>
      </c>
      <c r="F23" s="407">
        <f t="shared" si="3"/>
        <v>29178</v>
      </c>
      <c r="G23" s="407">
        <f t="shared" si="3"/>
        <v>17856</v>
      </c>
      <c r="H23" s="407">
        <f t="shared" si="3"/>
        <v>19330</v>
      </c>
      <c r="I23" s="407">
        <f t="shared" si="3"/>
        <v>17530</v>
      </c>
      <c r="J23" s="407">
        <f t="shared" si="3"/>
        <v>16400</v>
      </c>
      <c r="K23" s="407">
        <f t="shared" si="3"/>
        <v>55080</v>
      </c>
      <c r="L23" s="407">
        <f t="shared" si="3"/>
        <v>16720</v>
      </c>
      <c r="M23" s="407">
        <f t="shared" si="3"/>
        <v>26904</v>
      </c>
      <c r="N23" s="406">
        <f t="shared" si="3"/>
        <v>138979.03899999999</v>
      </c>
      <c r="O23" s="3"/>
      <c r="P23" s="3">
        <f t="shared" si="0"/>
        <v>0.12809999997261912</v>
      </c>
    </row>
    <row r="24" spans="1:16" ht="20.100000000000001" customHeight="1" x14ac:dyDescent="0.2">
      <c r="A24" s="54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3"/>
      <c r="P24" s="3"/>
    </row>
    <row r="25" spans="1:16" ht="20.100000000000001" customHeight="1" x14ac:dyDescent="0.2">
      <c r="A25" s="54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3"/>
      <c r="P25" s="3"/>
    </row>
    <row r="26" spans="1:16" ht="20.100000000000001" customHeight="1" x14ac:dyDescent="0.2">
      <c r="A26" s="54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1043"/>
      <c r="M26" s="1043"/>
      <c r="N26" s="1043"/>
      <c r="O26" s="3"/>
      <c r="P26" s="3"/>
    </row>
    <row r="27" spans="1:16" ht="20.100000000000001" customHeight="1" thickBot="1" x14ac:dyDescent="0.25">
      <c r="A27" s="54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3"/>
      <c r="P27" s="3"/>
    </row>
    <row r="28" spans="1:16" ht="20.100000000000001" customHeight="1" x14ac:dyDescent="0.2">
      <c r="A28" s="1044" t="s">
        <v>2</v>
      </c>
      <c r="B28" s="1046" t="s">
        <v>141</v>
      </c>
      <c r="C28" s="1048" t="s">
        <v>675</v>
      </c>
      <c r="D28" s="1049"/>
      <c r="E28" s="1049"/>
      <c r="F28" s="1049"/>
      <c r="G28" s="1049"/>
      <c r="H28" s="1049"/>
      <c r="I28" s="1049"/>
      <c r="J28" s="1049"/>
      <c r="K28" s="1049"/>
      <c r="L28" s="1049"/>
      <c r="M28" s="1049"/>
      <c r="N28" s="1050"/>
      <c r="O28" s="3"/>
      <c r="P28" s="3"/>
    </row>
    <row r="29" spans="1:16" ht="20.100000000000001" customHeight="1" thickBot="1" x14ac:dyDescent="0.25">
      <c r="A29" s="1045"/>
      <c r="B29" s="1047"/>
      <c r="C29" s="737" t="s">
        <v>142</v>
      </c>
      <c r="D29" s="738" t="s">
        <v>143</v>
      </c>
      <c r="E29" s="738" t="s">
        <v>144</v>
      </c>
      <c r="F29" s="738" t="s">
        <v>145</v>
      </c>
      <c r="G29" s="738" t="s">
        <v>146</v>
      </c>
      <c r="H29" s="738" t="s">
        <v>147</v>
      </c>
      <c r="I29" s="738" t="s">
        <v>148</v>
      </c>
      <c r="J29" s="738" t="s">
        <v>149</v>
      </c>
      <c r="K29" s="738" t="s">
        <v>150</v>
      </c>
      <c r="L29" s="738" t="s">
        <v>151</v>
      </c>
      <c r="M29" s="738" t="s">
        <v>152</v>
      </c>
      <c r="N29" s="739" t="s">
        <v>153</v>
      </c>
      <c r="O29" s="3"/>
      <c r="P29" s="3"/>
    </row>
    <row r="30" spans="1:16" ht="20.100000000000001" customHeight="1" x14ac:dyDescent="0.3">
      <c r="A30" s="414" t="s">
        <v>234</v>
      </c>
      <c r="B30" s="415">
        <f>'2. sz.melléklet'!F8</f>
        <v>160620.29999999999</v>
      </c>
      <c r="C30" s="740">
        <v>13385</v>
      </c>
      <c r="D30" s="741">
        <v>13385</v>
      </c>
      <c r="E30" s="741">
        <v>13385</v>
      </c>
      <c r="F30" s="741">
        <v>13385</v>
      </c>
      <c r="G30" s="741">
        <v>13385</v>
      </c>
      <c r="H30" s="741">
        <v>13385</v>
      </c>
      <c r="I30" s="741">
        <v>13385</v>
      </c>
      <c r="J30" s="741">
        <v>13385</v>
      </c>
      <c r="K30" s="741">
        <v>13385</v>
      </c>
      <c r="L30" s="741">
        <v>13385</v>
      </c>
      <c r="M30" s="741">
        <v>13385</v>
      </c>
      <c r="N30" s="742">
        <v>13385</v>
      </c>
      <c r="O30" s="3"/>
      <c r="P30" s="3">
        <f t="shared" si="0"/>
        <v>-0.29999999998835847</v>
      </c>
    </row>
    <row r="31" spans="1:16" ht="20.100000000000001" customHeight="1" x14ac:dyDescent="0.3">
      <c r="A31" s="416" t="s">
        <v>235</v>
      </c>
      <c r="B31" s="408">
        <f>'2. sz.melléklet'!F9</f>
        <v>29696.7</v>
      </c>
      <c r="C31" s="734">
        <v>2475</v>
      </c>
      <c r="D31" s="724">
        <v>2475</v>
      </c>
      <c r="E31" s="724">
        <v>2475</v>
      </c>
      <c r="F31" s="724">
        <v>2475</v>
      </c>
      <c r="G31" s="724">
        <v>2475</v>
      </c>
      <c r="H31" s="724">
        <v>2475</v>
      </c>
      <c r="I31" s="724">
        <v>2475</v>
      </c>
      <c r="J31" s="724">
        <v>2475</v>
      </c>
      <c r="K31" s="724">
        <v>2474</v>
      </c>
      <c r="L31" s="724">
        <v>2472</v>
      </c>
      <c r="M31" s="724">
        <v>2474</v>
      </c>
      <c r="N31" s="735">
        <v>2477</v>
      </c>
      <c r="O31" s="3"/>
      <c r="P31" s="3">
        <f t="shared" si="0"/>
        <v>0.2999999999992724</v>
      </c>
    </row>
    <row r="32" spans="1:16" ht="20.100000000000001" customHeight="1" x14ac:dyDescent="0.3">
      <c r="A32" s="416" t="s">
        <v>5</v>
      </c>
      <c r="B32" s="408">
        <f>'2. sz.melléklet'!F10</f>
        <v>79782.796000000002</v>
      </c>
      <c r="C32" s="730">
        <v>6689</v>
      </c>
      <c r="D32" s="721">
        <v>6689</v>
      </c>
      <c r="E32" s="721">
        <v>6689</v>
      </c>
      <c r="F32" s="721">
        <v>6689</v>
      </c>
      <c r="G32" s="721">
        <v>6689</v>
      </c>
      <c r="H32" s="721">
        <v>6689</v>
      </c>
      <c r="I32" s="721">
        <v>6689</v>
      </c>
      <c r="J32" s="721">
        <v>6689</v>
      </c>
      <c r="K32" s="721">
        <v>6204</v>
      </c>
      <c r="L32" s="721">
        <v>6689</v>
      </c>
      <c r="M32" s="721">
        <v>6689</v>
      </c>
      <c r="N32" s="731">
        <v>6689</v>
      </c>
      <c r="O32" s="3"/>
      <c r="P32" s="3">
        <f t="shared" si="0"/>
        <v>0.20399999999790452</v>
      </c>
    </row>
    <row r="33" spans="1:16" ht="20.100000000000001" customHeight="1" x14ac:dyDescent="0.3">
      <c r="A33" s="416" t="s">
        <v>236</v>
      </c>
      <c r="B33" s="408">
        <f>'2. sz.melléklet'!F11</f>
        <v>7982</v>
      </c>
      <c r="C33" s="730">
        <v>830</v>
      </c>
      <c r="D33" s="721">
        <v>830</v>
      </c>
      <c r="E33" s="721">
        <v>815</v>
      </c>
      <c r="F33" s="721">
        <v>800</v>
      </c>
      <c r="G33" s="721">
        <v>630</v>
      </c>
      <c r="H33" s="721">
        <v>630</v>
      </c>
      <c r="I33" s="721">
        <v>630</v>
      </c>
      <c r="J33" s="721">
        <v>630</v>
      </c>
      <c r="K33" s="721">
        <v>630</v>
      </c>
      <c r="L33" s="721">
        <v>630</v>
      </c>
      <c r="M33" s="721">
        <v>500</v>
      </c>
      <c r="N33" s="731">
        <v>427</v>
      </c>
      <c r="O33" s="3"/>
      <c r="P33" s="3">
        <f t="shared" si="0"/>
        <v>0</v>
      </c>
    </row>
    <row r="34" spans="1:16" ht="20.100000000000001" customHeight="1" x14ac:dyDescent="0.3">
      <c r="A34" s="416" t="s">
        <v>237</v>
      </c>
      <c r="B34" s="408">
        <f>'2. sz.melléklet'!F12</f>
        <v>9827.7839999999997</v>
      </c>
      <c r="C34" s="730">
        <v>737</v>
      </c>
      <c r="D34" s="721">
        <v>737</v>
      </c>
      <c r="E34" s="721">
        <v>737</v>
      </c>
      <c r="F34" s="721">
        <v>737</v>
      </c>
      <c r="G34" s="721">
        <v>737</v>
      </c>
      <c r="H34" s="721">
        <v>737</v>
      </c>
      <c r="I34" s="721">
        <v>895</v>
      </c>
      <c r="J34" s="721">
        <v>1000</v>
      </c>
      <c r="K34" s="721">
        <v>1000</v>
      </c>
      <c r="L34" s="721">
        <v>837</v>
      </c>
      <c r="M34" s="721">
        <v>837</v>
      </c>
      <c r="N34" s="731">
        <v>837</v>
      </c>
      <c r="O34" s="3"/>
      <c r="P34" s="3">
        <f t="shared" si="0"/>
        <v>0.21600000000034925</v>
      </c>
    </row>
    <row r="35" spans="1:16" ht="20.100000000000001" customHeight="1" x14ac:dyDescent="0.3">
      <c r="A35" s="416" t="s">
        <v>238</v>
      </c>
      <c r="B35" s="408">
        <f>'2. sz.melléklet'!F13</f>
        <v>3063</v>
      </c>
      <c r="C35" s="730">
        <v>205</v>
      </c>
      <c r="D35" s="721">
        <v>205</v>
      </c>
      <c r="E35" s="721">
        <v>205</v>
      </c>
      <c r="F35" s="721">
        <v>205</v>
      </c>
      <c r="G35" s="721">
        <v>205</v>
      </c>
      <c r="H35" s="721">
        <v>205</v>
      </c>
      <c r="I35" s="721">
        <v>205</v>
      </c>
      <c r="J35" s="721">
        <v>205</v>
      </c>
      <c r="K35" s="721">
        <v>205</v>
      </c>
      <c r="L35" s="721">
        <v>400</v>
      </c>
      <c r="M35" s="721">
        <v>400</v>
      </c>
      <c r="N35" s="731">
        <v>418</v>
      </c>
      <c r="O35" s="3"/>
      <c r="P35" s="3">
        <f t="shared" si="0"/>
        <v>0</v>
      </c>
    </row>
    <row r="36" spans="1:16" ht="20.100000000000001" customHeight="1" x14ac:dyDescent="0.3">
      <c r="A36" s="416" t="s">
        <v>265</v>
      </c>
      <c r="B36" s="408">
        <f>'2. sz.melléklet'!F14</f>
        <v>6037.241</v>
      </c>
      <c r="C36" s="730">
        <v>6037</v>
      </c>
      <c r="D36" s="721"/>
      <c r="E36" s="721"/>
      <c r="F36" s="721"/>
      <c r="G36" s="721"/>
      <c r="H36" s="721"/>
      <c r="I36" s="721"/>
      <c r="J36" s="721"/>
      <c r="K36" s="721"/>
      <c r="L36" s="721"/>
      <c r="M36" s="721"/>
      <c r="N36" s="731"/>
      <c r="O36" s="3"/>
      <c r="P36" s="3">
        <f t="shared" si="0"/>
        <v>-0.24099999999998545</v>
      </c>
    </row>
    <row r="37" spans="1:16" ht="20.100000000000001" customHeight="1" x14ac:dyDescent="0.3">
      <c r="A37" s="416" t="s">
        <v>239</v>
      </c>
      <c r="B37" s="408">
        <f>'2. sz.melléklet'!F15</f>
        <v>147598.08900000001</v>
      </c>
      <c r="C37" s="734">
        <v>12066</v>
      </c>
      <c r="D37" s="724">
        <v>12066</v>
      </c>
      <c r="E37" s="724">
        <v>12066</v>
      </c>
      <c r="F37" s="724">
        <v>12066</v>
      </c>
      <c r="G37" s="724">
        <v>12066</v>
      </c>
      <c r="H37" s="724">
        <v>12063</v>
      </c>
      <c r="I37" s="724">
        <v>12066</v>
      </c>
      <c r="J37" s="724">
        <v>13066</v>
      </c>
      <c r="K37" s="724">
        <v>12066</v>
      </c>
      <c r="L37" s="724">
        <v>12066</v>
      </c>
      <c r="M37" s="724">
        <v>13066</v>
      </c>
      <c r="N37" s="735">
        <v>12875</v>
      </c>
      <c r="O37" s="3"/>
      <c r="P37" s="3">
        <f t="shared" si="0"/>
        <v>-8.900000000721775E-2</v>
      </c>
    </row>
    <row r="38" spans="1:16" ht="20.100000000000001" customHeight="1" x14ac:dyDescent="0.3">
      <c r="A38" s="416" t="s">
        <v>220</v>
      </c>
      <c r="B38" s="408">
        <f>'2. sz.melléklet'!F18</f>
        <v>19153</v>
      </c>
      <c r="C38" s="730"/>
      <c r="D38" s="721">
        <v>200</v>
      </c>
      <c r="E38" s="721">
        <v>3158</v>
      </c>
      <c r="F38" s="721">
        <v>3000</v>
      </c>
      <c r="G38" s="721">
        <v>60</v>
      </c>
      <c r="H38" s="721">
        <v>3100</v>
      </c>
      <c r="I38" s="721">
        <v>3246</v>
      </c>
      <c r="J38" s="721">
        <v>1600</v>
      </c>
      <c r="K38" s="721">
        <v>1900</v>
      </c>
      <c r="L38" s="721">
        <v>200</v>
      </c>
      <c r="M38" s="721">
        <v>380</v>
      </c>
      <c r="N38" s="731">
        <v>2309</v>
      </c>
      <c r="O38" s="3"/>
      <c r="P38" s="3">
        <f t="shared" si="0"/>
        <v>0</v>
      </c>
    </row>
    <row r="39" spans="1:16" ht="20.100000000000001" customHeight="1" x14ac:dyDescent="0.3">
      <c r="A39" s="416" t="s">
        <v>240</v>
      </c>
      <c r="B39" s="408">
        <f>'2. sz.melléklet'!F19</f>
        <v>48857.48</v>
      </c>
      <c r="C39" s="730"/>
      <c r="D39" s="721">
        <v>4890</v>
      </c>
      <c r="E39" s="721">
        <v>6600</v>
      </c>
      <c r="F39" s="721">
        <v>7500</v>
      </c>
      <c r="G39" s="721">
        <v>4200</v>
      </c>
      <c r="H39" s="721">
        <v>8634</v>
      </c>
      <c r="I39" s="721">
        <v>2293</v>
      </c>
      <c r="J39" s="721">
        <v>791</v>
      </c>
      <c r="K39" s="721">
        <v>119</v>
      </c>
      <c r="L39" s="721">
        <v>5200</v>
      </c>
      <c r="M39" s="721">
        <v>8630</v>
      </c>
      <c r="N39" s="731">
        <v>0</v>
      </c>
      <c r="O39" s="3"/>
      <c r="P39" s="3">
        <f t="shared" si="0"/>
        <v>-0.48000000000320142</v>
      </c>
    </row>
    <row r="40" spans="1:16" ht="20.100000000000001" customHeight="1" x14ac:dyDescent="0.3">
      <c r="A40" s="410" t="s">
        <v>570</v>
      </c>
      <c r="B40" s="411">
        <f>'2. sz.melléklet'!F20</f>
        <v>0</v>
      </c>
      <c r="C40" s="730"/>
      <c r="D40" s="721"/>
      <c r="E40" s="721"/>
      <c r="F40" s="721"/>
      <c r="G40" s="721"/>
      <c r="H40" s="721"/>
      <c r="I40" s="721">
        <v>0</v>
      </c>
      <c r="J40" s="721"/>
      <c r="K40" s="721"/>
      <c r="L40" s="721"/>
      <c r="M40" s="721"/>
      <c r="N40" s="731"/>
      <c r="O40" s="3"/>
      <c r="P40" s="3">
        <f t="shared" si="0"/>
        <v>0</v>
      </c>
    </row>
    <row r="41" spans="1:16" ht="20.100000000000001" customHeight="1" thickBot="1" x14ac:dyDescent="0.35">
      <c r="A41" s="410" t="s">
        <v>241</v>
      </c>
      <c r="B41" s="411">
        <f>'2. sz.melléklet'!F21</f>
        <v>61043.61</v>
      </c>
      <c r="C41" s="743"/>
      <c r="D41" s="744"/>
      <c r="E41" s="744"/>
      <c r="F41" s="744"/>
      <c r="G41" s="744"/>
      <c r="H41" s="744"/>
      <c r="I41" s="744"/>
      <c r="J41" s="744"/>
      <c r="K41" s="744"/>
      <c r="L41" s="744"/>
      <c r="M41" s="744"/>
      <c r="N41" s="745">
        <v>61044</v>
      </c>
      <c r="O41" s="3"/>
      <c r="P41" s="3">
        <f t="shared" si="0"/>
        <v>0.38999999999941792</v>
      </c>
    </row>
    <row r="42" spans="1:16" ht="20.100000000000001" customHeight="1" thickBot="1" x14ac:dyDescent="0.25">
      <c r="A42" s="412" t="s">
        <v>154</v>
      </c>
      <c r="B42" s="413">
        <f>SUM(B30:B41)</f>
        <v>573661.99999999988</v>
      </c>
      <c r="C42" s="846">
        <f>SUM(C30:C41)</f>
        <v>42424</v>
      </c>
      <c r="D42" s="846">
        <f t="shared" ref="D42:M42" si="4">SUM(D30:D41)</f>
        <v>41477</v>
      </c>
      <c r="E42" s="846">
        <f t="shared" si="4"/>
        <v>46130</v>
      </c>
      <c r="F42" s="846">
        <f t="shared" si="4"/>
        <v>46857</v>
      </c>
      <c r="G42" s="846">
        <f t="shared" si="4"/>
        <v>40447</v>
      </c>
      <c r="H42" s="846">
        <f t="shared" si="4"/>
        <v>47918</v>
      </c>
      <c r="I42" s="846">
        <f t="shared" si="4"/>
        <v>41884</v>
      </c>
      <c r="J42" s="846">
        <f t="shared" si="4"/>
        <v>39841</v>
      </c>
      <c r="K42" s="846">
        <f t="shared" si="4"/>
        <v>37983</v>
      </c>
      <c r="L42" s="846">
        <f t="shared" si="4"/>
        <v>41879</v>
      </c>
      <c r="M42" s="846">
        <f t="shared" si="4"/>
        <v>46361</v>
      </c>
      <c r="N42" s="847">
        <f>SUM(N30:N41)</f>
        <v>100461</v>
      </c>
      <c r="O42" s="3"/>
      <c r="P42" s="3">
        <f t="shared" si="0"/>
        <v>0</v>
      </c>
    </row>
    <row r="43" spans="1:16" ht="20.100000000000001" customHeight="1" thickBot="1" x14ac:dyDescent="0.35">
      <c r="A43" s="417" t="s">
        <v>188</v>
      </c>
      <c r="B43" s="419">
        <f>'2. sz.melléklet'!F26</f>
        <v>-147598.08900000001</v>
      </c>
      <c r="C43" s="746">
        <f>-C37</f>
        <v>-12066</v>
      </c>
      <c r="D43" s="746">
        <f t="shared" ref="D43:N43" si="5">-D37</f>
        <v>-12066</v>
      </c>
      <c r="E43" s="746">
        <f t="shared" si="5"/>
        <v>-12066</v>
      </c>
      <c r="F43" s="746">
        <f t="shared" si="5"/>
        <v>-12066</v>
      </c>
      <c r="G43" s="746">
        <f t="shared" si="5"/>
        <v>-12066</v>
      </c>
      <c r="H43" s="746">
        <f t="shared" si="5"/>
        <v>-12063</v>
      </c>
      <c r="I43" s="746">
        <f t="shared" si="5"/>
        <v>-12066</v>
      </c>
      <c r="J43" s="746">
        <f t="shared" si="5"/>
        <v>-13066</v>
      </c>
      <c r="K43" s="746">
        <f t="shared" si="5"/>
        <v>-12066</v>
      </c>
      <c r="L43" s="746">
        <f t="shared" si="5"/>
        <v>-12066</v>
      </c>
      <c r="M43" s="746">
        <f t="shared" si="5"/>
        <v>-13066</v>
      </c>
      <c r="N43" s="848">
        <f t="shared" si="5"/>
        <v>-12875</v>
      </c>
      <c r="O43" s="3"/>
      <c r="P43" s="3">
        <f t="shared" si="0"/>
        <v>8.900000000721775E-2</v>
      </c>
    </row>
    <row r="44" spans="1:16" ht="20.100000000000001" customHeight="1" thickBot="1" x14ac:dyDescent="0.25">
      <c r="A44" s="405" t="s">
        <v>191</v>
      </c>
      <c r="B44" s="420">
        <f>SUM(B42:B43)</f>
        <v>426063.91099999985</v>
      </c>
      <c r="C44" s="747">
        <f>SUM(C42:C43)</f>
        <v>30358</v>
      </c>
      <c r="D44" s="409">
        <f t="shared" ref="D44:N44" si="6">SUM(D42:D43)</f>
        <v>29411</v>
      </c>
      <c r="E44" s="409">
        <f t="shared" si="6"/>
        <v>34064</v>
      </c>
      <c r="F44" s="409">
        <f t="shared" si="6"/>
        <v>34791</v>
      </c>
      <c r="G44" s="409">
        <f t="shared" si="6"/>
        <v>28381</v>
      </c>
      <c r="H44" s="409">
        <f t="shared" si="6"/>
        <v>35855</v>
      </c>
      <c r="I44" s="409">
        <f t="shared" si="6"/>
        <v>29818</v>
      </c>
      <c r="J44" s="409">
        <f t="shared" si="6"/>
        <v>26775</v>
      </c>
      <c r="K44" s="409">
        <f t="shared" si="6"/>
        <v>25917</v>
      </c>
      <c r="L44" s="409">
        <f t="shared" si="6"/>
        <v>29813</v>
      </c>
      <c r="M44" s="409">
        <f t="shared" si="6"/>
        <v>33295</v>
      </c>
      <c r="N44" s="748">
        <f t="shared" si="6"/>
        <v>87586</v>
      </c>
      <c r="O44" s="3"/>
      <c r="P44" s="3">
        <f t="shared" si="0"/>
        <v>8.9000000152736902E-2</v>
      </c>
    </row>
    <row r="45" spans="1:16" x14ac:dyDescent="0.2">
      <c r="O45" s="3"/>
    </row>
  </sheetData>
  <mergeCells count="13">
    <mergeCell ref="A28:A29"/>
    <mergeCell ref="B28:B29"/>
    <mergeCell ref="C28:N28"/>
    <mergeCell ref="A7:N7"/>
    <mergeCell ref="A9:A10"/>
    <mergeCell ref="B9:B10"/>
    <mergeCell ref="C9:N9"/>
    <mergeCell ref="L8:N8"/>
    <mergeCell ref="A1:N1"/>
    <mergeCell ref="A4:N4"/>
    <mergeCell ref="A5:N5"/>
    <mergeCell ref="L26:N26"/>
    <mergeCell ref="A2:N2"/>
  </mergeCells>
  <phoneticPr fontId="13" type="noConversion"/>
  <pageMargins left="0.59055118110236227" right="0.59055118110236227" top="0.78740157480314965" bottom="0.39370078740157483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2:E18"/>
  <sheetViews>
    <sheetView workbookViewId="0">
      <selection activeCell="C20" sqref="C20"/>
    </sheetView>
  </sheetViews>
  <sheetFormatPr defaultRowHeight="12.75" x14ac:dyDescent="0.2"/>
  <cols>
    <col min="2" max="2" width="33" customWidth="1"/>
    <col min="3" max="3" width="15.5703125" customWidth="1"/>
  </cols>
  <sheetData>
    <row r="2" spans="1:5" ht="15" customHeight="1" x14ac:dyDescent="0.2">
      <c r="A2" s="977" t="s">
        <v>677</v>
      </c>
      <c r="B2" s="977"/>
      <c r="C2" s="977"/>
      <c r="D2" s="977"/>
      <c r="E2" s="12"/>
    </row>
    <row r="3" spans="1:5" ht="14.25" x14ac:dyDescent="0.2">
      <c r="A3" s="933"/>
      <c r="B3" s="934"/>
      <c r="C3" s="934"/>
      <c r="D3" s="934"/>
    </row>
    <row r="4" spans="1:5" ht="15" x14ac:dyDescent="0.2">
      <c r="B4" s="11"/>
      <c r="C4" s="11"/>
      <c r="D4" s="11"/>
    </row>
    <row r="5" spans="1:5" ht="15.75" x14ac:dyDescent="0.25">
      <c r="A5" s="1031" t="s">
        <v>242</v>
      </c>
      <c r="B5" s="1031"/>
      <c r="C5" s="1031"/>
      <c r="D5" s="1031"/>
    </row>
    <row r="6" spans="1:5" ht="15.75" x14ac:dyDescent="0.25">
      <c r="A6" s="1033" t="s">
        <v>668</v>
      </c>
      <c r="B6" s="1033"/>
      <c r="C6" s="1033"/>
      <c r="D6" s="1033"/>
    </row>
    <row r="8" spans="1:5" x14ac:dyDescent="0.2">
      <c r="B8" s="1062" t="s">
        <v>156</v>
      </c>
      <c r="C8" s="1062"/>
    </row>
    <row r="9" spans="1:5" x14ac:dyDescent="0.2">
      <c r="B9" s="1062"/>
      <c r="C9" s="1062"/>
    </row>
    <row r="10" spans="1:5" ht="13.5" thickBot="1" x14ac:dyDescent="0.25">
      <c r="B10" s="42"/>
      <c r="C10" s="42"/>
    </row>
    <row r="11" spans="1:5" ht="13.5" thickBot="1" x14ac:dyDescent="0.25">
      <c r="B11" s="43" t="s">
        <v>157</v>
      </c>
      <c r="C11" s="44" t="s">
        <v>10</v>
      </c>
    </row>
    <row r="12" spans="1:5" x14ac:dyDescent="0.2">
      <c r="B12" s="45" t="s">
        <v>162</v>
      </c>
      <c r="C12" s="46">
        <v>0</v>
      </c>
    </row>
    <row r="13" spans="1:5" x14ac:dyDescent="0.2">
      <c r="B13" s="47" t="s">
        <v>158</v>
      </c>
      <c r="C13" s="142">
        <v>585</v>
      </c>
    </row>
    <row r="14" spans="1:5" x14ac:dyDescent="0.2">
      <c r="B14" s="47" t="s">
        <v>159</v>
      </c>
      <c r="C14" s="48">
        <v>0</v>
      </c>
    </row>
    <row r="15" spans="1:5" x14ac:dyDescent="0.2">
      <c r="B15" s="47" t="s">
        <v>160</v>
      </c>
      <c r="C15" s="48">
        <v>0</v>
      </c>
    </row>
    <row r="16" spans="1:5" x14ac:dyDescent="0.2">
      <c r="B16" s="49" t="s">
        <v>0</v>
      </c>
      <c r="C16" s="50">
        <f>SUM(C12:C15)</f>
        <v>585</v>
      </c>
    </row>
    <row r="17" spans="2:3" ht="13.5" thickBot="1" x14ac:dyDescent="0.25">
      <c r="B17" s="51"/>
      <c r="C17" s="52"/>
    </row>
    <row r="18" spans="2:3" ht="15" x14ac:dyDescent="0.2">
      <c r="B18" s="53"/>
      <c r="C18" s="53"/>
    </row>
  </sheetData>
  <mergeCells count="6">
    <mergeCell ref="A2:D2"/>
    <mergeCell ref="B9:C9"/>
    <mergeCell ref="A5:D5"/>
    <mergeCell ref="A6:D6"/>
    <mergeCell ref="B8:C8"/>
    <mergeCell ref="A3:D3"/>
  </mergeCells>
  <phoneticPr fontId="1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6"/>
  <sheetViews>
    <sheetView topLeftCell="A65" workbookViewId="0">
      <selection activeCell="E84" sqref="E84"/>
    </sheetView>
  </sheetViews>
  <sheetFormatPr defaultRowHeight="12.75" x14ac:dyDescent="0.2"/>
  <cols>
    <col min="1" max="1" width="11.85546875" customWidth="1"/>
    <col min="2" max="2" width="40.42578125" customWidth="1"/>
    <col min="3" max="3" width="16.5703125" customWidth="1"/>
    <col min="4" max="5" width="14.7109375" customWidth="1"/>
    <col min="6" max="6" width="12.140625" customWidth="1"/>
    <col min="7" max="7" width="17.140625" customWidth="1"/>
    <col min="8" max="8" width="18.85546875" customWidth="1"/>
    <col min="9" max="11" width="8.42578125" customWidth="1"/>
    <col min="12" max="12" width="8.7109375" customWidth="1"/>
    <col min="13" max="1025" width="8.42578125" customWidth="1"/>
  </cols>
  <sheetData>
    <row r="1" spans="1:8" ht="19.5" customHeight="1" x14ac:dyDescent="0.2">
      <c r="G1" s="466" t="s">
        <v>595</v>
      </c>
    </row>
    <row r="2" spans="1:8" ht="15.75" x14ac:dyDescent="0.25">
      <c r="A2" s="853" t="s">
        <v>701</v>
      </c>
      <c r="B2" s="853"/>
      <c r="C2" s="853"/>
      <c r="D2" s="853"/>
      <c r="E2" s="853"/>
      <c r="F2" s="853"/>
      <c r="G2" s="853"/>
    </row>
    <row r="3" spans="1:8" ht="15.75" x14ac:dyDescent="0.25">
      <c r="A3" s="853" t="s">
        <v>242</v>
      </c>
      <c r="B3" s="853"/>
      <c r="C3" s="853"/>
      <c r="D3" s="853"/>
      <c r="E3" s="853"/>
      <c r="F3" s="853"/>
      <c r="G3" s="853"/>
    </row>
    <row r="4" spans="1:8" ht="14.25" customHeight="1" thickBot="1" x14ac:dyDescent="0.25">
      <c r="A4" s="156"/>
      <c r="B4" s="156"/>
      <c r="C4" s="156"/>
      <c r="D4" s="156"/>
      <c r="E4" s="156"/>
      <c r="F4" s="156"/>
      <c r="G4" s="157" t="s">
        <v>373</v>
      </c>
    </row>
    <row r="5" spans="1:8" ht="20.25" customHeight="1" thickBot="1" x14ac:dyDescent="0.25">
      <c r="A5" s="863" t="s">
        <v>2</v>
      </c>
      <c r="B5" s="863"/>
      <c r="C5" s="863"/>
      <c r="D5" s="863"/>
      <c r="E5" s="863"/>
      <c r="F5" s="863"/>
      <c r="G5" s="863"/>
    </row>
    <row r="6" spans="1:8" ht="15.75" customHeight="1" thickBot="1" x14ac:dyDescent="0.25">
      <c r="A6" s="864" t="s">
        <v>375</v>
      </c>
      <c r="B6" s="865" t="s">
        <v>376</v>
      </c>
      <c r="C6" s="866">
        <v>2020</v>
      </c>
      <c r="D6" s="867"/>
      <c r="E6" s="867"/>
      <c r="F6" s="868"/>
      <c r="G6" s="869" t="s">
        <v>702</v>
      </c>
    </row>
    <row r="7" spans="1:8" ht="21.75" customHeight="1" thickBot="1" x14ac:dyDescent="0.25">
      <c r="A7" s="864"/>
      <c r="B7" s="865"/>
      <c r="C7" s="749" t="s">
        <v>377</v>
      </c>
      <c r="D7" s="749" t="s">
        <v>699</v>
      </c>
      <c r="E7" s="749" t="s">
        <v>575</v>
      </c>
      <c r="F7" s="469" t="s">
        <v>378</v>
      </c>
      <c r="G7" s="869"/>
      <c r="H7" s="521"/>
    </row>
    <row r="8" spans="1:8" ht="20.100000000000001" customHeight="1" x14ac:dyDescent="0.2">
      <c r="A8" s="471" t="s">
        <v>424</v>
      </c>
      <c r="B8" s="472" t="s">
        <v>507</v>
      </c>
      <c r="C8" s="473">
        <v>10587000</v>
      </c>
      <c r="D8" s="474">
        <v>1805273</v>
      </c>
      <c r="E8" s="474">
        <v>-4522000</v>
      </c>
      <c r="F8" s="475">
        <v>57.287239066780018</v>
      </c>
      <c r="G8" s="476">
        <v>6065000</v>
      </c>
      <c r="H8" s="522"/>
    </row>
    <row r="9" spans="1:8" ht="20.100000000000001" customHeight="1" x14ac:dyDescent="0.2">
      <c r="A9" s="477" t="s">
        <v>493</v>
      </c>
      <c r="B9" s="478" t="s">
        <v>498</v>
      </c>
      <c r="C9" s="479">
        <v>7261000</v>
      </c>
      <c r="D9" s="480">
        <v>5239307</v>
      </c>
      <c r="E9" s="474">
        <v>8693000</v>
      </c>
      <c r="F9" s="475">
        <v>219.72180140476519</v>
      </c>
      <c r="G9" s="481">
        <v>15954000</v>
      </c>
      <c r="H9" s="523"/>
    </row>
    <row r="10" spans="1:8" ht="20.100000000000001" customHeight="1" x14ac:dyDescent="0.2">
      <c r="A10" s="477" t="s">
        <v>508</v>
      </c>
      <c r="B10" s="478" t="s">
        <v>509</v>
      </c>
      <c r="C10" s="479">
        <v>200000</v>
      </c>
      <c r="D10" s="480">
        <v>0</v>
      </c>
      <c r="E10" s="474">
        <v>-200000</v>
      </c>
      <c r="F10" s="475">
        <v>0</v>
      </c>
      <c r="G10" s="481">
        <v>0</v>
      </c>
      <c r="H10" s="523"/>
    </row>
    <row r="11" spans="1:8" ht="20.100000000000001" customHeight="1" x14ac:dyDescent="0.2">
      <c r="A11" s="477" t="s">
        <v>533</v>
      </c>
      <c r="B11" s="478" t="s">
        <v>534</v>
      </c>
      <c r="C11" s="479">
        <v>930000</v>
      </c>
      <c r="D11" s="480">
        <v>0</v>
      </c>
      <c r="E11" s="474">
        <v>0</v>
      </c>
      <c r="F11" s="475">
        <v>100</v>
      </c>
      <c r="G11" s="481">
        <v>930000</v>
      </c>
      <c r="H11" s="523"/>
    </row>
    <row r="12" spans="1:8" ht="20.100000000000001" customHeight="1" x14ac:dyDescent="0.2">
      <c r="A12" s="477" t="s">
        <v>510</v>
      </c>
      <c r="B12" s="478" t="s">
        <v>535</v>
      </c>
      <c r="C12" s="479">
        <v>48000</v>
      </c>
      <c r="D12" s="480">
        <v>0</v>
      </c>
      <c r="E12" s="474">
        <v>252000</v>
      </c>
      <c r="F12" s="475">
        <v>625</v>
      </c>
      <c r="G12" s="481">
        <v>300000</v>
      </c>
      <c r="H12" s="522"/>
    </row>
    <row r="13" spans="1:8" ht="20.100000000000001" customHeight="1" x14ac:dyDescent="0.2">
      <c r="A13" s="477" t="s">
        <v>427</v>
      </c>
      <c r="B13" s="478" t="s">
        <v>428</v>
      </c>
      <c r="C13" s="479">
        <v>50000</v>
      </c>
      <c r="D13" s="480">
        <v>0</v>
      </c>
      <c r="E13" s="474">
        <v>0</v>
      </c>
      <c r="F13" s="475">
        <v>100</v>
      </c>
      <c r="G13" s="481">
        <v>50000</v>
      </c>
      <c r="H13" s="522"/>
    </row>
    <row r="14" spans="1:8" ht="20.100000000000001" customHeight="1" x14ac:dyDescent="0.2">
      <c r="A14" s="477" t="s">
        <v>499</v>
      </c>
      <c r="B14" s="478" t="s">
        <v>500</v>
      </c>
      <c r="C14" s="479">
        <v>48000</v>
      </c>
      <c r="D14" s="480">
        <v>0</v>
      </c>
      <c r="E14" s="474">
        <v>0</v>
      </c>
      <c r="F14" s="475">
        <v>100</v>
      </c>
      <c r="G14" s="481">
        <v>48000</v>
      </c>
      <c r="H14" s="522"/>
    </row>
    <row r="15" spans="1:8" ht="20.100000000000001" customHeight="1" x14ac:dyDescent="0.2">
      <c r="A15" s="477" t="s">
        <v>536</v>
      </c>
      <c r="B15" s="478" t="s">
        <v>429</v>
      </c>
      <c r="C15" s="479">
        <v>0</v>
      </c>
      <c r="D15" s="480">
        <v>0</v>
      </c>
      <c r="E15" s="474">
        <v>0</v>
      </c>
      <c r="F15" s="475"/>
      <c r="G15" s="481">
        <v>0</v>
      </c>
      <c r="H15" s="524"/>
    </row>
    <row r="16" spans="1:8" ht="20.100000000000001" customHeight="1" x14ac:dyDescent="0.2">
      <c r="A16" s="477" t="s">
        <v>494</v>
      </c>
      <c r="B16" s="478" t="s">
        <v>495</v>
      </c>
      <c r="C16" s="479">
        <v>296000</v>
      </c>
      <c r="D16" s="480">
        <v>61936</v>
      </c>
      <c r="E16" s="474">
        <v>-14700</v>
      </c>
      <c r="F16" s="475">
        <v>95.03378378378379</v>
      </c>
      <c r="G16" s="481">
        <v>281300</v>
      </c>
      <c r="H16" s="523"/>
    </row>
    <row r="17" spans="1:8" ht="20.100000000000001" customHeight="1" x14ac:dyDescent="0.2">
      <c r="A17" s="477" t="s">
        <v>430</v>
      </c>
      <c r="B17" s="478" t="s">
        <v>431</v>
      </c>
      <c r="C17" s="479">
        <v>14962000</v>
      </c>
      <c r="D17" s="480">
        <v>4796368</v>
      </c>
      <c r="E17" s="474">
        <v>274000</v>
      </c>
      <c r="F17" s="475">
        <v>101.83130597513701</v>
      </c>
      <c r="G17" s="481">
        <v>15236000</v>
      </c>
      <c r="H17" s="522"/>
    </row>
    <row r="18" spans="1:8" ht="27" customHeight="1" x14ac:dyDescent="0.2">
      <c r="A18" s="477" t="s">
        <v>432</v>
      </c>
      <c r="B18" s="478" t="s">
        <v>433</v>
      </c>
      <c r="C18" s="479">
        <v>3212000</v>
      </c>
      <c r="D18" s="480">
        <v>608100</v>
      </c>
      <c r="E18" s="474">
        <v>-456000</v>
      </c>
      <c r="F18" s="475">
        <v>85.803237858032375</v>
      </c>
      <c r="G18" s="481">
        <v>2806000</v>
      </c>
      <c r="H18" s="522"/>
    </row>
    <row r="19" spans="1:8" ht="20.100000000000001" customHeight="1" thickBot="1" x14ac:dyDescent="0.25">
      <c r="A19" s="482" t="s">
        <v>483</v>
      </c>
      <c r="B19" s="483" t="s">
        <v>484</v>
      </c>
      <c r="C19" s="484">
        <v>450000</v>
      </c>
      <c r="D19" s="485">
        <v>17717</v>
      </c>
      <c r="E19" s="474">
        <v>-150000</v>
      </c>
      <c r="F19" s="475">
        <v>66.666666666666657</v>
      </c>
      <c r="G19" s="486">
        <v>300000</v>
      </c>
      <c r="H19" s="522"/>
    </row>
    <row r="20" spans="1:8" ht="24.95" customHeight="1" thickBot="1" x14ac:dyDescent="0.25">
      <c r="A20" s="859" t="s">
        <v>3</v>
      </c>
      <c r="B20" s="859"/>
      <c r="C20" s="525">
        <v>38044000</v>
      </c>
      <c r="D20" s="526">
        <v>12528701</v>
      </c>
      <c r="E20" s="526">
        <v>3876300</v>
      </c>
      <c r="F20" s="527">
        <v>110.18899169382821</v>
      </c>
      <c r="G20" s="528">
        <v>41970300</v>
      </c>
      <c r="H20" s="523"/>
    </row>
    <row r="21" spans="1:8" ht="20.100000000000001" customHeight="1" x14ac:dyDescent="0.2">
      <c r="A21" s="471" t="s">
        <v>434</v>
      </c>
      <c r="B21" s="472" t="s">
        <v>435</v>
      </c>
      <c r="C21" s="473">
        <v>6531962</v>
      </c>
      <c r="D21" s="474">
        <v>2021360</v>
      </c>
      <c r="E21" s="474">
        <v>481038</v>
      </c>
      <c r="F21" s="475">
        <v>107.36437229732812</v>
      </c>
      <c r="G21" s="476">
        <v>7013000</v>
      </c>
      <c r="H21" s="522"/>
    </row>
    <row r="22" spans="1:8" ht="20.100000000000001" customHeight="1" thickBot="1" x14ac:dyDescent="0.25">
      <c r="A22" s="482" t="s">
        <v>436</v>
      </c>
      <c r="B22" s="483" t="s">
        <v>437</v>
      </c>
      <c r="C22" s="484">
        <v>58000</v>
      </c>
      <c r="D22" s="485">
        <v>33817</v>
      </c>
      <c r="E22" s="474">
        <v>147700</v>
      </c>
      <c r="F22" s="475">
        <v>354.65517241379308</v>
      </c>
      <c r="G22" s="486">
        <v>205700</v>
      </c>
      <c r="H22" s="522"/>
    </row>
    <row r="23" spans="1:8" ht="24.95" customHeight="1" thickBot="1" x14ac:dyDescent="0.25">
      <c r="A23" s="859" t="s">
        <v>540</v>
      </c>
      <c r="B23" s="859"/>
      <c r="C23" s="525">
        <v>6589962</v>
      </c>
      <c r="D23" s="526">
        <v>2055177</v>
      </c>
      <c r="E23" s="526">
        <v>628738</v>
      </c>
      <c r="F23" s="527">
        <v>109.54084408984453</v>
      </c>
      <c r="G23" s="764">
        <v>7218700</v>
      </c>
      <c r="H23" s="523"/>
    </row>
    <row r="24" spans="1:8" ht="20.100000000000001" customHeight="1" x14ac:dyDescent="0.2">
      <c r="A24" s="471" t="s">
        <v>438</v>
      </c>
      <c r="B24" s="472" t="s">
        <v>502</v>
      </c>
      <c r="C24" s="473">
        <v>120000</v>
      </c>
      <c r="D24" s="474">
        <v>38982</v>
      </c>
      <c r="E24" s="474">
        <v>0</v>
      </c>
      <c r="F24" s="475">
        <v>100</v>
      </c>
      <c r="G24" s="476">
        <v>120000</v>
      </c>
      <c r="H24" s="522"/>
    </row>
    <row r="25" spans="1:8" ht="20.100000000000001" hidden="1" customHeight="1" x14ac:dyDescent="0.2">
      <c r="A25" s="477" t="s">
        <v>501</v>
      </c>
      <c r="B25" s="478" t="s">
        <v>596</v>
      </c>
      <c r="C25" s="479"/>
      <c r="D25" s="480"/>
      <c r="E25" s="474">
        <v>0</v>
      </c>
      <c r="F25" s="475" t="e">
        <v>#DIV/0!</v>
      </c>
      <c r="G25" s="481"/>
      <c r="H25" s="523"/>
    </row>
    <row r="26" spans="1:8" ht="20.100000000000001" hidden="1" customHeight="1" x14ac:dyDescent="0.2">
      <c r="A26" s="477" t="s">
        <v>597</v>
      </c>
      <c r="B26" s="478" t="s">
        <v>598</v>
      </c>
      <c r="C26" s="479"/>
      <c r="D26" s="480"/>
      <c r="E26" s="474">
        <v>0</v>
      </c>
      <c r="F26" s="475" t="e">
        <v>#DIV/0!</v>
      </c>
      <c r="G26" s="481"/>
      <c r="H26" s="523"/>
    </row>
    <row r="27" spans="1:8" ht="20.100000000000001" hidden="1" customHeight="1" x14ac:dyDescent="0.2">
      <c r="A27" s="477" t="s">
        <v>599</v>
      </c>
      <c r="B27" s="478" t="s">
        <v>600</v>
      </c>
      <c r="C27" s="479"/>
      <c r="D27" s="480"/>
      <c r="E27" s="474">
        <v>0</v>
      </c>
      <c r="F27" s="475" t="e">
        <v>#DIV/0!</v>
      </c>
      <c r="G27" s="481"/>
      <c r="H27" s="523"/>
    </row>
    <row r="28" spans="1:8" ht="20.100000000000001" customHeight="1" x14ac:dyDescent="0.2">
      <c r="A28" s="477" t="s">
        <v>439</v>
      </c>
      <c r="B28" s="478" t="s">
        <v>440</v>
      </c>
      <c r="C28" s="479">
        <v>8962000</v>
      </c>
      <c r="D28" s="480">
        <v>2322023</v>
      </c>
      <c r="E28" s="474">
        <v>571197</v>
      </c>
      <c r="F28" s="475">
        <v>106.37354385181878</v>
      </c>
      <c r="G28" s="481">
        <v>9533197</v>
      </c>
      <c r="H28" s="523"/>
    </row>
    <row r="29" spans="1:8" ht="20.100000000000001" hidden="1" customHeight="1" x14ac:dyDescent="0.2">
      <c r="A29" s="477" t="s">
        <v>601</v>
      </c>
      <c r="B29" s="529" t="s">
        <v>602</v>
      </c>
      <c r="C29" s="530"/>
      <c r="D29" s="480"/>
      <c r="E29" s="474">
        <v>0</v>
      </c>
      <c r="F29" s="475" t="e">
        <v>#DIV/0!</v>
      </c>
      <c r="G29" s="481"/>
      <c r="H29" s="523"/>
    </row>
    <row r="30" spans="1:8" ht="20.100000000000001" hidden="1" customHeight="1" x14ac:dyDescent="0.2">
      <c r="A30" s="477" t="s">
        <v>603</v>
      </c>
      <c r="B30" s="529" t="s">
        <v>604</v>
      </c>
      <c r="C30" s="530"/>
      <c r="D30" s="480"/>
      <c r="E30" s="474">
        <v>0</v>
      </c>
      <c r="F30" s="475" t="e">
        <v>#DIV/0!</v>
      </c>
      <c r="G30" s="481"/>
      <c r="H30" s="523"/>
    </row>
    <row r="31" spans="1:8" ht="20.100000000000001" hidden="1" customHeight="1" x14ac:dyDescent="0.2">
      <c r="A31" s="477" t="s">
        <v>605</v>
      </c>
      <c r="B31" s="529" t="s">
        <v>606</v>
      </c>
      <c r="C31" s="530"/>
      <c r="D31" s="480"/>
      <c r="E31" s="474">
        <v>0</v>
      </c>
      <c r="F31" s="475" t="e">
        <v>#DIV/0!</v>
      </c>
      <c r="G31" s="481"/>
      <c r="H31" s="523"/>
    </row>
    <row r="32" spans="1:8" ht="20.100000000000001" hidden="1" customHeight="1" x14ac:dyDescent="0.2">
      <c r="A32" s="477" t="s">
        <v>607</v>
      </c>
      <c r="B32" s="529" t="s">
        <v>608</v>
      </c>
      <c r="C32" s="530"/>
      <c r="D32" s="480"/>
      <c r="E32" s="474">
        <v>0</v>
      </c>
      <c r="F32" s="475" t="e">
        <v>#DIV/0!</v>
      </c>
      <c r="G32" s="481"/>
      <c r="H32" s="523"/>
    </row>
    <row r="33" spans="1:8" ht="20.100000000000001" hidden="1" customHeight="1" x14ac:dyDescent="0.2">
      <c r="A33" s="477" t="s">
        <v>609</v>
      </c>
      <c r="B33" s="529" t="s">
        <v>610</v>
      </c>
      <c r="C33" s="530"/>
      <c r="D33" s="480"/>
      <c r="E33" s="474">
        <v>0</v>
      </c>
      <c r="F33" s="475" t="e">
        <v>#DIV/0!</v>
      </c>
      <c r="G33" s="481"/>
      <c r="H33" s="523"/>
    </row>
    <row r="34" spans="1:8" ht="19.5" hidden="1" customHeight="1" x14ac:dyDescent="0.2">
      <c r="A34" s="477" t="s">
        <v>611</v>
      </c>
      <c r="B34" s="529" t="s">
        <v>612</v>
      </c>
      <c r="C34" s="530"/>
      <c r="D34" s="480"/>
      <c r="E34" s="474">
        <v>0</v>
      </c>
      <c r="F34" s="475" t="e">
        <v>#DIV/0!</v>
      </c>
      <c r="G34" s="481"/>
      <c r="H34" s="523"/>
    </row>
    <row r="35" spans="1:8" ht="20.100000000000001" customHeight="1" x14ac:dyDescent="0.2">
      <c r="A35" s="477" t="s">
        <v>441</v>
      </c>
      <c r="B35" s="478" t="s">
        <v>537</v>
      </c>
      <c r="C35" s="479">
        <v>1400000</v>
      </c>
      <c r="D35" s="480">
        <v>601409</v>
      </c>
      <c r="E35" s="474">
        <v>0</v>
      </c>
      <c r="F35" s="475">
        <v>100</v>
      </c>
      <c r="G35" s="481">
        <v>1400000</v>
      </c>
      <c r="H35" s="523"/>
    </row>
    <row r="36" spans="1:8" ht="20.100000000000001" customHeight="1" x14ac:dyDescent="0.2">
      <c r="A36" s="477" t="s">
        <v>442</v>
      </c>
      <c r="B36" s="478" t="s">
        <v>443</v>
      </c>
      <c r="C36" s="479">
        <v>440000</v>
      </c>
      <c r="D36" s="480">
        <v>191896</v>
      </c>
      <c r="E36" s="474">
        <v>0</v>
      </c>
      <c r="F36" s="475">
        <v>100</v>
      </c>
      <c r="G36" s="481">
        <v>440000</v>
      </c>
      <c r="H36" s="523"/>
    </row>
    <row r="37" spans="1:8" ht="20.100000000000001" customHeight="1" x14ac:dyDescent="0.2">
      <c r="A37" s="477" t="s">
        <v>446</v>
      </c>
      <c r="B37" s="478" t="s">
        <v>613</v>
      </c>
      <c r="C37" s="479"/>
      <c r="D37" s="480"/>
      <c r="E37" s="474">
        <v>0</v>
      </c>
      <c r="F37" s="475"/>
      <c r="G37" s="481"/>
      <c r="H37" s="523"/>
    </row>
    <row r="38" spans="1:8" ht="20.100000000000001" customHeight="1" x14ac:dyDescent="0.2">
      <c r="A38" s="477" t="s">
        <v>444</v>
      </c>
      <c r="B38" s="529" t="s">
        <v>614</v>
      </c>
      <c r="C38" s="530">
        <v>6366000</v>
      </c>
      <c r="D38" s="480">
        <v>1643500</v>
      </c>
      <c r="E38" s="474">
        <v>2080000</v>
      </c>
      <c r="F38" s="475">
        <v>132.67357838517123</v>
      </c>
      <c r="G38" s="481">
        <v>8446000</v>
      </c>
      <c r="H38" s="523"/>
    </row>
    <row r="39" spans="1:8" ht="20.100000000000001" customHeight="1" x14ac:dyDescent="0.2">
      <c r="A39" s="477" t="s">
        <v>445</v>
      </c>
      <c r="B39" s="529" t="s">
        <v>615</v>
      </c>
      <c r="C39" s="530">
        <v>2650000</v>
      </c>
      <c r="D39" s="480">
        <v>1586506</v>
      </c>
      <c r="E39" s="474">
        <v>1300000</v>
      </c>
      <c r="F39" s="475">
        <v>149.0566037735849</v>
      </c>
      <c r="G39" s="481">
        <v>3950000</v>
      </c>
      <c r="H39" s="523"/>
    </row>
    <row r="40" spans="1:8" ht="20.100000000000001" customHeight="1" x14ac:dyDescent="0.2">
      <c r="A40" s="477" t="s">
        <v>482</v>
      </c>
      <c r="B40" s="529" t="s">
        <v>616</v>
      </c>
      <c r="C40" s="530">
        <v>400000</v>
      </c>
      <c r="D40" s="480">
        <v>307445</v>
      </c>
      <c r="E40" s="474">
        <v>0</v>
      </c>
      <c r="F40" s="475">
        <v>100</v>
      </c>
      <c r="G40" s="481">
        <v>400000</v>
      </c>
      <c r="H40" s="523"/>
    </row>
    <row r="41" spans="1:8" ht="20.100000000000001" customHeight="1" x14ac:dyDescent="0.2">
      <c r="A41" s="477" t="s">
        <v>485</v>
      </c>
      <c r="B41" s="478" t="s">
        <v>486</v>
      </c>
      <c r="C41" s="479">
        <v>13200000</v>
      </c>
      <c r="D41" s="480">
        <v>3249142</v>
      </c>
      <c r="E41" s="474">
        <v>-2100000</v>
      </c>
      <c r="F41" s="475">
        <v>84.090909090909093</v>
      </c>
      <c r="G41" s="481">
        <v>11100000</v>
      </c>
      <c r="H41" s="523"/>
    </row>
    <row r="42" spans="1:8" ht="20.100000000000001" customHeight="1" x14ac:dyDescent="0.2">
      <c r="A42" s="477" t="s">
        <v>447</v>
      </c>
      <c r="B42" s="478" t="s">
        <v>448</v>
      </c>
      <c r="C42" s="479">
        <v>150000</v>
      </c>
      <c r="D42" s="480">
        <v>65400</v>
      </c>
      <c r="E42" s="474">
        <v>0</v>
      </c>
      <c r="F42" s="475">
        <v>100</v>
      </c>
      <c r="G42" s="481">
        <v>150000</v>
      </c>
      <c r="H42" s="523"/>
    </row>
    <row r="43" spans="1:8" ht="20.100000000000001" customHeight="1" x14ac:dyDescent="0.2">
      <c r="A43" s="477" t="s">
        <v>449</v>
      </c>
      <c r="B43" s="478" t="s">
        <v>450</v>
      </c>
      <c r="C43" s="479">
        <v>2420000</v>
      </c>
      <c r="D43" s="480">
        <v>807759</v>
      </c>
      <c r="E43" s="474">
        <v>-150000</v>
      </c>
      <c r="F43" s="475">
        <v>93.801652892561975</v>
      </c>
      <c r="G43" s="481">
        <v>2270000</v>
      </c>
      <c r="H43" s="523"/>
    </row>
    <row r="44" spans="1:8" ht="20.100000000000001" customHeight="1" x14ac:dyDescent="0.2">
      <c r="A44" s="477" t="s">
        <v>617</v>
      </c>
      <c r="B44" s="478" t="s">
        <v>618</v>
      </c>
      <c r="C44" s="479">
        <v>520000</v>
      </c>
      <c r="D44" s="480">
        <v>127730</v>
      </c>
      <c r="E44" s="474">
        <v>0</v>
      </c>
      <c r="F44" s="475">
        <v>100</v>
      </c>
      <c r="G44" s="481">
        <v>520000</v>
      </c>
      <c r="H44" s="523"/>
    </row>
    <row r="45" spans="1:8" ht="20.100000000000001" customHeight="1" x14ac:dyDescent="0.2">
      <c r="A45" s="477" t="s">
        <v>451</v>
      </c>
      <c r="B45" s="478" t="s">
        <v>452</v>
      </c>
      <c r="C45" s="479">
        <v>2773000</v>
      </c>
      <c r="D45" s="480">
        <v>673900</v>
      </c>
      <c r="E45" s="474">
        <v>0</v>
      </c>
      <c r="F45" s="475">
        <v>100</v>
      </c>
      <c r="G45" s="481">
        <v>2773000</v>
      </c>
      <c r="H45" s="523"/>
    </row>
    <row r="46" spans="1:8" ht="20.100000000000001" customHeight="1" x14ac:dyDescent="0.2">
      <c r="A46" s="477" t="s">
        <v>453</v>
      </c>
      <c r="B46" s="478" t="s">
        <v>454</v>
      </c>
      <c r="C46" s="479">
        <v>10021000</v>
      </c>
      <c r="D46" s="480">
        <v>4717890</v>
      </c>
      <c r="E46" s="474">
        <v>-500000</v>
      </c>
      <c r="F46" s="475">
        <v>95.010477996207968</v>
      </c>
      <c r="G46" s="481">
        <v>9521000</v>
      </c>
      <c r="H46" s="523"/>
    </row>
    <row r="47" spans="1:8" ht="20.100000000000001" customHeight="1" x14ac:dyDescent="0.2">
      <c r="A47" s="477" t="s">
        <v>503</v>
      </c>
      <c r="B47" s="478" t="s">
        <v>504</v>
      </c>
      <c r="C47" s="479">
        <v>210000</v>
      </c>
      <c r="D47" s="480">
        <v>0</v>
      </c>
      <c r="E47" s="474">
        <v>0</v>
      </c>
      <c r="F47" s="475">
        <v>100</v>
      </c>
      <c r="G47" s="481">
        <v>210000</v>
      </c>
      <c r="H47" s="523"/>
    </row>
    <row r="48" spans="1:8" ht="19.5" customHeight="1" x14ac:dyDescent="0.2">
      <c r="A48" s="477" t="s">
        <v>455</v>
      </c>
      <c r="B48" s="478" t="s">
        <v>619</v>
      </c>
      <c r="C48" s="479">
        <v>13451000</v>
      </c>
      <c r="D48" s="480">
        <v>3379525</v>
      </c>
      <c r="E48" s="474">
        <v>692599</v>
      </c>
      <c r="F48" s="475">
        <v>105.14905211508439</v>
      </c>
      <c r="G48" s="481">
        <v>14143599</v>
      </c>
      <c r="H48" s="523"/>
    </row>
    <row r="49" spans="1:12" ht="20.100000000000001" customHeight="1" x14ac:dyDescent="0.2">
      <c r="A49" s="477" t="s">
        <v>457</v>
      </c>
      <c r="B49" s="478" t="s">
        <v>458</v>
      </c>
      <c r="C49" s="479">
        <v>2500000</v>
      </c>
      <c r="D49" s="480">
        <v>0</v>
      </c>
      <c r="E49" s="474">
        <v>-2000000</v>
      </c>
      <c r="F49" s="475">
        <v>20</v>
      </c>
      <c r="G49" s="481">
        <v>500000</v>
      </c>
      <c r="H49" s="523"/>
    </row>
    <row r="50" spans="1:12" ht="20.100000000000001" customHeight="1" x14ac:dyDescent="0.2">
      <c r="A50" s="477" t="s">
        <v>459</v>
      </c>
      <c r="B50" s="478" t="s">
        <v>460</v>
      </c>
      <c r="C50" s="479">
        <v>78000</v>
      </c>
      <c r="D50" s="480">
        <v>0</v>
      </c>
      <c r="E50" s="474">
        <v>0</v>
      </c>
      <c r="F50" s="475">
        <v>100</v>
      </c>
      <c r="G50" s="481">
        <v>78000</v>
      </c>
      <c r="H50" s="523"/>
    </row>
    <row r="51" spans="1:12" ht="20.100000000000001" customHeight="1" x14ac:dyDescent="0.2">
      <c r="A51" s="477" t="s">
        <v>461</v>
      </c>
      <c r="B51" s="478" t="s">
        <v>462</v>
      </c>
      <c r="C51" s="479">
        <v>600000</v>
      </c>
      <c r="D51" s="480">
        <v>107134</v>
      </c>
      <c r="E51" s="474">
        <v>0</v>
      </c>
      <c r="F51" s="475">
        <v>100</v>
      </c>
      <c r="G51" s="481">
        <v>600000</v>
      </c>
      <c r="H51" s="523"/>
    </row>
    <row r="52" spans="1:12" ht="20.100000000000001" customHeight="1" thickBot="1" x14ac:dyDescent="0.25">
      <c r="A52" s="482" t="s">
        <v>463</v>
      </c>
      <c r="B52" s="483" t="s">
        <v>464</v>
      </c>
      <c r="C52" s="484">
        <v>5000</v>
      </c>
      <c r="D52" s="485">
        <v>0</v>
      </c>
      <c r="E52" s="474">
        <v>0</v>
      </c>
      <c r="F52" s="475">
        <v>100</v>
      </c>
      <c r="G52" s="486">
        <v>5000</v>
      </c>
      <c r="H52" s="523"/>
    </row>
    <row r="53" spans="1:12" ht="24.95" customHeight="1" thickBot="1" x14ac:dyDescent="0.25">
      <c r="A53" s="859" t="s">
        <v>5</v>
      </c>
      <c r="B53" s="859"/>
      <c r="C53" s="531">
        <v>66266000</v>
      </c>
      <c r="D53" s="528">
        <v>19820241</v>
      </c>
      <c r="E53" s="528">
        <v>-106204</v>
      </c>
      <c r="F53" s="532">
        <v>99.839730781999819</v>
      </c>
      <c r="G53" s="528">
        <v>66159796</v>
      </c>
      <c r="H53" s="523"/>
    </row>
    <row r="54" spans="1:12" ht="21.75" customHeight="1" x14ac:dyDescent="0.2">
      <c r="A54" s="533" t="s">
        <v>513</v>
      </c>
      <c r="B54" s="534" t="s">
        <v>620</v>
      </c>
      <c r="C54" s="535">
        <v>0</v>
      </c>
      <c r="D54" s="536"/>
      <c r="E54" s="537">
        <v>0</v>
      </c>
      <c r="F54" s="475"/>
      <c r="G54" s="538">
        <v>0</v>
      </c>
      <c r="H54" s="523"/>
    </row>
    <row r="55" spans="1:12" ht="20.100000000000001" customHeight="1" x14ac:dyDescent="0.2">
      <c r="A55" s="471" t="s">
        <v>621</v>
      </c>
      <c r="B55" s="472" t="s">
        <v>622</v>
      </c>
      <c r="C55" s="473"/>
      <c r="D55" s="474"/>
      <c r="E55" s="539">
        <v>0</v>
      </c>
      <c r="F55" s="475"/>
      <c r="G55" s="476"/>
      <c r="H55" s="540"/>
    </row>
    <row r="56" spans="1:12" ht="20.100000000000001" customHeight="1" x14ac:dyDescent="0.2">
      <c r="A56" s="477" t="s">
        <v>623</v>
      </c>
      <c r="B56" s="478" t="s">
        <v>624</v>
      </c>
      <c r="C56" s="479"/>
      <c r="D56" s="480"/>
      <c r="E56" s="539">
        <v>0</v>
      </c>
      <c r="F56" s="475"/>
      <c r="G56" s="481"/>
      <c r="H56" s="540"/>
    </row>
    <row r="57" spans="1:12" ht="20.100000000000001" customHeight="1" x14ac:dyDescent="0.2">
      <c r="A57" s="477" t="s">
        <v>625</v>
      </c>
      <c r="B57" s="478" t="s">
        <v>626</v>
      </c>
      <c r="C57" s="479">
        <v>5500000</v>
      </c>
      <c r="D57" s="480">
        <v>1349595</v>
      </c>
      <c r="E57" s="539">
        <v>-1975000</v>
      </c>
      <c r="F57" s="475">
        <v>64.090909090909093</v>
      </c>
      <c r="G57" s="481">
        <v>3525000</v>
      </c>
      <c r="H57" s="540"/>
    </row>
    <row r="58" spans="1:12" ht="20.100000000000001" customHeight="1" x14ac:dyDescent="0.2">
      <c r="A58" s="477" t="s">
        <v>627</v>
      </c>
      <c r="B58" s="478" t="s">
        <v>628</v>
      </c>
      <c r="C58" s="479">
        <v>3957000</v>
      </c>
      <c r="D58" s="480">
        <v>1867661</v>
      </c>
      <c r="E58" s="539">
        <v>0</v>
      </c>
      <c r="F58" s="475">
        <v>100</v>
      </c>
      <c r="G58" s="481">
        <v>3957000</v>
      </c>
      <c r="H58" s="540"/>
    </row>
    <row r="59" spans="1:12" ht="20.100000000000001" customHeight="1" x14ac:dyDescent="0.2">
      <c r="A59" s="477" t="s">
        <v>629</v>
      </c>
      <c r="B59" s="478" t="s">
        <v>630</v>
      </c>
      <c r="C59" s="479"/>
      <c r="D59" s="480"/>
      <c r="E59" s="539">
        <v>0</v>
      </c>
      <c r="F59" s="475"/>
      <c r="G59" s="481"/>
      <c r="H59" s="540"/>
    </row>
    <row r="60" spans="1:12" ht="18.75" customHeight="1" thickBot="1" x14ac:dyDescent="0.25">
      <c r="A60" s="482" t="s">
        <v>631</v>
      </c>
      <c r="B60" s="483" t="s">
        <v>632</v>
      </c>
      <c r="C60" s="484">
        <v>500000</v>
      </c>
      <c r="D60" s="485"/>
      <c r="E60" s="498">
        <v>0</v>
      </c>
      <c r="F60" s="475">
        <v>100</v>
      </c>
      <c r="G60" s="486">
        <v>500000</v>
      </c>
      <c r="H60" s="540"/>
    </row>
    <row r="61" spans="1:12" ht="25.5" customHeight="1" thickBot="1" x14ac:dyDescent="0.25">
      <c r="A61" s="859" t="s">
        <v>633</v>
      </c>
      <c r="B61" s="859"/>
      <c r="C61" s="531">
        <v>9957000</v>
      </c>
      <c r="D61" s="528">
        <v>3217256</v>
      </c>
      <c r="E61" s="528">
        <v>-1975000</v>
      </c>
      <c r="F61" s="532">
        <v>80.164708245455458</v>
      </c>
      <c r="G61" s="764">
        <v>7982000</v>
      </c>
      <c r="H61" s="540"/>
    </row>
    <row r="62" spans="1:12" ht="24.95" customHeight="1" x14ac:dyDescent="0.2">
      <c r="A62" s="471" t="s">
        <v>465</v>
      </c>
      <c r="B62" s="472" t="s">
        <v>466</v>
      </c>
      <c r="C62" s="473">
        <v>0</v>
      </c>
      <c r="D62" s="474">
        <v>95000</v>
      </c>
      <c r="E62" s="474">
        <v>95000</v>
      </c>
      <c r="F62" s="475"/>
      <c r="G62" s="476">
        <v>95000</v>
      </c>
      <c r="H62" s="540"/>
    </row>
    <row r="63" spans="1:12" ht="24.95" customHeight="1" x14ac:dyDescent="0.2">
      <c r="A63" s="477" t="s">
        <v>467</v>
      </c>
      <c r="B63" s="478" t="s">
        <v>468</v>
      </c>
      <c r="C63" s="479"/>
      <c r="D63" s="480"/>
      <c r="E63" s="474">
        <v>0</v>
      </c>
      <c r="F63" s="475"/>
      <c r="G63" s="481"/>
      <c r="H63" s="540"/>
      <c r="L63" s="3"/>
    </row>
    <row r="64" spans="1:12" ht="24.95" customHeight="1" x14ac:dyDescent="0.2">
      <c r="A64" s="477" t="s">
        <v>512</v>
      </c>
      <c r="B64" s="478" t="s">
        <v>634</v>
      </c>
      <c r="C64" s="479">
        <v>8850000</v>
      </c>
      <c r="D64" s="480">
        <v>2910227</v>
      </c>
      <c r="E64" s="474">
        <v>882784</v>
      </c>
      <c r="F64" s="475">
        <v>109.97496045197741</v>
      </c>
      <c r="G64" s="481">
        <v>9732784</v>
      </c>
      <c r="H64" s="541"/>
    </row>
    <row r="65" spans="1:10" ht="24.95" customHeight="1" x14ac:dyDescent="0.2">
      <c r="A65" s="477" t="s">
        <v>635</v>
      </c>
      <c r="B65" s="478" t="s">
        <v>636</v>
      </c>
      <c r="C65" s="479"/>
      <c r="D65" s="480"/>
      <c r="E65" s="474">
        <v>200000</v>
      </c>
      <c r="F65" s="475"/>
      <c r="G65" s="481">
        <v>200000</v>
      </c>
      <c r="H65" s="541"/>
    </row>
    <row r="66" spans="1:10" ht="24.95" customHeight="1" thickBot="1" x14ac:dyDescent="0.25">
      <c r="A66" s="482" t="s">
        <v>469</v>
      </c>
      <c r="B66" s="483" t="s">
        <v>637</v>
      </c>
      <c r="C66" s="484">
        <v>7257000</v>
      </c>
      <c r="D66" s="485">
        <v>989805</v>
      </c>
      <c r="E66" s="474">
        <v>-4394000</v>
      </c>
      <c r="F66" s="475">
        <v>39.451564007165494</v>
      </c>
      <c r="G66" s="486">
        <v>2863000</v>
      </c>
      <c r="H66" s="541"/>
    </row>
    <row r="67" spans="1:10" ht="24.95" customHeight="1" thickBot="1" x14ac:dyDescent="0.25">
      <c r="A67" s="860" t="s">
        <v>638</v>
      </c>
      <c r="B67" s="860"/>
      <c r="C67" s="542">
        <v>16107000</v>
      </c>
      <c r="D67" s="543">
        <v>3995032</v>
      </c>
      <c r="E67" s="543">
        <v>-3216216</v>
      </c>
      <c r="F67" s="544">
        <v>80.032184764388163</v>
      </c>
      <c r="G67" s="765">
        <v>12890784</v>
      </c>
      <c r="H67" s="540"/>
    </row>
    <row r="68" spans="1:10" ht="20.100000000000001" customHeight="1" x14ac:dyDescent="0.2">
      <c r="A68" s="471" t="s">
        <v>472</v>
      </c>
      <c r="B68" s="472" t="s">
        <v>473</v>
      </c>
      <c r="C68" s="473">
        <v>3930000</v>
      </c>
      <c r="D68" s="474">
        <v>1260000</v>
      </c>
      <c r="E68" s="545">
        <v>0</v>
      </c>
      <c r="F68" s="546">
        <v>100</v>
      </c>
      <c r="G68" s="476">
        <v>3930000</v>
      </c>
      <c r="H68" s="540"/>
    </row>
    <row r="69" spans="1:10" ht="20.100000000000001" customHeight="1" x14ac:dyDescent="0.2">
      <c r="A69" s="477" t="s">
        <v>639</v>
      </c>
      <c r="B69" s="478" t="s">
        <v>640</v>
      </c>
      <c r="C69" s="479">
        <v>10000000</v>
      </c>
      <c r="D69" s="480">
        <v>0</v>
      </c>
      <c r="E69" s="545">
        <v>-1000000</v>
      </c>
      <c r="F69" s="546">
        <v>90</v>
      </c>
      <c r="G69" s="481">
        <v>9000000</v>
      </c>
      <c r="H69" s="540"/>
    </row>
    <row r="70" spans="1:10" ht="20.100000000000001" customHeight="1" x14ac:dyDescent="0.2">
      <c r="A70" s="477" t="s">
        <v>474</v>
      </c>
      <c r="B70" s="478" t="s">
        <v>475</v>
      </c>
      <c r="C70" s="479">
        <v>200000</v>
      </c>
      <c r="D70" s="480">
        <v>0</v>
      </c>
      <c r="E70" s="545">
        <v>0</v>
      </c>
      <c r="F70" s="546">
        <v>100</v>
      </c>
      <c r="G70" s="481">
        <v>200000</v>
      </c>
      <c r="H70" s="541"/>
    </row>
    <row r="71" spans="1:10" ht="20.100000000000001" customHeight="1" x14ac:dyDescent="0.2">
      <c r="A71" s="477" t="s">
        <v>476</v>
      </c>
      <c r="B71" s="478" t="s">
        <v>477</v>
      </c>
      <c r="C71" s="479">
        <v>1953000</v>
      </c>
      <c r="D71" s="480">
        <v>122102</v>
      </c>
      <c r="E71" s="545">
        <v>45000</v>
      </c>
      <c r="F71" s="546">
        <v>102.30414746543779</v>
      </c>
      <c r="G71" s="481">
        <v>1998000</v>
      </c>
      <c r="H71" s="541"/>
      <c r="J71" s="153"/>
    </row>
    <row r="72" spans="1:10" ht="20.100000000000001" customHeight="1" x14ac:dyDescent="0.2">
      <c r="A72" s="477" t="s">
        <v>478</v>
      </c>
      <c r="B72" s="478" t="s">
        <v>641</v>
      </c>
      <c r="C72" s="479">
        <v>1644000</v>
      </c>
      <c r="D72" s="480">
        <v>373168</v>
      </c>
      <c r="E72" s="545">
        <v>12000</v>
      </c>
      <c r="F72" s="546">
        <v>100.72992700729928</v>
      </c>
      <c r="G72" s="481">
        <v>1656000</v>
      </c>
      <c r="H72" s="541"/>
    </row>
    <row r="73" spans="1:10" ht="20.100000000000001" customHeight="1" x14ac:dyDescent="0.2">
      <c r="A73" s="477" t="s">
        <v>479</v>
      </c>
      <c r="B73" s="478" t="s">
        <v>480</v>
      </c>
      <c r="C73" s="479">
        <v>33717000</v>
      </c>
      <c r="D73" s="480">
        <v>10472943</v>
      </c>
      <c r="E73" s="545">
        <v>1846000</v>
      </c>
      <c r="F73" s="546">
        <v>105.47498294628824</v>
      </c>
      <c r="G73" s="481">
        <v>35563000</v>
      </c>
      <c r="H73" s="541"/>
    </row>
    <row r="74" spans="1:10" ht="20.100000000000001" customHeight="1" x14ac:dyDescent="0.2">
      <c r="A74" s="477" t="s">
        <v>496</v>
      </c>
      <c r="B74" s="478" t="s">
        <v>497</v>
      </c>
      <c r="C74" s="479">
        <v>3000000</v>
      </c>
      <c r="D74" s="480">
        <v>0</v>
      </c>
      <c r="E74" s="545">
        <v>-40110</v>
      </c>
      <c r="F74" s="546">
        <v>98.662999999999997</v>
      </c>
      <c r="G74" s="481">
        <v>2959890</v>
      </c>
      <c r="H74" s="541"/>
    </row>
    <row r="75" spans="1:10" ht="20.100000000000001" customHeight="1" thickBot="1" x14ac:dyDescent="0.25">
      <c r="A75" s="482" t="s">
        <v>481</v>
      </c>
      <c r="B75" s="483" t="s">
        <v>568</v>
      </c>
      <c r="C75" s="484">
        <v>9847000</v>
      </c>
      <c r="D75" s="485">
        <v>1271604</v>
      </c>
      <c r="E75" s="545">
        <v>487590</v>
      </c>
      <c r="F75" s="546">
        <v>104.95166040418403</v>
      </c>
      <c r="G75" s="486">
        <v>10334590</v>
      </c>
      <c r="H75" s="541"/>
    </row>
    <row r="76" spans="1:10" ht="24.95" customHeight="1" thickBot="1" x14ac:dyDescent="0.25">
      <c r="A76" s="859" t="s">
        <v>642</v>
      </c>
      <c r="B76" s="859"/>
      <c r="C76" s="531">
        <v>64291000</v>
      </c>
      <c r="D76" s="547">
        <v>13499817</v>
      </c>
      <c r="E76" s="547">
        <v>1350480</v>
      </c>
      <c r="F76" s="548">
        <v>102.10057395280832</v>
      </c>
      <c r="G76" s="764">
        <v>65641480</v>
      </c>
      <c r="H76" s="541"/>
    </row>
    <row r="77" spans="1:10" ht="24.95" customHeight="1" thickBot="1" x14ac:dyDescent="0.25">
      <c r="A77" s="549" t="s">
        <v>505</v>
      </c>
      <c r="B77" s="550" t="s">
        <v>506</v>
      </c>
      <c r="C77" s="525">
        <v>0</v>
      </c>
      <c r="D77" s="526"/>
      <c r="E77" s="526">
        <v>0</v>
      </c>
      <c r="F77" s="548"/>
      <c r="G77" s="551">
        <v>0</v>
      </c>
      <c r="H77" s="541"/>
    </row>
    <row r="78" spans="1:10" ht="24.95" customHeight="1" thickBot="1" x14ac:dyDescent="0.25">
      <c r="A78" s="552" t="s">
        <v>489</v>
      </c>
      <c r="B78" s="553" t="s">
        <v>490</v>
      </c>
      <c r="C78" s="525">
        <v>6037241</v>
      </c>
      <c r="D78" s="554">
        <v>6037241</v>
      </c>
      <c r="E78" s="526">
        <v>0</v>
      </c>
      <c r="F78" s="548">
        <v>100</v>
      </c>
      <c r="G78" s="555">
        <v>6037241</v>
      </c>
      <c r="H78" s="541"/>
    </row>
    <row r="79" spans="1:10" ht="24.95" customHeight="1" thickBot="1" x14ac:dyDescent="0.25">
      <c r="A79" s="766" t="s">
        <v>491</v>
      </c>
      <c r="B79" s="553" t="s">
        <v>492</v>
      </c>
      <c r="C79" s="556">
        <v>144789389</v>
      </c>
      <c r="D79" s="557">
        <v>57838870</v>
      </c>
      <c r="E79" s="526">
        <v>2808700</v>
      </c>
      <c r="F79" s="548">
        <v>101.93985209786334</v>
      </c>
      <c r="G79" s="551">
        <v>147598089</v>
      </c>
      <c r="H79" s="541"/>
    </row>
    <row r="80" spans="1:10" ht="24.95" customHeight="1" thickBot="1" x14ac:dyDescent="0.25">
      <c r="A80" s="861" t="s">
        <v>470</v>
      </c>
      <c r="B80" s="558" t="s">
        <v>643</v>
      </c>
      <c r="C80" s="559">
        <v>15644800</v>
      </c>
      <c r="D80" s="560">
        <v>0</v>
      </c>
      <c r="E80" s="561">
        <v>-3244800</v>
      </c>
      <c r="F80" s="767">
        <v>79.25956228267539</v>
      </c>
      <c r="G80" s="562">
        <v>12400000</v>
      </c>
      <c r="H80" s="541"/>
    </row>
    <row r="81" spans="1:8" ht="20.25" customHeight="1" thickBot="1" x14ac:dyDescent="0.25">
      <c r="A81" s="861"/>
      <c r="B81" s="563" t="s">
        <v>644</v>
      </c>
      <c r="C81" s="564">
        <v>48673608</v>
      </c>
      <c r="D81" s="565">
        <v>0</v>
      </c>
      <c r="E81" s="768">
        <v>-29998</v>
      </c>
      <c r="F81" s="769">
        <v>99.938369064401385</v>
      </c>
      <c r="G81" s="567">
        <v>48643610</v>
      </c>
      <c r="H81" s="541"/>
    </row>
    <row r="82" spans="1:8" ht="20.25" customHeight="1" thickBot="1" x14ac:dyDescent="0.25">
      <c r="A82" s="861"/>
      <c r="B82" s="568" t="s">
        <v>471</v>
      </c>
      <c r="C82" s="569">
        <v>0</v>
      </c>
      <c r="D82" s="570">
        <v>0</v>
      </c>
      <c r="E82" s="566">
        <v>0</v>
      </c>
      <c r="F82" s="770"/>
      <c r="G82" s="571">
        <v>0</v>
      </c>
      <c r="H82" s="541"/>
    </row>
    <row r="83" spans="1:8" ht="22.5" customHeight="1" thickBot="1" x14ac:dyDescent="0.3">
      <c r="A83" s="862" t="s">
        <v>154</v>
      </c>
      <c r="B83" s="862"/>
      <c r="C83" s="771">
        <v>416400000</v>
      </c>
      <c r="D83" s="771">
        <v>118992335</v>
      </c>
      <c r="E83" s="771">
        <f>G83-C83</f>
        <v>142000</v>
      </c>
      <c r="F83" s="772">
        <v>100.02209414024976</v>
      </c>
      <c r="G83" s="771">
        <v>416542000</v>
      </c>
      <c r="H83" s="541"/>
    </row>
    <row r="86" spans="1:8" x14ac:dyDescent="0.2">
      <c r="B86" s="156" t="s">
        <v>594</v>
      </c>
      <c r="C86" s="520">
        <f>C83-'[1]Kiadások COFOG szerint'!C287</f>
        <v>0</v>
      </c>
      <c r="D86" s="520">
        <f>D83-'[1]Kiadások COFOG szerint'!D287</f>
        <v>0</v>
      </c>
      <c r="E86" s="520">
        <f>E83-'[1]Kiadások COFOG szerint'!E287</f>
        <v>0</v>
      </c>
      <c r="F86" s="520">
        <f>F83-'[1]Kiadások COFOG szerint'!F287</f>
        <v>-1.2007684918330597E-2</v>
      </c>
      <c r="G86" s="520">
        <f>G83-'[1]Kiadások COFOG szerint'!G287</f>
        <v>0</v>
      </c>
    </row>
  </sheetData>
  <mergeCells count="15">
    <mergeCell ref="A61:B61"/>
    <mergeCell ref="A67:B67"/>
    <mergeCell ref="A80:A82"/>
    <mergeCell ref="A83:B83"/>
    <mergeCell ref="A2:G2"/>
    <mergeCell ref="A3:G3"/>
    <mergeCell ref="A5:G5"/>
    <mergeCell ref="A6:A7"/>
    <mergeCell ref="B6:B7"/>
    <mergeCell ref="C6:F6"/>
    <mergeCell ref="G6:G7"/>
    <mergeCell ref="A20:B20"/>
    <mergeCell ref="A23:B23"/>
    <mergeCell ref="A53:B53"/>
    <mergeCell ref="A76:B7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F22"/>
  <sheetViews>
    <sheetView tabSelected="1" zoomScaleNormal="100" workbookViewId="0">
      <selection activeCell="N18" sqref="N18"/>
    </sheetView>
  </sheetViews>
  <sheetFormatPr defaultRowHeight="12.75" x14ac:dyDescent="0.2"/>
  <cols>
    <col min="1" max="1" width="5.28515625" customWidth="1"/>
    <col min="2" max="2" width="64.5703125" customWidth="1"/>
    <col min="3" max="3" width="11.28515625" bestFit="1" customWidth="1"/>
  </cols>
  <sheetData>
    <row r="1" spans="1:6" ht="15" x14ac:dyDescent="0.2">
      <c r="A1" s="977" t="s">
        <v>678</v>
      </c>
      <c r="B1" s="977"/>
      <c r="C1" s="977"/>
      <c r="D1" s="977"/>
      <c r="E1" s="977"/>
      <c r="F1" s="12"/>
    </row>
    <row r="2" spans="1:6" ht="15" x14ac:dyDescent="0.2">
      <c r="B2" s="11"/>
      <c r="C2" s="11"/>
      <c r="D2" s="11"/>
      <c r="E2" s="11"/>
      <c r="F2" s="11"/>
    </row>
    <row r="3" spans="1:6" ht="42" customHeight="1" x14ac:dyDescent="0.2">
      <c r="B3" s="1063" t="s">
        <v>267</v>
      </c>
      <c r="C3" s="1063"/>
      <c r="D3" s="1063"/>
      <c r="E3" s="1063"/>
    </row>
    <row r="4" spans="1:6" ht="15" thickBot="1" x14ac:dyDescent="0.25">
      <c r="B4" s="92"/>
      <c r="C4" s="92"/>
      <c r="D4" s="93"/>
      <c r="E4" s="94" t="s">
        <v>10</v>
      </c>
    </row>
    <row r="5" spans="1:6" ht="18.75" customHeight="1" thickBot="1" x14ac:dyDescent="0.3">
      <c r="A5" s="96"/>
      <c r="B5" s="97" t="s">
        <v>8</v>
      </c>
      <c r="C5" s="97">
        <v>2020</v>
      </c>
      <c r="D5" s="98">
        <v>2021</v>
      </c>
      <c r="E5" s="99">
        <v>2022</v>
      </c>
    </row>
    <row r="6" spans="1:6" ht="18.75" customHeight="1" x14ac:dyDescent="0.25">
      <c r="A6" s="108" t="s">
        <v>14</v>
      </c>
      <c r="B6" s="100" t="s">
        <v>268</v>
      </c>
      <c r="C6" s="849">
        <f>C7+C11</f>
        <v>70350</v>
      </c>
      <c r="D6" s="117">
        <f t="shared" ref="D6:E6" si="0">D7+D8+D9+D10+D11+D12</f>
        <v>95200</v>
      </c>
      <c r="E6" s="119">
        <f t="shared" si="0"/>
        <v>93200</v>
      </c>
    </row>
    <row r="7" spans="1:6" ht="18.75" customHeight="1" x14ac:dyDescent="0.25">
      <c r="A7" s="109" t="s">
        <v>270</v>
      </c>
      <c r="B7" s="101" t="s">
        <v>269</v>
      </c>
      <c r="C7" s="102">
        <f>'Önk.bev.'!G30/1000-200</f>
        <v>70150</v>
      </c>
      <c r="D7" s="102">
        <v>95000</v>
      </c>
      <c r="E7" s="110">
        <v>93000</v>
      </c>
    </row>
    <row r="8" spans="1:6" ht="35.25" customHeight="1" x14ac:dyDescent="0.25">
      <c r="A8" s="109" t="s">
        <v>272</v>
      </c>
      <c r="B8" s="101" t="s">
        <v>271</v>
      </c>
      <c r="C8" s="140"/>
      <c r="D8" s="140"/>
      <c r="E8" s="141"/>
    </row>
    <row r="9" spans="1:6" ht="19.5" customHeight="1" x14ac:dyDescent="0.25">
      <c r="A9" s="109" t="s">
        <v>273</v>
      </c>
      <c r="B9" s="101" t="s">
        <v>274</v>
      </c>
      <c r="C9" s="140"/>
      <c r="D9" s="140"/>
      <c r="E9" s="141"/>
    </row>
    <row r="10" spans="1:6" ht="32.25" customHeight="1" x14ac:dyDescent="0.25">
      <c r="A10" s="109" t="s">
        <v>275</v>
      </c>
      <c r="B10" s="101" t="s">
        <v>276</v>
      </c>
      <c r="C10" s="140"/>
      <c r="D10" s="140"/>
      <c r="E10" s="141"/>
    </row>
    <row r="11" spans="1:6" ht="18.75" customHeight="1" x14ac:dyDescent="0.25">
      <c r="A11" s="109" t="s">
        <v>277</v>
      </c>
      <c r="B11" s="101" t="s">
        <v>278</v>
      </c>
      <c r="C11" s="102">
        <v>200</v>
      </c>
      <c r="D11" s="102">
        <v>200</v>
      </c>
      <c r="E11" s="110">
        <v>200</v>
      </c>
    </row>
    <row r="12" spans="1:6" ht="18.75" customHeight="1" x14ac:dyDescent="0.25">
      <c r="A12" s="109" t="s">
        <v>279</v>
      </c>
      <c r="B12" s="101" t="s">
        <v>280</v>
      </c>
      <c r="C12" s="102"/>
      <c r="D12" s="102"/>
      <c r="E12" s="110"/>
    </row>
    <row r="13" spans="1:6" ht="18.75" customHeight="1" x14ac:dyDescent="0.25">
      <c r="A13" s="111" t="s">
        <v>36</v>
      </c>
      <c r="B13" s="103" t="s">
        <v>281</v>
      </c>
      <c r="C13" s="102"/>
      <c r="D13" s="102"/>
      <c r="E13" s="110"/>
    </row>
    <row r="14" spans="1:6" ht="18.75" customHeight="1" x14ac:dyDescent="0.25">
      <c r="A14" s="111" t="s">
        <v>37</v>
      </c>
      <c r="B14" s="104" t="s">
        <v>282</v>
      </c>
      <c r="C14" s="118">
        <f>C15+C16+C17+C18+C19+C20+C21</f>
        <v>0</v>
      </c>
      <c r="D14" s="118">
        <f t="shared" ref="D14:E14" si="1">D15+D16+D17+D18+D19+D20+D21</f>
        <v>0</v>
      </c>
      <c r="E14" s="120">
        <f t="shared" si="1"/>
        <v>0</v>
      </c>
    </row>
    <row r="15" spans="1:6" ht="18.75" customHeight="1" x14ac:dyDescent="0.25">
      <c r="A15" s="109" t="s">
        <v>283</v>
      </c>
      <c r="B15" s="101" t="s">
        <v>284</v>
      </c>
      <c r="C15" s="105">
        <v>0</v>
      </c>
      <c r="D15" s="105">
        <v>0</v>
      </c>
      <c r="E15" s="112">
        <v>0</v>
      </c>
    </row>
    <row r="16" spans="1:6" ht="24" customHeight="1" x14ac:dyDescent="0.25">
      <c r="A16" s="109" t="s">
        <v>285</v>
      </c>
      <c r="B16" s="106" t="s">
        <v>286</v>
      </c>
      <c r="C16" s="105">
        <v>0</v>
      </c>
      <c r="D16" s="105">
        <v>0</v>
      </c>
      <c r="E16" s="112">
        <v>0</v>
      </c>
    </row>
    <row r="17" spans="1:5" ht="22.5" customHeight="1" x14ac:dyDescent="0.25">
      <c r="A17" s="109" t="s">
        <v>287</v>
      </c>
      <c r="B17" s="101" t="s">
        <v>288</v>
      </c>
      <c r="C17" s="105">
        <v>0</v>
      </c>
      <c r="D17" s="105">
        <v>0</v>
      </c>
      <c r="E17" s="112">
        <v>0</v>
      </c>
    </row>
    <row r="18" spans="1:5" ht="15.75" x14ac:dyDescent="0.25">
      <c r="A18" s="109" t="s">
        <v>290</v>
      </c>
      <c r="B18" s="107" t="s">
        <v>289</v>
      </c>
      <c r="C18" s="107">
        <v>0</v>
      </c>
      <c r="D18" s="107">
        <v>0</v>
      </c>
      <c r="E18" s="113">
        <v>0</v>
      </c>
    </row>
    <row r="19" spans="1:5" ht="15.75" x14ac:dyDescent="0.25">
      <c r="A19" s="109" t="s">
        <v>291</v>
      </c>
      <c r="B19" s="107" t="s">
        <v>292</v>
      </c>
      <c r="C19" s="107">
        <v>0</v>
      </c>
      <c r="D19" s="107">
        <v>0</v>
      </c>
      <c r="E19" s="113">
        <v>0</v>
      </c>
    </row>
    <row r="20" spans="1:5" ht="15.75" x14ac:dyDescent="0.25">
      <c r="A20" s="109" t="s">
        <v>293</v>
      </c>
      <c r="B20" s="107" t="s">
        <v>294</v>
      </c>
      <c r="C20" s="107">
        <v>0</v>
      </c>
      <c r="D20" s="107">
        <v>0</v>
      </c>
      <c r="E20" s="113">
        <v>0</v>
      </c>
    </row>
    <row r="21" spans="1:5" ht="16.5" thickBot="1" x14ac:dyDescent="0.3">
      <c r="A21" s="114" t="s">
        <v>295</v>
      </c>
      <c r="B21" s="115" t="s">
        <v>296</v>
      </c>
      <c r="C21" s="115">
        <v>0</v>
      </c>
      <c r="D21" s="115">
        <v>0</v>
      </c>
      <c r="E21" s="116">
        <v>0</v>
      </c>
    </row>
    <row r="22" spans="1:5" x14ac:dyDescent="0.2">
      <c r="A22" s="95"/>
    </row>
  </sheetData>
  <mergeCells count="2">
    <mergeCell ref="B3:E3"/>
    <mergeCell ref="A1:E1"/>
  </mergeCells>
  <pageMargins left="0.59055118110236227" right="0.59055118110236227" top="0.74803149606299213" bottom="0.74803149606299213" header="0.31496062992125984" footer="0.31496062992125984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workbookViewId="0">
      <selection activeCell="L19" sqref="L19"/>
    </sheetView>
  </sheetViews>
  <sheetFormatPr defaultRowHeight="12.75" x14ac:dyDescent="0.2"/>
  <cols>
    <col min="1" max="1" width="12.28515625" customWidth="1"/>
    <col min="2" max="2" width="37.28515625" customWidth="1"/>
    <col min="3" max="3" width="14.28515625" customWidth="1"/>
    <col min="4" max="4" width="11.85546875" customWidth="1"/>
    <col min="5" max="5" width="11.7109375" customWidth="1"/>
    <col min="6" max="6" width="11.42578125" customWidth="1"/>
    <col min="7" max="7" width="12.28515625" customWidth="1"/>
  </cols>
  <sheetData>
    <row r="1" spans="1:7" x14ac:dyDescent="0.2">
      <c r="F1" s="5"/>
      <c r="G1" s="5"/>
    </row>
    <row r="2" spans="1:7" ht="15.75" x14ac:dyDescent="0.25">
      <c r="A2" s="853" t="s">
        <v>703</v>
      </c>
      <c r="B2" s="853"/>
      <c r="C2" s="853"/>
      <c r="D2" s="853"/>
      <c r="E2" s="853"/>
      <c r="F2" s="853"/>
      <c r="G2" s="853"/>
    </row>
    <row r="3" spans="1:7" ht="15.75" x14ac:dyDescent="0.25">
      <c r="A3" s="853" t="s">
        <v>253</v>
      </c>
      <c r="B3" s="853"/>
      <c r="C3" s="853"/>
      <c r="D3" s="853"/>
      <c r="E3" s="853"/>
      <c r="F3" s="853"/>
      <c r="G3" s="853"/>
    </row>
    <row r="4" spans="1:7" ht="13.5" thickBot="1" x14ac:dyDescent="0.25">
      <c r="G4" s="157" t="s">
        <v>373</v>
      </c>
    </row>
    <row r="5" spans="1:7" ht="15.75" x14ac:dyDescent="0.25">
      <c r="A5" s="878" t="s">
        <v>514</v>
      </c>
      <c r="B5" s="879"/>
      <c r="C5" s="879"/>
      <c r="D5" s="879"/>
      <c r="E5" s="879"/>
      <c r="F5" s="879"/>
      <c r="G5" s="880"/>
    </row>
    <row r="6" spans="1:7" ht="14.25" x14ac:dyDescent="0.2">
      <c r="A6" s="874" t="s">
        <v>375</v>
      </c>
      <c r="B6" s="876" t="s">
        <v>376</v>
      </c>
      <c r="C6" s="881">
        <v>2020</v>
      </c>
      <c r="D6" s="882"/>
      <c r="E6" s="882"/>
      <c r="F6" s="883"/>
      <c r="G6" s="572">
        <v>2020</v>
      </c>
    </row>
    <row r="7" spans="1:7" ht="24.75" thickBot="1" x14ac:dyDescent="0.25">
      <c r="A7" s="875"/>
      <c r="B7" s="877"/>
      <c r="C7" s="750" t="s">
        <v>515</v>
      </c>
      <c r="D7" s="750" t="s">
        <v>699</v>
      </c>
      <c r="E7" s="573" t="s">
        <v>575</v>
      </c>
      <c r="F7" s="750" t="s">
        <v>378</v>
      </c>
      <c r="G7" s="773" t="s">
        <v>704</v>
      </c>
    </row>
    <row r="8" spans="1:7" ht="24" x14ac:dyDescent="0.2">
      <c r="A8" s="166" t="s">
        <v>406</v>
      </c>
      <c r="B8" s="167" t="s">
        <v>407</v>
      </c>
      <c r="C8" s="171">
        <v>1089200</v>
      </c>
      <c r="D8" s="168">
        <v>1089200</v>
      </c>
      <c r="E8" s="168">
        <v>0</v>
      </c>
      <c r="F8" s="169">
        <v>100</v>
      </c>
      <c r="G8" s="170">
        <v>1089200</v>
      </c>
    </row>
    <row r="9" spans="1:7" x14ac:dyDescent="0.2">
      <c r="A9" s="884" t="s">
        <v>516</v>
      </c>
      <c r="B9" s="774" t="s">
        <v>517</v>
      </c>
      <c r="C9" s="775">
        <v>67795800</v>
      </c>
      <c r="D9" s="776">
        <v>30953940</v>
      </c>
      <c r="E9" s="777">
        <v>6319700</v>
      </c>
      <c r="F9" s="778">
        <v>109.32166889394328</v>
      </c>
      <c r="G9" s="779">
        <v>74115500</v>
      </c>
    </row>
    <row r="10" spans="1:7" x14ac:dyDescent="0.2">
      <c r="A10" s="885"/>
      <c r="B10" s="575" t="s">
        <v>518</v>
      </c>
      <c r="C10" s="576">
        <v>57295800</v>
      </c>
      <c r="D10" s="577">
        <v>30953940</v>
      </c>
      <c r="E10" s="168">
        <v>11319700</v>
      </c>
      <c r="F10" s="169">
        <v>119.75659646954927</v>
      </c>
      <c r="G10" s="578">
        <v>68615500</v>
      </c>
    </row>
    <row r="11" spans="1:7" x14ac:dyDescent="0.2">
      <c r="A11" s="885"/>
      <c r="B11" s="575" t="s">
        <v>519</v>
      </c>
      <c r="C11" s="579">
        <v>0</v>
      </c>
      <c r="D11" s="580">
        <v>0</v>
      </c>
      <c r="E11" s="168">
        <v>0</v>
      </c>
      <c r="F11" s="169"/>
      <c r="G11" s="581">
        <v>0</v>
      </c>
    </row>
    <row r="12" spans="1:7" ht="13.5" thickBot="1" x14ac:dyDescent="0.25">
      <c r="A12" s="885"/>
      <c r="B12" s="582" t="s">
        <v>520</v>
      </c>
      <c r="C12" s="579">
        <v>10500000</v>
      </c>
      <c r="D12" s="580">
        <v>0</v>
      </c>
      <c r="E12" s="168">
        <v>-5000000</v>
      </c>
      <c r="F12" s="169">
        <v>52.380952380952387</v>
      </c>
      <c r="G12" s="581">
        <v>5500000</v>
      </c>
    </row>
    <row r="13" spans="1:7" ht="16.5" thickBot="1" x14ac:dyDescent="0.3">
      <c r="A13" s="870" t="s">
        <v>82</v>
      </c>
      <c r="B13" s="871"/>
      <c r="C13" s="421">
        <v>68885000</v>
      </c>
      <c r="D13" s="158">
        <v>32043140</v>
      </c>
      <c r="E13" s="159">
        <v>6319700</v>
      </c>
      <c r="F13" s="160">
        <v>234.69828487470329</v>
      </c>
      <c r="G13" s="158">
        <v>75204700</v>
      </c>
    </row>
    <row r="14" spans="1:7" ht="15.75" x14ac:dyDescent="0.25">
      <c r="A14" s="878" t="s">
        <v>521</v>
      </c>
      <c r="B14" s="879"/>
      <c r="C14" s="879"/>
      <c r="D14" s="879"/>
      <c r="E14" s="879"/>
      <c r="F14" s="879"/>
      <c r="G14" s="880"/>
    </row>
    <row r="15" spans="1:7" ht="14.25" x14ac:dyDescent="0.2">
      <c r="A15" s="874" t="s">
        <v>375</v>
      </c>
      <c r="B15" s="876" t="s">
        <v>376</v>
      </c>
      <c r="C15" s="881">
        <v>2019</v>
      </c>
      <c r="D15" s="882"/>
      <c r="E15" s="882"/>
      <c r="F15" s="883"/>
      <c r="G15" s="572">
        <v>2020</v>
      </c>
    </row>
    <row r="16" spans="1:7" ht="24.75" thickBot="1" x14ac:dyDescent="0.25">
      <c r="A16" s="875"/>
      <c r="B16" s="877"/>
      <c r="C16" s="750" t="s">
        <v>515</v>
      </c>
      <c r="D16" s="750" t="s">
        <v>699</v>
      </c>
      <c r="E16" s="573" t="s">
        <v>575</v>
      </c>
      <c r="F16" s="750" t="s">
        <v>378</v>
      </c>
      <c r="G16" s="773" t="s">
        <v>704</v>
      </c>
    </row>
    <row r="17" spans="1:7" ht="24" x14ac:dyDescent="0.2">
      <c r="A17" s="780" t="s">
        <v>381</v>
      </c>
      <c r="B17" s="781" t="s">
        <v>522</v>
      </c>
      <c r="C17" s="607">
        <v>10500000</v>
      </c>
      <c r="D17" s="607">
        <v>3000000</v>
      </c>
      <c r="E17" s="171">
        <v>-5000000</v>
      </c>
      <c r="F17" s="169">
        <v>52.380952380952387</v>
      </c>
      <c r="G17" s="583">
        <v>5500000</v>
      </c>
    </row>
    <row r="18" spans="1:7" ht="24" x14ac:dyDescent="0.2">
      <c r="A18" s="166" t="s">
        <v>523</v>
      </c>
      <c r="B18" s="782" t="s">
        <v>524</v>
      </c>
      <c r="C18" s="171">
        <v>3600</v>
      </c>
      <c r="D18" s="171">
        <v>22476</v>
      </c>
      <c r="E18" s="171">
        <v>26400</v>
      </c>
      <c r="F18" s="169">
        <v>833.33333333333337</v>
      </c>
      <c r="G18" s="172">
        <v>30000</v>
      </c>
    </row>
    <row r="19" spans="1:7" ht="13.5" thickBot="1" x14ac:dyDescent="0.25">
      <c r="A19" s="166" t="s">
        <v>525</v>
      </c>
      <c r="B19" s="167" t="s">
        <v>526</v>
      </c>
      <c r="C19" s="171">
        <v>4400</v>
      </c>
      <c r="D19" s="171">
        <v>3015</v>
      </c>
      <c r="E19" s="171">
        <v>900</v>
      </c>
      <c r="F19" s="169">
        <v>120.45454545454545</v>
      </c>
      <c r="G19" s="172">
        <v>5300</v>
      </c>
    </row>
    <row r="20" spans="1:7" ht="16.5" thickBot="1" x14ac:dyDescent="0.3">
      <c r="A20" s="872" t="s">
        <v>82</v>
      </c>
      <c r="B20" s="873"/>
      <c r="C20" s="422">
        <v>10508000</v>
      </c>
      <c r="D20" s="161">
        <v>3025491</v>
      </c>
      <c r="E20" s="161">
        <v>-4972700</v>
      </c>
      <c r="F20" s="162">
        <v>52.677007993909399</v>
      </c>
      <c r="G20" s="161">
        <v>5535300</v>
      </c>
    </row>
    <row r="21" spans="1:7" ht="15.75" x14ac:dyDescent="0.25">
      <c r="A21" s="878" t="s">
        <v>527</v>
      </c>
      <c r="B21" s="879"/>
      <c r="C21" s="879"/>
      <c r="D21" s="879"/>
      <c r="E21" s="879"/>
      <c r="F21" s="879"/>
      <c r="G21" s="880"/>
    </row>
    <row r="22" spans="1:7" ht="14.25" x14ac:dyDescent="0.2">
      <c r="A22" s="874" t="s">
        <v>375</v>
      </c>
      <c r="B22" s="876" t="s">
        <v>376</v>
      </c>
      <c r="C22" s="881">
        <v>2019</v>
      </c>
      <c r="D22" s="882"/>
      <c r="E22" s="882"/>
      <c r="F22" s="883"/>
      <c r="G22" s="572">
        <v>2020</v>
      </c>
    </row>
    <row r="23" spans="1:7" ht="24.75" thickBot="1" x14ac:dyDescent="0.25">
      <c r="A23" s="875"/>
      <c r="B23" s="877"/>
      <c r="C23" s="750" t="s">
        <v>515</v>
      </c>
      <c r="D23" s="750" t="s">
        <v>699</v>
      </c>
      <c r="E23" s="573" t="s">
        <v>575</v>
      </c>
      <c r="F23" s="750" t="s">
        <v>378</v>
      </c>
      <c r="G23" s="773" t="s">
        <v>704</v>
      </c>
    </row>
    <row r="24" spans="1:7" ht="24.75" thickBot="1" x14ac:dyDescent="0.25">
      <c r="A24" s="780" t="s">
        <v>381</v>
      </c>
      <c r="B24" s="781" t="s">
        <v>528</v>
      </c>
      <c r="C24" s="783">
        <v>0</v>
      </c>
      <c r="D24" s="607"/>
      <c r="E24" s="171">
        <v>0</v>
      </c>
      <c r="F24" s="169"/>
      <c r="G24" s="583">
        <v>0</v>
      </c>
    </row>
    <row r="25" spans="1:7" ht="16.5" thickBot="1" x14ac:dyDescent="0.3">
      <c r="A25" s="870" t="s">
        <v>82</v>
      </c>
      <c r="B25" s="871"/>
      <c r="C25" s="423">
        <v>0</v>
      </c>
      <c r="D25" s="158"/>
      <c r="E25" s="158">
        <v>0</v>
      </c>
      <c r="F25" s="160"/>
      <c r="G25" s="158">
        <v>0</v>
      </c>
    </row>
    <row r="26" spans="1:7" ht="16.5" thickBot="1" x14ac:dyDescent="0.3">
      <c r="A26" s="163"/>
      <c r="B26" s="163"/>
      <c r="C26" s="163"/>
      <c r="D26" s="155"/>
      <c r="E26" s="155"/>
      <c r="F26" s="164"/>
      <c r="G26" s="155"/>
    </row>
    <row r="27" spans="1:7" ht="16.5" thickBot="1" x14ac:dyDescent="0.3">
      <c r="A27" s="870" t="s">
        <v>529</v>
      </c>
      <c r="B27" s="871"/>
      <c r="C27" s="421">
        <v>79393000</v>
      </c>
      <c r="D27" s="158">
        <v>35068631</v>
      </c>
      <c r="E27" s="158">
        <v>1347000</v>
      </c>
      <c r="F27" s="165">
        <v>101.69662312798357</v>
      </c>
      <c r="G27" s="158">
        <v>80740000</v>
      </c>
    </row>
  </sheetData>
  <mergeCells count="19">
    <mergeCell ref="A6:A7"/>
    <mergeCell ref="B6:B7"/>
    <mergeCell ref="A2:G2"/>
    <mergeCell ref="A3:G3"/>
    <mergeCell ref="A5:G5"/>
    <mergeCell ref="C6:F6"/>
    <mergeCell ref="A9:A12"/>
    <mergeCell ref="A13:B13"/>
    <mergeCell ref="A15:A16"/>
    <mergeCell ref="B15:B16"/>
    <mergeCell ref="A14:G14"/>
    <mergeCell ref="C15:F15"/>
    <mergeCell ref="A27:B27"/>
    <mergeCell ref="A20:B20"/>
    <mergeCell ref="A22:A23"/>
    <mergeCell ref="B22:B23"/>
    <mergeCell ref="A25:B25"/>
    <mergeCell ref="A21:G21"/>
    <mergeCell ref="C22:F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5"/>
  <sheetViews>
    <sheetView workbookViewId="0">
      <selection activeCell="O29" sqref="O29"/>
    </sheetView>
  </sheetViews>
  <sheetFormatPr defaultRowHeight="12.75" x14ac:dyDescent="0.2"/>
  <cols>
    <col min="1" max="1" width="12.28515625" customWidth="1"/>
    <col min="2" max="2" width="38.140625" customWidth="1"/>
    <col min="3" max="3" width="16.42578125" customWidth="1"/>
    <col min="4" max="4" width="15.28515625" customWidth="1"/>
    <col min="5" max="5" width="13.140625" customWidth="1"/>
    <col min="6" max="6" width="9.7109375" customWidth="1"/>
    <col min="7" max="7" width="17" customWidth="1"/>
    <col min="8" max="9" width="10.140625" bestFit="1" customWidth="1"/>
  </cols>
  <sheetData>
    <row r="1" spans="1:9" x14ac:dyDescent="0.2">
      <c r="F1" s="5"/>
      <c r="G1" s="5"/>
    </row>
    <row r="2" spans="1:9" ht="15.75" x14ac:dyDescent="0.25">
      <c r="A2" s="853" t="s">
        <v>703</v>
      </c>
      <c r="B2" s="853"/>
      <c r="C2" s="853"/>
      <c r="D2" s="853"/>
      <c r="E2" s="853"/>
      <c r="F2" s="853"/>
      <c r="G2" s="853"/>
    </row>
    <row r="3" spans="1:9" ht="15.75" x14ac:dyDescent="0.25">
      <c r="A3" s="853" t="s">
        <v>253</v>
      </c>
      <c r="B3" s="853"/>
      <c r="C3" s="853"/>
      <c r="D3" s="853"/>
      <c r="E3" s="853"/>
      <c r="F3" s="853"/>
      <c r="G3" s="853"/>
    </row>
    <row r="4" spans="1:9" ht="13.5" thickBot="1" x14ac:dyDescent="0.25">
      <c r="G4" s="157" t="s">
        <v>373</v>
      </c>
    </row>
    <row r="5" spans="1:9" ht="16.5" thickBot="1" x14ac:dyDescent="0.3">
      <c r="A5" s="891" t="s">
        <v>2</v>
      </c>
      <c r="B5" s="892"/>
      <c r="C5" s="892"/>
      <c r="D5" s="892"/>
      <c r="E5" s="892"/>
      <c r="F5" s="892"/>
      <c r="G5" s="893"/>
    </row>
    <row r="6" spans="1:9" x14ac:dyDescent="0.2">
      <c r="A6" s="894" t="s">
        <v>375</v>
      </c>
      <c r="B6" s="896" t="s">
        <v>376</v>
      </c>
      <c r="C6" s="898">
        <v>2020</v>
      </c>
      <c r="D6" s="899"/>
      <c r="E6" s="899"/>
      <c r="F6" s="900"/>
      <c r="G6" s="584">
        <v>2020</v>
      </c>
    </row>
    <row r="7" spans="1:9" ht="24.75" thickBot="1" x14ac:dyDescent="0.25">
      <c r="A7" s="895"/>
      <c r="B7" s="897"/>
      <c r="C7" s="751" t="s">
        <v>515</v>
      </c>
      <c r="D7" s="585" t="s">
        <v>699</v>
      </c>
      <c r="E7" s="751" t="s">
        <v>575</v>
      </c>
      <c r="F7" s="751" t="s">
        <v>378</v>
      </c>
      <c r="G7" s="784" t="s">
        <v>704</v>
      </c>
    </row>
    <row r="8" spans="1:9" x14ac:dyDescent="0.2">
      <c r="A8" s="599" t="s">
        <v>424</v>
      </c>
      <c r="B8" s="786" t="s">
        <v>507</v>
      </c>
      <c r="C8" s="606">
        <v>57426000</v>
      </c>
      <c r="D8" s="607">
        <v>23335412</v>
      </c>
      <c r="E8" s="606">
        <v>74000</v>
      </c>
      <c r="F8" s="169">
        <v>100.12886149131054</v>
      </c>
      <c r="G8" s="172">
        <v>57500000</v>
      </c>
      <c r="H8" s="602"/>
      <c r="I8" s="603"/>
    </row>
    <row r="9" spans="1:9" x14ac:dyDescent="0.2">
      <c r="A9" s="600" t="s">
        <v>425</v>
      </c>
      <c r="B9" s="612" t="s">
        <v>426</v>
      </c>
      <c r="C9" s="606">
        <v>0</v>
      </c>
      <c r="D9" s="610">
        <v>0</v>
      </c>
      <c r="E9" s="606">
        <v>0</v>
      </c>
      <c r="F9" s="169"/>
      <c r="G9" s="611">
        <v>0</v>
      </c>
      <c r="H9" s="602"/>
      <c r="I9" s="603"/>
    </row>
    <row r="10" spans="1:9" x14ac:dyDescent="0.2">
      <c r="A10" s="600" t="s">
        <v>530</v>
      </c>
      <c r="B10" s="612" t="s">
        <v>531</v>
      </c>
      <c r="C10" s="606">
        <v>1200000</v>
      </c>
      <c r="D10" s="610">
        <v>0</v>
      </c>
      <c r="E10" s="606">
        <v>-1200000</v>
      </c>
      <c r="F10" s="169">
        <v>0</v>
      </c>
      <c r="G10" s="611">
        <v>0</v>
      </c>
      <c r="H10" s="602"/>
      <c r="I10" s="603"/>
    </row>
    <row r="11" spans="1:9" ht="24" x14ac:dyDescent="0.2">
      <c r="A11" s="600" t="s">
        <v>508</v>
      </c>
      <c r="B11" s="612" t="s">
        <v>532</v>
      </c>
      <c r="C11" s="606">
        <v>500000</v>
      </c>
      <c r="D11" s="610">
        <v>0</v>
      </c>
      <c r="E11" s="606">
        <v>0</v>
      </c>
      <c r="F11" s="169">
        <v>100</v>
      </c>
      <c r="G11" s="611">
        <v>500000</v>
      </c>
      <c r="H11" s="602"/>
      <c r="I11" s="603"/>
    </row>
    <row r="12" spans="1:9" x14ac:dyDescent="0.2">
      <c r="A12" s="600" t="s">
        <v>533</v>
      </c>
      <c r="B12" s="612" t="s">
        <v>534</v>
      </c>
      <c r="C12" s="606">
        <v>0</v>
      </c>
      <c r="D12" s="610">
        <v>0</v>
      </c>
      <c r="E12" s="606">
        <v>0</v>
      </c>
      <c r="F12" s="169"/>
      <c r="G12" s="611">
        <v>0</v>
      </c>
      <c r="H12" s="603"/>
      <c r="I12" s="603"/>
    </row>
    <row r="13" spans="1:9" x14ac:dyDescent="0.2">
      <c r="A13" s="600" t="s">
        <v>510</v>
      </c>
      <c r="B13" s="612" t="s">
        <v>535</v>
      </c>
      <c r="C13" s="606">
        <v>2500000</v>
      </c>
      <c r="D13" s="610">
        <v>1262426</v>
      </c>
      <c r="E13" s="606">
        <v>1500000</v>
      </c>
      <c r="F13" s="169">
        <v>160</v>
      </c>
      <c r="G13" s="611">
        <v>4000000</v>
      </c>
      <c r="H13" s="603"/>
      <c r="I13" s="603"/>
    </row>
    <row r="14" spans="1:9" x14ac:dyDescent="0.2">
      <c r="A14" s="600" t="s">
        <v>427</v>
      </c>
      <c r="B14" s="612" t="s">
        <v>428</v>
      </c>
      <c r="C14" s="606">
        <v>200000</v>
      </c>
      <c r="D14" s="610">
        <v>0</v>
      </c>
      <c r="E14" s="606">
        <v>0</v>
      </c>
      <c r="F14" s="169">
        <v>100</v>
      </c>
      <c r="G14" s="611">
        <v>200000</v>
      </c>
      <c r="H14" s="602"/>
      <c r="I14" s="603"/>
    </row>
    <row r="15" spans="1:9" x14ac:dyDescent="0.2">
      <c r="A15" s="600" t="s">
        <v>499</v>
      </c>
      <c r="B15" s="612" t="s">
        <v>500</v>
      </c>
      <c r="C15" s="606">
        <v>180000</v>
      </c>
      <c r="D15" s="610">
        <v>0</v>
      </c>
      <c r="E15" s="606">
        <v>0</v>
      </c>
      <c r="F15" s="169">
        <v>100</v>
      </c>
      <c r="G15" s="611">
        <v>180000</v>
      </c>
      <c r="H15" s="602"/>
      <c r="I15" s="603"/>
    </row>
    <row r="16" spans="1:9" x14ac:dyDescent="0.2">
      <c r="A16" s="600" t="s">
        <v>536</v>
      </c>
      <c r="B16" s="612" t="s">
        <v>429</v>
      </c>
      <c r="C16" s="606">
        <v>0</v>
      </c>
      <c r="D16" s="610">
        <v>0</v>
      </c>
      <c r="E16" s="606">
        <v>0</v>
      </c>
      <c r="F16" s="169"/>
      <c r="G16" s="611">
        <v>0</v>
      </c>
      <c r="H16" s="602"/>
      <c r="I16" s="603"/>
    </row>
    <row r="17" spans="1:11" x14ac:dyDescent="0.2">
      <c r="A17" s="600" t="s">
        <v>494</v>
      </c>
      <c r="B17" s="612" t="s">
        <v>495</v>
      </c>
      <c r="C17" s="606">
        <v>1830000</v>
      </c>
      <c r="D17" s="610">
        <v>402867</v>
      </c>
      <c r="E17" s="606">
        <v>270000</v>
      </c>
      <c r="F17" s="169">
        <v>114.75409836065573</v>
      </c>
      <c r="G17" s="611">
        <v>2100000</v>
      </c>
      <c r="H17" s="603"/>
      <c r="I17" s="603"/>
    </row>
    <row r="18" spans="1:11" x14ac:dyDescent="0.2">
      <c r="A18" s="600" t="s">
        <v>645</v>
      </c>
      <c r="B18" s="612" t="s">
        <v>646</v>
      </c>
      <c r="C18" s="606">
        <v>0</v>
      </c>
      <c r="D18" s="610">
        <v>0</v>
      </c>
      <c r="E18" s="606">
        <v>0</v>
      </c>
      <c r="F18" s="169"/>
      <c r="G18" s="611">
        <v>0</v>
      </c>
      <c r="H18" s="603"/>
      <c r="I18" s="603"/>
    </row>
    <row r="19" spans="1:11" ht="21" x14ac:dyDescent="0.2">
      <c r="A19" s="601" t="s">
        <v>432</v>
      </c>
      <c r="B19" s="787" t="s">
        <v>433</v>
      </c>
      <c r="C19" s="788">
        <v>800000</v>
      </c>
      <c r="D19" s="610">
        <v>0</v>
      </c>
      <c r="E19" s="606">
        <v>-100000</v>
      </c>
      <c r="F19" s="169">
        <v>87.5</v>
      </c>
      <c r="G19" s="611">
        <v>700000</v>
      </c>
      <c r="H19" s="603"/>
      <c r="I19" s="603"/>
    </row>
    <row r="20" spans="1:11" ht="13.5" thickBot="1" x14ac:dyDescent="0.25">
      <c r="A20" s="601" t="s">
        <v>483</v>
      </c>
      <c r="B20" s="789" t="s">
        <v>647</v>
      </c>
      <c r="C20" s="790">
        <v>0</v>
      </c>
      <c r="D20" s="610">
        <v>0</v>
      </c>
      <c r="E20" s="606">
        <v>0</v>
      </c>
      <c r="F20" s="169"/>
      <c r="G20" s="611">
        <v>0</v>
      </c>
      <c r="H20" s="603"/>
      <c r="I20" s="603"/>
    </row>
    <row r="21" spans="1:11" ht="13.5" thickBot="1" x14ac:dyDescent="0.25">
      <c r="A21" s="886" t="s">
        <v>3</v>
      </c>
      <c r="B21" s="887"/>
      <c r="C21" s="586">
        <v>64636000</v>
      </c>
      <c r="D21" s="587">
        <v>25000705</v>
      </c>
      <c r="E21" s="588">
        <v>544000</v>
      </c>
      <c r="F21" s="589">
        <v>100.84163623986633</v>
      </c>
      <c r="G21" s="590">
        <v>65180000</v>
      </c>
      <c r="I21" s="3"/>
    </row>
    <row r="22" spans="1:11" x14ac:dyDescent="0.2">
      <c r="A22" s="599" t="s">
        <v>434</v>
      </c>
      <c r="B22" s="786" t="s">
        <v>435</v>
      </c>
      <c r="C22" s="606">
        <v>11312000</v>
      </c>
      <c r="D22" s="607">
        <v>4382567</v>
      </c>
      <c r="E22" s="606">
        <v>139000</v>
      </c>
      <c r="F22" s="169">
        <v>101.22878359264497</v>
      </c>
      <c r="G22" s="172">
        <v>11451000</v>
      </c>
      <c r="H22" s="602"/>
    </row>
    <row r="23" spans="1:11" ht="13.5" thickBot="1" x14ac:dyDescent="0.25">
      <c r="A23" s="601" t="s">
        <v>436</v>
      </c>
      <c r="B23" s="789" t="s">
        <v>437</v>
      </c>
      <c r="C23" s="790">
        <v>236000</v>
      </c>
      <c r="D23" s="791">
        <v>300762</v>
      </c>
      <c r="E23" s="606">
        <v>664000</v>
      </c>
      <c r="F23" s="169">
        <v>381.35593220338984</v>
      </c>
      <c r="G23" s="172">
        <v>900000</v>
      </c>
      <c r="H23" s="602"/>
    </row>
    <row r="24" spans="1:11" ht="13.5" thickBot="1" x14ac:dyDescent="0.25">
      <c r="A24" s="888" t="s">
        <v>540</v>
      </c>
      <c r="B24" s="887"/>
      <c r="C24" s="586">
        <v>11548000</v>
      </c>
      <c r="D24" s="590">
        <v>4683329</v>
      </c>
      <c r="E24" s="590">
        <v>803000</v>
      </c>
      <c r="F24" s="589">
        <v>106.95358503636993</v>
      </c>
      <c r="G24" s="590">
        <v>12351000</v>
      </c>
    </row>
    <row r="25" spans="1:11" x14ac:dyDescent="0.2">
      <c r="A25" s="600" t="s">
        <v>438</v>
      </c>
      <c r="B25" s="605" t="s">
        <v>502</v>
      </c>
      <c r="C25" s="606">
        <v>100000</v>
      </c>
      <c r="D25" s="607">
        <v>0</v>
      </c>
      <c r="E25" s="606">
        <v>0</v>
      </c>
      <c r="F25" s="169">
        <v>100</v>
      </c>
      <c r="G25" s="172">
        <v>100000</v>
      </c>
      <c r="H25" s="602"/>
      <c r="I25" s="603"/>
      <c r="J25" s="603"/>
      <c r="K25" s="603"/>
    </row>
    <row r="26" spans="1:11" x14ac:dyDescent="0.2">
      <c r="A26" s="600" t="s">
        <v>439</v>
      </c>
      <c r="B26" s="608" t="s">
        <v>440</v>
      </c>
      <c r="C26" s="609">
        <v>100000</v>
      </c>
      <c r="D26" s="610">
        <v>0</v>
      </c>
      <c r="E26" s="606">
        <v>0</v>
      </c>
      <c r="F26" s="169">
        <v>100</v>
      </c>
      <c r="G26" s="611">
        <v>100000</v>
      </c>
      <c r="H26" s="602"/>
      <c r="I26" s="603"/>
      <c r="J26" s="603"/>
      <c r="K26" s="603"/>
    </row>
    <row r="27" spans="1:11" x14ac:dyDescent="0.2">
      <c r="A27" s="600" t="s">
        <v>511</v>
      </c>
      <c r="B27" s="612" t="s">
        <v>537</v>
      </c>
      <c r="C27" s="609">
        <v>435000</v>
      </c>
      <c r="D27" s="610">
        <v>89957</v>
      </c>
      <c r="E27" s="606">
        <v>0</v>
      </c>
      <c r="F27" s="169">
        <v>100</v>
      </c>
      <c r="G27" s="611">
        <v>435000</v>
      </c>
      <c r="H27" s="602"/>
      <c r="I27" s="603"/>
      <c r="J27" s="603"/>
      <c r="K27" s="603"/>
    </row>
    <row r="28" spans="1:11" x14ac:dyDescent="0.2">
      <c r="A28" s="600" t="s">
        <v>648</v>
      </c>
      <c r="B28" s="608" t="s">
        <v>538</v>
      </c>
      <c r="C28" s="609">
        <v>40000</v>
      </c>
      <c r="D28" s="610">
        <v>11059</v>
      </c>
      <c r="E28" s="606">
        <v>0</v>
      </c>
      <c r="F28" s="169">
        <v>100</v>
      </c>
      <c r="G28" s="611">
        <v>40000</v>
      </c>
      <c r="H28" s="602"/>
      <c r="I28" s="603"/>
      <c r="J28" s="603"/>
      <c r="K28" s="603"/>
    </row>
    <row r="29" spans="1:11" x14ac:dyDescent="0.2">
      <c r="A29" s="600" t="s">
        <v>451</v>
      </c>
      <c r="B29" s="608" t="s">
        <v>452</v>
      </c>
      <c r="C29" s="609">
        <v>1140000</v>
      </c>
      <c r="D29" s="610">
        <v>336689</v>
      </c>
      <c r="E29" s="606">
        <v>0</v>
      </c>
      <c r="F29" s="169">
        <v>100</v>
      </c>
      <c r="G29" s="611">
        <v>1140000</v>
      </c>
      <c r="H29" s="602"/>
      <c r="I29" s="603"/>
      <c r="J29" s="603"/>
      <c r="K29" s="603"/>
    </row>
    <row r="30" spans="1:11" x14ac:dyDescent="0.2">
      <c r="A30" s="600" t="s">
        <v>453</v>
      </c>
      <c r="B30" s="608" t="s">
        <v>454</v>
      </c>
      <c r="C30" s="609">
        <v>560000</v>
      </c>
      <c r="D30" s="610">
        <v>105109</v>
      </c>
      <c r="E30" s="606">
        <v>0</v>
      </c>
      <c r="F30" s="169">
        <v>100</v>
      </c>
      <c r="G30" s="611">
        <v>560000</v>
      </c>
      <c r="H30" s="602"/>
      <c r="I30" s="603"/>
      <c r="J30" s="603"/>
      <c r="K30" s="602"/>
    </row>
    <row r="31" spans="1:11" x14ac:dyDescent="0.2">
      <c r="A31" s="599" t="s">
        <v>487</v>
      </c>
      <c r="B31" s="612" t="s">
        <v>488</v>
      </c>
      <c r="C31" s="609">
        <v>325000</v>
      </c>
      <c r="D31" s="610">
        <v>62983</v>
      </c>
      <c r="E31" s="606">
        <v>0</v>
      </c>
      <c r="F31" s="169">
        <v>100</v>
      </c>
      <c r="G31" s="611">
        <v>325000</v>
      </c>
      <c r="H31" s="602"/>
      <c r="I31" s="603"/>
      <c r="J31" s="603"/>
      <c r="K31" s="602"/>
    </row>
    <row r="32" spans="1:11" ht="24" x14ac:dyDescent="0.2">
      <c r="A32" s="600" t="s">
        <v>455</v>
      </c>
      <c r="B32" s="612" t="s">
        <v>456</v>
      </c>
      <c r="C32" s="609">
        <v>500000</v>
      </c>
      <c r="D32" s="610">
        <v>27083</v>
      </c>
      <c r="E32" s="606">
        <v>0</v>
      </c>
      <c r="F32" s="169">
        <v>100</v>
      </c>
      <c r="G32" s="611">
        <v>500000</v>
      </c>
      <c r="H32" s="602"/>
      <c r="I32" s="603"/>
      <c r="J32" s="603"/>
      <c r="K32" s="602"/>
    </row>
    <row r="33" spans="1:11" ht="13.5" thickBot="1" x14ac:dyDescent="0.25">
      <c r="A33" s="601" t="s">
        <v>461</v>
      </c>
      <c r="B33" s="789" t="s">
        <v>462</v>
      </c>
      <c r="C33" s="792">
        <v>9000</v>
      </c>
      <c r="D33" s="793">
        <v>1897</v>
      </c>
      <c r="E33" s="606">
        <v>0</v>
      </c>
      <c r="F33" s="169">
        <v>100</v>
      </c>
      <c r="G33" s="794">
        <v>9000</v>
      </c>
      <c r="H33" s="602"/>
      <c r="I33" s="603"/>
      <c r="J33" s="603"/>
      <c r="K33" s="602"/>
    </row>
    <row r="34" spans="1:11" ht="13.5" thickBot="1" x14ac:dyDescent="0.25">
      <c r="A34" s="886" t="s">
        <v>5</v>
      </c>
      <c r="B34" s="887"/>
      <c r="C34" s="586">
        <v>3209000</v>
      </c>
      <c r="D34" s="590">
        <v>634777</v>
      </c>
      <c r="E34" s="590">
        <v>0</v>
      </c>
      <c r="F34" s="591">
        <v>100</v>
      </c>
      <c r="G34" s="590">
        <v>3209000</v>
      </c>
      <c r="K34" s="602"/>
    </row>
    <row r="35" spans="1:11" ht="13.5" thickBot="1" x14ac:dyDescent="0.25">
      <c r="A35" s="533" t="s">
        <v>649</v>
      </c>
      <c r="B35" s="592" t="s">
        <v>539</v>
      </c>
      <c r="C35" s="593">
        <v>0</v>
      </c>
      <c r="D35" s="593">
        <v>0</v>
      </c>
      <c r="E35" s="497">
        <v>0</v>
      </c>
      <c r="F35" s="594"/>
      <c r="G35" s="574">
        <v>0</v>
      </c>
      <c r="K35" s="602"/>
    </row>
    <row r="36" spans="1:11" ht="16.5" thickBot="1" x14ac:dyDescent="0.25">
      <c r="A36" s="889" t="s">
        <v>154</v>
      </c>
      <c r="B36" s="890"/>
      <c r="C36" s="595">
        <v>79393000</v>
      </c>
      <c r="D36" s="596">
        <v>30318811</v>
      </c>
      <c r="E36" s="596">
        <v>1347000</v>
      </c>
      <c r="F36" s="597">
        <v>101.69662312798357</v>
      </c>
      <c r="G36" s="598">
        <v>80740000</v>
      </c>
      <c r="H36" s="785"/>
      <c r="K36" s="602"/>
    </row>
    <row r="37" spans="1:11" x14ac:dyDescent="0.2">
      <c r="K37" s="602"/>
    </row>
    <row r="38" spans="1:11" x14ac:dyDescent="0.2">
      <c r="K38" s="602"/>
    </row>
    <row r="39" spans="1:11" x14ac:dyDescent="0.2">
      <c r="K39" s="602"/>
    </row>
    <row r="40" spans="1:11" x14ac:dyDescent="0.2">
      <c r="A40" t="s">
        <v>594</v>
      </c>
      <c r="C40" s="3">
        <f>C36-'[2]Kiadások COFOG szerint'!C53</f>
        <v>0</v>
      </c>
      <c r="D40" s="3">
        <f>D36-'[2]Kiadások COFOG szerint'!D53</f>
        <v>0</v>
      </c>
      <c r="E40" s="3">
        <f>E36-'[2]Kiadások COFOG szerint'!E53</f>
        <v>0</v>
      </c>
      <c r="F40" s="3">
        <f>F36-'[2]Kiadások COFOG szerint'!F53</f>
        <v>0</v>
      </c>
      <c r="G40" s="3">
        <f>G36-'[2]Kiadások COFOG szerint'!G53</f>
        <v>0</v>
      </c>
      <c r="K40" s="602"/>
    </row>
    <row r="41" spans="1:11" x14ac:dyDescent="0.2">
      <c r="K41" s="602"/>
    </row>
    <row r="42" spans="1:11" x14ac:dyDescent="0.2">
      <c r="K42" s="602"/>
    </row>
    <row r="43" spans="1:11" x14ac:dyDescent="0.2">
      <c r="K43" s="602"/>
    </row>
    <row r="44" spans="1:11" x14ac:dyDescent="0.2">
      <c r="K44" s="602"/>
    </row>
    <row r="45" spans="1:11" x14ac:dyDescent="0.2">
      <c r="K45" s="603"/>
    </row>
  </sheetData>
  <mergeCells count="10">
    <mergeCell ref="A21:B21"/>
    <mergeCell ref="A24:B24"/>
    <mergeCell ref="A34:B34"/>
    <mergeCell ref="A36:B36"/>
    <mergeCell ref="A2:G2"/>
    <mergeCell ref="A3:G3"/>
    <mergeCell ref="A5:G5"/>
    <mergeCell ref="A6:A7"/>
    <mergeCell ref="B6:B7"/>
    <mergeCell ref="C6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2"/>
  <sheetViews>
    <sheetView workbookViewId="0">
      <selection activeCell="G18" sqref="G18:G19"/>
    </sheetView>
  </sheetViews>
  <sheetFormatPr defaultRowHeight="12.75" x14ac:dyDescent="0.2"/>
  <cols>
    <col min="1" max="1" width="12.28515625" customWidth="1"/>
    <col min="2" max="2" width="37.28515625" customWidth="1"/>
    <col min="3" max="3" width="12.85546875" customWidth="1"/>
    <col min="4" max="4" width="11.85546875" customWidth="1"/>
    <col min="5" max="5" width="11.7109375" customWidth="1"/>
    <col min="6" max="6" width="11.42578125" customWidth="1"/>
    <col min="7" max="7" width="12.28515625" customWidth="1"/>
  </cols>
  <sheetData>
    <row r="1" spans="1:7" x14ac:dyDescent="0.2">
      <c r="F1" s="5"/>
      <c r="G1" s="5"/>
    </row>
    <row r="2" spans="1:7" x14ac:dyDescent="0.2">
      <c r="A2" s="907" t="s">
        <v>705</v>
      </c>
      <c r="B2" s="907"/>
      <c r="C2" s="907"/>
      <c r="D2" s="907"/>
      <c r="E2" s="907"/>
      <c r="F2" s="907"/>
      <c r="G2" s="907"/>
    </row>
    <row r="3" spans="1:7" x14ac:dyDescent="0.2">
      <c r="A3" s="907" t="s">
        <v>255</v>
      </c>
      <c r="B3" s="907"/>
      <c r="C3" s="907"/>
      <c r="D3" s="907"/>
      <c r="E3" s="907"/>
      <c r="F3" s="907"/>
      <c r="G3" s="907"/>
    </row>
    <row r="4" spans="1:7" ht="13.5" thickBot="1" x14ac:dyDescent="0.25">
      <c r="A4" s="173"/>
      <c r="B4" s="173"/>
      <c r="C4" s="173"/>
      <c r="D4" s="173"/>
      <c r="E4" s="173"/>
      <c r="F4" s="173"/>
      <c r="G4" s="174" t="s">
        <v>373</v>
      </c>
    </row>
    <row r="5" spans="1:7" ht="13.5" thickBot="1" x14ac:dyDescent="0.25">
      <c r="A5" s="908" t="s">
        <v>374</v>
      </c>
      <c r="B5" s="909"/>
      <c r="C5" s="909"/>
      <c r="D5" s="909"/>
      <c r="E5" s="909"/>
      <c r="F5" s="909"/>
      <c r="G5" s="910"/>
    </row>
    <row r="6" spans="1:7" x14ac:dyDescent="0.2">
      <c r="A6" s="911" t="s">
        <v>404</v>
      </c>
      <c r="B6" s="912"/>
      <c r="C6" s="912"/>
      <c r="D6" s="912"/>
      <c r="E6" s="912"/>
      <c r="F6" s="912"/>
      <c r="G6" s="913"/>
    </row>
    <row r="7" spans="1:7" x14ac:dyDescent="0.2">
      <c r="A7" s="903" t="s">
        <v>375</v>
      </c>
      <c r="B7" s="905" t="s">
        <v>376</v>
      </c>
      <c r="C7" s="914">
        <v>2020</v>
      </c>
      <c r="D7" s="882"/>
      <c r="E7" s="882"/>
      <c r="F7" s="883"/>
      <c r="G7" s="613">
        <v>2020</v>
      </c>
    </row>
    <row r="8" spans="1:7" ht="21.75" thickBot="1" x14ac:dyDescent="0.25">
      <c r="A8" s="904"/>
      <c r="B8" s="906"/>
      <c r="C8" s="752" t="s">
        <v>515</v>
      </c>
      <c r="D8" s="614" t="s">
        <v>699</v>
      </c>
      <c r="E8" s="752" t="s">
        <v>575</v>
      </c>
      <c r="F8" s="752" t="s">
        <v>378</v>
      </c>
      <c r="G8" s="795" t="s">
        <v>704</v>
      </c>
    </row>
    <row r="9" spans="1:7" ht="21" x14ac:dyDescent="0.2">
      <c r="A9" s="180" t="s">
        <v>406</v>
      </c>
      <c r="B9" s="181" t="s">
        <v>407</v>
      </c>
      <c r="C9" s="189">
        <v>25544</v>
      </c>
      <c r="D9" s="182">
        <v>26354</v>
      </c>
      <c r="E9" s="182">
        <v>810</v>
      </c>
      <c r="F9" s="183">
        <v>103.17099906044471</v>
      </c>
      <c r="G9" s="184">
        <v>26354</v>
      </c>
    </row>
    <row r="10" spans="1:7" x14ac:dyDescent="0.2">
      <c r="A10" s="915" t="s">
        <v>516</v>
      </c>
      <c r="B10" s="618" t="s">
        <v>517</v>
      </c>
      <c r="C10" s="425">
        <v>15241759</v>
      </c>
      <c r="D10" s="619">
        <v>6177940</v>
      </c>
      <c r="E10" s="182">
        <v>-911000</v>
      </c>
      <c r="F10" s="183">
        <v>94.022999576361229</v>
      </c>
      <c r="G10" s="186">
        <v>14330759</v>
      </c>
    </row>
    <row r="11" spans="1:7" x14ac:dyDescent="0.2">
      <c r="A11" s="916"/>
      <c r="B11" s="620" t="s">
        <v>518</v>
      </c>
      <c r="C11" s="621">
        <v>3138759</v>
      </c>
      <c r="D11" s="187">
        <v>1381055</v>
      </c>
      <c r="E11" s="187">
        <v>0</v>
      </c>
      <c r="F11" s="623">
        <v>100</v>
      </c>
      <c r="G11" s="624">
        <v>3138759</v>
      </c>
    </row>
    <row r="12" spans="1:7" x14ac:dyDescent="0.2">
      <c r="A12" s="916"/>
      <c r="B12" s="620" t="s">
        <v>518</v>
      </c>
      <c r="C12" s="621">
        <v>0</v>
      </c>
      <c r="D12" s="622">
        <v>152754</v>
      </c>
      <c r="E12" s="622"/>
      <c r="F12" s="798"/>
      <c r="G12" s="624">
        <v>292000</v>
      </c>
    </row>
    <row r="13" spans="1:7" ht="13.5" thickBot="1" x14ac:dyDescent="0.25">
      <c r="A13" s="916"/>
      <c r="B13" s="799" t="s">
        <v>541</v>
      </c>
      <c r="C13" s="800">
        <v>12103000</v>
      </c>
      <c r="D13" s="628">
        <v>4644131</v>
      </c>
      <c r="E13" s="187">
        <v>-1203000</v>
      </c>
      <c r="F13" s="623">
        <v>90.060315624225396</v>
      </c>
      <c r="G13" s="801">
        <v>10900000</v>
      </c>
    </row>
    <row r="14" spans="1:7" ht="13.5" thickBot="1" x14ac:dyDescent="0.25">
      <c r="A14" s="901" t="s">
        <v>82</v>
      </c>
      <c r="B14" s="902"/>
      <c r="C14" s="424">
        <v>15267303</v>
      </c>
      <c r="D14" s="615">
        <v>6204294</v>
      </c>
      <c r="E14" s="616">
        <v>-910190</v>
      </c>
      <c r="F14" s="617">
        <v>94.038305259285153</v>
      </c>
      <c r="G14" s="175">
        <v>14357113</v>
      </c>
    </row>
    <row r="15" spans="1:7" x14ac:dyDescent="0.2">
      <c r="A15" s="911" t="s">
        <v>650</v>
      </c>
      <c r="B15" s="912"/>
      <c r="C15" s="912"/>
      <c r="D15" s="912"/>
      <c r="E15" s="912"/>
      <c r="F15" s="912"/>
      <c r="G15" s="913"/>
    </row>
    <row r="16" spans="1:7" x14ac:dyDescent="0.2">
      <c r="A16" s="903" t="s">
        <v>375</v>
      </c>
      <c r="B16" s="905" t="s">
        <v>376</v>
      </c>
      <c r="C16" s="914">
        <v>2020</v>
      </c>
      <c r="D16" s="882"/>
      <c r="E16" s="882"/>
      <c r="F16" s="883"/>
      <c r="G16" s="613">
        <v>2020</v>
      </c>
    </row>
    <row r="17" spans="1:7" ht="21.75" thickBot="1" x14ac:dyDescent="0.25">
      <c r="A17" s="904"/>
      <c r="B17" s="906"/>
      <c r="C17" s="752" t="s">
        <v>515</v>
      </c>
      <c r="D17" s="614" t="s">
        <v>699</v>
      </c>
      <c r="E17" s="752" t="s">
        <v>575</v>
      </c>
      <c r="F17" s="752" t="s">
        <v>378</v>
      </c>
      <c r="G17" s="795" t="s">
        <v>704</v>
      </c>
    </row>
    <row r="18" spans="1:7" x14ac:dyDescent="0.2">
      <c r="A18" s="180" t="s">
        <v>387</v>
      </c>
      <c r="B18" s="188" t="s">
        <v>353</v>
      </c>
      <c r="C18" s="189">
        <v>29000</v>
      </c>
      <c r="D18" s="189">
        <v>211000</v>
      </c>
      <c r="E18" s="189">
        <v>191000</v>
      </c>
      <c r="F18" s="183">
        <v>758.62068965517244</v>
      </c>
      <c r="G18" s="190">
        <v>220000</v>
      </c>
    </row>
    <row r="19" spans="1:7" ht="13.5" thickBot="1" x14ac:dyDescent="0.25">
      <c r="A19" s="180" t="s">
        <v>525</v>
      </c>
      <c r="B19" s="181" t="s">
        <v>526</v>
      </c>
      <c r="C19" s="189">
        <v>3697</v>
      </c>
      <c r="D19" s="189">
        <v>1274</v>
      </c>
      <c r="E19" s="189">
        <v>-810</v>
      </c>
      <c r="F19" s="183">
        <v>78.090343521774415</v>
      </c>
      <c r="G19" s="190">
        <v>2887</v>
      </c>
    </row>
    <row r="20" spans="1:7" ht="13.5" thickBot="1" x14ac:dyDescent="0.25">
      <c r="A20" s="901" t="s">
        <v>82</v>
      </c>
      <c r="B20" s="902"/>
      <c r="C20" s="424">
        <v>32697</v>
      </c>
      <c r="D20" s="175">
        <v>212274</v>
      </c>
      <c r="E20" s="175">
        <v>190190</v>
      </c>
      <c r="F20" s="617">
        <v>681.67415970884178</v>
      </c>
      <c r="G20" s="175">
        <v>222887</v>
      </c>
    </row>
    <row r="21" spans="1:7" ht="13.5" thickBot="1" x14ac:dyDescent="0.25">
      <c r="A21" s="796"/>
      <c r="B21" s="176"/>
      <c r="C21" s="176"/>
      <c r="D21" s="177"/>
      <c r="E21" s="177"/>
      <c r="F21" s="178"/>
      <c r="G21" s="797"/>
    </row>
    <row r="22" spans="1:7" ht="13.5" thickBot="1" x14ac:dyDescent="0.25">
      <c r="A22" s="901" t="s">
        <v>529</v>
      </c>
      <c r="B22" s="902"/>
      <c r="C22" s="175">
        <v>15300000</v>
      </c>
      <c r="D22" s="175">
        <v>6416568</v>
      </c>
      <c r="E22" s="175">
        <v>-720000</v>
      </c>
      <c r="F22" s="179">
        <v>95.294117647058812</v>
      </c>
      <c r="G22" s="175">
        <v>14580000</v>
      </c>
    </row>
  </sheetData>
  <mergeCells count="15">
    <mergeCell ref="A22:B22"/>
    <mergeCell ref="A7:A8"/>
    <mergeCell ref="B7:B8"/>
    <mergeCell ref="A2:G2"/>
    <mergeCell ref="A3:G3"/>
    <mergeCell ref="A5:G5"/>
    <mergeCell ref="A6:G6"/>
    <mergeCell ref="C7:F7"/>
    <mergeCell ref="A10:A13"/>
    <mergeCell ref="A14:B14"/>
    <mergeCell ref="A15:G15"/>
    <mergeCell ref="A16:A17"/>
    <mergeCell ref="B16:B17"/>
    <mergeCell ref="C16:F16"/>
    <mergeCell ref="A20:B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1"/>
  <sheetViews>
    <sheetView workbookViewId="0">
      <selection activeCell="G15" sqref="G15:G17"/>
    </sheetView>
  </sheetViews>
  <sheetFormatPr defaultRowHeight="12.75" x14ac:dyDescent="0.2"/>
  <cols>
    <col min="1" max="1" width="12.28515625" customWidth="1"/>
    <col min="2" max="2" width="38.140625" customWidth="1"/>
    <col min="3" max="3" width="15.42578125" customWidth="1"/>
    <col min="4" max="4" width="15.28515625" customWidth="1"/>
    <col min="5" max="5" width="13.140625" customWidth="1"/>
    <col min="6" max="6" width="9.7109375" customWidth="1"/>
    <col min="7" max="7" width="17" customWidth="1"/>
    <col min="8" max="9" width="10.140625" bestFit="1" customWidth="1"/>
  </cols>
  <sheetData>
    <row r="1" spans="1:13" x14ac:dyDescent="0.2">
      <c r="F1" s="5"/>
      <c r="G1" s="5"/>
    </row>
    <row r="2" spans="1:13" x14ac:dyDescent="0.2">
      <c r="A2" s="907" t="s">
        <v>703</v>
      </c>
      <c r="B2" s="907"/>
      <c r="C2" s="907"/>
      <c r="D2" s="907"/>
      <c r="E2" s="907"/>
      <c r="F2" s="907"/>
      <c r="G2" s="907"/>
    </row>
    <row r="3" spans="1:13" x14ac:dyDescent="0.2">
      <c r="A3" s="907" t="s">
        <v>255</v>
      </c>
      <c r="B3" s="907"/>
      <c r="C3" s="907"/>
      <c r="D3" s="907"/>
      <c r="E3" s="907"/>
      <c r="F3" s="907"/>
      <c r="G3" s="907"/>
    </row>
    <row r="4" spans="1:13" ht="13.5" thickBot="1" x14ac:dyDescent="0.25">
      <c r="G4" s="157" t="s">
        <v>373</v>
      </c>
    </row>
    <row r="5" spans="1:13" ht="13.5" thickBot="1" x14ac:dyDescent="0.25">
      <c r="A5" s="921" t="s">
        <v>2</v>
      </c>
      <c r="B5" s="922"/>
      <c r="C5" s="922"/>
      <c r="D5" s="922"/>
      <c r="E5" s="922"/>
      <c r="F5" s="922"/>
      <c r="G5" s="923"/>
    </row>
    <row r="6" spans="1:13" x14ac:dyDescent="0.2">
      <c r="A6" s="917" t="s">
        <v>375</v>
      </c>
      <c r="B6" s="919" t="s">
        <v>376</v>
      </c>
      <c r="C6" s="924">
        <v>2020</v>
      </c>
      <c r="D6" s="899"/>
      <c r="E6" s="899"/>
      <c r="F6" s="900"/>
      <c r="G6" s="630">
        <v>2020</v>
      </c>
    </row>
    <row r="7" spans="1:13" ht="21.75" thickBot="1" x14ac:dyDescent="0.25">
      <c r="A7" s="918"/>
      <c r="B7" s="920"/>
      <c r="C7" s="753" t="s">
        <v>515</v>
      </c>
      <c r="D7" s="631" t="s">
        <v>699</v>
      </c>
      <c r="E7" s="753" t="s">
        <v>575</v>
      </c>
      <c r="F7" s="753" t="s">
        <v>378</v>
      </c>
      <c r="G7" s="802" t="s">
        <v>706</v>
      </c>
      <c r="H7" s="603"/>
    </row>
    <row r="8" spans="1:13" x14ac:dyDescent="0.2">
      <c r="A8" s="663" t="s">
        <v>424</v>
      </c>
      <c r="B8" s="632" t="s">
        <v>507</v>
      </c>
      <c r="C8" s="633">
        <v>7800000</v>
      </c>
      <c r="D8" s="634">
        <v>2680300</v>
      </c>
      <c r="E8" s="634">
        <v>-1250000</v>
      </c>
      <c r="F8" s="635">
        <v>83.974358974358978</v>
      </c>
      <c r="G8" s="636">
        <v>6550000</v>
      </c>
      <c r="H8" s="602"/>
    </row>
    <row r="9" spans="1:13" x14ac:dyDescent="0.2">
      <c r="A9" s="664" t="s">
        <v>510</v>
      </c>
      <c r="B9" s="637" t="s">
        <v>535</v>
      </c>
      <c r="C9" s="638">
        <v>0</v>
      </c>
      <c r="D9" s="634">
        <v>0</v>
      </c>
      <c r="E9" s="634">
        <v>150000</v>
      </c>
      <c r="F9" s="635"/>
      <c r="G9" s="639">
        <v>150000</v>
      </c>
      <c r="H9" s="603"/>
    </row>
    <row r="10" spans="1:13" x14ac:dyDescent="0.2">
      <c r="A10" s="664" t="s">
        <v>427</v>
      </c>
      <c r="B10" s="637" t="s">
        <v>428</v>
      </c>
      <c r="C10" s="638">
        <v>0</v>
      </c>
      <c r="D10" s="634">
        <v>0</v>
      </c>
      <c r="E10" s="634">
        <v>0</v>
      </c>
      <c r="F10" s="635"/>
      <c r="G10" s="639">
        <v>0</v>
      </c>
      <c r="H10" s="602"/>
    </row>
    <row r="11" spans="1:13" x14ac:dyDescent="0.2">
      <c r="A11" s="664" t="s">
        <v>499</v>
      </c>
      <c r="B11" s="637" t="s">
        <v>500</v>
      </c>
      <c r="C11" s="638">
        <v>30000</v>
      </c>
      <c r="D11" s="634">
        <v>0</v>
      </c>
      <c r="E11" s="634">
        <v>-6000</v>
      </c>
      <c r="F11" s="635">
        <v>80</v>
      </c>
      <c r="G11" s="639">
        <v>24000</v>
      </c>
      <c r="H11" s="602"/>
    </row>
    <row r="12" spans="1:13" x14ac:dyDescent="0.2">
      <c r="A12" s="664" t="s">
        <v>494</v>
      </c>
      <c r="B12" s="637" t="s">
        <v>495</v>
      </c>
      <c r="C12" s="638">
        <v>410000</v>
      </c>
      <c r="D12" s="634">
        <v>36000</v>
      </c>
      <c r="E12" s="634">
        <v>-150000</v>
      </c>
      <c r="F12" s="635">
        <v>63.414634146341463</v>
      </c>
      <c r="G12" s="639">
        <v>260000</v>
      </c>
      <c r="H12" s="603"/>
    </row>
    <row r="13" spans="1:13" x14ac:dyDescent="0.2">
      <c r="A13" s="665" t="s">
        <v>651</v>
      </c>
      <c r="B13" s="640" t="s">
        <v>429</v>
      </c>
      <c r="C13" s="641">
        <v>0</v>
      </c>
      <c r="D13" s="634">
        <v>0</v>
      </c>
      <c r="E13" s="634">
        <v>0</v>
      </c>
      <c r="F13" s="635"/>
      <c r="G13" s="639">
        <v>0</v>
      </c>
      <c r="H13" s="603"/>
    </row>
    <row r="14" spans="1:13" ht="32.25" thickBot="1" x14ac:dyDescent="0.25">
      <c r="A14" s="665" t="s">
        <v>432</v>
      </c>
      <c r="B14" s="642" t="s">
        <v>433</v>
      </c>
      <c r="C14" s="643">
        <v>820000</v>
      </c>
      <c r="D14" s="634">
        <v>300000</v>
      </c>
      <c r="E14" s="634">
        <v>0</v>
      </c>
      <c r="F14" s="635">
        <v>100</v>
      </c>
      <c r="G14" s="639">
        <v>820000</v>
      </c>
      <c r="H14" s="603"/>
    </row>
    <row r="15" spans="1:13" ht="13.5" thickBot="1" x14ac:dyDescent="0.25">
      <c r="A15" s="925" t="s">
        <v>3</v>
      </c>
      <c r="B15" s="926"/>
      <c r="C15" s="644">
        <v>9060000</v>
      </c>
      <c r="D15" s="644">
        <v>3016300</v>
      </c>
      <c r="E15" s="646">
        <v>-1256000</v>
      </c>
      <c r="F15" s="647">
        <v>86.136865342163361</v>
      </c>
      <c r="G15" s="645">
        <v>7804000</v>
      </c>
      <c r="I15" s="3"/>
    </row>
    <row r="16" spans="1:13" x14ac:dyDescent="0.2">
      <c r="A16" s="663" t="s">
        <v>434</v>
      </c>
      <c r="B16" s="648" t="s">
        <v>435</v>
      </c>
      <c r="C16" s="634">
        <v>1630000</v>
      </c>
      <c r="D16" s="634">
        <v>526575</v>
      </c>
      <c r="E16" s="634">
        <v>-200000</v>
      </c>
      <c r="F16" s="635">
        <v>87.730061349693258</v>
      </c>
      <c r="G16" s="636">
        <v>1430000</v>
      </c>
      <c r="H16" s="602"/>
      <c r="I16" s="603"/>
      <c r="J16" s="603"/>
      <c r="K16" s="603"/>
      <c r="L16" s="603"/>
      <c r="M16" s="603"/>
    </row>
    <row r="17" spans="1:13" ht="13.5" thickBot="1" x14ac:dyDescent="0.25">
      <c r="A17" s="665" t="s">
        <v>436</v>
      </c>
      <c r="B17" s="649" t="s">
        <v>437</v>
      </c>
      <c r="C17" s="650">
        <v>10000</v>
      </c>
      <c r="D17" s="650">
        <v>3403</v>
      </c>
      <c r="E17" s="634">
        <v>1000</v>
      </c>
      <c r="F17" s="635">
        <v>110.00000000000001</v>
      </c>
      <c r="G17" s="636">
        <v>11000</v>
      </c>
      <c r="H17" s="602"/>
      <c r="I17" s="603"/>
      <c r="J17" s="603"/>
      <c r="K17" s="603"/>
      <c r="L17" s="603"/>
      <c r="M17" s="603"/>
    </row>
    <row r="18" spans="1:13" ht="13.5" thickBot="1" x14ac:dyDescent="0.25">
      <c r="A18" s="927" t="s">
        <v>540</v>
      </c>
      <c r="B18" s="926"/>
      <c r="C18" s="644">
        <v>1640000</v>
      </c>
      <c r="D18" s="645">
        <v>529978</v>
      </c>
      <c r="E18" s="645">
        <v>-199000</v>
      </c>
      <c r="F18" s="647">
        <v>87.865853658536579</v>
      </c>
      <c r="G18" s="645">
        <v>1441000</v>
      </c>
      <c r="H18" s="603"/>
      <c r="I18" s="603"/>
      <c r="J18" s="603"/>
      <c r="K18" s="603"/>
      <c r="L18" s="603"/>
      <c r="M18" s="603"/>
    </row>
    <row r="19" spans="1:13" x14ac:dyDescent="0.2">
      <c r="A19" s="666" t="s">
        <v>438</v>
      </c>
      <c r="B19" s="668" t="s">
        <v>502</v>
      </c>
      <c r="C19" s="669">
        <v>200000</v>
      </c>
      <c r="D19" s="669">
        <v>19142</v>
      </c>
      <c r="E19" s="669">
        <v>300000</v>
      </c>
      <c r="F19" s="670">
        <v>250</v>
      </c>
      <c r="G19" s="671">
        <v>500000</v>
      </c>
      <c r="H19" s="602"/>
      <c r="I19" s="603"/>
      <c r="J19" s="603"/>
      <c r="K19" s="603"/>
      <c r="L19" s="603"/>
      <c r="M19" s="603"/>
    </row>
    <row r="20" spans="1:13" x14ac:dyDescent="0.2">
      <c r="A20" s="666" t="s">
        <v>439</v>
      </c>
      <c r="B20" s="672" t="s">
        <v>440</v>
      </c>
      <c r="C20" s="673">
        <v>450000</v>
      </c>
      <c r="D20" s="673">
        <v>134321</v>
      </c>
      <c r="E20" s="669">
        <v>0</v>
      </c>
      <c r="F20" s="670">
        <v>100</v>
      </c>
      <c r="G20" s="674">
        <v>450000</v>
      </c>
      <c r="H20" s="602"/>
      <c r="I20" s="603"/>
      <c r="J20" s="603"/>
      <c r="K20" s="603"/>
      <c r="L20" s="603"/>
      <c r="M20" s="603"/>
    </row>
    <row r="21" spans="1:13" x14ac:dyDescent="0.2">
      <c r="A21" s="666" t="s">
        <v>511</v>
      </c>
      <c r="B21" s="679" t="s">
        <v>537</v>
      </c>
      <c r="C21" s="673">
        <v>80000</v>
      </c>
      <c r="D21" s="673">
        <v>27457</v>
      </c>
      <c r="E21" s="669">
        <v>0</v>
      </c>
      <c r="F21" s="670">
        <v>100</v>
      </c>
      <c r="G21" s="674">
        <v>80000</v>
      </c>
      <c r="H21" s="602"/>
      <c r="I21" s="603"/>
      <c r="J21" s="603"/>
      <c r="K21" s="603"/>
      <c r="L21" s="603"/>
      <c r="M21" s="603"/>
    </row>
    <row r="22" spans="1:13" x14ac:dyDescent="0.2">
      <c r="A22" s="666" t="s">
        <v>648</v>
      </c>
      <c r="B22" s="672" t="s">
        <v>538</v>
      </c>
      <c r="C22" s="673">
        <v>60000</v>
      </c>
      <c r="D22" s="673">
        <v>29202</v>
      </c>
      <c r="E22" s="669">
        <v>0</v>
      </c>
      <c r="F22" s="670">
        <v>100</v>
      </c>
      <c r="G22" s="674">
        <v>60000</v>
      </c>
      <c r="H22" s="602"/>
      <c r="I22" s="603"/>
      <c r="J22" s="603"/>
      <c r="K22" s="603"/>
      <c r="L22" s="603"/>
      <c r="M22" s="603"/>
    </row>
    <row r="23" spans="1:13" x14ac:dyDescent="0.2">
      <c r="A23" s="666" t="s">
        <v>446</v>
      </c>
      <c r="B23" s="672" t="s">
        <v>652</v>
      </c>
      <c r="C23" s="673">
        <v>1301000</v>
      </c>
      <c r="D23" s="673">
        <v>1215351</v>
      </c>
      <c r="E23" s="669">
        <v>820000</v>
      </c>
      <c r="F23" s="670">
        <v>163.02843966179861</v>
      </c>
      <c r="G23" s="674">
        <v>2121000</v>
      </c>
      <c r="H23" s="602"/>
      <c r="I23" s="603"/>
      <c r="J23" s="603"/>
      <c r="K23" s="603"/>
      <c r="L23" s="603"/>
      <c r="M23" s="603"/>
    </row>
    <row r="24" spans="1:13" x14ac:dyDescent="0.2">
      <c r="A24" s="666" t="s">
        <v>449</v>
      </c>
      <c r="B24" s="672" t="s">
        <v>653</v>
      </c>
      <c r="C24" s="673">
        <v>200000</v>
      </c>
      <c r="D24" s="673">
        <v>10000</v>
      </c>
      <c r="E24" s="669">
        <v>-100000</v>
      </c>
      <c r="F24" s="670">
        <v>50</v>
      </c>
      <c r="G24" s="674">
        <v>100000</v>
      </c>
      <c r="H24" s="602"/>
      <c r="I24" s="603"/>
      <c r="J24" s="603"/>
      <c r="K24" s="603"/>
      <c r="L24" s="603"/>
      <c r="M24" s="603"/>
    </row>
    <row r="25" spans="1:13" x14ac:dyDescent="0.2">
      <c r="A25" s="666" t="s">
        <v>453</v>
      </c>
      <c r="B25" s="672" t="s">
        <v>454</v>
      </c>
      <c r="C25" s="673">
        <v>600000</v>
      </c>
      <c r="D25" s="673">
        <v>46925</v>
      </c>
      <c r="E25" s="669">
        <v>-300000</v>
      </c>
      <c r="F25" s="670">
        <v>50</v>
      </c>
      <c r="G25" s="674">
        <v>300000</v>
      </c>
      <c r="H25" s="602"/>
      <c r="I25" s="603"/>
      <c r="J25" s="603"/>
      <c r="K25" s="602"/>
      <c r="L25" s="603"/>
      <c r="M25" s="603"/>
    </row>
    <row r="26" spans="1:13" x14ac:dyDescent="0.2">
      <c r="A26" s="667" t="s">
        <v>487</v>
      </c>
      <c r="B26" s="672" t="s">
        <v>488</v>
      </c>
      <c r="C26" s="673">
        <v>100000</v>
      </c>
      <c r="D26" s="673">
        <v>0</v>
      </c>
      <c r="E26" s="669">
        <v>0</v>
      </c>
      <c r="F26" s="670">
        <v>100</v>
      </c>
      <c r="G26" s="674">
        <v>100000</v>
      </c>
      <c r="H26" s="602"/>
      <c r="I26" s="603"/>
      <c r="J26" s="603"/>
      <c r="K26" s="602"/>
      <c r="L26" s="603"/>
      <c r="M26" s="603"/>
    </row>
    <row r="27" spans="1:13" ht="21" x14ac:dyDescent="0.2">
      <c r="A27" s="664" t="s">
        <v>455</v>
      </c>
      <c r="B27" s="679" t="s">
        <v>456</v>
      </c>
      <c r="C27" s="673">
        <v>778000</v>
      </c>
      <c r="D27" s="673">
        <v>382674</v>
      </c>
      <c r="E27" s="669">
        <v>15000</v>
      </c>
      <c r="F27" s="670">
        <v>101.9280205655527</v>
      </c>
      <c r="G27" s="674">
        <v>793000</v>
      </c>
      <c r="H27" s="602"/>
      <c r="I27" s="603"/>
      <c r="J27" s="603"/>
      <c r="K27" s="602"/>
      <c r="L27" s="603"/>
      <c r="M27" s="603"/>
    </row>
    <row r="28" spans="1:13" ht="13.5" thickBot="1" x14ac:dyDescent="0.25">
      <c r="A28" s="665" t="s">
        <v>461</v>
      </c>
      <c r="B28" s="680" t="s">
        <v>462</v>
      </c>
      <c r="C28" s="681">
        <v>5000</v>
      </c>
      <c r="D28" s="681">
        <v>2034</v>
      </c>
      <c r="E28" s="669">
        <v>0</v>
      </c>
      <c r="F28" s="670">
        <v>100</v>
      </c>
      <c r="G28" s="682">
        <v>5000</v>
      </c>
      <c r="H28" s="602"/>
      <c r="I28" s="603"/>
      <c r="J28" s="603"/>
      <c r="K28" s="602"/>
      <c r="L28" s="603"/>
      <c r="M28" s="603"/>
    </row>
    <row r="29" spans="1:13" ht="13.5" thickBot="1" x14ac:dyDescent="0.25">
      <c r="A29" s="925" t="s">
        <v>5</v>
      </c>
      <c r="B29" s="926"/>
      <c r="C29" s="644">
        <v>3774000</v>
      </c>
      <c r="D29" s="645">
        <v>1867106</v>
      </c>
      <c r="E29" s="645">
        <v>735000</v>
      </c>
      <c r="F29" s="651">
        <v>119.47535771065183</v>
      </c>
      <c r="G29" s="645">
        <v>4509000</v>
      </c>
      <c r="H29" s="603"/>
      <c r="I29" s="603"/>
      <c r="J29" s="603"/>
      <c r="K29" s="602"/>
      <c r="L29" s="603"/>
      <c r="M29" s="603"/>
    </row>
    <row r="30" spans="1:13" x14ac:dyDescent="0.2">
      <c r="A30" s="652" t="s">
        <v>476</v>
      </c>
      <c r="B30" s="653" t="s">
        <v>542</v>
      </c>
      <c r="C30" s="654">
        <v>650000</v>
      </c>
      <c r="D30" s="655">
        <v>70953</v>
      </c>
      <c r="E30" s="633">
        <v>0</v>
      </c>
      <c r="F30" s="656">
        <v>100</v>
      </c>
      <c r="G30" s="657">
        <v>650000</v>
      </c>
      <c r="H30" s="603"/>
      <c r="I30" s="603"/>
      <c r="J30" s="603"/>
      <c r="K30" s="602"/>
      <c r="L30" s="603"/>
      <c r="M30" s="603"/>
    </row>
    <row r="31" spans="1:13" ht="21.75" thickBot="1" x14ac:dyDescent="0.25">
      <c r="A31" s="803" t="s">
        <v>478</v>
      </c>
      <c r="B31" s="658" t="s">
        <v>543</v>
      </c>
      <c r="C31" s="659">
        <v>176000</v>
      </c>
      <c r="D31" s="659">
        <v>19157</v>
      </c>
      <c r="E31" s="641">
        <v>0</v>
      </c>
      <c r="F31" s="635">
        <v>100</v>
      </c>
      <c r="G31" s="804">
        <v>176000</v>
      </c>
      <c r="H31" s="603"/>
      <c r="I31" s="603"/>
      <c r="J31" s="603"/>
      <c r="K31" s="602"/>
      <c r="L31" s="603"/>
      <c r="M31" s="603"/>
    </row>
    <row r="32" spans="1:13" ht="13.5" thickBot="1" x14ac:dyDescent="0.25">
      <c r="A32" s="925" t="s">
        <v>654</v>
      </c>
      <c r="B32" s="926"/>
      <c r="C32" s="644">
        <v>826000</v>
      </c>
      <c r="D32" s="645">
        <v>90110</v>
      </c>
      <c r="E32" s="645">
        <v>0</v>
      </c>
      <c r="F32" s="651">
        <v>100</v>
      </c>
      <c r="G32" s="645">
        <v>826000</v>
      </c>
      <c r="H32" s="603"/>
      <c r="I32" s="603"/>
      <c r="J32" s="603"/>
      <c r="K32" s="602"/>
      <c r="L32" s="603"/>
      <c r="M32" s="603"/>
    </row>
    <row r="33" spans="1:13" ht="13.5" thickBot="1" x14ac:dyDescent="0.25">
      <c r="A33" s="928" t="s">
        <v>154</v>
      </c>
      <c r="B33" s="929"/>
      <c r="C33" s="660">
        <v>15300000</v>
      </c>
      <c r="D33" s="661">
        <v>5503494</v>
      </c>
      <c r="E33" s="661">
        <v>-720000</v>
      </c>
      <c r="F33" s="662">
        <v>95.294117647058812</v>
      </c>
      <c r="G33" s="661">
        <v>14580000</v>
      </c>
      <c r="H33" s="604"/>
      <c r="I33" s="603"/>
      <c r="J33" s="603"/>
      <c r="K33" s="602"/>
      <c r="L33" s="603"/>
      <c r="M33" s="603"/>
    </row>
    <row r="34" spans="1:13" x14ac:dyDescent="0.2">
      <c r="H34" s="603"/>
      <c r="I34" s="603"/>
      <c r="J34" s="603"/>
      <c r="K34" s="602"/>
      <c r="L34" s="603"/>
      <c r="M34" s="603"/>
    </row>
    <row r="35" spans="1:13" x14ac:dyDescent="0.2">
      <c r="A35" s="156" t="s">
        <v>655</v>
      </c>
      <c r="B35" s="156"/>
      <c r="C35" s="520">
        <v>0</v>
      </c>
      <c r="D35" s="520">
        <v>0</v>
      </c>
      <c r="E35" s="520">
        <v>0</v>
      </c>
      <c r="F35" s="520">
        <v>0</v>
      </c>
      <c r="G35" s="520">
        <v>0</v>
      </c>
      <c r="H35" s="603"/>
      <c r="I35" s="603"/>
      <c r="J35" s="603"/>
      <c r="K35" s="602"/>
      <c r="L35" s="603"/>
      <c r="M35" s="603"/>
    </row>
    <row r="36" spans="1:13" x14ac:dyDescent="0.2">
      <c r="H36" s="603"/>
      <c r="I36" s="603"/>
      <c r="J36" s="603"/>
      <c r="K36" s="602"/>
      <c r="L36" s="603"/>
      <c r="M36" s="603"/>
    </row>
    <row r="37" spans="1:13" x14ac:dyDescent="0.2">
      <c r="H37" s="603"/>
      <c r="I37" s="603"/>
      <c r="J37" s="603"/>
      <c r="K37" s="602"/>
      <c r="L37" s="603"/>
      <c r="M37" s="603"/>
    </row>
    <row r="38" spans="1:13" x14ac:dyDescent="0.2">
      <c r="H38" s="603"/>
      <c r="I38" s="603"/>
      <c r="J38" s="603"/>
      <c r="K38" s="602"/>
      <c r="L38" s="603"/>
      <c r="M38" s="603"/>
    </row>
    <row r="39" spans="1:13" x14ac:dyDescent="0.2">
      <c r="H39" s="603"/>
      <c r="I39" s="603"/>
      <c r="J39" s="603"/>
      <c r="K39" s="602"/>
      <c r="L39" s="603"/>
      <c r="M39" s="603"/>
    </row>
    <row r="40" spans="1:13" x14ac:dyDescent="0.2">
      <c r="H40" s="603"/>
      <c r="I40" s="603"/>
      <c r="J40" s="603"/>
      <c r="K40" s="602"/>
      <c r="L40" s="603"/>
      <c r="M40" s="603"/>
    </row>
    <row r="41" spans="1:13" x14ac:dyDescent="0.2">
      <c r="H41" s="603"/>
      <c r="I41" s="603"/>
      <c r="J41" s="603"/>
      <c r="K41" s="602"/>
      <c r="L41" s="603"/>
      <c r="M41" s="603"/>
    </row>
    <row r="42" spans="1:13" x14ac:dyDescent="0.2">
      <c r="H42" s="603"/>
      <c r="I42" s="603"/>
      <c r="J42" s="603"/>
      <c r="K42" s="603"/>
      <c r="L42" s="603"/>
      <c r="M42" s="603"/>
    </row>
    <row r="43" spans="1:13" x14ac:dyDescent="0.2">
      <c r="H43" s="603"/>
      <c r="I43" s="603"/>
      <c r="J43" s="603"/>
      <c r="K43" s="603"/>
      <c r="L43" s="603"/>
      <c r="M43" s="603"/>
    </row>
    <row r="44" spans="1:13" x14ac:dyDescent="0.2">
      <c r="H44" s="603"/>
      <c r="I44" s="603"/>
      <c r="J44" s="603"/>
      <c r="K44" s="603"/>
      <c r="L44" s="603"/>
      <c r="M44" s="603"/>
    </row>
    <row r="45" spans="1:13" x14ac:dyDescent="0.2">
      <c r="H45" s="603"/>
      <c r="I45" s="603"/>
      <c r="J45" s="603"/>
      <c r="K45" s="603"/>
      <c r="L45" s="603"/>
      <c r="M45" s="603"/>
    </row>
    <row r="46" spans="1:13" x14ac:dyDescent="0.2">
      <c r="H46" s="603"/>
      <c r="I46" s="603"/>
      <c r="J46" s="603"/>
      <c r="K46" s="603"/>
      <c r="L46" s="603"/>
      <c r="M46" s="603"/>
    </row>
    <row r="47" spans="1:13" x14ac:dyDescent="0.2">
      <c r="H47" s="603"/>
      <c r="I47" s="603"/>
      <c r="J47" s="603"/>
      <c r="K47" s="603"/>
      <c r="L47" s="603"/>
      <c r="M47" s="603"/>
    </row>
    <row r="48" spans="1:13" x14ac:dyDescent="0.2">
      <c r="H48" s="603"/>
      <c r="I48" s="603"/>
      <c r="J48" s="603"/>
      <c r="K48" s="603"/>
      <c r="L48" s="603"/>
      <c r="M48" s="603"/>
    </row>
    <row r="49" spans="8:13" x14ac:dyDescent="0.2">
      <c r="H49" s="603"/>
      <c r="I49" s="603"/>
      <c r="J49" s="603"/>
      <c r="K49" s="603"/>
      <c r="L49" s="603"/>
      <c r="M49" s="603"/>
    </row>
    <row r="50" spans="8:13" x14ac:dyDescent="0.2">
      <c r="H50" s="603"/>
      <c r="I50" s="603"/>
      <c r="J50" s="603"/>
      <c r="K50" s="603"/>
      <c r="L50" s="603"/>
      <c r="M50" s="603"/>
    </row>
    <row r="51" spans="8:13" x14ac:dyDescent="0.2">
      <c r="H51" s="603"/>
      <c r="I51" s="603"/>
      <c r="J51" s="603"/>
      <c r="K51" s="603"/>
      <c r="L51" s="603"/>
      <c r="M51" s="603"/>
    </row>
  </sheetData>
  <mergeCells count="11">
    <mergeCell ref="A15:B15"/>
    <mergeCell ref="A18:B18"/>
    <mergeCell ref="A29:B29"/>
    <mergeCell ref="A32:B32"/>
    <mergeCell ref="A33:B33"/>
    <mergeCell ref="A6:A7"/>
    <mergeCell ref="B6:B7"/>
    <mergeCell ref="A2:G2"/>
    <mergeCell ref="A3:G3"/>
    <mergeCell ref="A5:G5"/>
    <mergeCell ref="C6:F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9"/>
  <sheetViews>
    <sheetView workbookViewId="0">
      <selection activeCell="G35" sqref="G35"/>
    </sheetView>
  </sheetViews>
  <sheetFormatPr defaultRowHeight="12.75" x14ac:dyDescent="0.2"/>
  <cols>
    <col min="1" max="1" width="12.28515625" customWidth="1"/>
    <col min="2" max="2" width="37.28515625" customWidth="1"/>
    <col min="3" max="3" width="13" customWidth="1"/>
    <col min="4" max="4" width="11.85546875" customWidth="1"/>
    <col min="5" max="5" width="11.7109375" customWidth="1"/>
    <col min="6" max="6" width="11.42578125" customWidth="1"/>
    <col min="7" max="7" width="12.28515625" customWidth="1"/>
  </cols>
  <sheetData>
    <row r="1" spans="1:7" x14ac:dyDescent="0.2">
      <c r="F1" s="5"/>
      <c r="G1" s="5"/>
    </row>
    <row r="2" spans="1:7" x14ac:dyDescent="0.2">
      <c r="A2" s="907" t="s">
        <v>701</v>
      </c>
      <c r="B2" s="907"/>
      <c r="C2" s="907"/>
      <c r="D2" s="907"/>
      <c r="E2" s="907"/>
      <c r="F2" s="907"/>
      <c r="G2" s="907"/>
    </row>
    <row r="3" spans="1:7" x14ac:dyDescent="0.2">
      <c r="A3" s="907" t="s">
        <v>544</v>
      </c>
      <c r="B3" s="907"/>
      <c r="C3" s="907"/>
      <c r="D3" s="907"/>
      <c r="E3" s="907"/>
      <c r="F3" s="907"/>
      <c r="G3" s="907"/>
    </row>
    <row r="4" spans="1:7" x14ac:dyDescent="0.2">
      <c r="A4" s="173"/>
      <c r="B4" s="173"/>
      <c r="C4" s="173"/>
      <c r="D4" s="173"/>
      <c r="E4" s="173"/>
      <c r="F4" s="173"/>
      <c r="G4" s="174" t="s">
        <v>373</v>
      </c>
    </row>
    <row r="5" spans="1:7" ht="13.5" thickBot="1" x14ac:dyDescent="0.25">
      <c r="A5" s="931" t="s">
        <v>374</v>
      </c>
      <c r="B5" s="931"/>
      <c r="C5" s="931"/>
      <c r="D5" s="931"/>
      <c r="E5" s="931"/>
      <c r="F5" s="931"/>
      <c r="G5" s="931"/>
    </row>
    <row r="6" spans="1:7" x14ac:dyDescent="0.2">
      <c r="A6" s="911" t="s">
        <v>404</v>
      </c>
      <c r="B6" s="912"/>
      <c r="C6" s="912"/>
      <c r="D6" s="912"/>
      <c r="E6" s="912"/>
      <c r="F6" s="912"/>
      <c r="G6" s="913"/>
    </row>
    <row r="7" spans="1:7" x14ac:dyDescent="0.2">
      <c r="A7" s="903" t="s">
        <v>375</v>
      </c>
      <c r="B7" s="905" t="s">
        <v>376</v>
      </c>
      <c r="C7" s="930">
        <v>2020</v>
      </c>
      <c r="D7" s="882"/>
      <c r="E7" s="882"/>
      <c r="F7" s="883"/>
      <c r="G7" s="613">
        <v>2020</v>
      </c>
    </row>
    <row r="8" spans="1:7" ht="21.75" thickBot="1" x14ac:dyDescent="0.25">
      <c r="A8" s="904"/>
      <c r="B8" s="906"/>
      <c r="C8" s="752" t="s">
        <v>515</v>
      </c>
      <c r="D8" s="752" t="s">
        <v>699</v>
      </c>
      <c r="E8" s="752" t="s">
        <v>575</v>
      </c>
      <c r="F8" s="752" t="s">
        <v>378</v>
      </c>
      <c r="G8" s="795" t="s">
        <v>704</v>
      </c>
    </row>
    <row r="9" spans="1:7" ht="21" x14ac:dyDescent="0.2">
      <c r="A9" s="180" t="s">
        <v>406</v>
      </c>
      <c r="B9" s="181" t="s">
        <v>407</v>
      </c>
      <c r="C9" s="189">
        <v>216981</v>
      </c>
      <c r="D9" s="182">
        <v>306756</v>
      </c>
      <c r="E9" s="182">
        <v>89775</v>
      </c>
      <c r="F9" s="183">
        <v>141.37459040192459</v>
      </c>
      <c r="G9" s="184">
        <v>306756</v>
      </c>
    </row>
    <row r="10" spans="1:7" x14ac:dyDescent="0.2">
      <c r="A10" s="915" t="s">
        <v>516</v>
      </c>
      <c r="B10" s="618" t="s">
        <v>517</v>
      </c>
      <c r="C10" s="425">
        <v>61751830</v>
      </c>
      <c r="D10" s="185">
        <v>24847430</v>
      </c>
      <c r="E10" s="182">
        <v>-2600000</v>
      </c>
      <c r="F10" s="183">
        <v>95.789598462102248</v>
      </c>
      <c r="G10" s="186">
        <v>59151830</v>
      </c>
    </row>
    <row r="11" spans="1:7" x14ac:dyDescent="0.2">
      <c r="A11" s="916"/>
      <c r="B11" s="620" t="s">
        <v>518</v>
      </c>
      <c r="C11" s="621">
        <v>58551830</v>
      </c>
      <c r="D11" s="622">
        <v>24847430</v>
      </c>
      <c r="E11" s="182">
        <v>0</v>
      </c>
      <c r="F11" s="623">
        <v>100</v>
      </c>
      <c r="G11" s="624">
        <v>58551830</v>
      </c>
    </row>
    <row r="12" spans="1:7" ht="13.5" thickBot="1" x14ac:dyDescent="0.25">
      <c r="A12" s="916"/>
      <c r="B12" s="625" t="s">
        <v>541</v>
      </c>
      <c r="C12" s="626">
        <v>3200000</v>
      </c>
      <c r="D12" s="627">
        <v>0</v>
      </c>
      <c r="E12" s="182">
        <v>-2600000</v>
      </c>
      <c r="F12" s="623">
        <v>18.75</v>
      </c>
      <c r="G12" s="629">
        <v>600000</v>
      </c>
    </row>
    <row r="13" spans="1:7" ht="13.5" thickBot="1" x14ac:dyDescent="0.25">
      <c r="A13" s="901" t="s">
        <v>82</v>
      </c>
      <c r="B13" s="902"/>
      <c r="C13" s="175">
        <v>61968811</v>
      </c>
      <c r="D13" s="175">
        <v>25154186</v>
      </c>
      <c r="E13" s="616">
        <v>-2510225</v>
      </c>
      <c r="F13" s="617">
        <v>95.949212257759797</v>
      </c>
      <c r="G13" s="175">
        <v>59458586</v>
      </c>
    </row>
    <row r="14" spans="1:7" x14ac:dyDescent="0.2">
      <c r="A14" s="911" t="s">
        <v>707</v>
      </c>
      <c r="B14" s="912"/>
      <c r="C14" s="912"/>
      <c r="D14" s="912"/>
      <c r="E14" s="912"/>
      <c r="F14" s="912"/>
      <c r="G14" s="913"/>
    </row>
    <row r="15" spans="1:7" x14ac:dyDescent="0.2">
      <c r="A15" s="903" t="s">
        <v>375</v>
      </c>
      <c r="B15" s="905" t="s">
        <v>376</v>
      </c>
      <c r="C15" s="930">
        <v>2020</v>
      </c>
      <c r="D15" s="882"/>
      <c r="E15" s="882"/>
      <c r="F15" s="883"/>
      <c r="G15" s="613">
        <v>2020</v>
      </c>
    </row>
    <row r="16" spans="1:7" ht="21.75" thickBot="1" x14ac:dyDescent="0.25">
      <c r="A16" s="904"/>
      <c r="B16" s="906"/>
      <c r="C16" s="752" t="s">
        <v>515</v>
      </c>
      <c r="D16" s="752" t="s">
        <v>699</v>
      </c>
      <c r="E16" s="752" t="s">
        <v>575</v>
      </c>
      <c r="F16" s="752" t="s">
        <v>378</v>
      </c>
      <c r="G16" s="795" t="s">
        <v>704</v>
      </c>
    </row>
    <row r="17" spans="1:7" ht="21.75" thickBot="1" x14ac:dyDescent="0.25">
      <c r="A17" s="675" t="s">
        <v>381</v>
      </c>
      <c r="B17" s="676" t="s">
        <v>546</v>
      </c>
      <c r="C17" s="805">
        <v>0</v>
      </c>
      <c r="D17" s="677">
        <v>716244</v>
      </c>
      <c r="E17" s="189">
        <v>720000</v>
      </c>
      <c r="F17" s="183"/>
      <c r="G17" s="806">
        <v>720000</v>
      </c>
    </row>
    <row r="18" spans="1:7" ht="13.5" thickBot="1" x14ac:dyDescent="0.25">
      <c r="A18" s="901" t="s">
        <v>82</v>
      </c>
      <c r="B18" s="902"/>
      <c r="C18" s="807">
        <v>0</v>
      </c>
      <c r="D18" s="175">
        <v>716244</v>
      </c>
      <c r="E18" s="175">
        <v>720000</v>
      </c>
      <c r="F18" s="617"/>
      <c r="G18" s="175">
        <v>720000</v>
      </c>
    </row>
    <row r="19" spans="1:7" x14ac:dyDescent="0.2">
      <c r="A19" s="911" t="s">
        <v>545</v>
      </c>
      <c r="B19" s="912"/>
      <c r="C19" s="912"/>
      <c r="D19" s="912"/>
      <c r="E19" s="912"/>
      <c r="F19" s="912"/>
      <c r="G19" s="913"/>
    </row>
    <row r="20" spans="1:7" x14ac:dyDescent="0.2">
      <c r="A20" s="903" t="s">
        <v>375</v>
      </c>
      <c r="B20" s="905" t="s">
        <v>376</v>
      </c>
      <c r="C20" s="930">
        <v>2020</v>
      </c>
      <c r="D20" s="882"/>
      <c r="E20" s="882"/>
      <c r="F20" s="883"/>
      <c r="G20" s="613">
        <v>2020</v>
      </c>
    </row>
    <row r="21" spans="1:7" ht="21.75" thickBot="1" x14ac:dyDescent="0.25">
      <c r="A21" s="904"/>
      <c r="B21" s="906"/>
      <c r="C21" s="752" t="s">
        <v>515</v>
      </c>
      <c r="D21" s="752" t="s">
        <v>699</v>
      </c>
      <c r="E21" s="752" t="s">
        <v>575</v>
      </c>
      <c r="F21" s="752" t="s">
        <v>378</v>
      </c>
      <c r="G21" s="795" t="s">
        <v>704</v>
      </c>
    </row>
    <row r="22" spans="1:7" x14ac:dyDescent="0.2">
      <c r="A22" s="180" t="s">
        <v>387</v>
      </c>
      <c r="B22" s="188" t="s">
        <v>353</v>
      </c>
      <c r="C22" s="189">
        <v>20000</v>
      </c>
      <c r="D22" s="189">
        <v>0</v>
      </c>
      <c r="E22" s="189">
        <v>1414</v>
      </c>
      <c r="F22" s="183">
        <v>107.07</v>
      </c>
      <c r="G22" s="190">
        <v>21414</v>
      </c>
    </row>
    <row r="23" spans="1:7" ht="13.5" thickBot="1" x14ac:dyDescent="0.25">
      <c r="A23" s="180" t="s">
        <v>525</v>
      </c>
      <c r="B23" s="181" t="s">
        <v>526</v>
      </c>
      <c r="C23" s="189">
        <v>11189</v>
      </c>
      <c r="D23" s="189">
        <v>1686841</v>
      </c>
      <c r="E23" s="189">
        <v>1588811</v>
      </c>
      <c r="F23" s="183">
        <v>14299.75869157208</v>
      </c>
      <c r="G23" s="190">
        <v>1600000</v>
      </c>
    </row>
    <row r="24" spans="1:7" ht="13.5" thickBot="1" x14ac:dyDescent="0.25">
      <c r="A24" s="901" t="s">
        <v>82</v>
      </c>
      <c r="B24" s="902"/>
      <c r="C24" s="807">
        <v>31189</v>
      </c>
      <c r="D24" s="175">
        <v>1686841</v>
      </c>
      <c r="E24" s="175">
        <v>1590225</v>
      </c>
      <c r="F24" s="617">
        <v>5198.6726089326366</v>
      </c>
      <c r="G24" s="175">
        <v>1621414</v>
      </c>
    </row>
    <row r="25" spans="1:7" ht="13.5" thickBot="1" x14ac:dyDescent="0.25">
      <c r="A25" s="176"/>
      <c r="B25" s="176"/>
      <c r="C25" s="176"/>
      <c r="D25" s="177"/>
      <c r="E25" s="177"/>
      <c r="F25" s="178"/>
      <c r="G25" s="177"/>
    </row>
    <row r="26" spans="1:7" ht="13.5" thickBot="1" x14ac:dyDescent="0.25">
      <c r="A26" s="901" t="s">
        <v>529</v>
      </c>
      <c r="B26" s="902"/>
      <c r="C26" s="175">
        <v>62000000</v>
      </c>
      <c r="D26" s="175">
        <v>27557271</v>
      </c>
      <c r="E26" s="175">
        <v>-200000</v>
      </c>
      <c r="F26" s="179">
        <v>99.677419354838719</v>
      </c>
      <c r="G26" s="175">
        <v>61800000</v>
      </c>
    </row>
    <row r="29" spans="1:7" x14ac:dyDescent="0.2">
      <c r="G29" s="3">
        <f>G26-'[3]Kiadások COFOG szerint'!G87</f>
        <v>0</v>
      </c>
    </row>
  </sheetData>
  <mergeCells count="20">
    <mergeCell ref="A18:B18"/>
    <mergeCell ref="B15:B16"/>
    <mergeCell ref="C15:F15"/>
    <mergeCell ref="A2:G2"/>
    <mergeCell ref="A3:G3"/>
    <mergeCell ref="A5:G5"/>
    <mergeCell ref="A6:G6"/>
    <mergeCell ref="A7:A8"/>
    <mergeCell ref="B7:B8"/>
    <mergeCell ref="C7:F7"/>
    <mergeCell ref="A10:A12"/>
    <mergeCell ref="A13:B13"/>
    <mergeCell ref="A14:G14"/>
    <mergeCell ref="A15:A16"/>
    <mergeCell ref="A26:B26"/>
    <mergeCell ref="A19:G19"/>
    <mergeCell ref="A20:A21"/>
    <mergeCell ref="B20:B21"/>
    <mergeCell ref="C20:F20"/>
    <mergeCell ref="A24:B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9"/>
  <sheetViews>
    <sheetView topLeftCell="A6" workbookViewId="0">
      <selection activeCell="I27" sqref="I27"/>
    </sheetView>
  </sheetViews>
  <sheetFormatPr defaultRowHeight="12.75" x14ac:dyDescent="0.2"/>
  <cols>
    <col min="1" max="1" width="12.28515625" customWidth="1"/>
    <col min="2" max="2" width="38.140625" customWidth="1"/>
    <col min="3" max="3" width="15.140625" customWidth="1"/>
    <col min="4" max="4" width="15.28515625" customWidth="1"/>
    <col min="5" max="5" width="13.140625" customWidth="1"/>
    <col min="6" max="6" width="9.7109375" customWidth="1"/>
    <col min="7" max="7" width="17" customWidth="1"/>
    <col min="8" max="9" width="10.140625" bestFit="1" customWidth="1"/>
  </cols>
  <sheetData>
    <row r="1" spans="1:13" x14ac:dyDescent="0.2">
      <c r="F1" s="5"/>
      <c r="G1" s="5"/>
    </row>
    <row r="2" spans="1:13" x14ac:dyDescent="0.2">
      <c r="A2" s="907" t="s">
        <v>708</v>
      </c>
      <c r="B2" s="907"/>
      <c r="C2" s="907"/>
      <c r="D2" s="907"/>
      <c r="E2" s="907"/>
      <c r="F2" s="907"/>
      <c r="G2" s="907"/>
    </row>
    <row r="3" spans="1:13" x14ac:dyDescent="0.2">
      <c r="A3" s="907" t="s">
        <v>544</v>
      </c>
      <c r="B3" s="907"/>
      <c r="C3" s="907"/>
      <c r="D3" s="907"/>
      <c r="E3" s="907"/>
      <c r="F3" s="907"/>
      <c r="G3" s="907"/>
    </row>
    <row r="4" spans="1:13" ht="13.5" thickBot="1" x14ac:dyDescent="0.25">
      <c r="G4" s="157" t="s">
        <v>373</v>
      </c>
    </row>
    <row r="5" spans="1:13" ht="21.75" customHeight="1" thickBot="1" x14ac:dyDescent="0.25">
      <c r="A5" s="921" t="s">
        <v>2</v>
      </c>
      <c r="B5" s="922"/>
      <c r="C5" s="922"/>
      <c r="D5" s="922"/>
      <c r="E5" s="922"/>
      <c r="F5" s="922"/>
      <c r="G5" s="923"/>
    </row>
    <row r="6" spans="1:13" ht="15.75" customHeight="1" x14ac:dyDescent="0.2">
      <c r="A6" s="917" t="s">
        <v>375</v>
      </c>
      <c r="B6" s="919" t="s">
        <v>376</v>
      </c>
      <c r="C6" s="924">
        <v>2020</v>
      </c>
      <c r="D6" s="899"/>
      <c r="E6" s="899"/>
      <c r="F6" s="900"/>
      <c r="G6" s="630">
        <v>2020</v>
      </c>
    </row>
    <row r="7" spans="1:13" ht="30.75" customHeight="1" thickBot="1" x14ac:dyDescent="0.25">
      <c r="A7" s="918"/>
      <c r="B7" s="920"/>
      <c r="C7" s="753" t="s">
        <v>515</v>
      </c>
      <c r="D7" s="631" t="s">
        <v>699</v>
      </c>
      <c r="E7" s="753" t="s">
        <v>575</v>
      </c>
      <c r="F7" s="753" t="s">
        <v>378</v>
      </c>
      <c r="G7" s="802" t="s">
        <v>515</v>
      </c>
    </row>
    <row r="8" spans="1:13" ht="22.5" customHeight="1" x14ac:dyDescent="0.2">
      <c r="A8" s="663" t="s">
        <v>424</v>
      </c>
      <c r="B8" s="809" t="s">
        <v>507</v>
      </c>
      <c r="C8" s="669">
        <v>43800000</v>
      </c>
      <c r="D8" s="669">
        <v>15060645</v>
      </c>
      <c r="E8" s="669">
        <v>-3430000</v>
      </c>
      <c r="F8" s="670">
        <v>92.168949771689498</v>
      </c>
      <c r="G8" s="671">
        <v>40370000</v>
      </c>
      <c r="H8" s="602"/>
      <c r="I8" s="603"/>
      <c r="J8" s="603"/>
      <c r="K8" s="603"/>
      <c r="L8" s="603"/>
      <c r="M8" s="603"/>
    </row>
    <row r="9" spans="1:13" ht="22.5" customHeight="1" x14ac:dyDescent="0.2">
      <c r="A9" s="663" t="s">
        <v>530</v>
      </c>
      <c r="B9" s="809" t="s">
        <v>656</v>
      </c>
      <c r="C9" s="669">
        <v>900000</v>
      </c>
      <c r="D9" s="669">
        <v>0</v>
      </c>
      <c r="E9" s="669">
        <v>-900000</v>
      </c>
      <c r="F9" s="670">
        <v>0</v>
      </c>
      <c r="G9" s="671">
        <v>0</v>
      </c>
      <c r="H9" s="602"/>
      <c r="I9" s="603"/>
      <c r="J9" s="603"/>
      <c r="K9" s="603"/>
      <c r="L9" s="603"/>
      <c r="M9" s="603"/>
    </row>
    <row r="10" spans="1:13" ht="22.5" customHeight="1" x14ac:dyDescent="0.2">
      <c r="A10" s="663" t="s">
        <v>533</v>
      </c>
      <c r="B10" s="809" t="s">
        <v>534</v>
      </c>
      <c r="C10" s="669">
        <v>0</v>
      </c>
      <c r="D10" s="669">
        <v>0</v>
      </c>
      <c r="E10" s="669">
        <v>0</v>
      </c>
      <c r="F10" s="670"/>
      <c r="G10" s="671">
        <v>0</v>
      </c>
      <c r="H10" s="602"/>
      <c r="I10" s="603"/>
      <c r="J10" s="603"/>
      <c r="K10" s="603"/>
      <c r="L10" s="603"/>
      <c r="M10" s="603"/>
    </row>
    <row r="11" spans="1:13" ht="22.5" customHeight="1" x14ac:dyDescent="0.2">
      <c r="A11" s="664" t="s">
        <v>510</v>
      </c>
      <c r="B11" s="679" t="s">
        <v>535</v>
      </c>
      <c r="C11" s="669">
        <v>0</v>
      </c>
      <c r="D11" s="669">
        <v>0</v>
      </c>
      <c r="E11" s="669">
        <v>900000</v>
      </c>
      <c r="F11" s="670"/>
      <c r="G11" s="674">
        <v>900000</v>
      </c>
      <c r="H11" s="603"/>
      <c r="I11" s="603"/>
      <c r="J11" s="603"/>
      <c r="K11" s="603"/>
      <c r="L11" s="603"/>
      <c r="M11" s="603"/>
    </row>
    <row r="12" spans="1:13" ht="22.5" customHeight="1" x14ac:dyDescent="0.2">
      <c r="A12" s="664" t="s">
        <v>427</v>
      </c>
      <c r="B12" s="679" t="s">
        <v>428</v>
      </c>
      <c r="C12" s="669">
        <v>200000</v>
      </c>
      <c r="D12" s="669">
        <v>53736</v>
      </c>
      <c r="E12" s="669">
        <v>0</v>
      </c>
      <c r="F12" s="670">
        <v>100</v>
      </c>
      <c r="G12" s="674">
        <v>200000</v>
      </c>
      <c r="H12" s="602"/>
      <c r="I12" s="603"/>
      <c r="J12" s="603"/>
      <c r="K12" s="603"/>
      <c r="L12" s="603"/>
      <c r="M12" s="603"/>
    </row>
    <row r="13" spans="1:13" ht="22.5" customHeight="1" x14ac:dyDescent="0.2">
      <c r="A13" s="664" t="s">
        <v>499</v>
      </c>
      <c r="B13" s="679" t="s">
        <v>500</v>
      </c>
      <c r="C13" s="669">
        <v>268000</v>
      </c>
      <c r="D13" s="669">
        <v>39205</v>
      </c>
      <c r="E13" s="669">
        <v>0</v>
      </c>
      <c r="F13" s="670">
        <v>100</v>
      </c>
      <c r="G13" s="674">
        <v>268000</v>
      </c>
      <c r="H13" s="602"/>
      <c r="I13" s="603"/>
      <c r="J13" s="603"/>
      <c r="K13" s="603"/>
      <c r="L13" s="603"/>
      <c r="M13" s="603"/>
    </row>
    <row r="14" spans="1:13" ht="22.5" customHeight="1" x14ac:dyDescent="0.2">
      <c r="A14" s="664" t="s">
        <v>494</v>
      </c>
      <c r="B14" s="679" t="s">
        <v>495</v>
      </c>
      <c r="C14" s="669">
        <v>1057000</v>
      </c>
      <c r="D14" s="669">
        <v>314772</v>
      </c>
      <c r="E14" s="669">
        <v>191000</v>
      </c>
      <c r="F14" s="670">
        <v>118.07000946073794</v>
      </c>
      <c r="G14" s="674">
        <v>1248000</v>
      </c>
      <c r="H14" s="603"/>
      <c r="I14" s="603"/>
      <c r="J14" s="603"/>
      <c r="K14" s="603"/>
      <c r="L14" s="603"/>
      <c r="M14" s="603"/>
    </row>
    <row r="15" spans="1:13" ht="33" customHeight="1" thickBot="1" x14ac:dyDescent="0.25">
      <c r="A15" s="811" t="s">
        <v>432</v>
      </c>
      <c r="B15" s="812" t="s">
        <v>433</v>
      </c>
      <c r="C15" s="813">
        <v>0</v>
      </c>
      <c r="D15" s="814">
        <v>1203033</v>
      </c>
      <c r="E15" s="669">
        <v>2680000</v>
      </c>
      <c r="F15" s="815"/>
      <c r="G15" s="816">
        <v>2680000</v>
      </c>
      <c r="H15" s="603"/>
      <c r="I15" s="603"/>
      <c r="J15" s="603"/>
      <c r="K15" s="603"/>
      <c r="L15" s="603"/>
      <c r="M15" s="603"/>
    </row>
    <row r="16" spans="1:13" ht="24" customHeight="1" thickBot="1" x14ac:dyDescent="0.25">
      <c r="A16" s="925" t="s">
        <v>3</v>
      </c>
      <c r="B16" s="926"/>
      <c r="C16" s="644">
        <v>46225000</v>
      </c>
      <c r="D16" s="645">
        <v>16671391</v>
      </c>
      <c r="E16" s="646">
        <v>-559000</v>
      </c>
      <c r="F16" s="647">
        <v>98.79069767441861</v>
      </c>
      <c r="G16" s="645">
        <v>45666000</v>
      </c>
      <c r="I16" s="3"/>
    </row>
    <row r="17" spans="1:11" ht="20.100000000000001" customHeight="1" x14ac:dyDescent="0.2">
      <c r="A17" s="663" t="s">
        <v>434</v>
      </c>
      <c r="B17" s="809" t="s">
        <v>435</v>
      </c>
      <c r="C17" s="669">
        <v>8120000</v>
      </c>
      <c r="D17" s="669">
        <v>2890830</v>
      </c>
      <c r="E17" s="669">
        <v>-100000</v>
      </c>
      <c r="F17" s="670">
        <v>98.768472906403943</v>
      </c>
      <c r="G17" s="671">
        <v>8020000</v>
      </c>
      <c r="H17" s="602"/>
      <c r="I17" s="603"/>
    </row>
    <row r="18" spans="1:11" ht="23.25" customHeight="1" thickBot="1" x14ac:dyDescent="0.25">
      <c r="A18" s="665" t="s">
        <v>436</v>
      </c>
      <c r="B18" s="680" t="s">
        <v>437</v>
      </c>
      <c r="C18" s="810">
        <v>236000</v>
      </c>
      <c r="D18" s="810">
        <v>379540</v>
      </c>
      <c r="E18" s="669">
        <v>430000</v>
      </c>
      <c r="F18" s="670">
        <v>282.20338983050846</v>
      </c>
      <c r="G18" s="671">
        <v>666000</v>
      </c>
      <c r="H18" s="602"/>
      <c r="I18" s="603"/>
    </row>
    <row r="19" spans="1:11" ht="13.5" thickBot="1" x14ac:dyDescent="0.25">
      <c r="A19" s="927" t="s">
        <v>540</v>
      </c>
      <c r="B19" s="926"/>
      <c r="C19" s="644">
        <v>8356000</v>
      </c>
      <c r="D19" s="645">
        <v>3270370</v>
      </c>
      <c r="E19" s="645">
        <v>330000</v>
      </c>
      <c r="F19" s="647">
        <v>103.94925801819053</v>
      </c>
      <c r="G19" s="645">
        <v>8686000</v>
      </c>
    </row>
    <row r="20" spans="1:11" x14ac:dyDescent="0.2">
      <c r="A20" s="666" t="s">
        <v>438</v>
      </c>
      <c r="B20" s="668" t="s">
        <v>502</v>
      </c>
      <c r="C20" s="669">
        <v>270000</v>
      </c>
      <c r="D20" s="669">
        <v>9618</v>
      </c>
      <c r="E20" s="669">
        <v>0</v>
      </c>
      <c r="F20" s="670">
        <v>100</v>
      </c>
      <c r="G20" s="671">
        <v>270000</v>
      </c>
      <c r="H20" s="602"/>
    </row>
    <row r="21" spans="1:11" x14ac:dyDescent="0.2">
      <c r="A21" s="666" t="s">
        <v>439</v>
      </c>
      <c r="B21" s="672" t="s">
        <v>440</v>
      </c>
      <c r="C21" s="673">
        <v>1000000</v>
      </c>
      <c r="D21" s="673">
        <v>397284</v>
      </c>
      <c r="E21" s="669">
        <v>0</v>
      </c>
      <c r="F21" s="670">
        <v>100</v>
      </c>
      <c r="G21" s="674">
        <v>1000000</v>
      </c>
      <c r="H21" s="602"/>
    </row>
    <row r="22" spans="1:11" x14ac:dyDescent="0.2">
      <c r="A22" s="666" t="s">
        <v>511</v>
      </c>
      <c r="B22" s="679" t="s">
        <v>537</v>
      </c>
      <c r="C22" s="673">
        <v>100000</v>
      </c>
      <c r="D22" s="673">
        <v>34756</v>
      </c>
      <c r="E22" s="669">
        <v>0</v>
      </c>
      <c r="F22" s="670">
        <v>100</v>
      </c>
      <c r="G22" s="674">
        <v>100000</v>
      </c>
      <c r="H22" s="602"/>
    </row>
    <row r="23" spans="1:11" x14ac:dyDescent="0.2">
      <c r="A23" s="666" t="s">
        <v>648</v>
      </c>
      <c r="B23" s="672" t="s">
        <v>538</v>
      </c>
      <c r="C23" s="673">
        <v>150000</v>
      </c>
      <c r="D23" s="673">
        <v>24434</v>
      </c>
      <c r="E23" s="669">
        <v>0</v>
      </c>
      <c r="F23" s="670">
        <v>100</v>
      </c>
      <c r="G23" s="674">
        <v>150000</v>
      </c>
      <c r="H23" s="602"/>
    </row>
    <row r="24" spans="1:11" x14ac:dyDescent="0.2">
      <c r="A24" s="666" t="s">
        <v>446</v>
      </c>
      <c r="B24" s="672" t="s">
        <v>652</v>
      </c>
      <c r="C24" s="673">
        <v>2450000</v>
      </c>
      <c r="D24" s="673">
        <v>453404</v>
      </c>
      <c r="E24" s="669">
        <v>-700000</v>
      </c>
      <c r="F24" s="670">
        <v>71.428571428571431</v>
      </c>
      <c r="G24" s="674">
        <v>1750000</v>
      </c>
      <c r="H24" s="602"/>
    </row>
    <row r="25" spans="1:11" x14ac:dyDescent="0.2">
      <c r="A25" s="666" t="s">
        <v>449</v>
      </c>
      <c r="B25" s="672" t="s">
        <v>653</v>
      </c>
      <c r="C25" s="673">
        <v>800000</v>
      </c>
      <c r="D25" s="673">
        <v>150000</v>
      </c>
      <c r="E25" s="669">
        <v>-200000</v>
      </c>
      <c r="F25" s="670">
        <v>75</v>
      </c>
      <c r="G25" s="674">
        <v>600000</v>
      </c>
      <c r="H25" s="602"/>
    </row>
    <row r="26" spans="1:11" x14ac:dyDescent="0.2">
      <c r="A26" s="666" t="s">
        <v>451</v>
      </c>
      <c r="B26" s="672" t="s">
        <v>657</v>
      </c>
      <c r="C26" s="673">
        <v>200000</v>
      </c>
      <c r="D26" s="673">
        <v>5100</v>
      </c>
      <c r="E26" s="669">
        <v>0</v>
      </c>
      <c r="F26" s="670">
        <v>100</v>
      </c>
      <c r="G26" s="674">
        <v>200000</v>
      </c>
      <c r="H26" s="602"/>
      <c r="K26" s="603"/>
    </row>
    <row r="27" spans="1:11" x14ac:dyDescent="0.2">
      <c r="A27" s="666" t="s">
        <v>453</v>
      </c>
      <c r="B27" s="672" t="s">
        <v>454</v>
      </c>
      <c r="C27" s="673">
        <v>500000</v>
      </c>
      <c r="D27" s="673">
        <v>283946</v>
      </c>
      <c r="E27" s="669">
        <v>0</v>
      </c>
      <c r="F27" s="670">
        <v>100</v>
      </c>
      <c r="G27" s="674">
        <v>500000</v>
      </c>
      <c r="H27" s="602"/>
      <c r="K27" s="602"/>
    </row>
    <row r="28" spans="1:11" x14ac:dyDescent="0.2">
      <c r="A28" s="667" t="s">
        <v>487</v>
      </c>
      <c r="B28" s="672" t="s">
        <v>488</v>
      </c>
      <c r="C28" s="673">
        <v>50000</v>
      </c>
      <c r="D28" s="673">
        <v>0</v>
      </c>
      <c r="E28" s="669">
        <v>0</v>
      </c>
      <c r="F28" s="670">
        <v>100</v>
      </c>
      <c r="G28" s="674">
        <v>50000</v>
      </c>
      <c r="H28" s="602"/>
      <c r="K28" s="602"/>
    </row>
    <row r="29" spans="1:11" ht="21" x14ac:dyDescent="0.2">
      <c r="A29" s="664" t="s">
        <v>455</v>
      </c>
      <c r="B29" s="679" t="s">
        <v>456</v>
      </c>
      <c r="C29" s="673">
        <v>1499000</v>
      </c>
      <c r="D29" s="673">
        <v>250457</v>
      </c>
      <c r="E29" s="669">
        <v>-219000</v>
      </c>
      <c r="F29" s="670">
        <v>85.390260173448965</v>
      </c>
      <c r="G29" s="674">
        <v>1280000</v>
      </c>
      <c r="H29" s="602"/>
      <c r="K29" s="602"/>
    </row>
    <row r="30" spans="1:11" ht="13.5" thickBot="1" x14ac:dyDescent="0.25">
      <c r="A30" s="665" t="s">
        <v>461</v>
      </c>
      <c r="B30" s="680" t="s">
        <v>462</v>
      </c>
      <c r="C30" s="681">
        <v>0</v>
      </c>
      <c r="D30" s="681">
        <v>1051</v>
      </c>
      <c r="E30" s="669">
        <v>5000</v>
      </c>
      <c r="F30" s="670"/>
      <c r="G30" s="682">
        <v>5000</v>
      </c>
      <c r="H30" s="602"/>
      <c r="K30" s="602"/>
    </row>
    <row r="31" spans="1:11" ht="13.5" thickBot="1" x14ac:dyDescent="0.25">
      <c r="A31" s="925" t="s">
        <v>5</v>
      </c>
      <c r="B31" s="926"/>
      <c r="C31" s="644">
        <v>7019000</v>
      </c>
      <c r="D31" s="645">
        <v>1610050</v>
      </c>
      <c r="E31" s="645">
        <v>-1114000</v>
      </c>
      <c r="F31" s="651">
        <v>84.128793275395353</v>
      </c>
      <c r="G31" s="645">
        <v>5905000</v>
      </c>
      <c r="K31" s="602"/>
    </row>
    <row r="32" spans="1:11" x14ac:dyDescent="0.2">
      <c r="A32" s="652" t="s">
        <v>476</v>
      </c>
      <c r="B32" s="653" t="s">
        <v>542</v>
      </c>
      <c r="C32" s="654">
        <v>315000</v>
      </c>
      <c r="D32" s="654">
        <v>820763</v>
      </c>
      <c r="E32" s="633">
        <v>900000</v>
      </c>
      <c r="F32" s="656">
        <v>385.71428571428572</v>
      </c>
      <c r="G32" s="657">
        <v>1215000</v>
      </c>
      <c r="K32" s="602"/>
    </row>
    <row r="33" spans="1:11" ht="21.75" thickBot="1" x14ac:dyDescent="0.25">
      <c r="A33" s="803" t="s">
        <v>478</v>
      </c>
      <c r="B33" s="658" t="s">
        <v>543</v>
      </c>
      <c r="C33" s="659">
        <v>85000</v>
      </c>
      <c r="D33" s="659">
        <v>221606</v>
      </c>
      <c r="E33" s="641">
        <v>243000</v>
      </c>
      <c r="F33" s="635">
        <v>385.88235294117646</v>
      </c>
      <c r="G33" s="804">
        <v>328000</v>
      </c>
      <c r="K33" s="602"/>
    </row>
    <row r="34" spans="1:11" ht="13.5" thickBot="1" x14ac:dyDescent="0.25">
      <c r="A34" s="925" t="s">
        <v>654</v>
      </c>
      <c r="B34" s="926"/>
      <c r="C34" s="644">
        <v>400000</v>
      </c>
      <c r="D34" s="645">
        <v>1042369</v>
      </c>
      <c r="E34" s="645">
        <v>1143000</v>
      </c>
      <c r="F34" s="651">
        <v>385.75</v>
      </c>
      <c r="G34" s="645">
        <v>1543000</v>
      </c>
      <c r="K34" s="602"/>
    </row>
    <row r="35" spans="1:11" ht="13.5" thickBot="1" x14ac:dyDescent="0.25">
      <c r="A35" s="928" t="s">
        <v>154</v>
      </c>
      <c r="B35" s="929"/>
      <c r="C35" s="661">
        <v>62000000</v>
      </c>
      <c r="D35" s="661">
        <v>22594180</v>
      </c>
      <c r="E35" s="661">
        <v>-200000</v>
      </c>
      <c r="F35" s="662">
        <v>99.677419354838719</v>
      </c>
      <c r="G35" s="678">
        <v>61800000</v>
      </c>
      <c r="H35" s="785"/>
      <c r="K35" s="602"/>
    </row>
    <row r="36" spans="1:11" x14ac:dyDescent="0.2">
      <c r="K36" s="602"/>
    </row>
    <row r="37" spans="1:11" x14ac:dyDescent="0.2">
      <c r="K37" s="602"/>
    </row>
    <row r="38" spans="1:11" s="156" customFormat="1" x14ac:dyDescent="0.2">
      <c r="B38" s="156" t="s">
        <v>594</v>
      </c>
      <c r="C38" s="520">
        <f>C35-'[3]Kiadások COFOG szerint'!C87</f>
        <v>0</v>
      </c>
      <c r="D38" s="520">
        <f>D35-'[3]Kiadások COFOG szerint'!D87</f>
        <v>0</v>
      </c>
      <c r="E38" s="520">
        <f>E35-'[3]Kiadások COFOG szerint'!E87</f>
        <v>0</v>
      </c>
      <c r="F38" s="520">
        <f>F35-'[3]Kiadások COFOG szerint'!F87</f>
        <v>0</v>
      </c>
      <c r="G38" s="520">
        <f>G35-'[3]Kiadások COFOG szerint'!G87</f>
        <v>0</v>
      </c>
      <c r="K38" s="808"/>
    </row>
    <row r="39" spans="1:11" x14ac:dyDescent="0.2">
      <c r="K39" s="602"/>
    </row>
    <row r="40" spans="1:11" x14ac:dyDescent="0.2">
      <c r="K40" s="602"/>
    </row>
    <row r="41" spans="1:11" x14ac:dyDescent="0.2">
      <c r="K41" s="602"/>
    </row>
    <row r="42" spans="1:11" x14ac:dyDescent="0.2">
      <c r="K42" s="602"/>
    </row>
    <row r="43" spans="1:11" x14ac:dyDescent="0.2">
      <c r="K43" s="602"/>
    </row>
    <row r="44" spans="1:11" x14ac:dyDescent="0.2">
      <c r="K44" s="603"/>
    </row>
    <row r="45" spans="1:11" x14ac:dyDescent="0.2">
      <c r="K45" s="603"/>
    </row>
    <row r="46" spans="1:11" x14ac:dyDescent="0.2">
      <c r="K46" s="603"/>
    </row>
    <row r="47" spans="1:11" x14ac:dyDescent="0.2">
      <c r="K47" s="603"/>
    </row>
    <row r="48" spans="1:11" x14ac:dyDescent="0.2">
      <c r="K48" s="603"/>
    </row>
    <row r="49" spans="11:11" x14ac:dyDescent="0.2">
      <c r="K49" s="603"/>
    </row>
  </sheetData>
  <mergeCells count="11">
    <mergeCell ref="A35:B35"/>
    <mergeCell ref="A2:G2"/>
    <mergeCell ref="A3:G3"/>
    <mergeCell ref="A5:G5"/>
    <mergeCell ref="A6:A7"/>
    <mergeCell ref="B6:B7"/>
    <mergeCell ref="C6:F6"/>
    <mergeCell ref="A34:B34"/>
    <mergeCell ref="A16:B16"/>
    <mergeCell ref="A19:B19"/>
    <mergeCell ref="A31:B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B2:F126"/>
  <sheetViews>
    <sheetView zoomScaleNormal="100" workbookViewId="0">
      <selection activeCell="H63" sqref="H63"/>
    </sheetView>
  </sheetViews>
  <sheetFormatPr defaultRowHeight="12.75" x14ac:dyDescent="0.2"/>
  <cols>
    <col min="1" max="1" width="4.7109375" customWidth="1"/>
    <col min="2" max="2" width="5.28515625" customWidth="1"/>
    <col min="3" max="3" width="6" customWidth="1"/>
    <col min="4" max="4" width="59.5703125" customWidth="1"/>
  </cols>
  <sheetData>
    <row r="2" spans="2:4" ht="15" x14ac:dyDescent="0.2">
      <c r="B2" s="932" t="s">
        <v>662</v>
      </c>
      <c r="C2" s="932"/>
      <c r="D2" s="932"/>
    </row>
    <row r="3" spans="2:4" ht="15" x14ac:dyDescent="0.2">
      <c r="B3" s="84"/>
      <c r="C3" s="84"/>
      <c r="D3" s="84"/>
    </row>
    <row r="4" spans="2:4" ht="15" x14ac:dyDescent="0.2">
      <c r="B4" s="84"/>
      <c r="C4" s="84"/>
      <c r="D4" s="84"/>
    </row>
    <row r="5" spans="2:4" ht="15" x14ac:dyDescent="0.2">
      <c r="B5" s="84"/>
      <c r="C5" s="84"/>
      <c r="D5" s="84"/>
    </row>
    <row r="6" spans="2:4" ht="15" x14ac:dyDescent="0.2">
      <c r="B6" s="84"/>
      <c r="C6" s="84"/>
      <c r="D6" s="84"/>
    </row>
    <row r="7" spans="2:4" ht="15" thickBot="1" x14ac:dyDescent="0.25">
      <c r="B7" s="933"/>
      <c r="C7" s="934"/>
      <c r="D7" s="934"/>
    </row>
    <row r="8" spans="2:4" x14ac:dyDescent="0.2">
      <c r="B8" s="817" t="s">
        <v>11</v>
      </c>
      <c r="C8" s="818" t="s">
        <v>12</v>
      </c>
      <c r="D8" s="819" t="s">
        <v>13</v>
      </c>
    </row>
    <row r="9" spans="2:4" x14ac:dyDescent="0.2">
      <c r="B9" s="820" t="s">
        <v>14</v>
      </c>
      <c r="C9" s="821"/>
      <c r="D9" s="822" t="s">
        <v>242</v>
      </c>
    </row>
    <row r="10" spans="2:4" x14ac:dyDescent="0.2">
      <c r="B10" s="820"/>
      <c r="C10" s="823">
        <v>1</v>
      </c>
      <c r="D10" s="824" t="s">
        <v>547</v>
      </c>
    </row>
    <row r="11" spans="2:4" x14ac:dyDescent="0.2">
      <c r="B11" s="820"/>
      <c r="C11" s="823">
        <v>2</v>
      </c>
      <c r="D11" s="825" t="s">
        <v>15</v>
      </c>
    </row>
    <row r="12" spans="2:4" x14ac:dyDescent="0.2">
      <c r="B12" s="820"/>
      <c r="C12" s="823">
        <v>3</v>
      </c>
      <c r="D12" s="824" t="s">
        <v>305</v>
      </c>
    </row>
    <row r="13" spans="2:4" ht="25.5" x14ac:dyDescent="0.2">
      <c r="B13" s="820"/>
      <c r="C13" s="823">
        <v>4</v>
      </c>
      <c r="D13" s="826" t="s">
        <v>306</v>
      </c>
    </row>
    <row r="14" spans="2:4" x14ac:dyDescent="0.2">
      <c r="B14" s="820"/>
      <c r="C14" s="823">
        <v>5</v>
      </c>
      <c r="D14" s="824" t="s">
        <v>307</v>
      </c>
    </row>
    <row r="15" spans="2:4" x14ac:dyDescent="0.2">
      <c r="B15" s="820"/>
      <c r="C15" s="823">
        <v>6</v>
      </c>
      <c r="D15" s="825" t="s">
        <v>18</v>
      </c>
    </row>
    <row r="16" spans="2:4" x14ac:dyDescent="0.2">
      <c r="B16" s="820"/>
      <c r="C16" s="823">
        <v>7</v>
      </c>
      <c r="D16" s="825" t="s">
        <v>308</v>
      </c>
    </row>
    <row r="17" spans="2:4" x14ac:dyDescent="0.2">
      <c r="B17" s="820"/>
      <c r="C17" s="823">
        <v>8</v>
      </c>
      <c r="D17" s="825" t="s">
        <v>309</v>
      </c>
    </row>
    <row r="18" spans="2:4" x14ac:dyDescent="0.2">
      <c r="B18" s="820"/>
      <c r="C18" s="823">
        <v>9</v>
      </c>
      <c r="D18" s="825" t="s">
        <v>323</v>
      </c>
    </row>
    <row r="19" spans="2:4" x14ac:dyDescent="0.2">
      <c r="B19" s="820"/>
      <c r="C19" s="823">
        <v>10</v>
      </c>
      <c r="D19" s="825" t="s">
        <v>370</v>
      </c>
    </row>
    <row r="20" spans="2:4" ht="12.75" customHeight="1" x14ac:dyDescent="0.2">
      <c r="B20" s="820"/>
      <c r="C20" s="823">
        <v>11</v>
      </c>
      <c r="D20" s="825" t="s">
        <v>658</v>
      </c>
    </row>
    <row r="21" spans="2:4" ht="13.5" customHeight="1" x14ac:dyDescent="0.2">
      <c r="B21" s="820"/>
      <c r="C21" s="823">
        <v>12</v>
      </c>
      <c r="D21" s="825" t="s">
        <v>16</v>
      </c>
    </row>
    <row r="22" spans="2:4" ht="13.5" customHeight="1" x14ac:dyDescent="0.2">
      <c r="B22" s="820"/>
      <c r="C22" s="823">
        <v>13</v>
      </c>
      <c r="D22" s="825" t="s">
        <v>17</v>
      </c>
    </row>
    <row r="23" spans="2:4" ht="13.5" customHeight="1" x14ac:dyDescent="0.2">
      <c r="B23" s="820"/>
      <c r="C23" s="823">
        <v>14</v>
      </c>
      <c r="D23" s="825" t="s">
        <v>369</v>
      </c>
    </row>
    <row r="24" spans="2:4" ht="13.5" customHeight="1" x14ac:dyDescent="0.2">
      <c r="B24" s="820"/>
      <c r="C24" s="823">
        <v>15</v>
      </c>
      <c r="D24" s="825" t="s">
        <v>370</v>
      </c>
    </row>
    <row r="25" spans="2:4" x14ac:dyDescent="0.2">
      <c r="B25" s="820"/>
      <c r="C25" s="823">
        <v>16</v>
      </c>
      <c r="D25" s="825" t="s">
        <v>243</v>
      </c>
    </row>
    <row r="26" spans="2:4" x14ac:dyDescent="0.2">
      <c r="B26" s="820"/>
      <c r="C26" s="823">
        <v>17</v>
      </c>
      <c r="D26" s="824" t="s">
        <v>19</v>
      </c>
    </row>
    <row r="27" spans="2:4" x14ac:dyDescent="0.2">
      <c r="B27" s="820"/>
      <c r="C27" s="823">
        <v>18</v>
      </c>
      <c r="D27" s="824" t="s">
        <v>20</v>
      </c>
    </row>
    <row r="28" spans="2:4" x14ac:dyDescent="0.2">
      <c r="B28" s="820"/>
      <c r="C28" s="823">
        <v>19</v>
      </c>
      <c r="D28" s="825" t="s">
        <v>312</v>
      </c>
    </row>
    <row r="29" spans="2:4" x14ac:dyDescent="0.2">
      <c r="B29" s="820"/>
      <c r="C29" s="823">
        <v>20</v>
      </c>
      <c r="D29" s="824" t="s">
        <v>659</v>
      </c>
    </row>
    <row r="30" spans="2:4" x14ac:dyDescent="0.2">
      <c r="B30" s="820"/>
      <c r="C30" s="823">
        <v>21</v>
      </c>
      <c r="D30" s="824" t="s">
        <v>660</v>
      </c>
    </row>
    <row r="31" spans="2:4" x14ac:dyDescent="0.2">
      <c r="B31" s="820"/>
      <c r="C31" s="823">
        <v>22</v>
      </c>
      <c r="D31" s="824" t="s">
        <v>244</v>
      </c>
    </row>
    <row r="32" spans="2:4" x14ac:dyDescent="0.2">
      <c r="B32" s="820"/>
      <c r="C32" s="823">
        <v>23</v>
      </c>
      <c r="D32" s="824" t="s">
        <v>22</v>
      </c>
    </row>
    <row r="33" spans="2:4" x14ac:dyDescent="0.2">
      <c r="B33" s="820"/>
      <c r="C33" s="823">
        <v>24</v>
      </c>
      <c r="D33" s="824" t="s">
        <v>23</v>
      </c>
    </row>
    <row r="34" spans="2:4" x14ac:dyDescent="0.2">
      <c r="B34" s="820"/>
      <c r="C34" s="823">
        <v>25</v>
      </c>
      <c r="D34" s="824" t="s">
        <v>24</v>
      </c>
    </row>
    <row r="35" spans="2:4" x14ac:dyDescent="0.2">
      <c r="B35" s="820"/>
      <c r="C35" s="823">
        <v>26</v>
      </c>
      <c r="D35" s="824" t="s">
        <v>25</v>
      </c>
    </row>
    <row r="36" spans="2:4" x14ac:dyDescent="0.2">
      <c r="B36" s="820"/>
      <c r="C36" s="823">
        <v>27</v>
      </c>
      <c r="D36" s="824" t="s">
        <v>26</v>
      </c>
    </row>
    <row r="37" spans="2:4" x14ac:dyDescent="0.2">
      <c r="B37" s="820"/>
      <c r="C37" s="823">
        <v>28</v>
      </c>
      <c r="D37" s="824" t="s">
        <v>245</v>
      </c>
    </row>
    <row r="38" spans="2:4" x14ac:dyDescent="0.2">
      <c r="B38" s="820"/>
      <c r="C38" s="823">
        <v>29</v>
      </c>
      <c r="D38" s="131" t="s">
        <v>314</v>
      </c>
    </row>
    <row r="39" spans="2:4" x14ac:dyDescent="0.2">
      <c r="B39" s="820"/>
      <c r="C39" s="823">
        <v>30</v>
      </c>
      <c r="D39" s="824" t="s">
        <v>315</v>
      </c>
    </row>
    <row r="40" spans="2:4" x14ac:dyDescent="0.2">
      <c r="B40" s="820"/>
      <c r="C40" s="823">
        <v>31</v>
      </c>
      <c r="D40" s="824" t="s">
        <v>316</v>
      </c>
    </row>
    <row r="41" spans="2:4" x14ac:dyDescent="0.2">
      <c r="B41" s="820"/>
      <c r="C41" s="823">
        <v>32</v>
      </c>
      <c r="D41" s="824" t="s">
        <v>27</v>
      </c>
    </row>
    <row r="42" spans="2:4" x14ac:dyDescent="0.2">
      <c r="B42" s="820"/>
      <c r="C42" s="823">
        <v>33</v>
      </c>
      <c r="D42" s="824" t="s">
        <v>28</v>
      </c>
    </row>
    <row r="43" spans="2:4" x14ac:dyDescent="0.2">
      <c r="B43" s="820"/>
      <c r="C43" s="823">
        <v>34</v>
      </c>
      <c r="D43" s="824" t="s">
        <v>29</v>
      </c>
    </row>
    <row r="44" spans="2:4" x14ac:dyDescent="0.2">
      <c r="B44" s="820"/>
      <c r="C44" s="823">
        <v>35</v>
      </c>
      <c r="D44" s="824" t="s">
        <v>30</v>
      </c>
    </row>
    <row r="45" spans="2:4" x14ac:dyDescent="0.2">
      <c r="B45" s="820"/>
      <c r="C45" s="823">
        <v>36</v>
      </c>
      <c r="D45" s="824" t="s">
        <v>31</v>
      </c>
    </row>
    <row r="46" spans="2:4" x14ac:dyDescent="0.2">
      <c r="B46" s="820"/>
      <c r="C46" s="823">
        <v>37</v>
      </c>
      <c r="D46" s="824" t="s">
        <v>246</v>
      </c>
    </row>
    <row r="47" spans="2:4" x14ac:dyDescent="0.2">
      <c r="B47" s="820"/>
      <c r="C47" s="823">
        <v>38</v>
      </c>
      <c r="D47" s="824" t="s">
        <v>247</v>
      </c>
    </row>
    <row r="48" spans="2:4" x14ac:dyDescent="0.2">
      <c r="B48" s="820"/>
      <c r="C48" s="823">
        <v>39</v>
      </c>
      <c r="D48" s="824" t="s">
        <v>248</v>
      </c>
    </row>
    <row r="49" spans="2:5" x14ac:dyDescent="0.2">
      <c r="B49" s="820"/>
      <c r="C49" s="823">
        <v>40</v>
      </c>
      <c r="D49" s="825" t="s">
        <v>317</v>
      </c>
    </row>
    <row r="50" spans="2:5" x14ac:dyDescent="0.2">
      <c r="B50" s="820"/>
      <c r="C50" s="823">
        <v>41</v>
      </c>
      <c r="D50" s="825" t="s">
        <v>318</v>
      </c>
    </row>
    <row r="51" spans="2:5" x14ac:dyDescent="0.2">
      <c r="B51" s="820"/>
      <c r="C51" s="823">
        <v>42</v>
      </c>
      <c r="D51" s="825" t="s">
        <v>319</v>
      </c>
    </row>
    <row r="52" spans="2:5" ht="15" customHeight="1" x14ac:dyDescent="0.2">
      <c r="B52" s="820"/>
      <c r="C52" s="823">
        <v>43</v>
      </c>
      <c r="D52" s="825" t="s">
        <v>661</v>
      </c>
    </row>
    <row r="53" spans="2:5" x14ac:dyDescent="0.2">
      <c r="B53" s="820"/>
      <c r="C53" s="823">
        <v>44</v>
      </c>
      <c r="D53" s="825" t="s">
        <v>250</v>
      </c>
    </row>
    <row r="54" spans="2:5" x14ac:dyDescent="0.2">
      <c r="B54" s="820"/>
      <c r="C54" s="823">
        <v>45</v>
      </c>
      <c r="D54" s="825" t="s">
        <v>251</v>
      </c>
    </row>
    <row r="55" spans="2:5" x14ac:dyDescent="0.2">
      <c r="B55" s="820"/>
      <c r="C55" s="823">
        <v>46</v>
      </c>
      <c r="D55" s="825" t="s">
        <v>252</v>
      </c>
    </row>
    <row r="56" spans="2:5" ht="13.5" thickBot="1" x14ac:dyDescent="0.25">
      <c r="B56" s="827"/>
      <c r="C56" s="828">
        <v>47</v>
      </c>
      <c r="D56" s="829" t="s">
        <v>33</v>
      </c>
    </row>
    <row r="57" spans="2:5" x14ac:dyDescent="0.2">
      <c r="B57" s="88"/>
      <c r="C57" s="89"/>
      <c r="D57" s="133"/>
    </row>
    <row r="58" spans="2:5" x14ac:dyDescent="0.2">
      <c r="B58" s="88"/>
      <c r="C58" s="89"/>
      <c r="D58" s="133"/>
    </row>
    <row r="59" spans="2:5" x14ac:dyDescent="0.2">
      <c r="B59" s="88"/>
      <c r="C59" s="89"/>
      <c r="D59" s="133"/>
    </row>
    <row r="60" spans="2:5" x14ac:dyDescent="0.2">
      <c r="B60" s="88"/>
      <c r="C60" s="89"/>
      <c r="D60" s="133"/>
      <c r="E60" s="1"/>
    </row>
    <row r="61" spans="2:5" x14ac:dyDescent="0.2">
      <c r="B61" s="88"/>
      <c r="C61" s="89"/>
      <c r="D61" s="133"/>
    </row>
    <row r="62" spans="2:5" ht="13.5" thickBot="1" x14ac:dyDescent="0.25">
      <c r="B62" s="88"/>
      <c r="C62" s="89"/>
      <c r="D62" s="134"/>
    </row>
    <row r="63" spans="2:5" x14ac:dyDescent="0.2">
      <c r="B63" s="85" t="s">
        <v>11</v>
      </c>
      <c r="C63" s="86" t="s">
        <v>12</v>
      </c>
      <c r="D63" s="135" t="s">
        <v>13</v>
      </c>
    </row>
    <row r="64" spans="2:5" x14ac:dyDescent="0.2">
      <c r="B64" s="90" t="s">
        <v>36</v>
      </c>
      <c r="C64" s="194"/>
      <c r="D64" s="136" t="s">
        <v>253</v>
      </c>
    </row>
    <row r="65" spans="2:6" ht="25.5" x14ac:dyDescent="0.2">
      <c r="B65" s="195"/>
      <c r="C65" s="65">
        <v>1</v>
      </c>
      <c r="D65" s="130" t="s">
        <v>320</v>
      </c>
      <c r="F65" s="144"/>
    </row>
    <row r="66" spans="2:6" x14ac:dyDescent="0.2">
      <c r="B66" s="195"/>
      <c r="C66" s="65">
        <v>2</v>
      </c>
      <c r="D66" s="128" t="s">
        <v>313</v>
      </c>
    </row>
    <row r="67" spans="2:6" x14ac:dyDescent="0.2">
      <c r="B67" s="195"/>
      <c r="C67" s="196">
        <v>3</v>
      </c>
      <c r="D67" s="128" t="s">
        <v>325</v>
      </c>
    </row>
    <row r="68" spans="2:6" x14ac:dyDescent="0.2">
      <c r="B68" s="195"/>
      <c r="C68" s="65">
        <v>4</v>
      </c>
      <c r="D68" s="128" t="s">
        <v>254</v>
      </c>
    </row>
    <row r="69" spans="2:6" x14ac:dyDescent="0.2">
      <c r="B69" s="195"/>
      <c r="C69" s="65">
        <v>5</v>
      </c>
      <c r="D69" s="128" t="s">
        <v>321</v>
      </c>
    </row>
    <row r="70" spans="2:6" ht="25.5" x14ac:dyDescent="0.2">
      <c r="B70" s="137"/>
      <c r="C70" s="65">
        <v>6</v>
      </c>
      <c r="D70" s="130" t="s">
        <v>306</v>
      </c>
    </row>
    <row r="71" spans="2:6" x14ac:dyDescent="0.2">
      <c r="B71" s="137"/>
      <c r="C71" s="65">
        <v>7</v>
      </c>
      <c r="D71" s="128" t="s">
        <v>322</v>
      </c>
    </row>
    <row r="72" spans="2:6" x14ac:dyDescent="0.2">
      <c r="B72" s="137"/>
      <c r="C72" s="65">
        <v>8</v>
      </c>
      <c r="D72" s="128" t="s">
        <v>323</v>
      </c>
    </row>
    <row r="73" spans="2:6" x14ac:dyDescent="0.2">
      <c r="B73" s="90" t="s">
        <v>37</v>
      </c>
      <c r="C73" s="194"/>
      <c r="D73" s="136" t="s">
        <v>255</v>
      </c>
    </row>
    <row r="74" spans="2:6" x14ac:dyDescent="0.2">
      <c r="B74" s="90"/>
      <c r="C74" s="64">
        <v>1</v>
      </c>
      <c r="D74" s="128" t="s">
        <v>256</v>
      </c>
    </row>
    <row r="75" spans="2:6" x14ac:dyDescent="0.2">
      <c r="B75" s="90"/>
      <c r="C75" s="64">
        <v>2</v>
      </c>
      <c r="D75" s="128" t="s">
        <v>257</v>
      </c>
    </row>
    <row r="76" spans="2:6" x14ac:dyDescent="0.2">
      <c r="B76" s="87"/>
      <c r="C76" s="65">
        <v>3</v>
      </c>
      <c r="D76" s="128" t="s">
        <v>32</v>
      </c>
    </row>
    <row r="77" spans="2:6" x14ac:dyDescent="0.2">
      <c r="B77" s="87"/>
      <c r="C77" s="65">
        <v>4</v>
      </c>
      <c r="D77" s="128" t="s">
        <v>324</v>
      </c>
    </row>
    <row r="78" spans="2:6" x14ac:dyDescent="0.2">
      <c r="B78" s="87"/>
      <c r="C78" s="65">
        <v>5</v>
      </c>
      <c r="D78" s="128" t="s">
        <v>371</v>
      </c>
    </row>
    <row r="79" spans="2:6" x14ac:dyDescent="0.2">
      <c r="B79" s="87"/>
      <c r="C79" s="65">
        <v>6</v>
      </c>
      <c r="D79" s="128" t="s">
        <v>323</v>
      </c>
    </row>
    <row r="80" spans="2:6" x14ac:dyDescent="0.2">
      <c r="B80" s="90" t="s">
        <v>38</v>
      </c>
      <c r="C80" s="197"/>
      <c r="D80" s="136" t="s">
        <v>363</v>
      </c>
    </row>
    <row r="81" spans="2:4" x14ac:dyDescent="0.2">
      <c r="B81" s="198"/>
      <c r="C81" s="64">
        <v>1</v>
      </c>
      <c r="D81" s="128" t="s">
        <v>326</v>
      </c>
    </row>
    <row r="82" spans="2:4" x14ac:dyDescent="0.2">
      <c r="B82" s="198"/>
      <c r="C82" s="64">
        <v>2</v>
      </c>
      <c r="D82" s="128" t="s">
        <v>310</v>
      </c>
    </row>
    <row r="83" spans="2:4" x14ac:dyDescent="0.2">
      <c r="B83" s="198"/>
      <c r="C83" s="64">
        <v>3</v>
      </c>
      <c r="D83" s="128" t="s">
        <v>261</v>
      </c>
    </row>
    <row r="84" spans="2:4" x14ac:dyDescent="0.2">
      <c r="B84" s="198"/>
      <c r="C84" s="64">
        <v>4</v>
      </c>
      <c r="D84" s="128" t="s">
        <v>327</v>
      </c>
    </row>
    <row r="85" spans="2:4" x14ac:dyDescent="0.2">
      <c r="B85" s="198"/>
      <c r="C85" s="64">
        <v>5</v>
      </c>
      <c r="D85" s="128" t="s">
        <v>659</v>
      </c>
    </row>
    <row r="86" spans="2:4" x14ac:dyDescent="0.2">
      <c r="B86" s="199"/>
      <c r="C86" s="67">
        <v>6</v>
      </c>
      <c r="D86" s="151" t="s">
        <v>323</v>
      </c>
    </row>
    <row r="87" spans="2:4" ht="13.5" thickBot="1" x14ac:dyDescent="0.25">
      <c r="B87" s="200"/>
      <c r="C87" s="129">
        <v>7</v>
      </c>
      <c r="D87" s="132" t="s">
        <v>660</v>
      </c>
    </row>
    <row r="126" spans="5:5" x14ac:dyDescent="0.2">
      <c r="E126" s="1" t="s">
        <v>36</v>
      </c>
    </row>
  </sheetData>
  <autoFilter ref="D2:D126" xr:uid="{00000000-0009-0000-0000-000008000000}"/>
  <mergeCells count="2">
    <mergeCell ref="B2:D2"/>
    <mergeCell ref="B7:D7"/>
  </mergeCells>
  <phoneticPr fontId="13" type="noConversion"/>
  <pageMargins left="0.74803149606299213" right="0.74803149606299213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4</vt:i4>
      </vt:variant>
    </vt:vector>
  </HeadingPairs>
  <TitlesOfParts>
    <vt:vector size="24" baseType="lpstr">
      <vt:lpstr>Önk.bev.</vt:lpstr>
      <vt:lpstr>Önk.kiad.</vt:lpstr>
      <vt:lpstr>Hiv.bev.</vt:lpstr>
      <vt:lpstr>Hiv.kiad.</vt:lpstr>
      <vt:lpstr>Művh.bev.</vt:lpstr>
      <vt:lpstr>Művh.kiad.</vt:lpstr>
      <vt:lpstr>Ovibev.</vt:lpstr>
      <vt:lpstr>Ovikiad.</vt:lpstr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12.sz.melléklet</vt:lpstr>
      <vt:lpstr>'1.sz.melléklet'!Nyomtatási_terület</vt:lpstr>
      <vt:lpstr>'10.sz.melléklet'!Nyomtatási_terület</vt:lpstr>
      <vt:lpstr>'3.sz. melléklet'!Nyomtatási_terület</vt:lpstr>
      <vt:lpstr>'5. sz. melléklet'!Nyomtatási_terület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KollárAnikó</cp:lastModifiedBy>
  <cp:lastPrinted>2020-07-15T09:07:19Z</cp:lastPrinted>
  <dcterms:created xsi:type="dcterms:W3CDTF">2004-07-16T06:20:01Z</dcterms:created>
  <dcterms:modified xsi:type="dcterms:W3CDTF">2020-07-15T09:07:22Z</dcterms:modified>
</cp:coreProperties>
</file>