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4"/>
  </bookViews>
  <sheets>
    <sheet name="Mérleg" sheetId="1" r:id="rId1"/>
    <sheet name="Eredménykimutatás" sheetId="2" r:id="rId2"/>
    <sheet name="Vagyonkimutatás" sheetId="3" r:id="rId3"/>
    <sheet name="Pénzeszköz" sheetId="4" r:id="rId4"/>
    <sheet name="Létszám" sheetId="5" r:id="rId5"/>
  </sheets>
  <definedNames>
    <definedName name="_xlnm.Print_Area" localSheetId="3">'Pénzeszköz'!$A$1:$C$15</definedName>
    <definedName name="_xlnm.Print_Area" localSheetId="2">'Vagyonkimutatás'!$A$1:$P$94</definedName>
  </definedNames>
  <calcPr fullCalcOnLoad="1"/>
</workbook>
</file>

<file path=xl/sharedStrings.xml><?xml version="1.0" encoding="utf-8"?>
<sst xmlns="http://schemas.openxmlformats.org/spreadsheetml/2006/main" count="305" uniqueCount="212">
  <si>
    <t>07</t>
  </si>
  <si>
    <t>01</t>
  </si>
  <si>
    <t>02</t>
  </si>
  <si>
    <t>03</t>
  </si>
  <si>
    <t>08</t>
  </si>
  <si>
    <t>Megnevezés</t>
  </si>
  <si>
    <t>09</t>
  </si>
  <si>
    <t>10</t>
  </si>
  <si>
    <t>13</t>
  </si>
  <si>
    <t>15</t>
  </si>
  <si>
    <t>17</t>
  </si>
  <si>
    <t>19</t>
  </si>
  <si>
    <t>06</t>
  </si>
  <si>
    <t>12</t>
  </si>
  <si>
    <t>14</t>
  </si>
  <si>
    <t>ESZKÖZÖK ÖSSZESEN (=A+B+C+D+E+F)</t>
  </si>
  <si>
    <t>FORRÁSOK ÖSSZESEN (=G+H+I+J)</t>
  </si>
  <si>
    <t>Anyagköltség</t>
  </si>
  <si>
    <t>Igénybe vett szolgáltatások értéke</t>
  </si>
  <si>
    <t>Bérköltség</t>
  </si>
  <si>
    <t>Személyi jellegű egyéb kifizetések</t>
  </si>
  <si>
    <t>Bérjárulékok</t>
  </si>
  <si>
    <t>Értékcsökkenési leírás</t>
  </si>
  <si>
    <t>Eszközök és szolgáltatások értékesítése nettó eredményszemléletű bevételei</t>
  </si>
  <si>
    <t>Egyéb működési célú támogatások eredményszemléletű bevételei</t>
  </si>
  <si>
    <t>Immateriális javak</t>
  </si>
  <si>
    <t>Gépek, berendezések, felszerelések, járművek</t>
  </si>
  <si>
    <t>Tartós részesedések</t>
  </si>
  <si>
    <t>Készletek</t>
  </si>
  <si>
    <t>2015. évi mérleg</t>
  </si>
  <si>
    <t>Módosítások</t>
  </si>
  <si>
    <t>E Ft</t>
  </si>
  <si>
    <t>A/I/1</t>
  </si>
  <si>
    <t>A/I/2</t>
  </si>
  <si>
    <t>A/I</t>
  </si>
  <si>
    <t>A/II/1</t>
  </si>
  <si>
    <t>A/II/2</t>
  </si>
  <si>
    <t>A/II/4</t>
  </si>
  <si>
    <t>A/II</t>
  </si>
  <si>
    <t>A/III/1</t>
  </si>
  <si>
    <t>A/III</t>
  </si>
  <si>
    <t>A)</t>
  </si>
  <si>
    <t>B/I</t>
  </si>
  <si>
    <t>B)</t>
  </si>
  <si>
    <t>C/II</t>
  </si>
  <si>
    <t>C/III</t>
  </si>
  <si>
    <t>C)</t>
  </si>
  <si>
    <t>Vagyoni értékű jogok</t>
  </si>
  <si>
    <t>Szellemi termékek</t>
  </si>
  <si>
    <t>Ingatlanok és a kapcsolódó vagyoni értékű jogok</t>
  </si>
  <si>
    <t>Beruházások, felújítások</t>
  </si>
  <si>
    <t>Tárgyi eszközök</t>
  </si>
  <si>
    <t>Befektetett pénzügyi eszközök</t>
  </si>
  <si>
    <t>Nemzeti vagyonba tartozó befektetett eszközök</t>
  </si>
  <si>
    <t>Nemzeti vagyonba tartozó forgóeszközök</t>
  </si>
  <si>
    <t>Pénztárak</t>
  </si>
  <si>
    <t>Forintszámlák</t>
  </si>
  <si>
    <t>Pénzeszközök</t>
  </si>
  <si>
    <t>D/I/3</t>
  </si>
  <si>
    <t>Költségvetési évben esedékes követelések közhatalmi bevételre</t>
  </si>
  <si>
    <t>D/I/4</t>
  </si>
  <si>
    <t>Költségvetési évben esedékes követelések működési bevételre</t>
  </si>
  <si>
    <t>D/I</t>
  </si>
  <si>
    <t>Költségvetési évben esedékes követelések</t>
  </si>
  <si>
    <t>D/III</t>
  </si>
  <si>
    <t>Követelés jellegű sajátos elszámolások (adott előlegek)</t>
  </si>
  <si>
    <t>D)</t>
  </si>
  <si>
    <t>Követelések</t>
  </si>
  <si>
    <t>G/III</t>
  </si>
  <si>
    <t>G/IV</t>
  </si>
  <si>
    <t>G/VI</t>
  </si>
  <si>
    <t>G)</t>
  </si>
  <si>
    <t>H/I</t>
  </si>
  <si>
    <t>H/II</t>
  </si>
  <si>
    <t>H/III</t>
  </si>
  <si>
    <t>H)</t>
  </si>
  <si>
    <t>J)</t>
  </si>
  <si>
    <t>Egyéb eszközök induláskori értéke és változásai</t>
  </si>
  <si>
    <t>Felhalmozott eredmény</t>
  </si>
  <si>
    <t>Mérleg szerinti eredmény</t>
  </si>
  <si>
    <t>Saját tőke</t>
  </si>
  <si>
    <t>Költségvetési évben esedékes kötelezettségek</t>
  </si>
  <si>
    <t>Költségvetési évet követően esedékes kötelezettségek</t>
  </si>
  <si>
    <t>Kötelezettség jellegű sajátos elszámolások</t>
  </si>
  <si>
    <t>Kötelezettségek</t>
  </si>
  <si>
    <t>Passzív időbeli elhatárolások</t>
  </si>
  <si>
    <t>2015. évi eredménykimutatás</t>
  </si>
  <si>
    <t>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</si>
  <si>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</si>
  <si>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</si>
  <si>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</si>
  <si>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</si>
  <si>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</si>
  <si>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</si>
  <si>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</si>
  <si>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</si>
  <si>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</si>
  <si>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E)</t>
  </si>
  <si>
    <t>Közhatalmi eredményszemléletű bevételek</t>
  </si>
  <si>
    <t>Tevékenység egyéb nettó eredményszemléletű bevételei</t>
  </si>
  <si>
    <t>Tevékenység nettó eredményszemléletű bevétele</t>
  </si>
  <si>
    <t>Központi működési célú támogatások eredményszemléletű bevételei</t>
  </si>
  <si>
    <t>Különféle egyéb eredményszemléletű bevételek</t>
  </si>
  <si>
    <t>Egyéb eredményszemléletű bevételek</t>
  </si>
  <si>
    <t>Eladott (közvetített) szolgáltatások értéke</t>
  </si>
  <si>
    <t>Anyagjellegű ráfordítások</t>
  </si>
  <si>
    <t>Személyi jellegű ráfordítások</t>
  </si>
  <si>
    <t>Egyéb ráfordítások</t>
  </si>
  <si>
    <t>TEVÉKENYSÉGEK EREDMÉNYE (=I±II+III-IV-V-VI-VII)</t>
  </si>
  <si>
    <t>Kapott (járó) kamatok és kamatjellegű eredményszemléletű bevételek</t>
  </si>
  <si>
    <t>Pénzügyi műveletek eredményszemléletű bevételei</t>
  </si>
  <si>
    <t>Fizetendő kamatok és kamatjellegű ráfordítások</t>
  </si>
  <si>
    <t>Pénzügyi műveletek ráfordításai</t>
  </si>
  <si>
    <t>PÉNZÜGYI MŰVELETEK EREDMÉNYE (=VIII-IX)</t>
  </si>
  <si>
    <t>SZOKÁSOS EREDMÉNY (=±A±B)</t>
  </si>
  <si>
    <t>Rendkívüli eredményszemléletű bevételek</t>
  </si>
  <si>
    <t>Rendkívüli ráfordítások</t>
  </si>
  <si>
    <t>RENDKÍVÜLI EREDMÉNY(=X-XI)</t>
  </si>
  <si>
    <t>MÉRLEG SZERINTI EREDMÉNY (=±C±D)</t>
  </si>
  <si>
    <t>"A", "B" fizetési  osztály összesen</t>
  </si>
  <si>
    <t>"E"-"J"  fizetési  osztály  összesen</t>
  </si>
  <si>
    <t>Szár Községi Önkormányzat</t>
  </si>
  <si>
    <t>Átlagos statisztikai állományi létszám</t>
  </si>
  <si>
    <t>Szári Közös Önkormányzati Hivatal</t>
  </si>
  <si>
    <t>Szári Napsugár Kindergarten Óvoda</t>
  </si>
  <si>
    <t>Összesen</t>
  </si>
  <si>
    <t>Egyéb bérrendszer összesen</t>
  </si>
  <si>
    <t>Közalkalmazottak összesen</t>
  </si>
  <si>
    <t>Választott tisztségviselők összesen</t>
  </si>
  <si>
    <t>FOGLALKOZTATOTTAK ÖSSZESEN</t>
  </si>
  <si>
    <t>"C", "D" fizetési osztály  összesen</t>
  </si>
  <si>
    <t>Pedagógus I.</t>
  </si>
  <si>
    <t>Pedagógus (magasabb) vezetői megbízással</t>
  </si>
  <si>
    <t>Vezető, igazgató, elnök, igazgató-helyettes, elnök-helyettes, hivatalvezető, hivatalvezető-helyettes, a költségvetési szerveknél foglalkoztatott egyéb munkavállaló (vezető)</t>
  </si>
  <si>
    <t>Középfokú végzettségű, a költségvetési szerveknél foglalkoztatott egyéb munkavállaló  (nem vezető)</t>
  </si>
  <si>
    <t>Fizikai alkalmazott, a költségvetési szerveknél foglalkoztatott egyéb munkavállaló  (fizikai alkalmazott)</t>
  </si>
  <si>
    <t>Közfoglalkoztatott</t>
  </si>
  <si>
    <t>Polgármester, főpolgármester</t>
  </si>
  <si>
    <t>Főjegyző, jegyző, aljegyző, címzetes főjegyző, körjegyző</t>
  </si>
  <si>
    <t>I.  besorolási osztály összesen</t>
  </si>
  <si>
    <t>II.  besorolási osztály összesen</t>
  </si>
  <si>
    <t>Köztisztviselők összesen</t>
  </si>
  <si>
    <t>Pénzeszközök változásának bemutatása</t>
  </si>
  <si>
    <t>Nyitó pénzkészlet:</t>
  </si>
  <si>
    <t>Összes bevétel:</t>
  </si>
  <si>
    <t>Záró pénzkészlet:</t>
  </si>
  <si>
    <t>Költségvetési bankszámlák egyenlege</t>
  </si>
  <si>
    <t>Bevétel</t>
  </si>
  <si>
    <t>Kiegyenlítő, függő, átfutó bevétel</t>
  </si>
  <si>
    <t>Kiadás</t>
  </si>
  <si>
    <t>Kiegyenlítő, függő, átfutó kiadás</t>
  </si>
  <si>
    <t>Vagyonkimutatás</t>
  </si>
  <si>
    <t>Eszközök</t>
  </si>
  <si>
    <t>Pénztárak, csekkek, betétkönyvek</t>
  </si>
  <si>
    <t>Eszközök összesen</t>
  </si>
  <si>
    <t>Források</t>
  </si>
  <si>
    <t>Saját tőke összesen</t>
  </si>
  <si>
    <t>Források összesen</t>
  </si>
  <si>
    <t>Immateriális javak összesen</t>
  </si>
  <si>
    <t>Koncesszióba, vagyonkezelésbe adott eszközök</t>
  </si>
  <si>
    <t>Nemzeti vagyon-ba tartozó for-góeszközök</t>
  </si>
  <si>
    <t>Értékpapírok</t>
  </si>
  <si>
    <t>Forgóeszközök összesen</t>
  </si>
  <si>
    <t>Lekötött bankbetétek</t>
  </si>
  <si>
    <t>Devizaszámlák</t>
  </si>
  <si>
    <t>Pénzeszközök összesen</t>
  </si>
  <si>
    <t>Költségvetési évet követően esedékes követelések</t>
  </si>
  <si>
    <t>Követelés jellegű sajátos elszámolások</t>
  </si>
  <si>
    <t>Követelések összesen</t>
  </si>
  <si>
    <t>Egyéb sajátos eszközoldali elszámolások összesen</t>
  </si>
  <si>
    <t>Aktív időbeli elhatárolások</t>
  </si>
  <si>
    <t>Kötelezett-ségek</t>
  </si>
  <si>
    <t>Kötelezettségek összesen</t>
  </si>
  <si>
    <t>Kincstári számlavezetéssel kapcsolatos elszámolások</t>
  </si>
  <si>
    <t>Kulturális javak és régészeti leletek állománya</t>
  </si>
  <si>
    <t>Összeg (E Ft)</t>
  </si>
  <si>
    <t>Bruttó érték
(E Ft)</t>
  </si>
  <si>
    <t>Nettó érték
(E Ft)</t>
  </si>
  <si>
    <t>Törzsvagyon</t>
  </si>
  <si>
    <t>Forgalomképtelen vagyon nemzetgazdasági szempontból kiemelt jelentőségű</t>
  </si>
  <si>
    <t>Forgalomképtelen kizárólagos vagyon</t>
  </si>
  <si>
    <t>Korlátozottan forgalomképes</t>
  </si>
  <si>
    <t>Üzleti, forgalomképes vagyon</t>
  </si>
  <si>
    <t>Ingatlanok és kapcsolódó vagyoni értékű jogok</t>
  </si>
  <si>
    <t>Ingatlanok és kapcsolódó vagyoni értékű jogok összesen</t>
  </si>
  <si>
    <t>Gépek, berendezések, felszerelések, járművek összesen</t>
  </si>
  <si>
    <t>ebből 0-ra leírt eszköz</t>
  </si>
  <si>
    <t>Tenyészállatok</t>
  </si>
  <si>
    <t>Tenyészállatok összesen</t>
  </si>
  <si>
    <t>Beruházások, felújítások összesen</t>
  </si>
  <si>
    <t>Tárgyi eszközök érték-helyesbítése</t>
  </si>
  <si>
    <t>Tárgyi eszközök értékhelyesbítése összesen</t>
  </si>
  <si>
    <t>Tárgyi eszközök összesen</t>
  </si>
  <si>
    <t>Tartós részesedések összesen</t>
  </si>
  <si>
    <t>Törzsvagyon korlátozottan forgalomképes</t>
  </si>
  <si>
    <t>Tartós hitelviszonyt megtestesítő értékpapírok</t>
  </si>
  <si>
    <t>Tartós hitelviszonyt megtestesítő értékpapírok összesen</t>
  </si>
  <si>
    <t>Befektetett pénzügyi eszközök értékhelyesbítése</t>
  </si>
  <si>
    <t>Befektetett pénzügyi eszközök összesen</t>
  </si>
  <si>
    <t>Koncesszióba, vagyonkezelésbe adott eszközök összesen</t>
  </si>
  <si>
    <t>Befektetett eszközök összesen</t>
  </si>
  <si>
    <t>Önkormányzat</t>
  </si>
  <si>
    <t>Közös Hivatal</t>
  </si>
  <si>
    <t>Óvoda</t>
  </si>
  <si>
    <t>Önkormányzat által irányított költségvetési szervek</t>
  </si>
  <si>
    <t>E/I</t>
  </si>
  <si>
    <t>December havi illetmények, munkabérek elszámolása</t>
  </si>
  <si>
    <t>Egyéb sajátos eszközoldali elszámolások</t>
  </si>
  <si>
    <t>Intézmények összesen</t>
  </si>
  <si>
    <t>Összes kiadás:</t>
  </si>
  <si>
    <t>Nemzeti vagyonba tartozó befektetett eszközök összesen</t>
  </si>
  <si>
    <t>2. melléklet az Önkormányzat 2015. évi gazdálkodásának zárszámadásáról és a pénzmaradvány elszámolásáról szóló 6/2016. (V. 27.)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</si>
</sst>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</numFmts>
  <fonts count="58">
    <font>
      <sz val="10"/>
      <name val="MS Sans Serif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MS Sans Serif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ck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 style="thin"/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medium"/>
      <top style="medium"/>
      <bottom style="thick"/>
    </border>
    <border>
      <left style="thin"/>
      <right style="medium"/>
      <top style="thick"/>
      <bottom style="thick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ck"/>
      <right style="medium"/>
      <top style="medium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40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0" borderId="7" applyNumberFormat="0" applyFont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8" applyNumberFormat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6" borderId="1" applyNumberFormat="0" applyAlignment="0" applyProtection="0"/>
    <xf numFmtId="9" fontId="1" fillId="0" borderId="0" applyFill="0" applyBorder="0" applyAlignment="0" applyProtection="0"/>
  </cellStyleXfs>
  <cellXfs count="377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3" fontId="3" fillId="0" borderId="29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3" fontId="7" fillId="0" borderId="28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12" xfId="0" applyFont="1" applyBorder="1" applyAlignment="1">
      <alignment/>
    </xf>
    <xf numFmtId="3" fontId="3" fillId="0" borderId="36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  <xf numFmtId="0" fontId="3" fillId="0" borderId="30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14" xfId="0" applyFont="1" applyBorder="1" applyAlignment="1">
      <alignment/>
    </xf>
    <xf numFmtId="3" fontId="3" fillId="0" borderId="39" xfId="0" applyNumberFormat="1" applyFont="1" applyBorder="1" applyAlignment="1">
      <alignment/>
    </xf>
    <xf numFmtId="0" fontId="3" fillId="0" borderId="34" xfId="0" applyFont="1" applyBorder="1" applyAlignment="1">
      <alignment/>
    </xf>
    <xf numFmtId="3" fontId="3" fillId="0" borderId="40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3" fillId="0" borderId="41" xfId="0" applyNumberFormat="1" applyFont="1" applyBorder="1" applyAlignment="1">
      <alignment/>
    </xf>
    <xf numFmtId="0" fontId="37" fillId="0" borderId="0" xfId="55" applyFont="1">
      <alignment/>
      <protection/>
    </xf>
    <xf numFmtId="0" fontId="50" fillId="0" borderId="0" xfId="55" applyFont="1" applyFill="1" applyAlignment="1">
      <alignment horizontal="center" vertical="center" wrapText="1"/>
      <protection/>
    </xf>
    <xf numFmtId="0" fontId="51" fillId="0" borderId="0" xfId="55" applyFont="1" applyFill="1" applyAlignment="1">
      <alignment horizontal="center" vertical="center" wrapText="1"/>
      <protection/>
    </xf>
    <xf numFmtId="0" fontId="52" fillId="0" borderId="0" xfId="55" applyFont="1" applyFill="1" applyAlignment="1">
      <alignment horizontal="center" vertical="center" wrapText="1"/>
      <protection/>
    </xf>
    <xf numFmtId="0" fontId="53" fillId="0" borderId="0" xfId="55" applyFont="1" applyFill="1" applyAlignment="1">
      <alignment horizontal="center" vertical="center" wrapText="1"/>
      <protection/>
    </xf>
    <xf numFmtId="0" fontId="54" fillId="0" borderId="0" xfId="55" applyFont="1" applyFill="1" applyAlignment="1">
      <alignment horizontal="center" vertical="center" wrapText="1"/>
      <protection/>
    </xf>
    <xf numFmtId="0" fontId="6" fillId="0" borderId="37" xfId="0" applyFont="1" applyBorder="1" applyAlignment="1">
      <alignment horizontal="center"/>
    </xf>
    <xf numFmtId="0" fontId="3" fillId="0" borderId="4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0" xfId="0" applyFont="1" applyBorder="1" applyAlignment="1">
      <alignment/>
    </xf>
    <xf numFmtId="3" fontId="37" fillId="0" borderId="0" xfId="55" applyNumberFormat="1" applyFont="1">
      <alignment/>
      <protection/>
    </xf>
    <xf numFmtId="0" fontId="3" fillId="0" borderId="44" xfId="0" applyFont="1" applyBorder="1" applyAlignment="1">
      <alignment/>
    </xf>
    <xf numFmtId="3" fontId="6" fillId="0" borderId="32" xfId="57" applyNumberFormat="1" applyFont="1" applyFill="1" applyBorder="1" applyAlignment="1">
      <alignment horizontal="center" vertical="center" wrapText="1"/>
      <protection/>
    </xf>
    <xf numFmtId="3" fontId="6" fillId="0" borderId="37" xfId="57" applyNumberFormat="1" applyFont="1" applyFill="1" applyBorder="1" applyAlignment="1">
      <alignment horizontal="center" vertical="center" wrapText="1"/>
      <protection/>
    </xf>
    <xf numFmtId="3" fontId="53" fillId="0" borderId="30" xfId="55" applyNumberFormat="1" applyFont="1" applyFill="1" applyBorder="1" applyAlignment="1">
      <alignment horizontal="right" vertical="center" wrapText="1"/>
      <protection/>
    </xf>
    <xf numFmtId="3" fontId="53" fillId="0" borderId="38" xfId="55" applyNumberFormat="1" applyFont="1" applyFill="1" applyBorder="1" applyAlignment="1">
      <alignment horizontal="right" vertical="center" wrapText="1"/>
      <protection/>
    </xf>
    <xf numFmtId="3" fontId="50" fillId="0" borderId="14" xfId="55" applyNumberFormat="1" applyFont="1" applyFill="1" applyBorder="1" applyAlignment="1">
      <alignment horizontal="right" vertical="center" wrapText="1"/>
      <protection/>
    </xf>
    <xf numFmtId="3" fontId="50" fillId="0" borderId="39" xfId="55" applyNumberFormat="1" applyFont="1" applyFill="1" applyBorder="1" applyAlignment="1">
      <alignment horizontal="right" vertical="center" wrapText="1"/>
      <protection/>
    </xf>
    <xf numFmtId="0" fontId="50" fillId="0" borderId="23" xfId="55" applyFont="1" applyFill="1" applyBorder="1" applyAlignment="1">
      <alignment horizontal="left" vertical="center" wrapText="1"/>
      <protection/>
    </xf>
    <xf numFmtId="3" fontId="50" fillId="0" borderId="12" xfId="55" applyNumberFormat="1" applyFont="1" applyFill="1" applyBorder="1" applyAlignment="1">
      <alignment horizontal="right" vertical="center" wrapText="1"/>
      <protection/>
    </xf>
    <xf numFmtId="3" fontId="50" fillId="0" borderId="36" xfId="55" applyNumberFormat="1" applyFont="1" applyFill="1" applyBorder="1" applyAlignment="1">
      <alignment horizontal="right" vertical="center" wrapText="1"/>
      <protection/>
    </xf>
    <xf numFmtId="0" fontId="52" fillId="0" borderId="23" xfId="55" applyFont="1" applyFill="1" applyBorder="1" applyAlignment="1">
      <alignment horizontal="left" vertical="center" wrapText="1"/>
      <protection/>
    </xf>
    <xf numFmtId="3" fontId="50" fillId="0" borderId="13" xfId="55" applyNumberFormat="1" applyFont="1" applyFill="1" applyBorder="1" applyAlignment="1">
      <alignment horizontal="right" vertical="center" wrapText="1"/>
      <protection/>
    </xf>
    <xf numFmtId="3" fontId="50" fillId="0" borderId="41" xfId="55" applyNumberFormat="1" applyFont="1" applyFill="1" applyBorder="1" applyAlignment="1">
      <alignment horizontal="right" vertical="center" wrapText="1"/>
      <protection/>
    </xf>
    <xf numFmtId="0" fontId="50" fillId="0" borderId="35" xfId="55" applyFont="1" applyFill="1" applyBorder="1" applyAlignment="1">
      <alignment horizontal="left" vertical="center" wrapText="1"/>
      <protection/>
    </xf>
    <xf numFmtId="3" fontId="55" fillId="0" borderId="12" xfId="55" applyNumberFormat="1" applyFont="1" applyFill="1" applyBorder="1" applyAlignment="1">
      <alignment horizontal="right" vertical="center" wrapText="1"/>
      <protection/>
    </xf>
    <xf numFmtId="3" fontId="55" fillId="0" borderId="36" xfId="55" applyNumberFormat="1" applyFont="1" applyFill="1" applyBorder="1" applyAlignment="1">
      <alignment horizontal="right" vertical="center" wrapText="1"/>
      <protection/>
    </xf>
    <xf numFmtId="3" fontId="50" fillId="0" borderId="45" xfId="55" applyNumberFormat="1" applyFont="1" applyFill="1" applyBorder="1" applyAlignment="1">
      <alignment horizontal="right" vertical="center" wrapText="1"/>
      <protection/>
    </xf>
    <xf numFmtId="3" fontId="50" fillId="0" borderId="46" xfId="55" applyNumberFormat="1" applyFont="1" applyFill="1" applyBorder="1" applyAlignment="1">
      <alignment horizontal="right" vertical="center" wrapText="1"/>
      <protection/>
    </xf>
    <xf numFmtId="3" fontId="50" fillId="0" borderId="30" xfId="55" applyNumberFormat="1" applyFont="1" applyFill="1" applyBorder="1" applyAlignment="1">
      <alignment horizontal="right" vertical="center" wrapText="1"/>
      <protection/>
    </xf>
    <xf numFmtId="3" fontId="50" fillId="0" borderId="38" xfId="55" applyNumberFormat="1" applyFont="1" applyFill="1" applyBorder="1" applyAlignment="1">
      <alignment horizontal="right" vertical="center" wrapText="1"/>
      <protection/>
    </xf>
    <xf numFmtId="3" fontId="53" fillId="0" borderId="45" xfId="55" applyNumberFormat="1" applyFont="1" applyFill="1" applyBorder="1" applyAlignment="1">
      <alignment horizontal="right" vertical="center" wrapText="1"/>
      <protection/>
    </xf>
    <xf numFmtId="3" fontId="53" fillId="0" borderId="46" xfId="55" applyNumberFormat="1" applyFont="1" applyFill="1" applyBorder="1" applyAlignment="1">
      <alignment horizontal="right" vertical="center" wrapText="1"/>
      <protection/>
    </xf>
    <xf numFmtId="3" fontId="50" fillId="0" borderId="34" xfId="55" applyNumberFormat="1" applyFont="1" applyFill="1" applyBorder="1" applyAlignment="1">
      <alignment horizontal="right" vertical="center" wrapText="1"/>
      <protection/>
    </xf>
    <xf numFmtId="3" fontId="50" fillId="0" borderId="40" xfId="55" applyNumberFormat="1" applyFont="1" applyFill="1" applyBorder="1" applyAlignment="1">
      <alignment horizontal="right" vertical="center" wrapText="1"/>
      <protection/>
    </xf>
    <xf numFmtId="3" fontId="53" fillId="0" borderId="32" xfId="55" applyNumberFormat="1" applyFont="1" applyFill="1" applyBorder="1" applyAlignment="1">
      <alignment horizontal="right" vertical="center" wrapText="1"/>
      <protection/>
    </xf>
    <xf numFmtId="3" fontId="53" fillId="0" borderId="37" xfId="55" applyNumberFormat="1" applyFont="1" applyFill="1" applyBorder="1" applyAlignment="1">
      <alignment horizontal="right" vertical="center" wrapText="1"/>
      <protection/>
    </xf>
    <xf numFmtId="3" fontId="56" fillId="0" borderId="32" xfId="55" applyNumberFormat="1" applyFont="1" applyFill="1" applyBorder="1" applyAlignment="1">
      <alignment horizontal="right" vertical="center" wrapText="1"/>
      <protection/>
    </xf>
    <xf numFmtId="3" fontId="56" fillId="0" borderId="37" xfId="55" applyNumberFormat="1" applyFont="1" applyFill="1" applyBorder="1" applyAlignment="1">
      <alignment horizontal="right" vertical="center" wrapText="1"/>
      <protection/>
    </xf>
    <xf numFmtId="3" fontId="50" fillId="0" borderId="0" xfId="55" applyNumberFormat="1" applyFont="1" applyFill="1" applyAlignment="1">
      <alignment horizontal="center" vertical="center" wrapText="1"/>
      <protection/>
    </xf>
    <xf numFmtId="3" fontId="51" fillId="0" borderId="0" xfId="55" applyNumberFormat="1" applyFont="1" applyFill="1" applyAlignment="1">
      <alignment horizontal="center" vertical="center" wrapText="1"/>
      <protection/>
    </xf>
    <xf numFmtId="3" fontId="6" fillId="0" borderId="47" xfId="57" applyNumberFormat="1" applyFont="1" applyFill="1" applyBorder="1" applyAlignment="1">
      <alignment horizontal="center" vertical="center" wrapText="1"/>
      <protection/>
    </xf>
    <xf numFmtId="3" fontId="53" fillId="0" borderId="48" xfId="55" applyNumberFormat="1" applyFont="1" applyFill="1" applyBorder="1" applyAlignment="1">
      <alignment horizontal="right" vertical="center" wrapText="1"/>
      <protection/>
    </xf>
    <xf numFmtId="3" fontId="50" fillId="0" borderId="49" xfId="55" applyNumberFormat="1" applyFont="1" applyFill="1" applyBorder="1" applyAlignment="1">
      <alignment horizontal="right" vertical="center" wrapText="1"/>
      <protection/>
    </xf>
    <xf numFmtId="3" fontId="50" fillId="0" borderId="50" xfId="55" applyNumberFormat="1" applyFont="1" applyFill="1" applyBorder="1" applyAlignment="1">
      <alignment horizontal="right" vertical="center" wrapText="1"/>
      <protection/>
    </xf>
    <xf numFmtId="3" fontId="50" fillId="0" borderId="51" xfId="55" applyNumberFormat="1" applyFont="1" applyFill="1" applyBorder="1" applyAlignment="1">
      <alignment horizontal="right" vertical="center" wrapText="1"/>
      <protection/>
    </xf>
    <xf numFmtId="3" fontId="55" fillId="0" borderId="50" xfId="55" applyNumberFormat="1" applyFont="1" applyFill="1" applyBorder="1" applyAlignment="1">
      <alignment horizontal="right" vertical="center" wrapText="1"/>
      <protection/>
    </xf>
    <xf numFmtId="3" fontId="50" fillId="0" borderId="52" xfId="55" applyNumberFormat="1" applyFont="1" applyFill="1" applyBorder="1" applyAlignment="1">
      <alignment horizontal="right" vertical="center" wrapText="1"/>
      <protection/>
    </xf>
    <xf numFmtId="3" fontId="50" fillId="0" borderId="48" xfId="55" applyNumberFormat="1" applyFont="1" applyFill="1" applyBorder="1" applyAlignment="1">
      <alignment horizontal="right" vertical="center" wrapText="1"/>
      <protection/>
    </xf>
    <xf numFmtId="3" fontId="53" fillId="0" borderId="52" xfId="55" applyNumberFormat="1" applyFont="1" applyFill="1" applyBorder="1" applyAlignment="1">
      <alignment horizontal="right" vertical="center" wrapText="1"/>
      <protection/>
    </xf>
    <xf numFmtId="3" fontId="50" fillId="0" borderId="53" xfId="55" applyNumberFormat="1" applyFont="1" applyFill="1" applyBorder="1" applyAlignment="1">
      <alignment horizontal="right" vertical="center" wrapText="1"/>
      <protection/>
    </xf>
    <xf numFmtId="3" fontId="53" fillId="0" borderId="47" xfId="55" applyNumberFormat="1" applyFont="1" applyFill="1" applyBorder="1" applyAlignment="1">
      <alignment horizontal="right" vertical="center" wrapText="1"/>
      <protection/>
    </xf>
    <xf numFmtId="3" fontId="56" fillId="0" borderId="47" xfId="55" applyNumberFormat="1" applyFont="1" applyFill="1" applyBorder="1" applyAlignment="1">
      <alignment horizontal="right" vertical="center" wrapText="1"/>
      <protection/>
    </xf>
    <xf numFmtId="0" fontId="50" fillId="0" borderId="54" xfId="55" applyFont="1" applyFill="1" applyBorder="1" applyAlignment="1">
      <alignment horizontal="left" vertical="center"/>
      <protection/>
    </xf>
    <xf numFmtId="0" fontId="55" fillId="0" borderId="54" xfId="55" applyFont="1" applyFill="1" applyBorder="1" applyAlignment="1">
      <alignment horizontal="right" vertical="center" wrapText="1"/>
      <protection/>
    </xf>
    <xf numFmtId="3" fontId="6" fillId="0" borderId="55" xfId="57" applyNumberFormat="1" applyFont="1" applyFill="1" applyBorder="1" applyAlignment="1">
      <alignment horizontal="center" vertical="center" wrapText="1"/>
      <protection/>
    </xf>
    <xf numFmtId="3" fontId="53" fillId="0" borderId="56" xfId="55" applyNumberFormat="1" applyFont="1" applyFill="1" applyBorder="1" applyAlignment="1">
      <alignment horizontal="right" vertical="center" wrapText="1"/>
      <protection/>
    </xf>
    <xf numFmtId="3" fontId="50" fillId="0" borderId="57" xfId="55" applyNumberFormat="1" applyFont="1" applyFill="1" applyBorder="1" applyAlignment="1">
      <alignment horizontal="right" vertical="center" wrapText="1"/>
      <protection/>
    </xf>
    <xf numFmtId="3" fontId="50" fillId="0" borderId="58" xfId="55" applyNumberFormat="1" applyFont="1" applyFill="1" applyBorder="1" applyAlignment="1">
      <alignment horizontal="right" vertical="center" wrapText="1"/>
      <protection/>
    </xf>
    <xf numFmtId="3" fontId="50" fillId="0" borderId="59" xfId="55" applyNumberFormat="1" applyFont="1" applyFill="1" applyBorder="1" applyAlignment="1">
      <alignment horizontal="right" vertical="center" wrapText="1"/>
      <protection/>
    </xf>
    <xf numFmtId="3" fontId="55" fillId="0" borderId="58" xfId="55" applyNumberFormat="1" applyFont="1" applyFill="1" applyBorder="1" applyAlignment="1">
      <alignment horizontal="right" vertical="center" wrapText="1"/>
      <protection/>
    </xf>
    <xf numFmtId="3" fontId="50" fillId="0" borderId="60" xfId="55" applyNumberFormat="1" applyFont="1" applyFill="1" applyBorder="1" applyAlignment="1">
      <alignment horizontal="right" vertical="center" wrapText="1"/>
      <protection/>
    </xf>
    <xf numFmtId="3" fontId="50" fillId="0" borderId="56" xfId="55" applyNumberFormat="1" applyFont="1" applyFill="1" applyBorder="1" applyAlignment="1">
      <alignment horizontal="right" vertical="center" wrapText="1"/>
      <protection/>
    </xf>
    <xf numFmtId="3" fontId="53" fillId="0" borderId="60" xfId="55" applyNumberFormat="1" applyFont="1" applyFill="1" applyBorder="1" applyAlignment="1">
      <alignment horizontal="right" vertical="center" wrapText="1"/>
      <protection/>
    </xf>
    <xf numFmtId="3" fontId="50" fillId="0" borderId="61" xfId="55" applyNumberFormat="1" applyFont="1" applyFill="1" applyBorder="1" applyAlignment="1">
      <alignment horizontal="right" vertical="center" wrapText="1"/>
      <protection/>
    </xf>
    <xf numFmtId="3" fontId="53" fillId="0" borderId="55" xfId="55" applyNumberFormat="1" applyFont="1" applyFill="1" applyBorder="1" applyAlignment="1">
      <alignment horizontal="right" vertical="center" wrapText="1"/>
      <protection/>
    </xf>
    <xf numFmtId="3" fontId="56" fillId="0" borderId="55" xfId="55" applyNumberFormat="1" applyFont="1" applyFill="1" applyBorder="1" applyAlignment="1">
      <alignment horizontal="right" vertical="center" wrapText="1"/>
      <protection/>
    </xf>
    <xf numFmtId="3" fontId="6" fillId="0" borderId="33" xfId="57" applyNumberFormat="1" applyFont="1" applyFill="1" applyBorder="1" applyAlignment="1">
      <alignment horizontal="center" vertical="center" wrapText="1"/>
      <protection/>
    </xf>
    <xf numFmtId="3" fontId="53" fillId="0" borderId="31" xfId="55" applyNumberFormat="1" applyFont="1" applyFill="1" applyBorder="1" applyAlignment="1">
      <alignment horizontal="right" vertical="center" wrapText="1"/>
      <protection/>
    </xf>
    <xf numFmtId="3" fontId="50" fillId="0" borderId="22" xfId="55" applyNumberFormat="1" applyFont="1" applyFill="1" applyBorder="1" applyAlignment="1">
      <alignment horizontal="right" vertical="center" wrapText="1"/>
      <protection/>
    </xf>
    <xf numFmtId="3" fontId="50" fillId="0" borderId="23" xfId="55" applyNumberFormat="1" applyFont="1" applyFill="1" applyBorder="1" applyAlignment="1">
      <alignment horizontal="right" vertical="center" wrapText="1"/>
      <protection/>
    </xf>
    <xf numFmtId="3" fontId="50" fillId="0" borderId="21" xfId="55" applyNumberFormat="1" applyFont="1" applyFill="1" applyBorder="1" applyAlignment="1">
      <alignment horizontal="right" vertical="center" wrapText="1"/>
      <protection/>
    </xf>
    <xf numFmtId="3" fontId="55" fillId="0" borderId="23" xfId="55" applyNumberFormat="1" applyFont="1" applyFill="1" applyBorder="1" applyAlignment="1">
      <alignment horizontal="right" vertical="center" wrapText="1"/>
      <protection/>
    </xf>
    <xf numFmtId="3" fontId="50" fillId="0" borderId="62" xfId="55" applyNumberFormat="1" applyFont="1" applyFill="1" applyBorder="1" applyAlignment="1">
      <alignment horizontal="right" vertical="center" wrapText="1"/>
      <protection/>
    </xf>
    <xf numFmtId="3" fontId="50" fillId="0" borderId="31" xfId="55" applyNumberFormat="1" applyFont="1" applyFill="1" applyBorder="1" applyAlignment="1">
      <alignment horizontal="right" vertical="center" wrapText="1"/>
      <protection/>
    </xf>
    <xf numFmtId="3" fontId="53" fillId="0" borderId="62" xfId="55" applyNumberFormat="1" applyFont="1" applyFill="1" applyBorder="1" applyAlignment="1">
      <alignment horizontal="right" vertical="center" wrapText="1"/>
      <protection/>
    </xf>
    <xf numFmtId="3" fontId="50" fillId="0" borderId="35" xfId="55" applyNumberFormat="1" applyFont="1" applyFill="1" applyBorder="1" applyAlignment="1">
      <alignment horizontal="right" vertical="center" wrapText="1"/>
      <protection/>
    </xf>
    <xf numFmtId="3" fontId="53" fillId="0" borderId="33" xfId="55" applyNumberFormat="1" applyFont="1" applyFill="1" applyBorder="1" applyAlignment="1">
      <alignment horizontal="right" vertical="center" wrapText="1"/>
      <protection/>
    </xf>
    <xf numFmtId="3" fontId="56" fillId="0" borderId="33" xfId="55" applyNumberFormat="1" applyFont="1" applyFill="1" applyBorder="1" applyAlignment="1">
      <alignment horizontal="right" vertical="center" wrapText="1"/>
      <protection/>
    </xf>
    <xf numFmtId="0" fontId="3" fillId="0" borderId="0" xfId="0" applyFont="1" applyFill="1" applyAlignment="1">
      <alignment horizontal="right" vertical="center"/>
    </xf>
    <xf numFmtId="0" fontId="3" fillId="0" borderId="42" xfId="0" applyFont="1" applyFill="1" applyBorder="1" applyAlignment="1">
      <alignment horizontal="lef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3" fontId="3" fillId="0" borderId="39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right" vertical="center" wrapText="1"/>
    </xf>
    <xf numFmtId="3" fontId="3" fillId="0" borderId="36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3" fontId="8" fillId="0" borderId="36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3" fontId="7" fillId="0" borderId="36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left" vertical="center" wrapText="1"/>
    </xf>
    <xf numFmtId="3" fontId="7" fillId="0" borderId="34" xfId="0" applyNumberFormat="1" applyFont="1" applyFill="1" applyBorder="1" applyAlignment="1">
      <alignment horizontal="right" vertical="center" wrapText="1"/>
    </xf>
    <xf numFmtId="3" fontId="7" fillId="0" borderId="40" xfId="0" applyNumberFormat="1" applyFont="1" applyFill="1" applyBorder="1" applyAlignment="1">
      <alignment horizontal="right" vertical="center" wrapText="1"/>
    </xf>
    <xf numFmtId="3" fontId="6" fillId="0" borderId="63" xfId="0" applyNumberFormat="1" applyFont="1" applyFill="1" applyBorder="1" applyAlignment="1">
      <alignment horizontal="right" vertical="center" wrapText="1"/>
    </xf>
    <xf numFmtId="3" fontId="6" fillId="0" borderId="64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3" fillId="0" borderId="43" xfId="0" applyFont="1" applyFill="1" applyBorder="1" applyAlignment="1">
      <alignment horizontal="left" vertical="center" wrapText="1"/>
    </xf>
    <xf numFmtId="3" fontId="3" fillId="0" borderId="30" xfId="0" applyNumberFormat="1" applyFont="1" applyFill="1" applyBorder="1" applyAlignment="1">
      <alignment horizontal="right" vertical="center" wrapText="1"/>
    </xf>
    <xf numFmtId="3" fontId="3" fillId="0" borderId="38" xfId="0" applyNumberFormat="1" applyFont="1" applyFill="1" applyBorder="1" applyAlignment="1">
      <alignment horizontal="right" vertical="center" wrapText="1"/>
    </xf>
    <xf numFmtId="3" fontId="6" fillId="0" borderId="32" xfId="0" applyNumberFormat="1" applyFont="1" applyFill="1" applyBorder="1" applyAlignment="1">
      <alignment horizontal="right" vertical="center" wrapText="1"/>
    </xf>
    <xf numFmtId="3" fontId="6" fillId="0" borderId="37" xfId="0" applyNumberFormat="1" applyFont="1" applyFill="1" applyBorder="1" applyAlignment="1">
      <alignment horizontal="right" vertical="center" wrapText="1"/>
    </xf>
    <xf numFmtId="3" fontId="7" fillId="0" borderId="65" xfId="0" applyNumberFormat="1" applyFont="1" applyFill="1" applyBorder="1" applyAlignment="1">
      <alignment horizontal="right" vertical="center" wrapText="1"/>
    </xf>
    <xf numFmtId="3" fontId="7" fillId="0" borderId="66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7" fillId="0" borderId="35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3" fontId="3" fillId="0" borderId="42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67" xfId="0" applyNumberFormat="1" applyFont="1" applyFill="1" applyBorder="1" applyAlignment="1">
      <alignment horizontal="right" vertical="center" wrapText="1"/>
    </xf>
    <xf numFmtId="3" fontId="6" fillId="0" borderId="68" xfId="0" applyNumberFormat="1" applyFont="1" applyFill="1" applyBorder="1" applyAlignment="1">
      <alignment horizontal="right" vertical="center" wrapText="1"/>
    </xf>
    <xf numFmtId="3" fontId="3" fillId="0" borderId="43" xfId="0" applyNumberFormat="1" applyFont="1" applyFill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3" fontId="6" fillId="0" borderId="69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49" fontId="3" fillId="0" borderId="43" xfId="0" applyNumberFormat="1" applyFont="1" applyBorder="1" applyAlignment="1">
      <alignment horizontal="lef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36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3" fontId="7" fillId="0" borderId="36" xfId="0" applyNumberFormat="1" applyFont="1" applyBorder="1" applyAlignment="1">
      <alignment horizontal="righ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3" fontId="7" fillId="0" borderId="34" xfId="0" applyNumberFormat="1" applyFont="1" applyBorder="1" applyAlignment="1">
      <alignment horizontal="right" vertical="center" wrapText="1"/>
    </xf>
    <xf numFmtId="3" fontId="7" fillId="0" borderId="40" xfId="0" applyNumberFormat="1" applyFont="1" applyBorder="1" applyAlignment="1">
      <alignment horizontal="right" vertical="center" wrapText="1"/>
    </xf>
    <xf numFmtId="49" fontId="6" fillId="0" borderId="69" xfId="0" applyNumberFormat="1" applyFont="1" applyBorder="1" applyAlignment="1">
      <alignment horizontal="left" vertical="center" wrapText="1"/>
    </xf>
    <xf numFmtId="3" fontId="6" fillId="0" borderId="32" xfId="0" applyNumberFormat="1" applyFont="1" applyBorder="1" applyAlignment="1">
      <alignment horizontal="right" vertical="center" wrapText="1"/>
    </xf>
    <xf numFmtId="3" fontId="6" fillId="0" borderId="37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49" fontId="3" fillId="0" borderId="42" xfId="0" applyNumberFormat="1" applyFont="1" applyBorder="1" applyAlignment="1">
      <alignment horizontal="lef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39" xfId="0" applyNumberFormat="1" applyFont="1" applyBorder="1" applyAlignment="1">
      <alignment horizontal="right" vertical="center" wrapText="1"/>
    </xf>
    <xf numFmtId="49" fontId="6" fillId="0" borderId="70" xfId="0" applyNumberFormat="1" applyFont="1" applyBorder="1" applyAlignment="1">
      <alignment horizontal="left" vertical="center" wrapText="1"/>
    </xf>
    <xf numFmtId="3" fontId="6" fillId="0" borderId="45" xfId="0" applyNumberFormat="1" applyFont="1" applyBorder="1" applyAlignment="1">
      <alignment horizontal="right" vertical="center" wrapText="1"/>
    </xf>
    <xf numFmtId="3" fontId="6" fillId="0" borderId="46" xfId="0" applyNumberFormat="1" applyFont="1" applyBorder="1" applyAlignment="1">
      <alignment horizontal="right" vertical="center" wrapText="1"/>
    </xf>
    <xf numFmtId="14" fontId="6" fillId="0" borderId="70" xfId="0" applyNumberFormat="1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14" fontId="6" fillId="0" borderId="46" xfId="0" applyNumberFormat="1" applyFont="1" applyFill="1" applyBorder="1" applyAlignment="1">
      <alignment horizontal="center" vertical="center" wrapText="1"/>
    </xf>
    <xf numFmtId="14" fontId="6" fillId="0" borderId="45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6" fillId="0" borderId="62" xfId="0" applyFont="1" applyBorder="1" applyAlignment="1">
      <alignment horizontal="lef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6" fillId="0" borderId="69" xfId="0" applyNumberFormat="1" applyFont="1" applyBorder="1" applyAlignment="1">
      <alignment horizontal="right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3" fontId="6" fillId="0" borderId="70" xfId="0" applyNumberFormat="1" applyFont="1" applyBorder="1" applyAlignment="1">
      <alignment horizontal="right" vertical="center" wrapText="1"/>
    </xf>
    <xf numFmtId="3" fontId="52" fillId="0" borderId="0" xfId="55" applyNumberFormat="1" applyFont="1" applyFill="1" applyAlignment="1">
      <alignment horizontal="center" vertical="center" wrapText="1"/>
      <protection/>
    </xf>
    <xf numFmtId="3" fontId="53" fillId="0" borderId="0" xfId="55" applyNumberFormat="1" applyFont="1" applyFill="1" applyAlignment="1">
      <alignment horizontal="center" vertical="center" wrapText="1"/>
      <protection/>
    </xf>
    <xf numFmtId="3" fontId="54" fillId="0" borderId="0" xfId="55" applyNumberFormat="1" applyFont="1" applyFill="1" applyAlignment="1">
      <alignment horizontal="center" vertical="center" wrapText="1"/>
      <protection/>
    </xf>
    <xf numFmtId="0" fontId="11" fillId="0" borderId="0" xfId="0" applyFont="1" applyFill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5" fillId="0" borderId="69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6" fillId="0" borderId="68" xfId="0" applyFont="1" applyFill="1" applyBorder="1" applyAlignment="1">
      <alignment horizontal="left" vertical="center" wrapText="1"/>
    </xf>
    <xf numFmtId="0" fontId="6" fillId="0" borderId="71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vertical="center"/>
    </xf>
    <xf numFmtId="0" fontId="5" fillId="0" borderId="81" xfId="0" applyFont="1" applyFill="1" applyBorder="1" applyAlignment="1">
      <alignment vertical="center"/>
    </xf>
    <xf numFmtId="3" fontId="56" fillId="0" borderId="82" xfId="55" applyNumberFormat="1" applyFont="1" applyFill="1" applyBorder="1" applyAlignment="1">
      <alignment horizontal="right" vertical="center" wrapText="1"/>
      <protection/>
    </xf>
    <xf numFmtId="3" fontId="56" fillId="0" borderId="83" xfId="55" applyNumberFormat="1" applyFont="1" applyFill="1" applyBorder="1" applyAlignment="1">
      <alignment horizontal="right" vertical="center" wrapText="1"/>
      <protection/>
    </xf>
    <xf numFmtId="3" fontId="56" fillId="0" borderId="84" xfId="55" applyNumberFormat="1" applyFont="1" applyFill="1" applyBorder="1" applyAlignment="1">
      <alignment horizontal="right" vertical="center" wrapText="1"/>
      <protection/>
    </xf>
    <xf numFmtId="3" fontId="56" fillId="0" borderId="85" xfId="55" applyNumberFormat="1" applyFont="1" applyFill="1" applyBorder="1" applyAlignment="1">
      <alignment horizontal="right" vertical="center" wrapText="1"/>
      <protection/>
    </xf>
    <xf numFmtId="3" fontId="57" fillId="0" borderId="86" xfId="55" applyNumberFormat="1" applyFont="1" applyFill="1" applyBorder="1" applyAlignment="1">
      <alignment horizontal="right" vertical="center" wrapText="1"/>
      <protection/>
    </xf>
    <xf numFmtId="3" fontId="57" fillId="0" borderId="87" xfId="55" applyNumberFormat="1" applyFont="1" applyFill="1" applyBorder="1" applyAlignment="1">
      <alignment horizontal="right" vertical="center" wrapText="1"/>
      <protection/>
    </xf>
    <xf numFmtId="3" fontId="57" fillId="0" borderId="88" xfId="55" applyNumberFormat="1" applyFont="1" applyFill="1" applyBorder="1" applyAlignment="1">
      <alignment horizontal="right" vertical="center" wrapText="1"/>
      <protection/>
    </xf>
    <xf numFmtId="0" fontId="57" fillId="0" borderId="89" xfId="55" applyFont="1" applyFill="1" applyBorder="1" applyAlignment="1">
      <alignment horizontal="center" vertical="center" wrapText="1"/>
      <protection/>
    </xf>
    <xf numFmtId="0" fontId="57" fillId="0" borderId="73" xfId="55" applyFont="1" applyFill="1" applyBorder="1" applyAlignment="1">
      <alignment horizontal="center" vertical="center" wrapText="1"/>
      <protection/>
    </xf>
    <xf numFmtId="0" fontId="57" fillId="0" borderId="90" xfId="55" applyFont="1" applyFill="1" applyBorder="1" applyAlignment="1">
      <alignment horizontal="center" vertical="center" wrapText="1"/>
      <protection/>
    </xf>
    <xf numFmtId="0" fontId="57" fillId="0" borderId="75" xfId="55" applyFont="1" applyFill="1" applyBorder="1" applyAlignment="1">
      <alignment horizontal="center" vertical="center" wrapText="1"/>
      <protection/>
    </xf>
    <xf numFmtId="0" fontId="56" fillId="0" borderId="91" xfId="55" applyFont="1" applyFill="1" applyBorder="1" applyAlignment="1">
      <alignment horizontal="center" vertical="center" wrapText="1"/>
      <protection/>
    </xf>
    <xf numFmtId="0" fontId="56" fillId="0" borderId="92" xfId="55" applyFont="1" applyFill="1" applyBorder="1" applyAlignment="1">
      <alignment horizontal="center" vertical="center" wrapText="1"/>
      <protection/>
    </xf>
    <xf numFmtId="0" fontId="56" fillId="0" borderId="93" xfId="55" applyFont="1" applyFill="1" applyBorder="1" applyAlignment="1">
      <alignment horizontal="center" vertical="center" wrapText="1"/>
      <protection/>
    </xf>
    <xf numFmtId="0" fontId="57" fillId="0" borderId="94" xfId="55" applyFont="1" applyFill="1" applyBorder="1" applyAlignment="1">
      <alignment horizontal="center" vertical="center" wrapText="1"/>
      <protection/>
    </xf>
    <xf numFmtId="0" fontId="57" fillId="0" borderId="81" xfId="55" applyFont="1" applyFill="1" applyBorder="1" applyAlignment="1">
      <alignment horizontal="center" vertical="center" wrapText="1"/>
      <protection/>
    </xf>
    <xf numFmtId="0" fontId="57" fillId="0" borderId="33" xfId="55" applyFont="1" applyFill="1" applyBorder="1" applyAlignment="1">
      <alignment horizontal="center" vertical="center" wrapText="1"/>
      <protection/>
    </xf>
    <xf numFmtId="0" fontId="57" fillId="0" borderId="80" xfId="55" applyFont="1" applyFill="1" applyBorder="1" applyAlignment="1">
      <alignment horizontal="center" vertical="center" wrapText="1"/>
      <protection/>
    </xf>
    <xf numFmtId="0" fontId="57" fillId="0" borderId="95" xfId="55" applyFont="1" applyFill="1" applyBorder="1" applyAlignment="1">
      <alignment horizontal="center" vertical="center" wrapText="1"/>
      <protection/>
    </xf>
    <xf numFmtId="3" fontId="50" fillId="0" borderId="96" xfId="55" applyNumberFormat="1" applyFont="1" applyFill="1" applyBorder="1" applyAlignment="1">
      <alignment horizontal="right" vertical="center" wrapText="1"/>
      <protection/>
    </xf>
    <xf numFmtId="3" fontId="50" fillId="0" borderId="97" xfId="55" applyNumberFormat="1" applyFont="1" applyFill="1" applyBorder="1" applyAlignment="1">
      <alignment horizontal="right" vertical="center" wrapText="1"/>
      <protection/>
    </xf>
    <xf numFmtId="3" fontId="53" fillId="0" borderId="33" xfId="55" applyNumberFormat="1" applyFont="1" applyFill="1" applyBorder="1" applyAlignment="1">
      <alignment horizontal="right" vertical="center" wrapText="1"/>
      <protection/>
    </xf>
    <xf numFmtId="3" fontId="53" fillId="0" borderId="80" xfId="55" applyNumberFormat="1" applyFont="1" applyFill="1" applyBorder="1" applyAlignment="1">
      <alignment horizontal="right" vertical="center" wrapText="1"/>
      <protection/>
    </xf>
    <xf numFmtId="3" fontId="53" fillId="0" borderId="94" xfId="55" applyNumberFormat="1" applyFont="1" applyFill="1" applyBorder="1" applyAlignment="1">
      <alignment horizontal="right" vertical="center" wrapText="1"/>
      <protection/>
    </xf>
    <xf numFmtId="3" fontId="53" fillId="0" borderId="95" xfId="55" applyNumberFormat="1" applyFont="1" applyFill="1" applyBorder="1" applyAlignment="1">
      <alignment horizontal="right" vertical="center" wrapText="1"/>
      <protection/>
    </xf>
    <xf numFmtId="3" fontId="53" fillId="0" borderId="81" xfId="55" applyNumberFormat="1" applyFont="1" applyFill="1" applyBorder="1" applyAlignment="1">
      <alignment horizontal="right" vertical="center" wrapText="1"/>
      <protection/>
    </xf>
    <xf numFmtId="3" fontId="56" fillId="0" borderId="98" xfId="55" applyNumberFormat="1" applyFont="1" applyFill="1" applyBorder="1" applyAlignment="1">
      <alignment horizontal="right" vertical="center" wrapText="1"/>
      <protection/>
    </xf>
    <xf numFmtId="3" fontId="57" fillId="0" borderId="99" xfId="55" applyNumberFormat="1" applyFont="1" applyFill="1" applyBorder="1" applyAlignment="1">
      <alignment horizontal="right" vertical="center" wrapText="1"/>
      <protection/>
    </xf>
    <xf numFmtId="3" fontId="50" fillId="0" borderId="31" xfId="55" applyNumberFormat="1" applyFont="1" applyFill="1" applyBorder="1" applyAlignment="1">
      <alignment horizontal="right" vertical="center" wrapText="1"/>
      <protection/>
    </xf>
    <xf numFmtId="3" fontId="50" fillId="0" borderId="77" xfId="55" applyNumberFormat="1" applyFont="1" applyFill="1" applyBorder="1" applyAlignment="1">
      <alignment horizontal="right" vertical="center" wrapText="1"/>
      <protection/>
    </xf>
    <xf numFmtId="3" fontId="50" fillId="0" borderId="100" xfId="55" applyNumberFormat="1" applyFont="1" applyFill="1" applyBorder="1" applyAlignment="1">
      <alignment horizontal="right" vertical="center" wrapText="1"/>
      <protection/>
    </xf>
    <xf numFmtId="3" fontId="50" fillId="0" borderId="101" xfId="55" applyNumberFormat="1" applyFont="1" applyFill="1" applyBorder="1" applyAlignment="1">
      <alignment horizontal="right" vertical="center" wrapText="1"/>
      <protection/>
    </xf>
    <xf numFmtId="3" fontId="50" fillId="0" borderId="23" xfId="55" applyNumberFormat="1" applyFont="1" applyFill="1" applyBorder="1" applyAlignment="1">
      <alignment horizontal="right" vertical="center" wrapText="1"/>
      <protection/>
    </xf>
    <xf numFmtId="3" fontId="50" fillId="0" borderId="54" xfId="55" applyNumberFormat="1" applyFont="1" applyFill="1" applyBorder="1" applyAlignment="1">
      <alignment horizontal="right" vertical="center" wrapText="1"/>
      <protection/>
    </xf>
    <xf numFmtId="3" fontId="50" fillId="0" borderId="102" xfId="55" applyNumberFormat="1" applyFont="1" applyFill="1" applyBorder="1" applyAlignment="1">
      <alignment horizontal="right" vertical="center" wrapText="1"/>
      <protection/>
    </xf>
    <xf numFmtId="3" fontId="50" fillId="0" borderId="103" xfId="55" applyNumberFormat="1" applyFont="1" applyFill="1" applyBorder="1" applyAlignment="1">
      <alignment horizontal="right" vertical="center" wrapText="1"/>
      <protection/>
    </xf>
    <xf numFmtId="3" fontId="50" fillId="0" borderId="21" xfId="55" applyNumberFormat="1" applyFont="1" applyFill="1" applyBorder="1" applyAlignment="1">
      <alignment horizontal="right" vertical="center" wrapText="1"/>
      <protection/>
    </xf>
    <xf numFmtId="3" fontId="50" fillId="0" borderId="104" xfId="55" applyNumberFormat="1" applyFont="1" applyFill="1" applyBorder="1" applyAlignment="1">
      <alignment horizontal="right" vertical="center" wrapText="1"/>
      <protection/>
    </xf>
    <xf numFmtId="0" fontId="56" fillId="0" borderId="105" xfId="55" applyFont="1" applyFill="1" applyBorder="1" applyAlignment="1">
      <alignment horizontal="left" vertical="center" wrapText="1"/>
      <protection/>
    </xf>
    <xf numFmtId="0" fontId="56" fillId="0" borderId="106" xfId="55" applyFont="1" applyFill="1" applyBorder="1" applyAlignment="1">
      <alignment horizontal="left" vertical="center" wrapText="1"/>
      <protection/>
    </xf>
    <xf numFmtId="0" fontId="56" fillId="0" borderId="107" xfId="55" applyFont="1" applyFill="1" applyBorder="1" applyAlignment="1">
      <alignment horizontal="left" vertical="center" wrapText="1"/>
      <protection/>
    </xf>
    <xf numFmtId="0" fontId="57" fillId="0" borderId="108" xfId="55" applyFont="1" applyFill="1" applyBorder="1" applyAlignment="1">
      <alignment horizontal="left" vertical="center" wrapText="1"/>
      <protection/>
    </xf>
    <xf numFmtId="0" fontId="57" fillId="0" borderId="86" xfId="55" applyFont="1" applyFill="1" applyBorder="1" applyAlignment="1">
      <alignment horizontal="left" vertical="center" wrapText="1"/>
      <protection/>
    </xf>
    <xf numFmtId="0" fontId="57" fillId="0" borderId="109" xfId="55" applyFont="1" applyFill="1" applyBorder="1" applyAlignment="1">
      <alignment horizontal="left" vertical="center" wrapText="1"/>
      <protection/>
    </xf>
    <xf numFmtId="3" fontId="57" fillId="0" borderId="108" xfId="55" applyNumberFormat="1" applyFont="1" applyFill="1" applyBorder="1" applyAlignment="1">
      <alignment horizontal="right" vertical="center" wrapText="1"/>
      <protection/>
    </xf>
    <xf numFmtId="3" fontId="50" fillId="0" borderId="78" xfId="55" applyNumberFormat="1" applyFont="1" applyFill="1" applyBorder="1" applyAlignment="1">
      <alignment horizontal="right" vertical="center" wrapText="1"/>
      <protection/>
    </xf>
    <xf numFmtId="3" fontId="50" fillId="0" borderId="110" xfId="55" applyNumberFormat="1" applyFont="1" applyFill="1" applyBorder="1" applyAlignment="1">
      <alignment horizontal="right" vertical="center" wrapText="1"/>
      <protection/>
    </xf>
    <xf numFmtId="3" fontId="50" fillId="0" borderId="111" xfId="55" applyNumberFormat="1" applyFont="1" applyFill="1" applyBorder="1" applyAlignment="1">
      <alignment horizontal="right" vertical="center" wrapText="1"/>
      <protection/>
    </xf>
    <xf numFmtId="0" fontId="53" fillId="0" borderId="79" xfId="55" applyFont="1" applyFill="1" applyBorder="1" applyAlignment="1">
      <alignment horizontal="left" vertical="center" wrapText="1"/>
      <protection/>
    </xf>
    <xf numFmtId="0" fontId="53" fillId="0" borderId="80" xfId="55" applyFont="1" applyFill="1" applyBorder="1" applyAlignment="1">
      <alignment horizontal="left" vertical="center" wrapText="1"/>
      <protection/>
    </xf>
    <xf numFmtId="0" fontId="56" fillId="0" borderId="27" xfId="55" applyFont="1" applyFill="1" applyBorder="1" applyAlignment="1">
      <alignment horizontal="left" vertical="center" wrapText="1"/>
      <protection/>
    </xf>
    <xf numFmtId="0" fontId="56" fillId="0" borderId="32" xfId="55" applyFont="1" applyFill="1" applyBorder="1" applyAlignment="1">
      <alignment horizontal="left" vertical="center" wrapText="1"/>
      <protection/>
    </xf>
    <xf numFmtId="0" fontId="56" fillId="0" borderId="33" xfId="55" applyFont="1" applyFill="1" applyBorder="1" applyAlignment="1">
      <alignment horizontal="left" vertical="center" wrapText="1"/>
      <protection/>
    </xf>
    <xf numFmtId="0" fontId="53" fillId="0" borderId="112" xfId="55" applyFont="1" applyFill="1" applyBorder="1" applyAlignment="1">
      <alignment horizontal="center" vertical="center" textRotation="90" wrapText="1"/>
      <protection/>
    </xf>
    <xf numFmtId="0" fontId="53" fillId="0" borderId="113" xfId="55" applyFont="1" applyFill="1" applyBorder="1" applyAlignment="1">
      <alignment horizontal="center" vertical="center" textRotation="90" wrapText="1"/>
      <protection/>
    </xf>
    <xf numFmtId="0" fontId="53" fillId="0" borderId="114" xfId="55" applyFont="1" applyFill="1" applyBorder="1" applyAlignment="1">
      <alignment horizontal="center" vertical="center" textRotation="90" wrapText="1"/>
      <protection/>
    </xf>
    <xf numFmtId="0" fontId="53" fillId="0" borderId="115" xfId="55" applyFont="1" applyFill="1" applyBorder="1" applyAlignment="1">
      <alignment horizontal="center" vertical="center" textRotation="90" wrapText="1"/>
      <protection/>
    </xf>
    <xf numFmtId="0" fontId="53" fillId="0" borderId="116" xfId="55" applyFont="1" applyFill="1" applyBorder="1" applyAlignment="1">
      <alignment horizontal="center" vertical="center" textRotation="90" wrapText="1"/>
      <protection/>
    </xf>
    <xf numFmtId="0" fontId="53" fillId="0" borderId="117" xfId="55" applyFont="1" applyFill="1" applyBorder="1" applyAlignment="1">
      <alignment horizontal="center" vertical="center" textRotation="90" wrapText="1"/>
      <protection/>
    </xf>
    <xf numFmtId="0" fontId="50" fillId="0" borderId="76" xfId="55" applyFont="1" applyFill="1" applyBorder="1" applyAlignment="1">
      <alignment horizontal="left" vertical="center" wrapText="1"/>
      <protection/>
    </xf>
    <xf numFmtId="0" fontId="50" fillId="0" borderId="77" xfId="55" applyFont="1" applyFill="1" applyBorder="1" applyAlignment="1">
      <alignment horizontal="left" vertical="center" wrapText="1"/>
      <protection/>
    </xf>
    <xf numFmtId="0" fontId="50" fillId="0" borderId="118" xfId="55" applyFont="1" applyFill="1" applyBorder="1" applyAlignment="1">
      <alignment horizontal="left" vertical="center" wrapText="1"/>
      <protection/>
    </xf>
    <xf numFmtId="0" fontId="50" fillId="0" borderId="54" xfId="55" applyFont="1" applyFill="1" applyBorder="1" applyAlignment="1">
      <alignment horizontal="left" vertical="center" wrapText="1"/>
      <protection/>
    </xf>
    <xf numFmtId="0" fontId="50" fillId="0" borderId="119" xfId="55" applyFont="1" applyFill="1" applyBorder="1" applyAlignment="1">
      <alignment horizontal="left" vertical="center" wrapText="1"/>
      <protection/>
    </xf>
    <xf numFmtId="0" fontId="50" fillId="0" borderId="120" xfId="55" applyFont="1" applyFill="1" applyBorder="1" applyAlignment="1">
      <alignment horizontal="left" vertical="center" wrapText="1"/>
      <protection/>
    </xf>
    <xf numFmtId="0" fontId="53" fillId="0" borderId="28" xfId="55" applyFont="1" applyFill="1" applyBorder="1" applyAlignment="1">
      <alignment horizontal="center" vertical="center" textRotation="90" wrapText="1"/>
      <protection/>
    </xf>
    <xf numFmtId="0" fontId="53" fillId="0" borderId="19" xfId="55" applyFont="1" applyFill="1" applyBorder="1" applyAlignment="1">
      <alignment horizontal="center" vertical="center" textRotation="90" wrapText="1"/>
      <protection/>
    </xf>
    <xf numFmtId="0" fontId="53" fillId="0" borderId="20" xfId="55" applyFont="1" applyFill="1" applyBorder="1" applyAlignment="1">
      <alignment horizontal="center" vertical="center" textRotation="90" wrapText="1"/>
      <protection/>
    </xf>
    <xf numFmtId="0" fontId="50" fillId="0" borderId="121" xfId="55" applyFont="1" applyFill="1" applyBorder="1" applyAlignment="1">
      <alignment horizontal="left" vertical="center" wrapText="1"/>
      <protection/>
    </xf>
    <xf numFmtId="0" fontId="50" fillId="0" borderId="104" xfId="55" applyFont="1" applyFill="1" applyBorder="1" applyAlignment="1">
      <alignment horizontal="left" vertical="center" wrapText="1"/>
      <protection/>
    </xf>
    <xf numFmtId="0" fontId="53" fillId="0" borderId="72" xfId="55" applyFont="1" applyFill="1" applyBorder="1" applyAlignment="1">
      <alignment horizontal="center" vertical="center" wrapText="1"/>
      <protection/>
    </xf>
    <xf numFmtId="0" fontId="53" fillId="0" borderId="122" xfId="55" applyFont="1" applyFill="1" applyBorder="1" applyAlignment="1">
      <alignment horizontal="center" vertical="center" wrapText="1"/>
      <protection/>
    </xf>
    <xf numFmtId="0" fontId="53" fillId="0" borderId="123" xfId="55" applyFont="1" applyFill="1" applyBorder="1" applyAlignment="1">
      <alignment horizontal="center" vertical="center" wrapText="1"/>
      <protection/>
    </xf>
    <xf numFmtId="0" fontId="53" fillId="0" borderId="124" xfId="55" applyFont="1" applyFill="1" applyBorder="1" applyAlignment="1">
      <alignment horizontal="center" vertical="center" wrapText="1"/>
      <protection/>
    </xf>
    <xf numFmtId="0" fontId="53" fillId="0" borderId="74" xfId="55" applyFont="1" applyFill="1" applyBorder="1" applyAlignment="1">
      <alignment horizontal="center" vertical="center" wrapText="1"/>
      <protection/>
    </xf>
    <xf numFmtId="0" fontId="53" fillId="0" borderId="125" xfId="55" applyFont="1" applyFill="1" applyBorder="1" applyAlignment="1">
      <alignment horizontal="center" vertical="center" wrapText="1"/>
      <protection/>
    </xf>
    <xf numFmtId="0" fontId="53" fillId="0" borderId="31" xfId="55" applyFont="1" applyFill="1" applyBorder="1" applyAlignment="1">
      <alignment horizontal="left" vertical="center" wrapText="1"/>
      <protection/>
    </xf>
    <xf numFmtId="0" fontId="53" fillId="0" borderId="77" xfId="55" applyFont="1" applyFill="1" applyBorder="1" applyAlignment="1">
      <alignment horizontal="left" vertical="center" wrapText="1"/>
      <protection/>
    </xf>
    <xf numFmtId="0" fontId="50" fillId="0" borderId="23" xfId="55" applyFont="1" applyFill="1" applyBorder="1" applyAlignment="1">
      <alignment horizontal="left" vertical="center" wrapText="1"/>
      <protection/>
    </xf>
    <xf numFmtId="0" fontId="50" fillId="0" borderId="13" xfId="55" applyFont="1" applyFill="1" applyBorder="1" applyAlignment="1">
      <alignment horizontal="left" vertical="center" wrapText="1"/>
      <protection/>
    </xf>
    <xf numFmtId="0" fontId="50" fillId="0" borderId="21" xfId="55" applyFont="1" applyFill="1" applyBorder="1" applyAlignment="1">
      <alignment horizontal="left" vertical="center" wrapText="1"/>
      <protection/>
    </xf>
    <xf numFmtId="0" fontId="50" fillId="0" borderId="126" xfId="55" applyFont="1" applyFill="1" applyBorder="1" applyAlignment="1">
      <alignment horizontal="left" vertical="center" wrapText="1"/>
      <protection/>
    </xf>
    <xf numFmtId="0" fontId="50" fillId="0" borderId="0" xfId="55" applyFont="1" applyFill="1" applyBorder="1" applyAlignment="1">
      <alignment horizontal="left" vertical="center" wrapText="1"/>
      <protection/>
    </xf>
    <xf numFmtId="0" fontId="50" fillId="0" borderId="63" xfId="55" applyFont="1" applyFill="1" applyBorder="1" applyAlignment="1">
      <alignment horizontal="center" vertical="center" wrapText="1"/>
      <protection/>
    </xf>
    <xf numFmtId="0" fontId="50" fillId="0" borderId="65" xfId="55" applyFont="1" applyFill="1" applyBorder="1" applyAlignment="1">
      <alignment horizontal="center" vertical="center" wrapText="1"/>
      <protection/>
    </xf>
    <xf numFmtId="0" fontId="50" fillId="0" borderId="45" xfId="55" applyFont="1" applyFill="1" applyBorder="1" applyAlignment="1">
      <alignment horizontal="center" vertical="center" wrapText="1"/>
      <protection/>
    </xf>
    <xf numFmtId="0" fontId="53" fillId="0" borderId="30" xfId="55" applyFont="1" applyFill="1" applyBorder="1" applyAlignment="1">
      <alignment horizontal="left" vertical="center" wrapText="1"/>
      <protection/>
    </xf>
    <xf numFmtId="0" fontId="53" fillId="0" borderId="63" xfId="55" applyFont="1" applyFill="1" applyBorder="1" applyAlignment="1">
      <alignment horizontal="center" vertical="center" wrapText="1"/>
      <protection/>
    </xf>
    <xf numFmtId="0" fontId="53" fillId="0" borderId="65" xfId="55" applyFont="1" applyFill="1" applyBorder="1" applyAlignment="1">
      <alignment horizontal="center" vertical="center" wrapText="1"/>
      <protection/>
    </xf>
    <xf numFmtId="0" fontId="53" fillId="0" borderId="45" xfId="55" applyFont="1" applyFill="1" applyBorder="1" applyAlignment="1">
      <alignment horizontal="center" vertical="center" wrapText="1"/>
      <protection/>
    </xf>
    <xf numFmtId="0" fontId="50" fillId="0" borderId="22" xfId="55" applyFont="1" applyFill="1" applyBorder="1" applyAlignment="1">
      <alignment horizontal="left" vertical="center" wrapText="1"/>
      <protection/>
    </xf>
    <xf numFmtId="0" fontId="50" fillId="0" borderId="127" xfId="55" applyFont="1" applyFill="1" applyBorder="1" applyAlignment="1">
      <alignment horizontal="left" vertical="center" wrapText="1"/>
      <protection/>
    </xf>
    <xf numFmtId="0" fontId="53" fillId="0" borderId="72" xfId="55" applyFont="1" applyFill="1" applyBorder="1" applyAlignment="1">
      <alignment horizontal="center" vertical="center" textRotation="90" wrapText="1"/>
      <protection/>
    </xf>
    <xf numFmtId="0" fontId="53" fillId="0" borderId="123" xfId="55" applyFont="1" applyFill="1" applyBorder="1" applyAlignment="1">
      <alignment horizontal="center" vertical="center" textRotation="90" wrapText="1"/>
      <protection/>
    </xf>
    <xf numFmtId="0" fontId="53" fillId="0" borderId="67" xfId="55" applyFont="1" applyFill="1" applyBorder="1" applyAlignment="1">
      <alignment horizontal="center" vertical="center" textRotation="90" wrapText="1"/>
      <protection/>
    </xf>
    <xf numFmtId="0" fontId="53" fillId="0" borderId="70" xfId="55" applyFont="1" applyFill="1" applyBorder="1" applyAlignment="1">
      <alignment horizontal="center" vertical="center" textRotation="90" wrapText="1"/>
      <protection/>
    </xf>
    <xf numFmtId="0" fontId="50" fillId="0" borderId="12" xfId="55" applyFont="1" applyFill="1" applyBorder="1" applyAlignment="1">
      <alignment horizontal="left" vertical="center" wrapText="1"/>
      <protection/>
    </xf>
    <xf numFmtId="0" fontId="57" fillId="0" borderId="128" xfId="55" applyFont="1" applyFill="1" applyBorder="1" applyAlignment="1">
      <alignment horizontal="center" vertical="center" textRotation="90" wrapText="1"/>
      <protection/>
    </xf>
    <xf numFmtId="0" fontId="57" fillId="0" borderId="113" xfId="55" applyFont="1" applyFill="1" applyBorder="1" applyAlignment="1">
      <alignment horizontal="center" vertical="center" textRotation="90" wrapText="1"/>
      <protection/>
    </xf>
    <xf numFmtId="0" fontId="57" fillId="0" borderId="129" xfId="55" applyFont="1" applyFill="1" applyBorder="1" applyAlignment="1">
      <alignment horizontal="center" vertical="center" textRotation="90" wrapText="1"/>
      <protection/>
    </xf>
    <xf numFmtId="0" fontId="53" fillId="0" borderId="68" xfId="55" applyFont="1" applyFill="1" applyBorder="1" applyAlignment="1">
      <alignment horizontal="center" vertical="center" textRotation="90" wrapText="1"/>
      <protection/>
    </xf>
    <xf numFmtId="0" fontId="0" fillId="0" borderId="67" xfId="0" applyBorder="1" applyAlignment="1">
      <alignment/>
    </xf>
    <xf numFmtId="0" fontId="0" fillId="0" borderId="70" xfId="0" applyBorder="1" applyAlignment="1">
      <alignment/>
    </xf>
    <xf numFmtId="0" fontId="6" fillId="0" borderId="6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7" fillId="0" borderId="79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5" fillId="0" borderId="6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2 2" xfId="55"/>
    <cellStyle name="Normál 3" xfId="56"/>
    <cellStyle name="Normál_vagyonkimutatás_Vagyonkimutatás (2)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F20" sqref="F20"/>
    </sheetView>
  </sheetViews>
  <sheetFormatPr defaultColWidth="9.140625" defaultRowHeight="12.75"/>
  <cols>
    <col min="1" max="1" width="7.00390625" style="55" bestFit="1" customWidth="1"/>
    <col min="2" max="2" width="57.140625" style="4" bestFit="1" customWidth="1"/>
    <col min="3" max="3" width="12.57421875" style="4" bestFit="1" customWidth="1"/>
    <col min="4" max="4" width="14.00390625" style="4" bestFit="1" customWidth="1"/>
    <col min="5" max="6" width="12.57421875" style="4" bestFit="1" customWidth="1"/>
    <col min="7" max="7" width="14.00390625" style="4" bestFit="1" customWidth="1"/>
    <col min="8" max="8" width="12.57421875" style="4" bestFit="1" customWidth="1"/>
    <col min="9" max="16384" width="9.140625" style="4" customWidth="1"/>
  </cols>
  <sheetData>
    <row r="1" spans="1:8" ht="15">
      <c r="A1" s="240" t="s">
        <v>211</v>
      </c>
      <c r="B1" s="241"/>
      <c r="C1" s="241"/>
      <c r="D1" s="241"/>
      <c r="E1" s="241"/>
      <c r="F1" s="241"/>
      <c r="G1" s="241"/>
      <c r="H1" s="241"/>
    </row>
    <row r="2" spans="5:8" ht="15.75" thickBot="1">
      <c r="E2" s="147"/>
      <c r="H2" s="147" t="s">
        <v>31</v>
      </c>
    </row>
    <row r="3" spans="1:8" s="7" customFormat="1" ht="19.5" thickBot="1">
      <c r="A3" s="242" t="s">
        <v>29</v>
      </c>
      <c r="B3" s="243"/>
      <c r="C3" s="243"/>
      <c r="D3" s="243"/>
      <c r="E3" s="243"/>
      <c r="F3" s="243"/>
      <c r="G3" s="243"/>
      <c r="H3" s="244"/>
    </row>
    <row r="4" spans="1:8" s="7" customFormat="1" ht="31.5" customHeight="1">
      <c r="A4" s="249" t="s">
        <v>5</v>
      </c>
      <c r="B4" s="250"/>
      <c r="C4" s="256" t="s">
        <v>201</v>
      </c>
      <c r="D4" s="257"/>
      <c r="E4" s="258"/>
      <c r="F4" s="253" t="s">
        <v>204</v>
      </c>
      <c r="G4" s="254"/>
      <c r="H4" s="255"/>
    </row>
    <row r="5" spans="1:8" s="7" customFormat="1" ht="16.5" thickBot="1">
      <c r="A5" s="251"/>
      <c r="B5" s="252"/>
      <c r="C5" s="219">
        <v>42005</v>
      </c>
      <c r="D5" s="220" t="s">
        <v>30</v>
      </c>
      <c r="E5" s="221">
        <v>42369</v>
      </c>
      <c r="F5" s="222">
        <v>42005</v>
      </c>
      <c r="G5" s="220" t="s">
        <v>30</v>
      </c>
      <c r="H5" s="221">
        <v>42369</v>
      </c>
    </row>
    <row r="6" spans="1:8" ht="15">
      <c r="A6" s="148" t="s">
        <v>32</v>
      </c>
      <c r="B6" s="175" t="s">
        <v>47</v>
      </c>
      <c r="C6" s="184">
        <v>210</v>
      </c>
      <c r="D6" s="149">
        <v>0</v>
      </c>
      <c r="E6" s="150">
        <v>210</v>
      </c>
      <c r="F6" s="149">
        <v>0</v>
      </c>
      <c r="G6" s="149">
        <v>0</v>
      </c>
      <c r="H6" s="150">
        <v>0</v>
      </c>
    </row>
    <row r="7" spans="1:8" ht="15">
      <c r="A7" s="151" t="s">
        <v>33</v>
      </c>
      <c r="B7" s="176" t="s">
        <v>48</v>
      </c>
      <c r="C7" s="185">
        <v>1756</v>
      </c>
      <c r="D7" s="152">
        <v>0</v>
      </c>
      <c r="E7" s="153">
        <v>1756</v>
      </c>
      <c r="F7" s="152">
        <v>0</v>
      </c>
      <c r="G7" s="152">
        <v>0</v>
      </c>
      <c r="H7" s="153">
        <v>0</v>
      </c>
    </row>
    <row r="8" spans="1:8" s="157" customFormat="1" ht="15">
      <c r="A8" s="154" t="s">
        <v>34</v>
      </c>
      <c r="B8" s="177" t="s">
        <v>25</v>
      </c>
      <c r="C8" s="186">
        <f aca="true" t="shared" si="0" ref="C8:H8">SUM(C6:C7)</f>
        <v>1966</v>
      </c>
      <c r="D8" s="155">
        <f t="shared" si="0"/>
        <v>0</v>
      </c>
      <c r="E8" s="156">
        <f t="shared" si="0"/>
        <v>1966</v>
      </c>
      <c r="F8" s="155">
        <f t="shared" si="0"/>
        <v>0</v>
      </c>
      <c r="G8" s="155">
        <f t="shared" si="0"/>
        <v>0</v>
      </c>
      <c r="H8" s="156">
        <f t="shared" si="0"/>
        <v>0</v>
      </c>
    </row>
    <row r="9" spans="1:8" ht="15">
      <c r="A9" s="151" t="s">
        <v>35</v>
      </c>
      <c r="B9" s="176" t="s">
        <v>49</v>
      </c>
      <c r="C9" s="185">
        <v>1161658</v>
      </c>
      <c r="D9" s="152">
        <v>0</v>
      </c>
      <c r="E9" s="153">
        <v>1178369</v>
      </c>
      <c r="F9" s="152">
        <v>0</v>
      </c>
      <c r="G9" s="152">
        <v>0</v>
      </c>
      <c r="H9" s="153">
        <v>0</v>
      </c>
    </row>
    <row r="10" spans="1:8" ht="15">
      <c r="A10" s="151" t="s">
        <v>36</v>
      </c>
      <c r="B10" s="176" t="s">
        <v>26</v>
      </c>
      <c r="C10" s="185">
        <v>6551</v>
      </c>
      <c r="D10" s="152">
        <v>0</v>
      </c>
      <c r="E10" s="153">
        <v>5910</v>
      </c>
      <c r="F10" s="152">
        <v>0</v>
      </c>
      <c r="G10" s="152">
        <v>0</v>
      </c>
      <c r="H10" s="153">
        <v>0</v>
      </c>
    </row>
    <row r="11" spans="1:8" ht="15">
      <c r="A11" s="151" t="s">
        <v>37</v>
      </c>
      <c r="B11" s="176" t="s">
        <v>50</v>
      </c>
      <c r="C11" s="185">
        <v>15523</v>
      </c>
      <c r="D11" s="152">
        <v>0</v>
      </c>
      <c r="E11" s="153">
        <v>15133</v>
      </c>
      <c r="F11" s="152">
        <v>0</v>
      </c>
      <c r="G11" s="152">
        <v>0</v>
      </c>
      <c r="H11" s="153">
        <v>0</v>
      </c>
    </row>
    <row r="12" spans="1:8" s="157" customFormat="1" ht="15">
      <c r="A12" s="154" t="s">
        <v>38</v>
      </c>
      <c r="B12" s="177" t="s">
        <v>51</v>
      </c>
      <c r="C12" s="186">
        <f aca="true" t="shared" si="1" ref="C12:H12">SUM(C9:C11)</f>
        <v>1183732</v>
      </c>
      <c r="D12" s="155">
        <f t="shared" si="1"/>
        <v>0</v>
      </c>
      <c r="E12" s="156">
        <f t="shared" si="1"/>
        <v>1199412</v>
      </c>
      <c r="F12" s="155">
        <f t="shared" si="1"/>
        <v>0</v>
      </c>
      <c r="G12" s="155">
        <f t="shared" si="1"/>
        <v>0</v>
      </c>
      <c r="H12" s="156">
        <f t="shared" si="1"/>
        <v>0</v>
      </c>
    </row>
    <row r="13" spans="1:8" ht="15">
      <c r="A13" s="151" t="s">
        <v>39</v>
      </c>
      <c r="B13" s="176" t="s">
        <v>27</v>
      </c>
      <c r="C13" s="185">
        <v>3415</v>
      </c>
      <c r="D13" s="152">
        <v>0</v>
      </c>
      <c r="E13" s="153">
        <v>3415</v>
      </c>
      <c r="F13" s="152">
        <v>0</v>
      </c>
      <c r="G13" s="152">
        <v>0</v>
      </c>
      <c r="H13" s="153">
        <v>0</v>
      </c>
    </row>
    <row r="14" spans="1:8" s="157" customFormat="1" ht="15">
      <c r="A14" s="154" t="s">
        <v>40</v>
      </c>
      <c r="B14" s="177" t="s">
        <v>52</v>
      </c>
      <c r="C14" s="186">
        <f aca="true" t="shared" si="2" ref="C14:H14">C13</f>
        <v>3415</v>
      </c>
      <c r="D14" s="155">
        <f t="shared" si="2"/>
        <v>0</v>
      </c>
      <c r="E14" s="156">
        <f t="shared" si="2"/>
        <v>3415</v>
      </c>
      <c r="F14" s="155">
        <f t="shared" si="2"/>
        <v>0</v>
      </c>
      <c r="G14" s="155">
        <f t="shared" si="2"/>
        <v>0</v>
      </c>
      <c r="H14" s="156">
        <f t="shared" si="2"/>
        <v>0</v>
      </c>
    </row>
    <row r="15" spans="1:8" ht="15">
      <c r="A15" s="158" t="s">
        <v>41</v>
      </c>
      <c r="B15" s="178" t="s">
        <v>53</v>
      </c>
      <c r="C15" s="187">
        <f aca="true" t="shared" si="3" ref="C15:H15">C8+C12+C14</f>
        <v>1189113</v>
      </c>
      <c r="D15" s="159">
        <f t="shared" si="3"/>
        <v>0</v>
      </c>
      <c r="E15" s="160">
        <f t="shared" si="3"/>
        <v>1204793</v>
      </c>
      <c r="F15" s="159">
        <f t="shared" si="3"/>
        <v>0</v>
      </c>
      <c r="G15" s="159">
        <f t="shared" si="3"/>
        <v>0</v>
      </c>
      <c r="H15" s="160">
        <f t="shared" si="3"/>
        <v>0</v>
      </c>
    </row>
    <row r="16" spans="1:8" s="157" customFormat="1" ht="15">
      <c r="A16" s="154" t="s">
        <v>42</v>
      </c>
      <c r="B16" s="177" t="s">
        <v>28</v>
      </c>
      <c r="C16" s="186">
        <v>1539</v>
      </c>
      <c r="D16" s="155">
        <v>0</v>
      </c>
      <c r="E16" s="156">
        <v>1723</v>
      </c>
      <c r="F16" s="155">
        <v>0</v>
      </c>
      <c r="G16" s="155">
        <v>0</v>
      </c>
      <c r="H16" s="156">
        <v>0</v>
      </c>
    </row>
    <row r="17" spans="1:8" ht="15">
      <c r="A17" s="158" t="s">
        <v>43</v>
      </c>
      <c r="B17" s="178" t="s">
        <v>54</v>
      </c>
      <c r="C17" s="187">
        <f aca="true" t="shared" si="4" ref="C17:H17">C16</f>
        <v>1539</v>
      </c>
      <c r="D17" s="159">
        <f t="shared" si="4"/>
        <v>0</v>
      </c>
      <c r="E17" s="160">
        <f t="shared" si="4"/>
        <v>1723</v>
      </c>
      <c r="F17" s="159">
        <f t="shared" si="4"/>
        <v>0</v>
      </c>
      <c r="G17" s="159">
        <f t="shared" si="4"/>
        <v>0</v>
      </c>
      <c r="H17" s="160">
        <f t="shared" si="4"/>
        <v>0</v>
      </c>
    </row>
    <row r="18" spans="1:8" s="161" customFormat="1" ht="15">
      <c r="A18" s="154" t="s">
        <v>44</v>
      </c>
      <c r="B18" s="177" t="s">
        <v>55</v>
      </c>
      <c r="C18" s="186">
        <v>128</v>
      </c>
      <c r="D18" s="155">
        <v>0</v>
      </c>
      <c r="E18" s="156">
        <v>437</v>
      </c>
      <c r="F18" s="155">
        <v>0</v>
      </c>
      <c r="G18" s="155">
        <v>0</v>
      </c>
      <c r="H18" s="156">
        <f>48+9</f>
        <v>57</v>
      </c>
    </row>
    <row r="19" spans="1:8" s="161" customFormat="1" ht="15">
      <c r="A19" s="154" t="s">
        <v>45</v>
      </c>
      <c r="B19" s="177" t="s">
        <v>56</v>
      </c>
      <c r="C19" s="186">
        <v>32201</v>
      </c>
      <c r="D19" s="155">
        <v>0</v>
      </c>
      <c r="E19" s="156">
        <v>19797</v>
      </c>
      <c r="F19" s="155">
        <f>28+131</f>
        <v>159</v>
      </c>
      <c r="G19" s="155">
        <v>0</v>
      </c>
      <c r="H19" s="156">
        <f>34+46</f>
        <v>80</v>
      </c>
    </row>
    <row r="20" spans="1:8" ht="15">
      <c r="A20" s="158" t="s">
        <v>46</v>
      </c>
      <c r="B20" s="178" t="s">
        <v>57</v>
      </c>
      <c r="C20" s="187">
        <f aca="true" t="shared" si="5" ref="C20:H20">SUM(C18:C19)</f>
        <v>32329</v>
      </c>
      <c r="D20" s="159">
        <f t="shared" si="5"/>
        <v>0</v>
      </c>
      <c r="E20" s="160">
        <f t="shared" si="5"/>
        <v>20234</v>
      </c>
      <c r="F20" s="159">
        <f t="shared" si="5"/>
        <v>159</v>
      </c>
      <c r="G20" s="159">
        <f t="shared" si="5"/>
        <v>0</v>
      </c>
      <c r="H20" s="160">
        <f t="shared" si="5"/>
        <v>137</v>
      </c>
    </row>
    <row r="21" spans="1:8" ht="15">
      <c r="A21" s="151" t="s">
        <v>58</v>
      </c>
      <c r="B21" s="176" t="s">
        <v>59</v>
      </c>
      <c r="C21" s="185">
        <v>2288</v>
      </c>
      <c r="D21" s="152">
        <v>0</v>
      </c>
      <c r="E21" s="153">
        <v>3664</v>
      </c>
      <c r="F21" s="152">
        <v>0</v>
      </c>
      <c r="G21" s="152">
        <v>0</v>
      </c>
      <c r="H21" s="153">
        <v>0</v>
      </c>
    </row>
    <row r="22" spans="1:8" ht="15">
      <c r="A22" s="151" t="s">
        <v>60</v>
      </c>
      <c r="B22" s="176" t="s">
        <v>61</v>
      </c>
      <c r="C22" s="185">
        <v>20</v>
      </c>
      <c r="D22" s="152">
        <v>0</v>
      </c>
      <c r="E22" s="153">
        <v>966</v>
      </c>
      <c r="F22" s="152">
        <v>0</v>
      </c>
      <c r="G22" s="152">
        <v>0</v>
      </c>
      <c r="H22" s="153">
        <v>0</v>
      </c>
    </row>
    <row r="23" spans="1:8" s="161" customFormat="1" ht="15">
      <c r="A23" s="154" t="s">
        <v>62</v>
      </c>
      <c r="B23" s="177" t="s">
        <v>63</v>
      </c>
      <c r="C23" s="186">
        <f aca="true" t="shared" si="6" ref="C23:H23">SUM(C21:C22)</f>
        <v>2308</v>
      </c>
      <c r="D23" s="155">
        <f t="shared" si="6"/>
        <v>0</v>
      </c>
      <c r="E23" s="156">
        <f t="shared" si="6"/>
        <v>4630</v>
      </c>
      <c r="F23" s="155">
        <f t="shared" si="6"/>
        <v>0</v>
      </c>
      <c r="G23" s="155">
        <f t="shared" si="6"/>
        <v>0</v>
      </c>
      <c r="H23" s="156">
        <f t="shared" si="6"/>
        <v>0</v>
      </c>
    </row>
    <row r="24" spans="1:8" s="161" customFormat="1" ht="15">
      <c r="A24" s="154" t="s">
        <v>64</v>
      </c>
      <c r="B24" s="177" t="s">
        <v>65</v>
      </c>
      <c r="C24" s="186">
        <v>1735</v>
      </c>
      <c r="D24" s="155">
        <v>0</v>
      </c>
      <c r="E24" s="156">
        <v>838</v>
      </c>
      <c r="F24" s="155">
        <f>25+513</f>
        <v>538</v>
      </c>
      <c r="G24" s="155">
        <v>0</v>
      </c>
      <c r="H24" s="156">
        <v>347</v>
      </c>
    </row>
    <row r="25" spans="1:8" ht="15">
      <c r="A25" s="2" t="s">
        <v>66</v>
      </c>
      <c r="B25" s="179" t="s">
        <v>67</v>
      </c>
      <c r="C25" s="187">
        <f aca="true" t="shared" si="7" ref="C25:H25">SUM(C23:C24)</f>
        <v>4043</v>
      </c>
      <c r="D25" s="159">
        <f t="shared" si="7"/>
        <v>0</v>
      </c>
      <c r="E25" s="160">
        <f t="shared" si="7"/>
        <v>5468</v>
      </c>
      <c r="F25" s="159">
        <f t="shared" si="7"/>
        <v>538</v>
      </c>
      <c r="G25" s="159">
        <f t="shared" si="7"/>
        <v>0</v>
      </c>
      <c r="H25" s="160">
        <f t="shared" si="7"/>
        <v>347</v>
      </c>
    </row>
    <row r="26" spans="1:8" ht="15">
      <c r="A26" s="1" t="s">
        <v>205</v>
      </c>
      <c r="B26" s="180" t="s">
        <v>206</v>
      </c>
      <c r="C26" s="184">
        <v>0</v>
      </c>
      <c r="D26" s="149">
        <v>0</v>
      </c>
      <c r="E26" s="150">
        <v>0</v>
      </c>
      <c r="F26" s="149">
        <f>1947+1339</f>
        <v>3286</v>
      </c>
      <c r="G26" s="149">
        <v>0</v>
      </c>
      <c r="H26" s="150">
        <f>1945+846</f>
        <v>2791</v>
      </c>
    </row>
    <row r="27" spans="1:8" s="6" customFormat="1" ht="15" thickBot="1">
      <c r="A27" s="3" t="s">
        <v>97</v>
      </c>
      <c r="B27" s="181" t="s">
        <v>207</v>
      </c>
      <c r="C27" s="188">
        <f aca="true" t="shared" si="8" ref="C27:H27">C26</f>
        <v>0</v>
      </c>
      <c r="D27" s="173">
        <f t="shared" si="8"/>
        <v>0</v>
      </c>
      <c r="E27" s="174">
        <f t="shared" si="8"/>
        <v>0</v>
      </c>
      <c r="F27" s="173">
        <f t="shared" si="8"/>
        <v>3286</v>
      </c>
      <c r="G27" s="173">
        <f t="shared" si="8"/>
        <v>0</v>
      </c>
      <c r="H27" s="174">
        <f t="shared" si="8"/>
        <v>2791</v>
      </c>
    </row>
    <row r="28" spans="1:8" s="167" customFormat="1" ht="15.75" customHeight="1" thickBot="1">
      <c r="A28" s="245" t="s">
        <v>15</v>
      </c>
      <c r="B28" s="246"/>
      <c r="C28" s="189">
        <f aca="true" t="shared" si="9" ref="C28:H28">C15+C17+C20+C25+C27</f>
        <v>1227024</v>
      </c>
      <c r="D28" s="165">
        <f t="shared" si="9"/>
        <v>0</v>
      </c>
      <c r="E28" s="166">
        <f t="shared" si="9"/>
        <v>1232218</v>
      </c>
      <c r="F28" s="165">
        <f t="shared" si="9"/>
        <v>3983</v>
      </c>
      <c r="G28" s="165">
        <f t="shared" si="9"/>
        <v>0</v>
      </c>
      <c r="H28" s="166">
        <f t="shared" si="9"/>
        <v>3275</v>
      </c>
    </row>
    <row r="29" spans="1:8" ht="15">
      <c r="A29" s="168" t="s">
        <v>68</v>
      </c>
      <c r="B29" s="182" t="s">
        <v>77</v>
      </c>
      <c r="C29" s="190">
        <v>23021</v>
      </c>
      <c r="D29" s="169">
        <v>0</v>
      </c>
      <c r="E29" s="170">
        <v>23021</v>
      </c>
      <c r="F29" s="169">
        <f>2011+1264</f>
        <v>3275</v>
      </c>
      <c r="G29" s="169">
        <v>0</v>
      </c>
      <c r="H29" s="170">
        <f>2011+1264</f>
        <v>3275</v>
      </c>
    </row>
    <row r="30" spans="1:8" ht="15">
      <c r="A30" s="151" t="s">
        <v>69</v>
      </c>
      <c r="B30" s="176" t="s">
        <v>78</v>
      </c>
      <c r="C30" s="185">
        <v>1251127</v>
      </c>
      <c r="D30" s="152">
        <v>0</v>
      </c>
      <c r="E30" s="153">
        <v>1195400</v>
      </c>
      <c r="F30" s="152">
        <v>10</v>
      </c>
      <c r="G30" s="152">
        <v>0</v>
      </c>
      <c r="H30" s="153">
        <f>-4097+647</f>
        <v>-3450</v>
      </c>
    </row>
    <row r="31" spans="1:8" ht="15">
      <c r="A31" s="151" t="s">
        <v>70</v>
      </c>
      <c r="B31" s="176" t="s">
        <v>79</v>
      </c>
      <c r="C31" s="185">
        <v>-55727</v>
      </c>
      <c r="D31" s="152">
        <v>0</v>
      </c>
      <c r="E31" s="153">
        <v>3792</v>
      </c>
      <c r="F31" s="152">
        <f>-4097+637</f>
        <v>-3460</v>
      </c>
      <c r="G31" s="152">
        <v>0</v>
      </c>
      <c r="H31" s="153">
        <f>-465-2927</f>
        <v>-3392</v>
      </c>
    </row>
    <row r="32" spans="1:8" ht="15">
      <c r="A32" s="158" t="s">
        <v>71</v>
      </c>
      <c r="B32" s="178" t="s">
        <v>80</v>
      </c>
      <c r="C32" s="187">
        <f aca="true" t="shared" si="10" ref="C32:H32">SUM(C29:C31)</f>
        <v>1218421</v>
      </c>
      <c r="D32" s="159">
        <f t="shared" si="10"/>
        <v>0</v>
      </c>
      <c r="E32" s="160">
        <f t="shared" si="10"/>
        <v>1222213</v>
      </c>
      <c r="F32" s="159">
        <f t="shared" si="10"/>
        <v>-175</v>
      </c>
      <c r="G32" s="159">
        <f t="shared" si="10"/>
        <v>0</v>
      </c>
      <c r="H32" s="160">
        <f t="shared" si="10"/>
        <v>-3567</v>
      </c>
    </row>
    <row r="33" spans="1:8" ht="15">
      <c r="A33" s="151" t="s">
        <v>72</v>
      </c>
      <c r="B33" s="176" t="s">
        <v>81</v>
      </c>
      <c r="C33" s="185">
        <v>242</v>
      </c>
      <c r="D33" s="152">
        <v>0</v>
      </c>
      <c r="E33" s="153">
        <v>2398</v>
      </c>
      <c r="F33" s="152">
        <v>72</v>
      </c>
      <c r="G33" s="152">
        <v>0</v>
      </c>
      <c r="H33" s="153">
        <v>4</v>
      </c>
    </row>
    <row r="34" spans="1:8" ht="15">
      <c r="A34" s="151" t="s">
        <v>73</v>
      </c>
      <c r="B34" s="176" t="s">
        <v>82</v>
      </c>
      <c r="C34" s="185">
        <v>5634</v>
      </c>
      <c r="D34" s="152">
        <v>0</v>
      </c>
      <c r="E34" s="153">
        <v>4565</v>
      </c>
      <c r="F34" s="152">
        <v>0</v>
      </c>
      <c r="G34" s="152">
        <v>0</v>
      </c>
      <c r="H34" s="153">
        <v>0</v>
      </c>
    </row>
    <row r="35" spans="1:8" ht="15">
      <c r="A35" s="151" t="s">
        <v>74</v>
      </c>
      <c r="B35" s="176" t="s">
        <v>83</v>
      </c>
      <c r="C35" s="185">
        <v>2727</v>
      </c>
      <c r="D35" s="152">
        <v>0</v>
      </c>
      <c r="E35" s="153">
        <v>265</v>
      </c>
      <c r="F35" s="152">
        <v>0</v>
      </c>
      <c r="G35" s="152">
        <v>0</v>
      </c>
      <c r="H35" s="153">
        <v>0</v>
      </c>
    </row>
    <row r="36" spans="1:8" ht="15">
      <c r="A36" s="158" t="s">
        <v>75</v>
      </c>
      <c r="B36" s="178" t="s">
        <v>84</v>
      </c>
      <c r="C36" s="187">
        <f aca="true" t="shared" si="11" ref="C36:H36">SUM(C33:C35)</f>
        <v>8603</v>
      </c>
      <c r="D36" s="159">
        <f t="shared" si="11"/>
        <v>0</v>
      </c>
      <c r="E36" s="160">
        <f t="shared" si="11"/>
        <v>7228</v>
      </c>
      <c r="F36" s="159">
        <f t="shared" si="11"/>
        <v>72</v>
      </c>
      <c r="G36" s="159">
        <f t="shared" si="11"/>
        <v>0</v>
      </c>
      <c r="H36" s="160">
        <f t="shared" si="11"/>
        <v>4</v>
      </c>
    </row>
    <row r="37" spans="1:8" ht="15.75" thickBot="1">
      <c r="A37" s="162" t="s">
        <v>76</v>
      </c>
      <c r="B37" s="183" t="s">
        <v>85</v>
      </c>
      <c r="C37" s="191">
        <v>0</v>
      </c>
      <c r="D37" s="163">
        <v>0</v>
      </c>
      <c r="E37" s="164">
        <v>2777</v>
      </c>
      <c r="F37" s="163">
        <v>4086</v>
      </c>
      <c r="G37" s="163">
        <v>0</v>
      </c>
      <c r="H37" s="164">
        <f>4578+2260</f>
        <v>6838</v>
      </c>
    </row>
    <row r="38" spans="1:8" s="167" customFormat="1" ht="15.75" customHeight="1" thickBot="1">
      <c r="A38" s="247" t="s">
        <v>16</v>
      </c>
      <c r="B38" s="248"/>
      <c r="C38" s="192">
        <f aca="true" t="shared" si="12" ref="C38:H38">C32+C36+C37</f>
        <v>1227024</v>
      </c>
      <c r="D38" s="171">
        <f t="shared" si="12"/>
        <v>0</v>
      </c>
      <c r="E38" s="172">
        <f t="shared" si="12"/>
        <v>1232218</v>
      </c>
      <c r="F38" s="171">
        <f t="shared" si="12"/>
        <v>3983</v>
      </c>
      <c r="G38" s="171">
        <f t="shared" si="12"/>
        <v>0</v>
      </c>
      <c r="H38" s="172">
        <f t="shared" si="12"/>
        <v>3275</v>
      </c>
    </row>
  </sheetData>
  <sheetProtection password="C66D" sheet="1"/>
  <mergeCells count="7">
    <mergeCell ref="A1:H1"/>
    <mergeCell ref="A3:H3"/>
    <mergeCell ref="A28:B28"/>
    <mergeCell ref="A38:B38"/>
    <mergeCell ref="A4:B5"/>
    <mergeCell ref="F4:H4"/>
    <mergeCell ref="C4:E4"/>
  </mergeCells>
  <printOptions/>
  <pageMargins left="0.75" right="0.75" top="1" bottom="1" header="0.5" footer="0.5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E6" sqref="E6"/>
    </sheetView>
  </sheetViews>
  <sheetFormatPr defaultColWidth="9.140625" defaultRowHeight="12.75"/>
  <cols>
    <col min="1" max="1" width="5.140625" style="195" bestFit="1" customWidth="1"/>
    <col min="2" max="2" width="66.00390625" style="195" bestFit="1" customWidth="1"/>
    <col min="3" max="3" width="12.57421875" style="195" bestFit="1" customWidth="1"/>
    <col min="4" max="4" width="14.00390625" style="195" bestFit="1" customWidth="1"/>
    <col min="5" max="6" width="12.57421875" style="195" bestFit="1" customWidth="1"/>
    <col min="7" max="7" width="14.00390625" style="195" bestFit="1" customWidth="1"/>
    <col min="8" max="8" width="12.57421875" style="195" bestFit="1" customWidth="1"/>
    <col min="9" max="16384" width="9.140625" style="195" customWidth="1"/>
  </cols>
  <sheetData>
    <row r="1" spans="1:8" ht="16.5" thickBot="1">
      <c r="A1" s="193"/>
      <c r="B1" s="167"/>
      <c r="C1" s="167"/>
      <c r="D1" s="167"/>
      <c r="E1" s="194"/>
      <c r="F1" s="167"/>
      <c r="G1" s="167"/>
      <c r="H1" s="194" t="s">
        <v>31</v>
      </c>
    </row>
    <row r="2" spans="1:8" ht="19.5" thickBot="1">
      <c r="A2" s="259" t="s">
        <v>86</v>
      </c>
      <c r="B2" s="260"/>
      <c r="C2" s="260"/>
      <c r="D2" s="260"/>
      <c r="E2" s="260"/>
      <c r="F2" s="260"/>
      <c r="G2" s="260"/>
      <c r="H2" s="261"/>
    </row>
    <row r="3" spans="1:8" ht="35.25" customHeight="1">
      <c r="A3" s="249" t="s">
        <v>5</v>
      </c>
      <c r="B3" s="250"/>
      <c r="C3" s="256" t="s">
        <v>201</v>
      </c>
      <c r="D3" s="257"/>
      <c r="E3" s="258"/>
      <c r="F3" s="253" t="s">
        <v>204</v>
      </c>
      <c r="G3" s="254"/>
      <c r="H3" s="255"/>
    </row>
    <row r="4" spans="1:8" ht="16.5" customHeight="1" thickBot="1">
      <c r="A4" s="251"/>
      <c r="B4" s="252"/>
      <c r="C4" s="219">
        <v>42005</v>
      </c>
      <c r="D4" s="220" t="s">
        <v>30</v>
      </c>
      <c r="E4" s="221">
        <v>42369</v>
      </c>
      <c r="F4" s="222">
        <v>42005</v>
      </c>
      <c r="G4" s="220" t="s">
        <v>30</v>
      </c>
      <c r="H4" s="221">
        <v>42369</v>
      </c>
    </row>
    <row r="5" spans="1:8" s="199" customFormat="1" ht="15">
      <c r="A5" s="196" t="s">
        <v>1</v>
      </c>
      <c r="B5" s="223" t="s">
        <v>98</v>
      </c>
      <c r="C5" s="230">
        <v>78336</v>
      </c>
      <c r="D5" s="197">
        <v>0</v>
      </c>
      <c r="E5" s="198">
        <v>45114</v>
      </c>
      <c r="F5" s="197">
        <v>0</v>
      </c>
      <c r="G5" s="197">
        <v>0</v>
      </c>
      <c r="H5" s="198">
        <v>0</v>
      </c>
    </row>
    <row r="6" spans="1:8" s="199" customFormat="1" ht="15" customHeight="1">
      <c r="A6" s="200" t="s">
        <v>2</v>
      </c>
      <c r="B6" s="224" t="s">
        <v>23</v>
      </c>
      <c r="C6" s="231">
        <v>17382</v>
      </c>
      <c r="D6" s="201">
        <v>0</v>
      </c>
      <c r="E6" s="202">
        <v>20636</v>
      </c>
      <c r="F6" s="201">
        <f>203+7</f>
        <v>210</v>
      </c>
      <c r="G6" s="201">
        <v>0</v>
      </c>
      <c r="H6" s="202">
        <f>205+5</f>
        <v>210</v>
      </c>
    </row>
    <row r="7" spans="1:8" s="199" customFormat="1" ht="15">
      <c r="A7" s="200" t="s">
        <v>3</v>
      </c>
      <c r="B7" s="224" t="s">
        <v>99</v>
      </c>
      <c r="C7" s="231">
        <v>4036</v>
      </c>
      <c r="D7" s="201">
        <v>0</v>
      </c>
      <c r="E7" s="202">
        <v>5143</v>
      </c>
      <c r="F7" s="201">
        <v>0</v>
      </c>
      <c r="G7" s="201">
        <v>0</v>
      </c>
      <c r="H7" s="202">
        <v>0</v>
      </c>
    </row>
    <row r="8" spans="1:8" s="199" customFormat="1" ht="15">
      <c r="A8" s="203" t="s">
        <v>87</v>
      </c>
      <c r="B8" s="225" t="s">
        <v>100</v>
      </c>
      <c r="C8" s="232">
        <f aca="true" t="shared" si="0" ref="C8:H8">SUM(C5:C7)</f>
        <v>99754</v>
      </c>
      <c r="D8" s="204">
        <f t="shared" si="0"/>
        <v>0</v>
      </c>
      <c r="E8" s="205">
        <f t="shared" si="0"/>
        <v>70893</v>
      </c>
      <c r="F8" s="204">
        <f t="shared" si="0"/>
        <v>210</v>
      </c>
      <c r="G8" s="204">
        <f t="shared" si="0"/>
        <v>0</v>
      </c>
      <c r="H8" s="205">
        <f t="shared" si="0"/>
        <v>210</v>
      </c>
    </row>
    <row r="9" spans="1:8" s="199" customFormat="1" ht="15">
      <c r="A9" s="200" t="s">
        <v>12</v>
      </c>
      <c r="B9" s="224" t="s">
        <v>101</v>
      </c>
      <c r="C9" s="231">
        <v>116635</v>
      </c>
      <c r="D9" s="201">
        <v>0</v>
      </c>
      <c r="E9" s="202">
        <v>125947</v>
      </c>
      <c r="F9" s="201">
        <f>57382+33706</f>
        <v>91088</v>
      </c>
      <c r="G9" s="201">
        <v>0</v>
      </c>
      <c r="H9" s="202">
        <f>55228+36043</f>
        <v>91271</v>
      </c>
    </row>
    <row r="10" spans="1:8" s="199" customFormat="1" ht="15">
      <c r="A10" s="200" t="s">
        <v>0</v>
      </c>
      <c r="B10" s="224" t="s">
        <v>24</v>
      </c>
      <c r="C10" s="231">
        <v>17446</v>
      </c>
      <c r="D10" s="201">
        <v>0</v>
      </c>
      <c r="E10" s="202">
        <v>50707</v>
      </c>
      <c r="F10" s="201">
        <f>1009+2986</f>
        <v>3995</v>
      </c>
      <c r="G10" s="201">
        <v>0</v>
      </c>
      <c r="H10" s="202">
        <f>60+59</f>
        <v>119</v>
      </c>
    </row>
    <row r="11" spans="1:8" s="199" customFormat="1" ht="15">
      <c r="A11" s="200" t="s">
        <v>4</v>
      </c>
      <c r="B11" s="224" t="s">
        <v>102</v>
      </c>
      <c r="C11" s="231">
        <v>12356</v>
      </c>
      <c r="D11" s="201">
        <v>0</v>
      </c>
      <c r="E11" s="202">
        <v>5290</v>
      </c>
      <c r="F11" s="201">
        <v>0</v>
      </c>
      <c r="G11" s="201">
        <v>0</v>
      </c>
      <c r="H11" s="202">
        <v>1</v>
      </c>
    </row>
    <row r="12" spans="1:8" s="199" customFormat="1" ht="15">
      <c r="A12" s="203" t="s">
        <v>88</v>
      </c>
      <c r="B12" s="225" t="s">
        <v>103</v>
      </c>
      <c r="C12" s="232">
        <f aca="true" t="shared" si="1" ref="C12:H12">SUM(C9:C11)</f>
        <v>146437</v>
      </c>
      <c r="D12" s="204">
        <f t="shared" si="1"/>
        <v>0</v>
      </c>
      <c r="E12" s="205">
        <f t="shared" si="1"/>
        <v>181944</v>
      </c>
      <c r="F12" s="204">
        <f t="shared" si="1"/>
        <v>95083</v>
      </c>
      <c r="G12" s="204">
        <f t="shared" si="1"/>
        <v>0</v>
      </c>
      <c r="H12" s="205">
        <f t="shared" si="1"/>
        <v>91391</v>
      </c>
    </row>
    <row r="13" spans="1:8" s="199" customFormat="1" ht="15">
      <c r="A13" s="200" t="s">
        <v>6</v>
      </c>
      <c r="B13" s="224" t="s">
        <v>17</v>
      </c>
      <c r="C13" s="231">
        <v>10658</v>
      </c>
      <c r="D13" s="201">
        <v>0</v>
      </c>
      <c r="E13" s="202">
        <v>9966</v>
      </c>
      <c r="F13" s="201">
        <f>507+567</f>
        <v>1074</v>
      </c>
      <c r="G13" s="201">
        <v>0</v>
      </c>
      <c r="H13" s="202">
        <f>331+255</f>
        <v>586</v>
      </c>
    </row>
    <row r="14" spans="1:8" s="199" customFormat="1" ht="15">
      <c r="A14" s="200" t="s">
        <v>7</v>
      </c>
      <c r="B14" s="224" t="s">
        <v>18</v>
      </c>
      <c r="C14" s="231">
        <v>24901</v>
      </c>
      <c r="D14" s="201">
        <v>0</v>
      </c>
      <c r="E14" s="202">
        <v>17917</v>
      </c>
      <c r="F14" s="201">
        <f>3197+3089</f>
        <v>6286</v>
      </c>
      <c r="G14" s="201">
        <v>0</v>
      </c>
      <c r="H14" s="202">
        <f>1986+2860</f>
        <v>4846</v>
      </c>
    </row>
    <row r="15" spans="1:8" s="199" customFormat="1" ht="15">
      <c r="A15" s="200" t="s">
        <v>13</v>
      </c>
      <c r="B15" s="224" t="s">
        <v>104</v>
      </c>
      <c r="C15" s="231">
        <v>100</v>
      </c>
      <c r="D15" s="201">
        <v>0</v>
      </c>
      <c r="E15" s="202">
        <v>71</v>
      </c>
      <c r="F15" s="201">
        <v>0</v>
      </c>
      <c r="G15" s="201">
        <v>0</v>
      </c>
      <c r="H15" s="202">
        <v>0</v>
      </c>
    </row>
    <row r="16" spans="1:8" s="199" customFormat="1" ht="15">
      <c r="A16" s="203" t="s">
        <v>89</v>
      </c>
      <c r="B16" s="225" t="s">
        <v>105</v>
      </c>
      <c r="C16" s="232">
        <f aca="true" t="shared" si="2" ref="C16:H16">SUM(C13:C15)</f>
        <v>35659</v>
      </c>
      <c r="D16" s="204">
        <f t="shared" si="2"/>
        <v>0</v>
      </c>
      <c r="E16" s="205">
        <f t="shared" si="2"/>
        <v>27954</v>
      </c>
      <c r="F16" s="204">
        <f t="shared" si="2"/>
        <v>7360</v>
      </c>
      <c r="G16" s="204">
        <f t="shared" si="2"/>
        <v>0</v>
      </c>
      <c r="H16" s="205">
        <f t="shared" si="2"/>
        <v>5432</v>
      </c>
    </row>
    <row r="17" spans="1:8" s="199" customFormat="1" ht="15">
      <c r="A17" s="200" t="s">
        <v>8</v>
      </c>
      <c r="B17" s="224" t="s">
        <v>19</v>
      </c>
      <c r="C17" s="231">
        <v>18859</v>
      </c>
      <c r="D17" s="201">
        <v>0</v>
      </c>
      <c r="E17" s="202">
        <v>21550</v>
      </c>
      <c r="F17" s="201">
        <f>40115+21443</f>
        <v>61558</v>
      </c>
      <c r="G17" s="201">
        <v>0</v>
      </c>
      <c r="H17" s="202">
        <f>40220+21414</f>
        <v>61634</v>
      </c>
    </row>
    <row r="18" spans="1:8" s="199" customFormat="1" ht="15">
      <c r="A18" s="200" t="s">
        <v>14</v>
      </c>
      <c r="B18" s="224" t="s">
        <v>20</v>
      </c>
      <c r="C18" s="231">
        <v>9554</v>
      </c>
      <c r="D18" s="201">
        <v>0</v>
      </c>
      <c r="E18" s="202">
        <v>8437</v>
      </c>
      <c r="F18" s="201">
        <f>5573+3306</f>
        <v>8879</v>
      </c>
      <c r="G18" s="201">
        <v>0</v>
      </c>
      <c r="H18" s="202">
        <f>1432+6246</f>
        <v>7678</v>
      </c>
    </row>
    <row r="19" spans="1:8" s="199" customFormat="1" ht="15">
      <c r="A19" s="200" t="s">
        <v>9</v>
      </c>
      <c r="B19" s="224" t="s">
        <v>21</v>
      </c>
      <c r="C19" s="231">
        <v>6918</v>
      </c>
      <c r="D19" s="201">
        <v>0</v>
      </c>
      <c r="E19" s="202">
        <v>7680</v>
      </c>
      <c r="F19" s="201">
        <f>12338+6476</f>
        <v>18814</v>
      </c>
      <c r="G19" s="201">
        <v>0</v>
      </c>
      <c r="H19" s="202">
        <f>11264+7526</f>
        <v>18790</v>
      </c>
    </row>
    <row r="20" spans="1:8" s="199" customFormat="1" ht="15">
      <c r="A20" s="203" t="s">
        <v>90</v>
      </c>
      <c r="B20" s="225" t="s">
        <v>106</v>
      </c>
      <c r="C20" s="232">
        <f aca="true" t="shared" si="3" ref="C20:H20">SUM(C17:C19)</f>
        <v>35331</v>
      </c>
      <c r="D20" s="204">
        <f t="shared" si="3"/>
        <v>0</v>
      </c>
      <c r="E20" s="205">
        <f t="shared" si="3"/>
        <v>37667</v>
      </c>
      <c r="F20" s="204">
        <f t="shared" si="3"/>
        <v>89251</v>
      </c>
      <c r="G20" s="204">
        <f t="shared" si="3"/>
        <v>0</v>
      </c>
      <c r="H20" s="205">
        <f t="shared" si="3"/>
        <v>88102</v>
      </c>
    </row>
    <row r="21" spans="1:8" s="199" customFormat="1" ht="15">
      <c r="A21" s="203" t="s">
        <v>91</v>
      </c>
      <c r="B21" s="225" t="s">
        <v>22</v>
      </c>
      <c r="C21" s="232">
        <v>37201</v>
      </c>
      <c r="D21" s="204">
        <v>0</v>
      </c>
      <c r="E21" s="205">
        <v>38178</v>
      </c>
      <c r="F21" s="204">
        <v>0</v>
      </c>
      <c r="G21" s="204">
        <v>0</v>
      </c>
      <c r="H21" s="205">
        <v>96</v>
      </c>
    </row>
    <row r="22" spans="1:8" s="199" customFormat="1" ht="15.75" thickBot="1">
      <c r="A22" s="206" t="s">
        <v>92</v>
      </c>
      <c r="B22" s="226" t="s">
        <v>107</v>
      </c>
      <c r="C22" s="233">
        <v>156707</v>
      </c>
      <c r="D22" s="207">
        <v>0</v>
      </c>
      <c r="E22" s="208">
        <v>145043</v>
      </c>
      <c r="F22" s="207">
        <f>962+1185</f>
        <v>2147</v>
      </c>
      <c r="G22" s="207">
        <v>0</v>
      </c>
      <c r="H22" s="208">
        <f>630+735</f>
        <v>1365</v>
      </c>
    </row>
    <row r="23" spans="1:8" s="212" customFormat="1" ht="16.5" thickBot="1">
      <c r="A23" s="209" t="s">
        <v>41</v>
      </c>
      <c r="B23" s="227" t="s">
        <v>108</v>
      </c>
      <c r="C23" s="234">
        <f aca="true" t="shared" si="4" ref="C23:H23">C8+C12-C16-C20-C21-C22</f>
        <v>-18707</v>
      </c>
      <c r="D23" s="210">
        <f t="shared" si="4"/>
        <v>0</v>
      </c>
      <c r="E23" s="211">
        <f t="shared" si="4"/>
        <v>3995</v>
      </c>
      <c r="F23" s="210">
        <f t="shared" si="4"/>
        <v>-3465</v>
      </c>
      <c r="G23" s="210">
        <f t="shared" si="4"/>
        <v>0</v>
      </c>
      <c r="H23" s="211">
        <f t="shared" si="4"/>
        <v>-3394</v>
      </c>
    </row>
    <row r="24" spans="1:8" s="199" customFormat="1" ht="15">
      <c r="A24" s="213" t="s">
        <v>10</v>
      </c>
      <c r="B24" s="228" t="s">
        <v>109</v>
      </c>
      <c r="C24" s="235">
        <v>284</v>
      </c>
      <c r="D24" s="214">
        <v>0</v>
      </c>
      <c r="E24" s="215">
        <v>316</v>
      </c>
      <c r="F24" s="214">
        <f>3+4</f>
        <v>7</v>
      </c>
      <c r="G24" s="214">
        <v>0</v>
      </c>
      <c r="H24" s="215">
        <f>1+1</f>
        <v>2</v>
      </c>
    </row>
    <row r="25" spans="1:8" s="199" customFormat="1" ht="15">
      <c r="A25" s="203" t="s">
        <v>93</v>
      </c>
      <c r="B25" s="225" t="s">
        <v>110</v>
      </c>
      <c r="C25" s="232">
        <f aca="true" t="shared" si="5" ref="C25:H25">C24</f>
        <v>284</v>
      </c>
      <c r="D25" s="204">
        <f t="shared" si="5"/>
        <v>0</v>
      </c>
      <c r="E25" s="205">
        <f t="shared" si="5"/>
        <v>316</v>
      </c>
      <c r="F25" s="204">
        <f t="shared" si="5"/>
        <v>7</v>
      </c>
      <c r="G25" s="204">
        <f t="shared" si="5"/>
        <v>0</v>
      </c>
      <c r="H25" s="205">
        <f t="shared" si="5"/>
        <v>2</v>
      </c>
    </row>
    <row r="26" spans="1:8" s="199" customFormat="1" ht="15">
      <c r="A26" s="200" t="s">
        <v>11</v>
      </c>
      <c r="B26" s="224" t="s">
        <v>111</v>
      </c>
      <c r="C26" s="231">
        <v>0</v>
      </c>
      <c r="D26" s="201">
        <v>0</v>
      </c>
      <c r="E26" s="202">
        <v>1317</v>
      </c>
      <c r="F26" s="201">
        <v>2</v>
      </c>
      <c r="G26" s="201">
        <v>0</v>
      </c>
      <c r="H26" s="202">
        <v>0</v>
      </c>
    </row>
    <row r="27" spans="1:8" s="199" customFormat="1" ht="15.75" thickBot="1">
      <c r="A27" s="206" t="s">
        <v>94</v>
      </c>
      <c r="B27" s="226" t="s">
        <v>112</v>
      </c>
      <c r="C27" s="233">
        <f aca="true" t="shared" si="6" ref="C27:H27">C26</f>
        <v>0</v>
      </c>
      <c r="D27" s="207">
        <f t="shared" si="6"/>
        <v>0</v>
      </c>
      <c r="E27" s="208">
        <f t="shared" si="6"/>
        <v>1317</v>
      </c>
      <c r="F27" s="207">
        <f t="shared" si="6"/>
        <v>2</v>
      </c>
      <c r="G27" s="207">
        <f t="shared" si="6"/>
        <v>0</v>
      </c>
      <c r="H27" s="208">
        <f t="shared" si="6"/>
        <v>0</v>
      </c>
    </row>
    <row r="28" spans="1:8" s="212" customFormat="1" ht="16.5" thickBot="1">
      <c r="A28" s="209" t="s">
        <v>43</v>
      </c>
      <c r="B28" s="227" t="s">
        <v>113</v>
      </c>
      <c r="C28" s="234">
        <f aca="true" t="shared" si="7" ref="C28:H28">C25-C27</f>
        <v>284</v>
      </c>
      <c r="D28" s="210">
        <f t="shared" si="7"/>
        <v>0</v>
      </c>
      <c r="E28" s="211">
        <f t="shared" si="7"/>
        <v>-1001</v>
      </c>
      <c r="F28" s="210">
        <f t="shared" si="7"/>
        <v>5</v>
      </c>
      <c r="G28" s="210">
        <f t="shared" si="7"/>
        <v>0</v>
      </c>
      <c r="H28" s="211">
        <f t="shared" si="7"/>
        <v>2</v>
      </c>
    </row>
    <row r="29" spans="1:8" s="212" customFormat="1" ht="16.5" thickBot="1">
      <c r="A29" s="209" t="s">
        <v>46</v>
      </c>
      <c r="B29" s="227" t="s">
        <v>114</v>
      </c>
      <c r="C29" s="234">
        <f aca="true" t="shared" si="8" ref="C29:H29">C23+C28</f>
        <v>-18423</v>
      </c>
      <c r="D29" s="210">
        <f t="shared" si="8"/>
        <v>0</v>
      </c>
      <c r="E29" s="211">
        <f t="shared" si="8"/>
        <v>2994</v>
      </c>
      <c r="F29" s="210">
        <f t="shared" si="8"/>
        <v>-3460</v>
      </c>
      <c r="G29" s="210">
        <f t="shared" si="8"/>
        <v>0</v>
      </c>
      <c r="H29" s="211">
        <f t="shared" si="8"/>
        <v>-3392</v>
      </c>
    </row>
    <row r="30" spans="1:8" s="199" customFormat="1" ht="15">
      <c r="A30" s="203" t="s">
        <v>95</v>
      </c>
      <c r="B30" s="225" t="s">
        <v>115</v>
      </c>
      <c r="C30" s="232">
        <v>2732</v>
      </c>
      <c r="D30" s="204">
        <v>0</v>
      </c>
      <c r="E30" s="205">
        <v>798</v>
      </c>
      <c r="F30" s="204"/>
      <c r="G30" s="204">
        <v>0</v>
      </c>
      <c r="H30" s="205"/>
    </row>
    <row r="31" spans="1:8" s="199" customFormat="1" ht="15.75" thickBot="1">
      <c r="A31" s="206" t="s">
        <v>96</v>
      </c>
      <c r="B31" s="226" t="s">
        <v>116</v>
      </c>
      <c r="C31" s="233">
        <v>40036</v>
      </c>
      <c r="D31" s="207">
        <v>0</v>
      </c>
      <c r="E31" s="208">
        <v>0</v>
      </c>
      <c r="F31" s="207"/>
      <c r="G31" s="207">
        <v>0</v>
      </c>
      <c r="H31" s="208"/>
    </row>
    <row r="32" spans="1:8" s="212" customFormat="1" ht="16.5" thickBot="1">
      <c r="A32" s="209" t="s">
        <v>66</v>
      </c>
      <c r="B32" s="227" t="s">
        <v>117</v>
      </c>
      <c r="C32" s="234">
        <f aca="true" t="shared" si="9" ref="C32:H32">C30-C31</f>
        <v>-37304</v>
      </c>
      <c r="D32" s="210">
        <f t="shared" si="9"/>
        <v>0</v>
      </c>
      <c r="E32" s="211">
        <f t="shared" si="9"/>
        <v>798</v>
      </c>
      <c r="F32" s="210">
        <f t="shared" si="9"/>
        <v>0</v>
      </c>
      <c r="G32" s="210">
        <f t="shared" si="9"/>
        <v>0</v>
      </c>
      <c r="H32" s="211">
        <f t="shared" si="9"/>
        <v>0</v>
      </c>
    </row>
    <row r="33" spans="1:8" s="212" customFormat="1" ht="16.5" thickBot="1">
      <c r="A33" s="216" t="s">
        <v>97</v>
      </c>
      <c r="B33" s="229" t="s">
        <v>118</v>
      </c>
      <c r="C33" s="236">
        <f aca="true" t="shared" si="10" ref="C33:H33">C29+C32</f>
        <v>-55727</v>
      </c>
      <c r="D33" s="217">
        <f t="shared" si="10"/>
        <v>0</v>
      </c>
      <c r="E33" s="218">
        <f t="shared" si="10"/>
        <v>3792</v>
      </c>
      <c r="F33" s="217">
        <f t="shared" si="10"/>
        <v>-3460</v>
      </c>
      <c r="G33" s="217">
        <f t="shared" si="10"/>
        <v>0</v>
      </c>
      <c r="H33" s="218">
        <f t="shared" si="10"/>
        <v>-3392</v>
      </c>
    </row>
  </sheetData>
  <sheetProtection password="C66D" sheet="1"/>
  <mergeCells count="4">
    <mergeCell ref="A2:H2"/>
    <mergeCell ref="A3:B4"/>
    <mergeCell ref="C3:E3"/>
    <mergeCell ref="F3:H3"/>
  </mergeCells>
  <printOptions/>
  <pageMargins left="0.75" right="0.75" top="1" bottom="1" header="0.5" footer="0.5"/>
  <pageSetup horizontalDpi="300" verticalDpi="300" orientation="landscape" scale="82" r:id="rId1"/>
  <headerFooter alignWithMargins="0">
    <oddHeader>&amp;C&amp;"Times New Roman,Félkövér"&amp;14Szár Községi Önkormányzat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08"/>
  <sheetViews>
    <sheetView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O9" sqref="O9"/>
    </sheetView>
  </sheetViews>
  <sheetFormatPr defaultColWidth="9.140625" defaultRowHeight="12.75"/>
  <cols>
    <col min="1" max="1" width="4.28125" style="68" customWidth="1"/>
    <col min="2" max="2" width="8.7109375" style="68" customWidth="1"/>
    <col min="3" max="3" width="4.28125" style="68" customWidth="1"/>
    <col min="4" max="4" width="19.7109375" style="68" customWidth="1"/>
    <col min="5" max="5" width="3.140625" style="68" customWidth="1"/>
    <col min="6" max="6" width="65.421875" style="68" customWidth="1"/>
    <col min="7" max="7" width="12.8515625" style="68" bestFit="1" customWidth="1"/>
    <col min="8" max="8" width="12.140625" style="68" bestFit="1" customWidth="1"/>
    <col min="9" max="9" width="12.8515625" style="68" bestFit="1" customWidth="1"/>
    <col min="10" max="10" width="12.140625" style="68" bestFit="1" customWidth="1"/>
    <col min="11" max="11" width="12.8515625" style="68" bestFit="1" customWidth="1"/>
    <col min="12" max="12" width="12.140625" style="68" bestFit="1" customWidth="1"/>
    <col min="13" max="13" width="12.8515625" style="68" bestFit="1" customWidth="1"/>
    <col min="14" max="14" width="12.7109375" style="68" bestFit="1" customWidth="1"/>
    <col min="15" max="15" width="12.8515625" style="68" bestFit="1" customWidth="1"/>
    <col min="16" max="16" width="12.7109375" style="68" bestFit="1" customWidth="1"/>
    <col min="17" max="18" width="9.140625" style="107" customWidth="1"/>
    <col min="19" max="16384" width="9.140625" style="68" customWidth="1"/>
  </cols>
  <sheetData>
    <row r="1" spans="1:16" ht="19.5" customHeight="1" thickBot="1" thickTop="1">
      <c r="A1" s="273" t="s">
        <v>151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5"/>
    </row>
    <row r="2" spans="1:16" ht="16.5" thickBot="1">
      <c r="A2" s="269" t="s">
        <v>5</v>
      </c>
      <c r="B2" s="270"/>
      <c r="C2" s="270"/>
      <c r="D2" s="270"/>
      <c r="E2" s="270"/>
      <c r="F2" s="270"/>
      <c r="G2" s="276" t="s">
        <v>202</v>
      </c>
      <c r="H2" s="277"/>
      <c r="I2" s="278" t="s">
        <v>203</v>
      </c>
      <c r="J2" s="277"/>
      <c r="K2" s="278" t="s">
        <v>208</v>
      </c>
      <c r="L2" s="277"/>
      <c r="M2" s="278" t="s">
        <v>201</v>
      </c>
      <c r="N2" s="279"/>
      <c r="O2" s="276" t="s">
        <v>125</v>
      </c>
      <c r="P2" s="280"/>
    </row>
    <row r="3" spans="1:18" s="69" customFormat="1" ht="32.25" customHeight="1" thickBot="1">
      <c r="A3" s="271"/>
      <c r="B3" s="272"/>
      <c r="C3" s="272"/>
      <c r="D3" s="272"/>
      <c r="E3" s="272"/>
      <c r="F3" s="272"/>
      <c r="G3" s="123" t="s">
        <v>176</v>
      </c>
      <c r="H3" s="81" t="s">
        <v>177</v>
      </c>
      <c r="I3" s="80" t="s">
        <v>176</v>
      </c>
      <c r="J3" s="81" t="s">
        <v>177</v>
      </c>
      <c r="K3" s="80" t="s">
        <v>176</v>
      </c>
      <c r="L3" s="81" t="s">
        <v>177</v>
      </c>
      <c r="M3" s="80" t="s">
        <v>176</v>
      </c>
      <c r="N3" s="135" t="s">
        <v>177</v>
      </c>
      <c r="O3" s="123" t="s">
        <v>176</v>
      </c>
      <c r="P3" s="109" t="s">
        <v>177</v>
      </c>
      <c r="Q3" s="108"/>
      <c r="R3" s="108"/>
    </row>
    <row r="4" spans="1:18" s="69" customFormat="1" ht="15.75" customHeight="1">
      <c r="A4" s="359" t="s">
        <v>152</v>
      </c>
      <c r="B4" s="318" t="s">
        <v>53</v>
      </c>
      <c r="C4" s="332" t="s">
        <v>158</v>
      </c>
      <c r="D4" s="333"/>
      <c r="E4" s="348" t="s">
        <v>158</v>
      </c>
      <c r="F4" s="338"/>
      <c r="G4" s="124">
        <f aca="true" t="shared" si="0" ref="G4:N4">G5+G9</f>
        <v>0</v>
      </c>
      <c r="H4" s="83">
        <f t="shared" si="0"/>
        <v>0</v>
      </c>
      <c r="I4" s="82">
        <f t="shared" si="0"/>
        <v>0</v>
      </c>
      <c r="J4" s="83">
        <f t="shared" si="0"/>
        <v>0</v>
      </c>
      <c r="K4" s="82">
        <f>G4+I4</f>
        <v>0</v>
      </c>
      <c r="L4" s="83">
        <f aca="true" t="shared" si="1" ref="L4:L63">H4+J4</f>
        <v>0</v>
      </c>
      <c r="M4" s="82">
        <f t="shared" si="0"/>
        <v>22708</v>
      </c>
      <c r="N4" s="136">
        <f t="shared" si="0"/>
        <v>1966</v>
      </c>
      <c r="O4" s="124">
        <f>K4+M4</f>
        <v>22708</v>
      </c>
      <c r="P4" s="110">
        <f aca="true" t="shared" si="2" ref="P4:P63">L4+N4</f>
        <v>1966</v>
      </c>
      <c r="Q4" s="108"/>
      <c r="R4" s="108"/>
    </row>
    <row r="5" spans="1:16" ht="15">
      <c r="A5" s="360"/>
      <c r="B5" s="319"/>
      <c r="C5" s="334"/>
      <c r="D5" s="335"/>
      <c r="E5" s="352" t="s">
        <v>178</v>
      </c>
      <c r="F5" s="353"/>
      <c r="G5" s="125">
        <f aca="true" t="shared" si="3" ref="G5:N5">SUM(G6:G8)</f>
        <v>0</v>
      </c>
      <c r="H5" s="85">
        <f t="shared" si="3"/>
        <v>0</v>
      </c>
      <c r="I5" s="84">
        <f t="shared" si="3"/>
        <v>0</v>
      </c>
      <c r="J5" s="85">
        <f t="shared" si="3"/>
        <v>0</v>
      </c>
      <c r="K5" s="84">
        <f aca="true" t="shared" si="4" ref="K5:K63">G5+I5</f>
        <v>0</v>
      </c>
      <c r="L5" s="85">
        <f t="shared" si="1"/>
        <v>0</v>
      </c>
      <c r="M5" s="84">
        <f t="shared" si="3"/>
        <v>22708</v>
      </c>
      <c r="N5" s="137">
        <f t="shared" si="3"/>
        <v>1966</v>
      </c>
      <c r="O5" s="125">
        <f aca="true" t="shared" si="5" ref="O5:O63">K5+M5</f>
        <v>22708</v>
      </c>
      <c r="P5" s="111">
        <f t="shared" si="2"/>
        <v>1966</v>
      </c>
    </row>
    <row r="6" spans="1:16" ht="15">
      <c r="A6" s="360"/>
      <c r="B6" s="319"/>
      <c r="C6" s="334"/>
      <c r="D6" s="335"/>
      <c r="E6" s="86"/>
      <c r="F6" s="121" t="s">
        <v>179</v>
      </c>
      <c r="G6" s="126">
        <v>0</v>
      </c>
      <c r="H6" s="88">
        <v>0</v>
      </c>
      <c r="I6" s="87">
        <v>0</v>
      </c>
      <c r="J6" s="88">
        <v>0</v>
      </c>
      <c r="K6" s="87">
        <f t="shared" si="4"/>
        <v>0</v>
      </c>
      <c r="L6" s="88">
        <f t="shared" si="1"/>
        <v>0</v>
      </c>
      <c r="M6" s="87"/>
      <c r="N6" s="138"/>
      <c r="O6" s="126">
        <f t="shared" si="5"/>
        <v>0</v>
      </c>
      <c r="P6" s="112">
        <f t="shared" si="2"/>
        <v>0</v>
      </c>
    </row>
    <row r="7" spans="1:16" ht="15">
      <c r="A7" s="360"/>
      <c r="B7" s="319"/>
      <c r="C7" s="334"/>
      <c r="D7" s="335"/>
      <c r="E7" s="89"/>
      <c r="F7" s="121" t="s">
        <v>180</v>
      </c>
      <c r="G7" s="126">
        <v>0</v>
      </c>
      <c r="H7" s="88">
        <v>0</v>
      </c>
      <c r="I7" s="87">
        <v>0</v>
      </c>
      <c r="J7" s="88">
        <v>0</v>
      </c>
      <c r="K7" s="87">
        <f t="shared" si="4"/>
        <v>0</v>
      </c>
      <c r="L7" s="88">
        <f t="shared" si="1"/>
        <v>0</v>
      </c>
      <c r="M7" s="87"/>
      <c r="N7" s="138"/>
      <c r="O7" s="126">
        <f t="shared" si="5"/>
        <v>0</v>
      </c>
      <c r="P7" s="112">
        <f t="shared" si="2"/>
        <v>0</v>
      </c>
    </row>
    <row r="8" spans="1:16" ht="15">
      <c r="A8" s="360"/>
      <c r="B8" s="319"/>
      <c r="C8" s="334"/>
      <c r="D8" s="335"/>
      <c r="E8" s="86"/>
      <c r="F8" s="121" t="s">
        <v>181</v>
      </c>
      <c r="G8" s="126">
        <v>0</v>
      </c>
      <c r="H8" s="88">
        <v>0</v>
      </c>
      <c r="I8" s="87">
        <v>0</v>
      </c>
      <c r="J8" s="88">
        <v>0</v>
      </c>
      <c r="K8" s="87">
        <f t="shared" si="4"/>
        <v>0</v>
      </c>
      <c r="L8" s="88">
        <f t="shared" si="1"/>
        <v>0</v>
      </c>
      <c r="M8" s="87">
        <v>22708</v>
      </c>
      <c r="N8" s="138">
        <v>1966</v>
      </c>
      <c r="O8" s="126">
        <f t="shared" si="5"/>
        <v>22708</v>
      </c>
      <c r="P8" s="112">
        <f t="shared" si="2"/>
        <v>1966</v>
      </c>
    </row>
    <row r="9" spans="1:16" ht="15.75" thickBot="1">
      <c r="A9" s="360"/>
      <c r="B9" s="319"/>
      <c r="C9" s="336"/>
      <c r="D9" s="337"/>
      <c r="E9" s="341" t="s">
        <v>182</v>
      </c>
      <c r="F9" s="342"/>
      <c r="G9" s="127">
        <v>0</v>
      </c>
      <c r="H9" s="91">
        <v>0</v>
      </c>
      <c r="I9" s="90">
        <v>0</v>
      </c>
      <c r="J9" s="91">
        <v>0</v>
      </c>
      <c r="K9" s="90">
        <f t="shared" si="4"/>
        <v>0</v>
      </c>
      <c r="L9" s="91">
        <f t="shared" si="1"/>
        <v>0</v>
      </c>
      <c r="M9" s="90"/>
      <c r="N9" s="139"/>
      <c r="O9" s="127">
        <f t="shared" si="5"/>
        <v>0</v>
      </c>
      <c r="P9" s="113">
        <f t="shared" si="2"/>
        <v>0</v>
      </c>
    </row>
    <row r="10" spans="1:16" ht="15" customHeight="1">
      <c r="A10" s="360"/>
      <c r="B10" s="319"/>
      <c r="C10" s="362" t="s">
        <v>51</v>
      </c>
      <c r="D10" s="345" t="s">
        <v>183</v>
      </c>
      <c r="E10" s="348" t="s">
        <v>184</v>
      </c>
      <c r="F10" s="338"/>
      <c r="G10" s="124">
        <f aca="true" t="shared" si="6" ref="G10:N10">G11+G15</f>
        <v>0</v>
      </c>
      <c r="H10" s="83">
        <f t="shared" si="6"/>
        <v>0</v>
      </c>
      <c r="I10" s="82">
        <f t="shared" si="6"/>
        <v>0</v>
      </c>
      <c r="J10" s="83">
        <f t="shared" si="6"/>
        <v>0</v>
      </c>
      <c r="K10" s="82">
        <f t="shared" si="4"/>
        <v>0</v>
      </c>
      <c r="L10" s="83">
        <f t="shared" si="1"/>
        <v>0</v>
      </c>
      <c r="M10" s="82">
        <f t="shared" si="6"/>
        <v>1566235</v>
      </c>
      <c r="N10" s="136">
        <f t="shared" si="6"/>
        <v>1178369</v>
      </c>
      <c r="O10" s="124">
        <f t="shared" si="5"/>
        <v>1566235</v>
      </c>
      <c r="P10" s="110">
        <f t="shared" si="2"/>
        <v>1178369</v>
      </c>
    </row>
    <row r="11" spans="1:16" ht="15">
      <c r="A11" s="360"/>
      <c r="B11" s="319"/>
      <c r="C11" s="363"/>
      <c r="D11" s="346"/>
      <c r="E11" s="352" t="s">
        <v>178</v>
      </c>
      <c r="F11" s="353"/>
      <c r="G11" s="125">
        <f aca="true" t="shared" si="7" ref="G11:N11">SUM(G12:G14)</f>
        <v>0</v>
      </c>
      <c r="H11" s="85">
        <f t="shared" si="7"/>
        <v>0</v>
      </c>
      <c r="I11" s="84">
        <f t="shared" si="7"/>
        <v>0</v>
      </c>
      <c r="J11" s="85">
        <f t="shared" si="7"/>
        <v>0</v>
      </c>
      <c r="K11" s="84">
        <f t="shared" si="4"/>
        <v>0</v>
      </c>
      <c r="L11" s="85">
        <f t="shared" si="1"/>
        <v>0</v>
      </c>
      <c r="M11" s="84">
        <f t="shared" si="7"/>
        <v>1455446</v>
      </c>
      <c r="N11" s="137">
        <f t="shared" si="7"/>
        <v>1072818</v>
      </c>
      <c r="O11" s="125">
        <f t="shared" si="5"/>
        <v>1455446</v>
      </c>
      <c r="P11" s="111">
        <f t="shared" si="2"/>
        <v>1072818</v>
      </c>
    </row>
    <row r="12" spans="1:16" ht="15">
      <c r="A12" s="360"/>
      <c r="B12" s="319"/>
      <c r="C12" s="363"/>
      <c r="D12" s="346"/>
      <c r="E12" s="86"/>
      <c r="F12" s="121" t="s">
        <v>179</v>
      </c>
      <c r="G12" s="126">
        <v>0</v>
      </c>
      <c r="H12" s="88">
        <v>0</v>
      </c>
      <c r="I12" s="87">
        <v>0</v>
      </c>
      <c r="J12" s="88">
        <v>0</v>
      </c>
      <c r="K12" s="87">
        <f t="shared" si="4"/>
        <v>0</v>
      </c>
      <c r="L12" s="88">
        <f t="shared" si="1"/>
        <v>0</v>
      </c>
      <c r="M12" s="87"/>
      <c r="N12" s="138"/>
      <c r="O12" s="126">
        <f t="shared" si="5"/>
        <v>0</v>
      </c>
      <c r="P12" s="112">
        <f t="shared" si="2"/>
        <v>0</v>
      </c>
    </row>
    <row r="13" spans="1:18" s="70" customFormat="1" ht="15">
      <c r="A13" s="360"/>
      <c r="B13" s="319"/>
      <c r="C13" s="363"/>
      <c r="D13" s="346"/>
      <c r="E13" s="89"/>
      <c r="F13" s="121" t="s">
        <v>180</v>
      </c>
      <c r="G13" s="126">
        <v>0</v>
      </c>
      <c r="H13" s="88">
        <v>0</v>
      </c>
      <c r="I13" s="87">
        <v>0</v>
      </c>
      <c r="J13" s="88">
        <v>0</v>
      </c>
      <c r="K13" s="87">
        <f t="shared" si="4"/>
        <v>0</v>
      </c>
      <c r="L13" s="88">
        <f t="shared" si="1"/>
        <v>0</v>
      </c>
      <c r="M13" s="87">
        <v>433771</v>
      </c>
      <c r="N13" s="138">
        <v>312591</v>
      </c>
      <c r="O13" s="126">
        <f t="shared" si="5"/>
        <v>433771</v>
      </c>
      <c r="P13" s="112">
        <f t="shared" si="2"/>
        <v>312591</v>
      </c>
      <c r="Q13" s="237"/>
      <c r="R13" s="237"/>
    </row>
    <row r="14" spans="1:16" ht="15">
      <c r="A14" s="360"/>
      <c r="B14" s="319"/>
      <c r="C14" s="363"/>
      <c r="D14" s="346"/>
      <c r="E14" s="86"/>
      <c r="F14" s="121" t="s">
        <v>181</v>
      </c>
      <c r="G14" s="126">
        <v>0</v>
      </c>
      <c r="H14" s="88">
        <v>0</v>
      </c>
      <c r="I14" s="87">
        <v>0</v>
      </c>
      <c r="J14" s="88">
        <v>0</v>
      </c>
      <c r="K14" s="87">
        <f t="shared" si="4"/>
        <v>0</v>
      </c>
      <c r="L14" s="88">
        <f t="shared" si="1"/>
        <v>0</v>
      </c>
      <c r="M14" s="87">
        <v>1021675</v>
      </c>
      <c r="N14" s="138">
        <v>760227</v>
      </c>
      <c r="O14" s="126">
        <f t="shared" si="5"/>
        <v>1021675</v>
      </c>
      <c r="P14" s="112">
        <f t="shared" si="2"/>
        <v>760227</v>
      </c>
    </row>
    <row r="15" spans="1:16" ht="15.75" thickBot="1">
      <c r="A15" s="360"/>
      <c r="B15" s="319"/>
      <c r="C15" s="363"/>
      <c r="D15" s="347"/>
      <c r="E15" s="358" t="s">
        <v>182</v>
      </c>
      <c r="F15" s="340"/>
      <c r="G15" s="126">
        <v>0</v>
      </c>
      <c r="H15" s="88">
        <v>0</v>
      </c>
      <c r="I15" s="87">
        <v>0</v>
      </c>
      <c r="J15" s="88">
        <v>0</v>
      </c>
      <c r="K15" s="87">
        <f t="shared" si="4"/>
        <v>0</v>
      </c>
      <c r="L15" s="88">
        <f t="shared" si="1"/>
        <v>0</v>
      </c>
      <c r="M15" s="87">
        <v>110789</v>
      </c>
      <c r="N15" s="138">
        <v>105551</v>
      </c>
      <c r="O15" s="126">
        <f t="shared" si="5"/>
        <v>110789</v>
      </c>
      <c r="P15" s="112">
        <f t="shared" si="2"/>
        <v>105551</v>
      </c>
    </row>
    <row r="16" spans="1:16" ht="15">
      <c r="A16" s="360"/>
      <c r="B16" s="319"/>
      <c r="C16" s="363"/>
      <c r="D16" s="345" t="s">
        <v>26</v>
      </c>
      <c r="E16" s="348" t="s">
        <v>185</v>
      </c>
      <c r="F16" s="338"/>
      <c r="G16" s="124">
        <f aca="true" t="shared" si="8" ref="G16:N16">G17+G21</f>
        <v>0</v>
      </c>
      <c r="H16" s="83">
        <f t="shared" si="8"/>
        <v>0</v>
      </c>
      <c r="I16" s="82">
        <f t="shared" si="8"/>
        <v>0</v>
      </c>
      <c r="J16" s="83">
        <f t="shared" si="8"/>
        <v>0</v>
      </c>
      <c r="K16" s="82">
        <f t="shared" si="4"/>
        <v>0</v>
      </c>
      <c r="L16" s="83">
        <f t="shared" si="1"/>
        <v>0</v>
      </c>
      <c r="M16" s="82">
        <f t="shared" si="8"/>
        <v>42207</v>
      </c>
      <c r="N16" s="136">
        <f t="shared" si="8"/>
        <v>5910</v>
      </c>
      <c r="O16" s="124">
        <f t="shared" si="5"/>
        <v>42207</v>
      </c>
      <c r="P16" s="110">
        <f t="shared" si="2"/>
        <v>5910</v>
      </c>
    </row>
    <row r="17" spans="1:16" ht="15">
      <c r="A17" s="360"/>
      <c r="B17" s="319"/>
      <c r="C17" s="363"/>
      <c r="D17" s="346"/>
      <c r="E17" s="352" t="s">
        <v>178</v>
      </c>
      <c r="F17" s="353"/>
      <c r="G17" s="125">
        <f aca="true" t="shared" si="9" ref="G17:N17">SUM(G18:G20)</f>
        <v>0</v>
      </c>
      <c r="H17" s="85">
        <f t="shared" si="9"/>
        <v>0</v>
      </c>
      <c r="I17" s="84">
        <f t="shared" si="9"/>
        <v>0</v>
      </c>
      <c r="J17" s="85">
        <f t="shared" si="9"/>
        <v>0</v>
      </c>
      <c r="K17" s="84">
        <f t="shared" si="4"/>
        <v>0</v>
      </c>
      <c r="L17" s="85">
        <f t="shared" si="1"/>
        <v>0</v>
      </c>
      <c r="M17" s="84">
        <f t="shared" si="9"/>
        <v>41315</v>
      </c>
      <c r="N17" s="137">
        <f t="shared" si="9"/>
        <v>5594</v>
      </c>
      <c r="O17" s="125">
        <f t="shared" si="5"/>
        <v>41315</v>
      </c>
      <c r="P17" s="111">
        <f t="shared" si="2"/>
        <v>5594</v>
      </c>
    </row>
    <row r="18" spans="1:16" ht="15">
      <c r="A18" s="360"/>
      <c r="B18" s="319"/>
      <c r="C18" s="363"/>
      <c r="D18" s="346"/>
      <c r="E18" s="86"/>
      <c r="F18" s="121" t="s">
        <v>179</v>
      </c>
      <c r="G18" s="126">
        <v>0</v>
      </c>
      <c r="H18" s="88">
        <v>0</v>
      </c>
      <c r="I18" s="87">
        <v>0</v>
      </c>
      <c r="J18" s="88">
        <v>0</v>
      </c>
      <c r="K18" s="87">
        <f t="shared" si="4"/>
        <v>0</v>
      </c>
      <c r="L18" s="88">
        <f t="shared" si="1"/>
        <v>0</v>
      </c>
      <c r="M18" s="87"/>
      <c r="N18" s="138"/>
      <c r="O18" s="126">
        <f t="shared" si="5"/>
        <v>0</v>
      </c>
      <c r="P18" s="112">
        <f t="shared" si="2"/>
        <v>0</v>
      </c>
    </row>
    <row r="19" spans="1:18" s="70" customFormat="1" ht="15">
      <c r="A19" s="360"/>
      <c r="B19" s="319"/>
      <c r="C19" s="363"/>
      <c r="D19" s="346"/>
      <c r="E19" s="89"/>
      <c r="F19" s="121" t="s">
        <v>180</v>
      </c>
      <c r="G19" s="126">
        <v>0</v>
      </c>
      <c r="H19" s="88">
        <v>0</v>
      </c>
      <c r="I19" s="87">
        <v>0</v>
      </c>
      <c r="J19" s="88">
        <v>0</v>
      </c>
      <c r="K19" s="87">
        <f t="shared" si="4"/>
        <v>0</v>
      </c>
      <c r="L19" s="88">
        <f t="shared" si="1"/>
        <v>0</v>
      </c>
      <c r="M19" s="87"/>
      <c r="N19" s="138"/>
      <c r="O19" s="126">
        <f t="shared" si="5"/>
        <v>0</v>
      </c>
      <c r="P19" s="112">
        <f t="shared" si="2"/>
        <v>0</v>
      </c>
      <c r="Q19" s="237"/>
      <c r="R19" s="237"/>
    </row>
    <row r="20" spans="1:16" ht="15">
      <c r="A20" s="360"/>
      <c r="B20" s="319"/>
      <c r="C20" s="363"/>
      <c r="D20" s="346"/>
      <c r="E20" s="86"/>
      <c r="F20" s="121" t="s">
        <v>181</v>
      </c>
      <c r="G20" s="126">
        <v>0</v>
      </c>
      <c r="H20" s="88">
        <v>0</v>
      </c>
      <c r="I20" s="87">
        <v>0</v>
      </c>
      <c r="J20" s="88">
        <v>0</v>
      </c>
      <c r="K20" s="87">
        <f t="shared" si="4"/>
        <v>0</v>
      </c>
      <c r="L20" s="88">
        <f t="shared" si="1"/>
        <v>0</v>
      </c>
      <c r="M20" s="87">
        <v>41315</v>
      </c>
      <c r="N20" s="138">
        <v>5594</v>
      </c>
      <c r="O20" s="126">
        <f t="shared" si="5"/>
        <v>41315</v>
      </c>
      <c r="P20" s="112">
        <f t="shared" si="2"/>
        <v>5594</v>
      </c>
    </row>
    <row r="21" spans="1:16" ht="15">
      <c r="A21" s="360"/>
      <c r="B21" s="319"/>
      <c r="C21" s="363"/>
      <c r="D21" s="346"/>
      <c r="E21" s="358" t="s">
        <v>182</v>
      </c>
      <c r="F21" s="340"/>
      <c r="G21" s="126">
        <v>0</v>
      </c>
      <c r="H21" s="88">
        <v>0</v>
      </c>
      <c r="I21" s="87">
        <v>0</v>
      </c>
      <c r="J21" s="88">
        <v>0</v>
      </c>
      <c r="K21" s="87">
        <f t="shared" si="4"/>
        <v>0</v>
      </c>
      <c r="L21" s="88">
        <f t="shared" si="1"/>
        <v>0</v>
      </c>
      <c r="M21" s="87">
        <v>892</v>
      </c>
      <c r="N21" s="138">
        <v>316</v>
      </c>
      <c r="O21" s="126">
        <f t="shared" si="5"/>
        <v>892</v>
      </c>
      <c r="P21" s="112">
        <f t="shared" si="2"/>
        <v>316</v>
      </c>
    </row>
    <row r="22" spans="1:16" ht="15.75" thickBot="1">
      <c r="A22" s="360"/>
      <c r="B22" s="319"/>
      <c r="C22" s="363"/>
      <c r="D22" s="346"/>
      <c r="E22" s="92"/>
      <c r="F22" s="122" t="s">
        <v>186</v>
      </c>
      <c r="G22" s="128">
        <v>0</v>
      </c>
      <c r="H22" s="94">
        <v>0</v>
      </c>
      <c r="I22" s="93">
        <v>0</v>
      </c>
      <c r="J22" s="94">
        <v>0</v>
      </c>
      <c r="K22" s="93">
        <f t="shared" si="4"/>
        <v>0</v>
      </c>
      <c r="L22" s="94">
        <f t="shared" si="1"/>
        <v>0</v>
      </c>
      <c r="M22" s="93">
        <v>36297</v>
      </c>
      <c r="N22" s="140">
        <v>0</v>
      </c>
      <c r="O22" s="128">
        <f t="shared" si="5"/>
        <v>36297</v>
      </c>
      <c r="P22" s="114">
        <f t="shared" si="2"/>
        <v>0</v>
      </c>
    </row>
    <row r="23" spans="1:16" ht="15">
      <c r="A23" s="360"/>
      <c r="B23" s="319"/>
      <c r="C23" s="363"/>
      <c r="D23" s="345" t="s">
        <v>187</v>
      </c>
      <c r="E23" s="348" t="s">
        <v>188</v>
      </c>
      <c r="F23" s="338"/>
      <c r="G23" s="124">
        <f aca="true" t="shared" si="10" ref="G23:N23">G24+G28</f>
        <v>0</v>
      </c>
      <c r="H23" s="83">
        <f t="shared" si="10"/>
        <v>0</v>
      </c>
      <c r="I23" s="82">
        <f t="shared" si="10"/>
        <v>0</v>
      </c>
      <c r="J23" s="83">
        <f t="shared" si="10"/>
        <v>0</v>
      </c>
      <c r="K23" s="82">
        <f t="shared" si="4"/>
        <v>0</v>
      </c>
      <c r="L23" s="83">
        <f t="shared" si="1"/>
        <v>0</v>
      </c>
      <c r="M23" s="82">
        <f t="shared" si="10"/>
        <v>0</v>
      </c>
      <c r="N23" s="136">
        <f t="shared" si="10"/>
        <v>0</v>
      </c>
      <c r="O23" s="124">
        <f t="shared" si="5"/>
        <v>0</v>
      </c>
      <c r="P23" s="110">
        <f t="shared" si="2"/>
        <v>0</v>
      </c>
    </row>
    <row r="24" spans="1:16" ht="15">
      <c r="A24" s="360"/>
      <c r="B24" s="319"/>
      <c r="C24" s="363"/>
      <c r="D24" s="346"/>
      <c r="E24" s="352" t="s">
        <v>178</v>
      </c>
      <c r="F24" s="353"/>
      <c r="G24" s="125">
        <f aca="true" t="shared" si="11" ref="G24:N24">SUM(G25:G27)</f>
        <v>0</v>
      </c>
      <c r="H24" s="85">
        <f t="shared" si="11"/>
        <v>0</v>
      </c>
      <c r="I24" s="84">
        <f t="shared" si="11"/>
        <v>0</v>
      </c>
      <c r="J24" s="85">
        <f t="shared" si="11"/>
        <v>0</v>
      </c>
      <c r="K24" s="84">
        <f t="shared" si="4"/>
        <v>0</v>
      </c>
      <c r="L24" s="85">
        <f t="shared" si="1"/>
        <v>0</v>
      </c>
      <c r="M24" s="84">
        <f t="shared" si="11"/>
        <v>0</v>
      </c>
      <c r="N24" s="137">
        <f t="shared" si="11"/>
        <v>0</v>
      </c>
      <c r="O24" s="125">
        <f t="shared" si="5"/>
        <v>0</v>
      </c>
      <c r="P24" s="111">
        <f t="shared" si="2"/>
        <v>0</v>
      </c>
    </row>
    <row r="25" spans="1:16" ht="15">
      <c r="A25" s="360"/>
      <c r="B25" s="319"/>
      <c r="C25" s="363"/>
      <c r="D25" s="346"/>
      <c r="E25" s="86"/>
      <c r="F25" s="121" t="s">
        <v>179</v>
      </c>
      <c r="G25" s="126">
        <v>0</v>
      </c>
      <c r="H25" s="88">
        <v>0</v>
      </c>
      <c r="I25" s="87">
        <v>0</v>
      </c>
      <c r="J25" s="88">
        <v>0</v>
      </c>
      <c r="K25" s="87">
        <f t="shared" si="4"/>
        <v>0</v>
      </c>
      <c r="L25" s="88">
        <f t="shared" si="1"/>
        <v>0</v>
      </c>
      <c r="M25" s="87"/>
      <c r="N25" s="138"/>
      <c r="O25" s="126">
        <f t="shared" si="5"/>
        <v>0</v>
      </c>
      <c r="P25" s="112">
        <f t="shared" si="2"/>
        <v>0</v>
      </c>
    </row>
    <row r="26" spans="1:18" s="70" customFormat="1" ht="15">
      <c r="A26" s="360"/>
      <c r="B26" s="319"/>
      <c r="C26" s="363"/>
      <c r="D26" s="346"/>
      <c r="E26" s="89"/>
      <c r="F26" s="121" t="s">
        <v>180</v>
      </c>
      <c r="G26" s="126">
        <v>0</v>
      </c>
      <c r="H26" s="88">
        <v>0</v>
      </c>
      <c r="I26" s="87">
        <v>0</v>
      </c>
      <c r="J26" s="88">
        <v>0</v>
      </c>
      <c r="K26" s="87">
        <f t="shared" si="4"/>
        <v>0</v>
      </c>
      <c r="L26" s="88">
        <f t="shared" si="1"/>
        <v>0</v>
      </c>
      <c r="M26" s="87"/>
      <c r="N26" s="138"/>
      <c r="O26" s="126">
        <f t="shared" si="5"/>
        <v>0</v>
      </c>
      <c r="P26" s="112">
        <f t="shared" si="2"/>
        <v>0</v>
      </c>
      <c r="Q26" s="237"/>
      <c r="R26" s="237"/>
    </row>
    <row r="27" spans="1:16" ht="15">
      <c r="A27" s="360"/>
      <c r="B27" s="319"/>
      <c r="C27" s="363"/>
      <c r="D27" s="346"/>
      <c r="E27" s="86"/>
      <c r="F27" s="121" t="s">
        <v>181</v>
      </c>
      <c r="G27" s="126">
        <v>0</v>
      </c>
      <c r="H27" s="88">
        <v>0</v>
      </c>
      <c r="I27" s="87">
        <v>0</v>
      </c>
      <c r="J27" s="88">
        <v>0</v>
      </c>
      <c r="K27" s="87">
        <f t="shared" si="4"/>
        <v>0</v>
      </c>
      <c r="L27" s="88">
        <f t="shared" si="1"/>
        <v>0</v>
      </c>
      <c r="M27" s="87"/>
      <c r="N27" s="138"/>
      <c r="O27" s="126">
        <f t="shared" si="5"/>
        <v>0</v>
      </c>
      <c r="P27" s="112">
        <f t="shared" si="2"/>
        <v>0</v>
      </c>
    </row>
    <row r="28" spans="1:16" ht="15.75" thickBot="1">
      <c r="A28" s="360"/>
      <c r="B28" s="319"/>
      <c r="C28" s="363"/>
      <c r="D28" s="347"/>
      <c r="E28" s="358" t="s">
        <v>182</v>
      </c>
      <c r="F28" s="340"/>
      <c r="G28" s="126">
        <v>0</v>
      </c>
      <c r="H28" s="88">
        <v>0</v>
      </c>
      <c r="I28" s="87">
        <v>0</v>
      </c>
      <c r="J28" s="88">
        <v>0</v>
      </c>
      <c r="K28" s="87">
        <f t="shared" si="4"/>
        <v>0</v>
      </c>
      <c r="L28" s="88">
        <f t="shared" si="1"/>
        <v>0</v>
      </c>
      <c r="M28" s="87"/>
      <c r="N28" s="138"/>
      <c r="O28" s="126">
        <f t="shared" si="5"/>
        <v>0</v>
      </c>
      <c r="P28" s="112">
        <f t="shared" si="2"/>
        <v>0</v>
      </c>
    </row>
    <row r="29" spans="1:16" ht="15">
      <c r="A29" s="360"/>
      <c r="B29" s="319"/>
      <c r="C29" s="363"/>
      <c r="D29" s="345" t="s">
        <v>50</v>
      </c>
      <c r="E29" s="348" t="s">
        <v>189</v>
      </c>
      <c r="F29" s="338"/>
      <c r="G29" s="124">
        <f aca="true" t="shared" si="12" ref="G29:N29">G30+G34</f>
        <v>0</v>
      </c>
      <c r="H29" s="83">
        <f t="shared" si="12"/>
        <v>0</v>
      </c>
      <c r="I29" s="82">
        <f t="shared" si="12"/>
        <v>0</v>
      </c>
      <c r="J29" s="83">
        <f t="shared" si="12"/>
        <v>0</v>
      </c>
      <c r="K29" s="82">
        <f t="shared" si="4"/>
        <v>0</v>
      </c>
      <c r="L29" s="83">
        <f t="shared" si="1"/>
        <v>0</v>
      </c>
      <c r="M29" s="82">
        <f t="shared" si="12"/>
        <v>15133</v>
      </c>
      <c r="N29" s="136">
        <f t="shared" si="12"/>
        <v>15133</v>
      </c>
      <c r="O29" s="124">
        <f t="shared" si="5"/>
        <v>15133</v>
      </c>
      <c r="P29" s="110">
        <f t="shared" si="2"/>
        <v>15133</v>
      </c>
    </row>
    <row r="30" spans="1:16" ht="15">
      <c r="A30" s="360"/>
      <c r="B30" s="319"/>
      <c r="C30" s="363"/>
      <c r="D30" s="346"/>
      <c r="E30" s="352" t="s">
        <v>178</v>
      </c>
      <c r="F30" s="353"/>
      <c r="G30" s="125">
        <f aca="true" t="shared" si="13" ref="G30:N30">SUM(G31:G33)</f>
        <v>0</v>
      </c>
      <c r="H30" s="85">
        <f t="shared" si="13"/>
        <v>0</v>
      </c>
      <c r="I30" s="84">
        <f t="shared" si="13"/>
        <v>0</v>
      </c>
      <c r="J30" s="85">
        <f t="shared" si="13"/>
        <v>0</v>
      </c>
      <c r="K30" s="84">
        <f t="shared" si="4"/>
        <v>0</v>
      </c>
      <c r="L30" s="85">
        <f t="shared" si="1"/>
        <v>0</v>
      </c>
      <c r="M30" s="84">
        <f t="shared" si="13"/>
        <v>15133</v>
      </c>
      <c r="N30" s="137">
        <f t="shared" si="13"/>
        <v>15133</v>
      </c>
      <c r="O30" s="125">
        <f t="shared" si="5"/>
        <v>15133</v>
      </c>
      <c r="P30" s="111">
        <f t="shared" si="2"/>
        <v>15133</v>
      </c>
    </row>
    <row r="31" spans="1:16" ht="15">
      <c r="A31" s="360"/>
      <c r="B31" s="319"/>
      <c r="C31" s="363"/>
      <c r="D31" s="346"/>
      <c r="E31" s="86"/>
      <c r="F31" s="121" t="s">
        <v>179</v>
      </c>
      <c r="G31" s="126">
        <v>0</v>
      </c>
      <c r="H31" s="88">
        <v>0</v>
      </c>
      <c r="I31" s="87">
        <v>0</v>
      </c>
      <c r="J31" s="88">
        <v>0</v>
      </c>
      <c r="K31" s="87">
        <f t="shared" si="4"/>
        <v>0</v>
      </c>
      <c r="L31" s="88">
        <f t="shared" si="1"/>
        <v>0</v>
      </c>
      <c r="M31" s="87"/>
      <c r="N31" s="138"/>
      <c r="O31" s="126">
        <f t="shared" si="5"/>
        <v>0</v>
      </c>
      <c r="P31" s="112">
        <f t="shared" si="2"/>
        <v>0</v>
      </c>
    </row>
    <row r="32" spans="1:18" s="70" customFormat="1" ht="15">
      <c r="A32" s="360"/>
      <c r="B32" s="319"/>
      <c r="C32" s="363"/>
      <c r="D32" s="346"/>
      <c r="E32" s="89"/>
      <c r="F32" s="121" t="s">
        <v>180</v>
      </c>
      <c r="G32" s="126">
        <v>0</v>
      </c>
      <c r="H32" s="88">
        <v>0</v>
      </c>
      <c r="I32" s="87">
        <v>0</v>
      </c>
      <c r="J32" s="88">
        <v>0</v>
      </c>
      <c r="K32" s="87">
        <f t="shared" si="4"/>
        <v>0</v>
      </c>
      <c r="L32" s="88">
        <f t="shared" si="1"/>
        <v>0</v>
      </c>
      <c r="M32" s="87"/>
      <c r="N32" s="138"/>
      <c r="O32" s="126">
        <f t="shared" si="5"/>
        <v>0</v>
      </c>
      <c r="P32" s="112">
        <f t="shared" si="2"/>
        <v>0</v>
      </c>
      <c r="Q32" s="237"/>
      <c r="R32" s="237"/>
    </row>
    <row r="33" spans="1:16" ht="15">
      <c r="A33" s="360"/>
      <c r="B33" s="319"/>
      <c r="C33" s="363"/>
      <c r="D33" s="346"/>
      <c r="E33" s="86"/>
      <c r="F33" s="121" t="s">
        <v>181</v>
      </c>
      <c r="G33" s="126">
        <v>0</v>
      </c>
      <c r="H33" s="88">
        <v>0</v>
      </c>
      <c r="I33" s="87">
        <v>0</v>
      </c>
      <c r="J33" s="88">
        <v>0</v>
      </c>
      <c r="K33" s="87">
        <f t="shared" si="4"/>
        <v>0</v>
      </c>
      <c r="L33" s="88">
        <f t="shared" si="1"/>
        <v>0</v>
      </c>
      <c r="M33" s="87">
        <v>15133</v>
      </c>
      <c r="N33" s="138">
        <v>15133</v>
      </c>
      <c r="O33" s="126">
        <f t="shared" si="5"/>
        <v>15133</v>
      </c>
      <c r="P33" s="112">
        <f t="shared" si="2"/>
        <v>15133</v>
      </c>
    </row>
    <row r="34" spans="1:16" ht="15.75" thickBot="1">
      <c r="A34" s="360"/>
      <c r="B34" s="319"/>
      <c r="C34" s="363"/>
      <c r="D34" s="347"/>
      <c r="E34" s="358" t="s">
        <v>182</v>
      </c>
      <c r="F34" s="340"/>
      <c r="G34" s="126">
        <v>0</v>
      </c>
      <c r="H34" s="88">
        <v>0</v>
      </c>
      <c r="I34" s="87">
        <v>0</v>
      </c>
      <c r="J34" s="88">
        <v>0</v>
      </c>
      <c r="K34" s="87">
        <f t="shared" si="4"/>
        <v>0</v>
      </c>
      <c r="L34" s="88">
        <f t="shared" si="1"/>
        <v>0</v>
      </c>
      <c r="M34" s="87"/>
      <c r="N34" s="138"/>
      <c r="O34" s="126">
        <f t="shared" si="5"/>
        <v>0</v>
      </c>
      <c r="P34" s="112">
        <f t="shared" si="2"/>
        <v>0</v>
      </c>
    </row>
    <row r="35" spans="1:16" ht="15">
      <c r="A35" s="360"/>
      <c r="B35" s="319"/>
      <c r="C35" s="363"/>
      <c r="D35" s="345" t="s">
        <v>190</v>
      </c>
      <c r="E35" s="348" t="s">
        <v>191</v>
      </c>
      <c r="F35" s="338"/>
      <c r="G35" s="124">
        <f aca="true" t="shared" si="14" ref="G35:N35">G36+G40</f>
        <v>0</v>
      </c>
      <c r="H35" s="83">
        <f t="shared" si="14"/>
        <v>0</v>
      </c>
      <c r="I35" s="82">
        <f t="shared" si="14"/>
        <v>0</v>
      </c>
      <c r="J35" s="83">
        <f t="shared" si="14"/>
        <v>0</v>
      </c>
      <c r="K35" s="82">
        <f t="shared" si="4"/>
        <v>0</v>
      </c>
      <c r="L35" s="83">
        <f t="shared" si="1"/>
        <v>0</v>
      </c>
      <c r="M35" s="82">
        <f t="shared" si="14"/>
        <v>0</v>
      </c>
      <c r="N35" s="136">
        <f t="shared" si="14"/>
        <v>0</v>
      </c>
      <c r="O35" s="124">
        <f t="shared" si="5"/>
        <v>0</v>
      </c>
      <c r="P35" s="110">
        <f t="shared" si="2"/>
        <v>0</v>
      </c>
    </row>
    <row r="36" spans="1:16" ht="15">
      <c r="A36" s="360"/>
      <c r="B36" s="319"/>
      <c r="C36" s="363"/>
      <c r="D36" s="346"/>
      <c r="E36" s="352" t="s">
        <v>178</v>
      </c>
      <c r="F36" s="353"/>
      <c r="G36" s="125">
        <f aca="true" t="shared" si="15" ref="G36:N36">SUM(G37:G39)</f>
        <v>0</v>
      </c>
      <c r="H36" s="85">
        <f t="shared" si="15"/>
        <v>0</v>
      </c>
      <c r="I36" s="84">
        <f t="shared" si="15"/>
        <v>0</v>
      </c>
      <c r="J36" s="85">
        <f t="shared" si="15"/>
        <v>0</v>
      </c>
      <c r="K36" s="84">
        <f t="shared" si="4"/>
        <v>0</v>
      </c>
      <c r="L36" s="85">
        <f t="shared" si="1"/>
        <v>0</v>
      </c>
      <c r="M36" s="84">
        <f t="shared" si="15"/>
        <v>0</v>
      </c>
      <c r="N36" s="137">
        <f t="shared" si="15"/>
        <v>0</v>
      </c>
      <c r="O36" s="125">
        <f t="shared" si="5"/>
        <v>0</v>
      </c>
      <c r="P36" s="111">
        <f t="shared" si="2"/>
        <v>0</v>
      </c>
    </row>
    <row r="37" spans="1:16" ht="15">
      <c r="A37" s="360"/>
      <c r="B37" s="319"/>
      <c r="C37" s="363"/>
      <c r="D37" s="346"/>
      <c r="E37" s="86"/>
      <c r="F37" s="121" t="s">
        <v>179</v>
      </c>
      <c r="G37" s="126">
        <v>0</v>
      </c>
      <c r="H37" s="88">
        <v>0</v>
      </c>
      <c r="I37" s="87">
        <v>0</v>
      </c>
      <c r="J37" s="88">
        <v>0</v>
      </c>
      <c r="K37" s="87">
        <f t="shared" si="4"/>
        <v>0</v>
      </c>
      <c r="L37" s="88">
        <f t="shared" si="1"/>
        <v>0</v>
      </c>
      <c r="M37" s="87"/>
      <c r="N37" s="138"/>
      <c r="O37" s="126">
        <f t="shared" si="5"/>
        <v>0</v>
      </c>
      <c r="P37" s="112">
        <f t="shared" si="2"/>
        <v>0</v>
      </c>
    </row>
    <row r="38" spans="1:18" s="70" customFormat="1" ht="15">
      <c r="A38" s="360"/>
      <c r="B38" s="319"/>
      <c r="C38" s="363"/>
      <c r="D38" s="346"/>
      <c r="E38" s="89"/>
      <c r="F38" s="121" t="s">
        <v>180</v>
      </c>
      <c r="G38" s="126">
        <v>0</v>
      </c>
      <c r="H38" s="88">
        <v>0</v>
      </c>
      <c r="I38" s="87">
        <v>0</v>
      </c>
      <c r="J38" s="88">
        <v>0</v>
      </c>
      <c r="K38" s="87">
        <f t="shared" si="4"/>
        <v>0</v>
      </c>
      <c r="L38" s="88">
        <f t="shared" si="1"/>
        <v>0</v>
      </c>
      <c r="M38" s="87"/>
      <c r="N38" s="138"/>
      <c r="O38" s="126">
        <f t="shared" si="5"/>
        <v>0</v>
      </c>
      <c r="P38" s="112">
        <f t="shared" si="2"/>
        <v>0</v>
      </c>
      <c r="Q38" s="237"/>
      <c r="R38" s="237"/>
    </row>
    <row r="39" spans="1:16" ht="15">
      <c r="A39" s="360"/>
      <c r="B39" s="319"/>
      <c r="C39" s="363"/>
      <c r="D39" s="346"/>
      <c r="E39" s="86"/>
      <c r="F39" s="121" t="s">
        <v>181</v>
      </c>
      <c r="G39" s="126">
        <v>0</v>
      </c>
      <c r="H39" s="88">
        <v>0</v>
      </c>
      <c r="I39" s="87">
        <v>0</v>
      </c>
      <c r="J39" s="88">
        <v>0</v>
      </c>
      <c r="K39" s="87">
        <f t="shared" si="4"/>
        <v>0</v>
      </c>
      <c r="L39" s="88">
        <f t="shared" si="1"/>
        <v>0</v>
      </c>
      <c r="M39" s="87"/>
      <c r="N39" s="138"/>
      <c r="O39" s="126">
        <f t="shared" si="5"/>
        <v>0</v>
      </c>
      <c r="P39" s="112">
        <f t="shared" si="2"/>
        <v>0</v>
      </c>
    </row>
    <row r="40" spans="1:16" ht="15.75" thickBot="1">
      <c r="A40" s="360"/>
      <c r="B40" s="319"/>
      <c r="C40" s="363"/>
      <c r="D40" s="347"/>
      <c r="E40" s="358" t="s">
        <v>182</v>
      </c>
      <c r="F40" s="340"/>
      <c r="G40" s="126">
        <v>0</v>
      </c>
      <c r="H40" s="88">
        <v>0</v>
      </c>
      <c r="I40" s="87">
        <v>0</v>
      </c>
      <c r="J40" s="88">
        <v>0</v>
      </c>
      <c r="K40" s="87">
        <f t="shared" si="4"/>
        <v>0</v>
      </c>
      <c r="L40" s="88">
        <f t="shared" si="1"/>
        <v>0</v>
      </c>
      <c r="M40" s="87"/>
      <c r="N40" s="138"/>
      <c r="O40" s="126">
        <f t="shared" si="5"/>
        <v>0</v>
      </c>
      <c r="P40" s="112">
        <f t="shared" si="2"/>
        <v>0</v>
      </c>
    </row>
    <row r="41" spans="1:16" ht="15">
      <c r="A41" s="360"/>
      <c r="B41" s="319"/>
      <c r="C41" s="363"/>
      <c r="D41" s="349" t="s">
        <v>192</v>
      </c>
      <c r="E41" s="348" t="s">
        <v>192</v>
      </c>
      <c r="F41" s="338"/>
      <c r="G41" s="124">
        <f aca="true" t="shared" si="16" ref="G41:N41">G42+G46</f>
        <v>0</v>
      </c>
      <c r="H41" s="83">
        <f t="shared" si="16"/>
        <v>0</v>
      </c>
      <c r="I41" s="82">
        <f t="shared" si="16"/>
        <v>0</v>
      </c>
      <c r="J41" s="83">
        <f t="shared" si="16"/>
        <v>0</v>
      </c>
      <c r="K41" s="82">
        <f t="shared" si="4"/>
        <v>0</v>
      </c>
      <c r="L41" s="83">
        <f t="shared" si="1"/>
        <v>0</v>
      </c>
      <c r="M41" s="82">
        <f t="shared" si="16"/>
        <v>1623575</v>
      </c>
      <c r="N41" s="136">
        <f t="shared" si="16"/>
        <v>1199412</v>
      </c>
      <c r="O41" s="124">
        <f t="shared" si="5"/>
        <v>1623575</v>
      </c>
      <c r="P41" s="110">
        <f t="shared" si="2"/>
        <v>1199412</v>
      </c>
    </row>
    <row r="42" spans="1:16" ht="15">
      <c r="A42" s="360"/>
      <c r="B42" s="319"/>
      <c r="C42" s="363"/>
      <c r="D42" s="350"/>
      <c r="E42" s="352" t="s">
        <v>178</v>
      </c>
      <c r="F42" s="353"/>
      <c r="G42" s="125">
        <f aca="true" t="shared" si="17" ref="G42:N42">SUM(G43:G45)</f>
        <v>0</v>
      </c>
      <c r="H42" s="85">
        <f t="shared" si="17"/>
        <v>0</v>
      </c>
      <c r="I42" s="84">
        <f t="shared" si="17"/>
        <v>0</v>
      </c>
      <c r="J42" s="85">
        <f t="shared" si="17"/>
        <v>0</v>
      </c>
      <c r="K42" s="84">
        <f t="shared" si="4"/>
        <v>0</v>
      </c>
      <c r="L42" s="85">
        <f t="shared" si="1"/>
        <v>0</v>
      </c>
      <c r="M42" s="84">
        <f t="shared" si="17"/>
        <v>1511894</v>
      </c>
      <c r="N42" s="137">
        <f t="shared" si="17"/>
        <v>1093545</v>
      </c>
      <c r="O42" s="125">
        <f t="shared" si="5"/>
        <v>1511894</v>
      </c>
      <c r="P42" s="111">
        <f t="shared" si="2"/>
        <v>1093545</v>
      </c>
    </row>
    <row r="43" spans="1:16" ht="15">
      <c r="A43" s="360"/>
      <c r="B43" s="319"/>
      <c r="C43" s="363"/>
      <c r="D43" s="350"/>
      <c r="E43" s="86"/>
      <c r="F43" s="121" t="s">
        <v>179</v>
      </c>
      <c r="G43" s="126">
        <f aca="true" t="shared" si="18" ref="G43:H46">G12+G18+G25+G31+G37</f>
        <v>0</v>
      </c>
      <c r="H43" s="88">
        <f t="shared" si="18"/>
        <v>0</v>
      </c>
      <c r="I43" s="87">
        <f aca="true" t="shared" si="19" ref="I43:N46">I12+I18+I25+I31+I37</f>
        <v>0</v>
      </c>
      <c r="J43" s="88">
        <f t="shared" si="19"/>
        <v>0</v>
      </c>
      <c r="K43" s="87">
        <f t="shared" si="4"/>
        <v>0</v>
      </c>
      <c r="L43" s="88">
        <f t="shared" si="1"/>
        <v>0</v>
      </c>
      <c r="M43" s="87">
        <f t="shared" si="19"/>
        <v>0</v>
      </c>
      <c r="N43" s="138">
        <f t="shared" si="19"/>
        <v>0</v>
      </c>
      <c r="O43" s="126">
        <f t="shared" si="5"/>
        <v>0</v>
      </c>
      <c r="P43" s="112">
        <f t="shared" si="2"/>
        <v>0</v>
      </c>
    </row>
    <row r="44" spans="1:18" s="70" customFormat="1" ht="15">
      <c r="A44" s="360"/>
      <c r="B44" s="319"/>
      <c r="C44" s="363"/>
      <c r="D44" s="350"/>
      <c r="E44" s="89"/>
      <c r="F44" s="121" t="s">
        <v>180</v>
      </c>
      <c r="G44" s="126">
        <f t="shared" si="18"/>
        <v>0</v>
      </c>
      <c r="H44" s="88">
        <f t="shared" si="18"/>
        <v>0</v>
      </c>
      <c r="I44" s="87">
        <f t="shared" si="19"/>
        <v>0</v>
      </c>
      <c r="J44" s="88">
        <f t="shared" si="19"/>
        <v>0</v>
      </c>
      <c r="K44" s="87">
        <f t="shared" si="4"/>
        <v>0</v>
      </c>
      <c r="L44" s="88">
        <f t="shared" si="1"/>
        <v>0</v>
      </c>
      <c r="M44" s="87">
        <f t="shared" si="19"/>
        <v>433771</v>
      </c>
      <c r="N44" s="138">
        <f t="shared" si="19"/>
        <v>312591</v>
      </c>
      <c r="O44" s="126">
        <f t="shared" si="5"/>
        <v>433771</v>
      </c>
      <c r="P44" s="112">
        <f t="shared" si="2"/>
        <v>312591</v>
      </c>
      <c r="Q44" s="237"/>
      <c r="R44" s="237"/>
    </row>
    <row r="45" spans="1:16" ht="15">
      <c r="A45" s="360"/>
      <c r="B45" s="319"/>
      <c r="C45" s="363"/>
      <c r="D45" s="350"/>
      <c r="E45" s="86"/>
      <c r="F45" s="121" t="s">
        <v>181</v>
      </c>
      <c r="G45" s="126">
        <f t="shared" si="18"/>
        <v>0</v>
      </c>
      <c r="H45" s="88">
        <f t="shared" si="18"/>
        <v>0</v>
      </c>
      <c r="I45" s="87">
        <f t="shared" si="19"/>
        <v>0</v>
      </c>
      <c r="J45" s="88">
        <f t="shared" si="19"/>
        <v>0</v>
      </c>
      <c r="K45" s="87">
        <f t="shared" si="4"/>
        <v>0</v>
      </c>
      <c r="L45" s="88">
        <f t="shared" si="1"/>
        <v>0</v>
      </c>
      <c r="M45" s="87">
        <f t="shared" si="19"/>
        <v>1078123</v>
      </c>
      <c r="N45" s="138">
        <f t="shared" si="19"/>
        <v>780954</v>
      </c>
      <c r="O45" s="126">
        <f t="shared" si="5"/>
        <v>1078123</v>
      </c>
      <c r="P45" s="112">
        <f t="shared" si="2"/>
        <v>780954</v>
      </c>
    </row>
    <row r="46" spans="1:16" ht="15.75" thickBot="1">
      <c r="A46" s="360"/>
      <c r="B46" s="319"/>
      <c r="C46" s="364"/>
      <c r="D46" s="351"/>
      <c r="E46" s="341" t="s">
        <v>182</v>
      </c>
      <c r="F46" s="342"/>
      <c r="G46" s="127">
        <f t="shared" si="18"/>
        <v>0</v>
      </c>
      <c r="H46" s="91">
        <f t="shared" si="18"/>
        <v>0</v>
      </c>
      <c r="I46" s="90">
        <f t="shared" si="19"/>
        <v>0</v>
      </c>
      <c r="J46" s="91">
        <f t="shared" si="19"/>
        <v>0</v>
      </c>
      <c r="K46" s="90">
        <f t="shared" si="4"/>
        <v>0</v>
      </c>
      <c r="L46" s="91">
        <f t="shared" si="1"/>
        <v>0</v>
      </c>
      <c r="M46" s="90">
        <f t="shared" si="19"/>
        <v>111681</v>
      </c>
      <c r="N46" s="139">
        <f t="shared" si="19"/>
        <v>105867</v>
      </c>
      <c r="O46" s="127">
        <f t="shared" si="5"/>
        <v>111681</v>
      </c>
      <c r="P46" s="113">
        <f t="shared" si="2"/>
        <v>105867</v>
      </c>
    </row>
    <row r="47" spans="1:16" ht="15">
      <c r="A47" s="360"/>
      <c r="B47" s="319"/>
      <c r="C47" s="354" t="s">
        <v>52</v>
      </c>
      <c r="D47" s="345" t="s">
        <v>27</v>
      </c>
      <c r="E47" s="348" t="s">
        <v>193</v>
      </c>
      <c r="F47" s="338"/>
      <c r="G47" s="124">
        <f aca="true" t="shared" si="20" ref="G47:N47">SUM(G48:G49)</f>
        <v>0</v>
      </c>
      <c r="H47" s="83">
        <f t="shared" si="20"/>
        <v>0</v>
      </c>
      <c r="I47" s="82">
        <f t="shared" si="20"/>
        <v>0</v>
      </c>
      <c r="J47" s="83">
        <f t="shared" si="20"/>
        <v>0</v>
      </c>
      <c r="K47" s="82">
        <f t="shared" si="4"/>
        <v>0</v>
      </c>
      <c r="L47" s="83">
        <f t="shared" si="1"/>
        <v>0</v>
      </c>
      <c r="M47" s="82">
        <f t="shared" si="20"/>
        <v>3415</v>
      </c>
      <c r="N47" s="136">
        <f t="shared" si="20"/>
        <v>3415</v>
      </c>
      <c r="O47" s="124">
        <f t="shared" si="5"/>
        <v>3415</v>
      </c>
      <c r="P47" s="110">
        <f t="shared" si="2"/>
        <v>3415</v>
      </c>
    </row>
    <row r="48" spans="1:16" ht="15">
      <c r="A48" s="360"/>
      <c r="B48" s="319"/>
      <c r="C48" s="355"/>
      <c r="D48" s="346"/>
      <c r="E48" s="340" t="s">
        <v>194</v>
      </c>
      <c r="F48" s="324"/>
      <c r="G48" s="125">
        <v>0</v>
      </c>
      <c r="H48" s="85">
        <v>0</v>
      </c>
      <c r="I48" s="84">
        <v>0</v>
      </c>
      <c r="J48" s="85">
        <v>0</v>
      </c>
      <c r="K48" s="84">
        <f t="shared" si="4"/>
        <v>0</v>
      </c>
      <c r="L48" s="85">
        <f t="shared" si="1"/>
        <v>0</v>
      </c>
      <c r="M48" s="84"/>
      <c r="N48" s="137"/>
      <c r="O48" s="125">
        <f t="shared" si="5"/>
        <v>0</v>
      </c>
      <c r="P48" s="111">
        <f t="shared" si="2"/>
        <v>0</v>
      </c>
    </row>
    <row r="49" spans="1:16" ht="15.75" thickBot="1">
      <c r="A49" s="360"/>
      <c r="B49" s="319"/>
      <c r="C49" s="355"/>
      <c r="D49" s="347"/>
      <c r="E49" s="341" t="s">
        <v>182</v>
      </c>
      <c r="F49" s="342"/>
      <c r="G49" s="129">
        <v>0</v>
      </c>
      <c r="H49" s="96">
        <v>0</v>
      </c>
      <c r="I49" s="95">
        <v>0</v>
      </c>
      <c r="J49" s="96">
        <v>0</v>
      </c>
      <c r="K49" s="95">
        <f t="shared" si="4"/>
        <v>0</v>
      </c>
      <c r="L49" s="96">
        <f t="shared" si="1"/>
        <v>0</v>
      </c>
      <c r="M49" s="95">
        <v>3415</v>
      </c>
      <c r="N49" s="141">
        <v>3415</v>
      </c>
      <c r="O49" s="129">
        <f t="shared" si="5"/>
        <v>3415</v>
      </c>
      <c r="P49" s="115">
        <f t="shared" si="2"/>
        <v>3415</v>
      </c>
    </row>
    <row r="50" spans="1:16" ht="15">
      <c r="A50" s="360"/>
      <c r="B50" s="319"/>
      <c r="C50" s="356"/>
      <c r="D50" s="345" t="s">
        <v>195</v>
      </c>
      <c r="E50" s="348" t="s">
        <v>196</v>
      </c>
      <c r="F50" s="338"/>
      <c r="G50" s="124">
        <f aca="true" t="shared" si="21" ref="G50:N50">SUM(G51:G52)</f>
        <v>0</v>
      </c>
      <c r="H50" s="83">
        <f t="shared" si="21"/>
        <v>0</v>
      </c>
      <c r="I50" s="82">
        <f t="shared" si="21"/>
        <v>0</v>
      </c>
      <c r="J50" s="83">
        <f t="shared" si="21"/>
        <v>0</v>
      </c>
      <c r="K50" s="82">
        <f t="shared" si="4"/>
        <v>0</v>
      </c>
      <c r="L50" s="83">
        <f t="shared" si="1"/>
        <v>0</v>
      </c>
      <c r="M50" s="82">
        <f t="shared" si="21"/>
        <v>0</v>
      </c>
      <c r="N50" s="136">
        <f t="shared" si="21"/>
        <v>0</v>
      </c>
      <c r="O50" s="124">
        <f t="shared" si="5"/>
        <v>0</v>
      </c>
      <c r="P50" s="110">
        <f t="shared" si="2"/>
        <v>0</v>
      </c>
    </row>
    <row r="51" spans="1:16" ht="15">
      <c r="A51" s="360"/>
      <c r="B51" s="319"/>
      <c r="C51" s="356"/>
      <c r="D51" s="346"/>
      <c r="E51" s="340" t="s">
        <v>194</v>
      </c>
      <c r="F51" s="324"/>
      <c r="G51" s="125">
        <v>0</v>
      </c>
      <c r="H51" s="85">
        <v>0</v>
      </c>
      <c r="I51" s="84">
        <v>0</v>
      </c>
      <c r="J51" s="85">
        <v>0</v>
      </c>
      <c r="K51" s="84">
        <f t="shared" si="4"/>
        <v>0</v>
      </c>
      <c r="L51" s="85">
        <f t="shared" si="1"/>
        <v>0</v>
      </c>
      <c r="M51" s="84"/>
      <c r="N51" s="137"/>
      <c r="O51" s="125">
        <f t="shared" si="5"/>
        <v>0</v>
      </c>
      <c r="P51" s="111">
        <f t="shared" si="2"/>
        <v>0</v>
      </c>
    </row>
    <row r="52" spans="1:16" ht="15.75" thickBot="1">
      <c r="A52" s="360"/>
      <c r="B52" s="319"/>
      <c r="C52" s="356"/>
      <c r="D52" s="347"/>
      <c r="E52" s="341" t="s">
        <v>182</v>
      </c>
      <c r="F52" s="342"/>
      <c r="G52" s="129">
        <v>0</v>
      </c>
      <c r="H52" s="96">
        <v>0</v>
      </c>
      <c r="I52" s="95">
        <v>0</v>
      </c>
      <c r="J52" s="96">
        <v>0</v>
      </c>
      <c r="K52" s="95">
        <f t="shared" si="4"/>
        <v>0</v>
      </c>
      <c r="L52" s="96">
        <f t="shared" si="1"/>
        <v>0</v>
      </c>
      <c r="M52" s="95"/>
      <c r="N52" s="141"/>
      <c r="O52" s="129">
        <f t="shared" si="5"/>
        <v>0</v>
      </c>
      <c r="P52" s="115">
        <f t="shared" si="2"/>
        <v>0</v>
      </c>
    </row>
    <row r="53" spans="1:16" ht="15">
      <c r="A53" s="360"/>
      <c r="B53" s="319"/>
      <c r="C53" s="356"/>
      <c r="D53" s="345" t="s">
        <v>197</v>
      </c>
      <c r="E53" s="348" t="s">
        <v>193</v>
      </c>
      <c r="F53" s="338"/>
      <c r="G53" s="124">
        <f aca="true" t="shared" si="22" ref="G53:N53">SUM(G54:G55)</f>
        <v>0</v>
      </c>
      <c r="H53" s="83">
        <f t="shared" si="22"/>
        <v>0</v>
      </c>
      <c r="I53" s="82">
        <f t="shared" si="22"/>
        <v>0</v>
      </c>
      <c r="J53" s="83">
        <f t="shared" si="22"/>
        <v>0</v>
      </c>
      <c r="K53" s="82">
        <f t="shared" si="4"/>
        <v>0</v>
      </c>
      <c r="L53" s="83">
        <f t="shared" si="1"/>
        <v>0</v>
      </c>
      <c r="M53" s="82">
        <f t="shared" si="22"/>
        <v>0</v>
      </c>
      <c r="N53" s="136">
        <f t="shared" si="22"/>
        <v>0</v>
      </c>
      <c r="O53" s="124">
        <f t="shared" si="5"/>
        <v>0</v>
      </c>
      <c r="P53" s="110">
        <f t="shared" si="2"/>
        <v>0</v>
      </c>
    </row>
    <row r="54" spans="1:16" ht="15">
      <c r="A54" s="360"/>
      <c r="B54" s="319"/>
      <c r="C54" s="356"/>
      <c r="D54" s="346"/>
      <c r="E54" s="340" t="s">
        <v>194</v>
      </c>
      <c r="F54" s="324"/>
      <c r="G54" s="125">
        <v>0</v>
      </c>
      <c r="H54" s="85">
        <v>0</v>
      </c>
      <c r="I54" s="84">
        <v>0</v>
      </c>
      <c r="J54" s="85">
        <v>0</v>
      </c>
      <c r="K54" s="84">
        <f t="shared" si="4"/>
        <v>0</v>
      </c>
      <c r="L54" s="85">
        <f t="shared" si="1"/>
        <v>0</v>
      </c>
      <c r="M54" s="84"/>
      <c r="N54" s="137"/>
      <c r="O54" s="125">
        <f t="shared" si="5"/>
        <v>0</v>
      </c>
      <c r="P54" s="111">
        <f t="shared" si="2"/>
        <v>0</v>
      </c>
    </row>
    <row r="55" spans="1:16" ht="15.75" thickBot="1">
      <c r="A55" s="360"/>
      <c r="B55" s="319"/>
      <c r="C55" s="356"/>
      <c r="D55" s="347"/>
      <c r="E55" s="341" t="s">
        <v>182</v>
      </c>
      <c r="F55" s="342"/>
      <c r="G55" s="129">
        <v>0</v>
      </c>
      <c r="H55" s="96">
        <v>0</v>
      </c>
      <c r="I55" s="95">
        <v>0</v>
      </c>
      <c r="J55" s="96">
        <v>0</v>
      </c>
      <c r="K55" s="95">
        <f t="shared" si="4"/>
        <v>0</v>
      </c>
      <c r="L55" s="96">
        <f t="shared" si="1"/>
        <v>0</v>
      </c>
      <c r="M55" s="95"/>
      <c r="N55" s="141"/>
      <c r="O55" s="129">
        <f t="shared" si="5"/>
        <v>0</v>
      </c>
      <c r="P55" s="115">
        <f t="shared" si="2"/>
        <v>0</v>
      </c>
    </row>
    <row r="56" spans="1:16" ht="15">
      <c r="A56" s="360"/>
      <c r="B56" s="319"/>
      <c r="C56" s="356"/>
      <c r="D56" s="349" t="s">
        <v>198</v>
      </c>
      <c r="E56" s="348" t="s">
        <v>198</v>
      </c>
      <c r="F56" s="338"/>
      <c r="G56" s="124">
        <f aca="true" t="shared" si="23" ref="G56:N56">SUM(G57:G58)</f>
        <v>0</v>
      </c>
      <c r="H56" s="83">
        <f t="shared" si="23"/>
        <v>0</v>
      </c>
      <c r="I56" s="82">
        <f t="shared" si="23"/>
        <v>0</v>
      </c>
      <c r="J56" s="83">
        <f t="shared" si="23"/>
        <v>0</v>
      </c>
      <c r="K56" s="82">
        <f t="shared" si="4"/>
        <v>0</v>
      </c>
      <c r="L56" s="83">
        <f t="shared" si="1"/>
        <v>0</v>
      </c>
      <c r="M56" s="82">
        <f t="shared" si="23"/>
        <v>3415</v>
      </c>
      <c r="N56" s="136">
        <f t="shared" si="23"/>
        <v>3415</v>
      </c>
      <c r="O56" s="124">
        <f t="shared" si="5"/>
        <v>3415</v>
      </c>
      <c r="P56" s="110">
        <f t="shared" si="2"/>
        <v>3415</v>
      </c>
    </row>
    <row r="57" spans="1:16" ht="15">
      <c r="A57" s="360"/>
      <c r="B57" s="319"/>
      <c r="C57" s="356"/>
      <c r="D57" s="350"/>
      <c r="E57" s="340" t="s">
        <v>194</v>
      </c>
      <c r="F57" s="324"/>
      <c r="G57" s="125">
        <f aca="true" t="shared" si="24" ref="G57:N58">G48+G51+G54</f>
        <v>0</v>
      </c>
      <c r="H57" s="85">
        <f t="shared" si="24"/>
        <v>0</v>
      </c>
      <c r="I57" s="84">
        <f t="shared" si="24"/>
        <v>0</v>
      </c>
      <c r="J57" s="85">
        <f t="shared" si="24"/>
        <v>0</v>
      </c>
      <c r="K57" s="84">
        <f t="shared" si="4"/>
        <v>0</v>
      </c>
      <c r="L57" s="85">
        <f t="shared" si="1"/>
        <v>0</v>
      </c>
      <c r="M57" s="84">
        <f t="shared" si="24"/>
        <v>0</v>
      </c>
      <c r="N57" s="137">
        <f t="shared" si="24"/>
        <v>0</v>
      </c>
      <c r="O57" s="125">
        <f t="shared" si="5"/>
        <v>0</v>
      </c>
      <c r="P57" s="111">
        <f t="shared" si="2"/>
        <v>0</v>
      </c>
    </row>
    <row r="58" spans="1:16" ht="15.75" thickBot="1">
      <c r="A58" s="360"/>
      <c r="B58" s="319"/>
      <c r="C58" s="357"/>
      <c r="D58" s="351"/>
      <c r="E58" s="341" t="s">
        <v>182</v>
      </c>
      <c r="F58" s="342"/>
      <c r="G58" s="129">
        <f t="shared" si="24"/>
        <v>0</v>
      </c>
      <c r="H58" s="96">
        <f t="shared" si="24"/>
        <v>0</v>
      </c>
      <c r="I58" s="95">
        <f t="shared" si="24"/>
        <v>0</v>
      </c>
      <c r="J58" s="96">
        <f t="shared" si="24"/>
        <v>0</v>
      </c>
      <c r="K58" s="95">
        <f t="shared" si="4"/>
        <v>0</v>
      </c>
      <c r="L58" s="96">
        <f t="shared" si="1"/>
        <v>0</v>
      </c>
      <c r="M58" s="95">
        <f t="shared" si="24"/>
        <v>3415</v>
      </c>
      <c r="N58" s="141">
        <f t="shared" si="24"/>
        <v>3415</v>
      </c>
      <c r="O58" s="129">
        <f t="shared" si="5"/>
        <v>3415</v>
      </c>
      <c r="P58" s="115">
        <f t="shared" si="2"/>
        <v>3415</v>
      </c>
    </row>
    <row r="59" spans="1:16" ht="15">
      <c r="A59" s="360"/>
      <c r="B59" s="319"/>
      <c r="C59" s="332" t="s">
        <v>159</v>
      </c>
      <c r="D59" s="333"/>
      <c r="E59" s="338" t="s">
        <v>199</v>
      </c>
      <c r="F59" s="339"/>
      <c r="G59" s="124">
        <f aca="true" t="shared" si="25" ref="G59:N59">G60+G63</f>
        <v>0</v>
      </c>
      <c r="H59" s="83">
        <f t="shared" si="25"/>
        <v>0</v>
      </c>
      <c r="I59" s="82">
        <f t="shared" si="25"/>
        <v>0</v>
      </c>
      <c r="J59" s="83">
        <f t="shared" si="25"/>
        <v>0</v>
      </c>
      <c r="K59" s="82">
        <f t="shared" si="4"/>
        <v>0</v>
      </c>
      <c r="L59" s="83">
        <f t="shared" si="1"/>
        <v>0</v>
      </c>
      <c r="M59" s="82">
        <f t="shared" si="25"/>
        <v>0</v>
      </c>
      <c r="N59" s="136">
        <f t="shared" si="25"/>
        <v>0</v>
      </c>
      <c r="O59" s="124">
        <f t="shared" si="5"/>
        <v>0</v>
      </c>
      <c r="P59" s="110">
        <f t="shared" si="2"/>
        <v>0</v>
      </c>
    </row>
    <row r="60" spans="1:16" ht="15">
      <c r="A60" s="360"/>
      <c r="B60" s="319"/>
      <c r="C60" s="334"/>
      <c r="D60" s="335"/>
      <c r="E60" s="340" t="s">
        <v>178</v>
      </c>
      <c r="F60" s="324"/>
      <c r="G60" s="126">
        <f aca="true" t="shared" si="26" ref="G60:N60">SUM(G61:G62)</f>
        <v>0</v>
      </c>
      <c r="H60" s="88">
        <f t="shared" si="26"/>
        <v>0</v>
      </c>
      <c r="I60" s="87">
        <f t="shared" si="26"/>
        <v>0</v>
      </c>
      <c r="J60" s="88">
        <f t="shared" si="26"/>
        <v>0</v>
      </c>
      <c r="K60" s="87">
        <f t="shared" si="4"/>
        <v>0</v>
      </c>
      <c r="L60" s="88">
        <f t="shared" si="1"/>
        <v>0</v>
      </c>
      <c r="M60" s="87">
        <f t="shared" si="26"/>
        <v>0</v>
      </c>
      <c r="N60" s="138">
        <f t="shared" si="26"/>
        <v>0</v>
      </c>
      <c r="O60" s="126">
        <f t="shared" si="5"/>
        <v>0</v>
      </c>
      <c r="P60" s="112">
        <f t="shared" si="2"/>
        <v>0</v>
      </c>
    </row>
    <row r="61" spans="1:16" ht="15">
      <c r="A61" s="360"/>
      <c r="B61" s="319"/>
      <c r="C61" s="334"/>
      <c r="D61" s="335"/>
      <c r="E61" s="86"/>
      <c r="F61" s="121" t="s">
        <v>180</v>
      </c>
      <c r="G61" s="126">
        <v>0</v>
      </c>
      <c r="H61" s="88">
        <v>0</v>
      </c>
      <c r="I61" s="87">
        <v>0</v>
      </c>
      <c r="J61" s="88">
        <v>0</v>
      </c>
      <c r="K61" s="87">
        <f t="shared" si="4"/>
        <v>0</v>
      </c>
      <c r="L61" s="88">
        <f t="shared" si="1"/>
        <v>0</v>
      </c>
      <c r="M61" s="87"/>
      <c r="N61" s="138"/>
      <c r="O61" s="126">
        <f t="shared" si="5"/>
        <v>0</v>
      </c>
      <c r="P61" s="112">
        <f t="shared" si="2"/>
        <v>0</v>
      </c>
    </row>
    <row r="62" spans="1:16" ht="15">
      <c r="A62" s="360"/>
      <c r="B62" s="319"/>
      <c r="C62" s="334"/>
      <c r="D62" s="335"/>
      <c r="E62" s="86"/>
      <c r="F62" s="121" t="s">
        <v>181</v>
      </c>
      <c r="G62" s="126">
        <v>0</v>
      </c>
      <c r="H62" s="88">
        <v>0</v>
      </c>
      <c r="I62" s="87">
        <v>0</v>
      </c>
      <c r="J62" s="88">
        <v>0</v>
      </c>
      <c r="K62" s="87">
        <f t="shared" si="4"/>
        <v>0</v>
      </c>
      <c r="L62" s="88">
        <f t="shared" si="1"/>
        <v>0</v>
      </c>
      <c r="M62" s="87"/>
      <c r="N62" s="138"/>
      <c r="O62" s="126">
        <f t="shared" si="5"/>
        <v>0</v>
      </c>
      <c r="P62" s="112">
        <f t="shared" si="2"/>
        <v>0</v>
      </c>
    </row>
    <row r="63" spans="1:16" ht="15.75" thickBot="1">
      <c r="A63" s="360"/>
      <c r="B63" s="319"/>
      <c r="C63" s="336"/>
      <c r="D63" s="337"/>
      <c r="E63" s="341" t="s">
        <v>182</v>
      </c>
      <c r="F63" s="342"/>
      <c r="G63" s="127">
        <v>0</v>
      </c>
      <c r="H63" s="91">
        <v>0</v>
      </c>
      <c r="I63" s="90">
        <v>0</v>
      </c>
      <c r="J63" s="91">
        <v>0</v>
      </c>
      <c r="K63" s="90">
        <f t="shared" si="4"/>
        <v>0</v>
      </c>
      <c r="L63" s="91">
        <f t="shared" si="1"/>
        <v>0</v>
      </c>
      <c r="M63" s="90"/>
      <c r="N63" s="139"/>
      <c r="O63" s="127">
        <f t="shared" si="5"/>
        <v>0</v>
      </c>
      <c r="P63" s="113">
        <f t="shared" si="2"/>
        <v>0</v>
      </c>
    </row>
    <row r="64" spans="1:16" ht="15">
      <c r="A64" s="360"/>
      <c r="B64" s="319"/>
      <c r="C64" s="332" t="s">
        <v>210</v>
      </c>
      <c r="D64" s="333"/>
      <c r="E64" s="338" t="s">
        <v>200</v>
      </c>
      <c r="F64" s="339"/>
      <c r="G64" s="124">
        <f>G65+G69</f>
        <v>0</v>
      </c>
      <c r="H64" s="83">
        <f>H65+H69</f>
        <v>0</v>
      </c>
      <c r="I64" s="82">
        <f aca="true" t="shared" si="27" ref="I64:P64">I65+I69</f>
        <v>0</v>
      </c>
      <c r="J64" s="83">
        <f t="shared" si="27"/>
        <v>0</v>
      </c>
      <c r="K64" s="82">
        <f t="shared" si="27"/>
        <v>0</v>
      </c>
      <c r="L64" s="83">
        <f t="shared" si="27"/>
        <v>0</v>
      </c>
      <c r="M64" s="82">
        <f t="shared" si="27"/>
        <v>1649698</v>
      </c>
      <c r="N64" s="136">
        <f t="shared" si="27"/>
        <v>1204793</v>
      </c>
      <c r="O64" s="124">
        <f t="shared" si="27"/>
        <v>1649698</v>
      </c>
      <c r="P64" s="110">
        <f t="shared" si="27"/>
        <v>1204793</v>
      </c>
    </row>
    <row r="65" spans="1:16" ht="15">
      <c r="A65" s="360"/>
      <c r="B65" s="319"/>
      <c r="C65" s="334"/>
      <c r="D65" s="335"/>
      <c r="E65" s="343" t="s">
        <v>178</v>
      </c>
      <c r="F65" s="344"/>
      <c r="G65" s="126">
        <f>SUM(G66:G68)</f>
        <v>0</v>
      </c>
      <c r="H65" s="88">
        <f>SUM(H66:H68)</f>
        <v>0</v>
      </c>
      <c r="I65" s="87">
        <f aca="true" t="shared" si="28" ref="I65:P65">SUM(I66:I68)</f>
        <v>0</v>
      </c>
      <c r="J65" s="88">
        <f t="shared" si="28"/>
        <v>0</v>
      </c>
      <c r="K65" s="87">
        <f t="shared" si="28"/>
        <v>0</v>
      </c>
      <c r="L65" s="88">
        <f t="shared" si="28"/>
        <v>0</v>
      </c>
      <c r="M65" s="87">
        <f t="shared" si="28"/>
        <v>1534602</v>
      </c>
      <c r="N65" s="138">
        <f t="shared" si="28"/>
        <v>1095511</v>
      </c>
      <c r="O65" s="126">
        <f t="shared" si="28"/>
        <v>1534602</v>
      </c>
      <c r="P65" s="112">
        <f t="shared" si="28"/>
        <v>1095511</v>
      </c>
    </row>
    <row r="66" spans="1:16" ht="15">
      <c r="A66" s="360"/>
      <c r="B66" s="319"/>
      <c r="C66" s="334"/>
      <c r="D66" s="335"/>
      <c r="E66" s="86"/>
      <c r="F66" s="121" t="s">
        <v>179</v>
      </c>
      <c r="G66" s="126">
        <f>G6+G43</f>
        <v>0</v>
      </c>
      <c r="H66" s="88">
        <f>H6+H43</f>
        <v>0</v>
      </c>
      <c r="I66" s="87">
        <f aca="true" t="shared" si="29" ref="I66:P66">I6+I43</f>
        <v>0</v>
      </c>
      <c r="J66" s="88">
        <f t="shared" si="29"/>
        <v>0</v>
      </c>
      <c r="K66" s="87">
        <f t="shared" si="29"/>
        <v>0</v>
      </c>
      <c r="L66" s="88">
        <f t="shared" si="29"/>
        <v>0</v>
      </c>
      <c r="M66" s="87">
        <f t="shared" si="29"/>
        <v>0</v>
      </c>
      <c r="N66" s="138">
        <f t="shared" si="29"/>
        <v>0</v>
      </c>
      <c r="O66" s="126">
        <f t="shared" si="29"/>
        <v>0</v>
      </c>
      <c r="P66" s="112">
        <f t="shared" si="29"/>
        <v>0</v>
      </c>
    </row>
    <row r="67" spans="1:16" ht="15">
      <c r="A67" s="360"/>
      <c r="B67" s="319"/>
      <c r="C67" s="334"/>
      <c r="D67" s="335"/>
      <c r="E67" s="89"/>
      <c r="F67" s="121" t="s">
        <v>180</v>
      </c>
      <c r="G67" s="126">
        <f>G7+G44+G61</f>
        <v>0</v>
      </c>
      <c r="H67" s="88">
        <f>H7+H44+H61</f>
        <v>0</v>
      </c>
      <c r="I67" s="87">
        <f aca="true" t="shared" si="30" ref="I67:P67">I7+I44+I61</f>
        <v>0</v>
      </c>
      <c r="J67" s="88">
        <f t="shared" si="30"/>
        <v>0</v>
      </c>
      <c r="K67" s="87">
        <f t="shared" si="30"/>
        <v>0</v>
      </c>
      <c r="L67" s="88">
        <f t="shared" si="30"/>
        <v>0</v>
      </c>
      <c r="M67" s="87">
        <f t="shared" si="30"/>
        <v>433771</v>
      </c>
      <c r="N67" s="138">
        <f t="shared" si="30"/>
        <v>312591</v>
      </c>
      <c r="O67" s="126">
        <f t="shared" si="30"/>
        <v>433771</v>
      </c>
      <c r="P67" s="112">
        <f t="shared" si="30"/>
        <v>312591</v>
      </c>
    </row>
    <row r="68" spans="1:16" ht="15">
      <c r="A68" s="360"/>
      <c r="B68" s="319"/>
      <c r="C68" s="334"/>
      <c r="D68" s="335"/>
      <c r="E68" s="86"/>
      <c r="F68" s="121" t="s">
        <v>181</v>
      </c>
      <c r="G68" s="126">
        <f>G8+G45+G57+G62</f>
        <v>0</v>
      </c>
      <c r="H68" s="88">
        <f>H8+H45+H57+H62</f>
        <v>0</v>
      </c>
      <c r="I68" s="87">
        <f aca="true" t="shared" si="31" ref="I68:P68">I8+I45+I57+I62</f>
        <v>0</v>
      </c>
      <c r="J68" s="88">
        <f t="shared" si="31"/>
        <v>0</v>
      </c>
      <c r="K68" s="87">
        <f t="shared" si="31"/>
        <v>0</v>
      </c>
      <c r="L68" s="88">
        <f t="shared" si="31"/>
        <v>0</v>
      </c>
      <c r="M68" s="87">
        <f t="shared" si="31"/>
        <v>1100831</v>
      </c>
      <c r="N68" s="138">
        <f t="shared" si="31"/>
        <v>782920</v>
      </c>
      <c r="O68" s="126">
        <f t="shared" si="31"/>
        <v>1100831</v>
      </c>
      <c r="P68" s="112">
        <f t="shared" si="31"/>
        <v>782920</v>
      </c>
    </row>
    <row r="69" spans="1:16" ht="15.75" thickBot="1">
      <c r="A69" s="360"/>
      <c r="B69" s="320"/>
      <c r="C69" s="336"/>
      <c r="D69" s="337"/>
      <c r="E69" s="341" t="s">
        <v>182</v>
      </c>
      <c r="F69" s="342"/>
      <c r="G69" s="127">
        <f>G9+G46+G58+G63</f>
        <v>0</v>
      </c>
      <c r="H69" s="91">
        <f>H9+H46+H58+H63</f>
        <v>0</v>
      </c>
      <c r="I69" s="90">
        <f aca="true" t="shared" si="32" ref="I69:P69">I9+I46+I58+I63</f>
        <v>0</v>
      </c>
      <c r="J69" s="91">
        <f t="shared" si="32"/>
        <v>0</v>
      </c>
      <c r="K69" s="90">
        <f t="shared" si="32"/>
        <v>0</v>
      </c>
      <c r="L69" s="91">
        <f t="shared" si="32"/>
        <v>0</v>
      </c>
      <c r="M69" s="90">
        <f t="shared" si="32"/>
        <v>115096</v>
      </c>
      <c r="N69" s="139">
        <f t="shared" si="32"/>
        <v>109282</v>
      </c>
      <c r="O69" s="127">
        <f t="shared" si="32"/>
        <v>115096</v>
      </c>
      <c r="P69" s="113">
        <f t="shared" si="32"/>
        <v>109282</v>
      </c>
    </row>
    <row r="70" spans="1:18" s="71" customFormat="1" ht="30" customHeight="1">
      <c r="A70" s="360"/>
      <c r="B70" s="327" t="s">
        <v>160</v>
      </c>
      <c r="C70" s="321" t="s">
        <v>28</v>
      </c>
      <c r="D70" s="322"/>
      <c r="E70" s="322"/>
      <c r="F70" s="322"/>
      <c r="G70" s="130">
        <v>0</v>
      </c>
      <c r="H70" s="98">
        <v>0</v>
      </c>
      <c r="I70" s="97">
        <v>0</v>
      </c>
      <c r="J70" s="98">
        <v>0</v>
      </c>
      <c r="K70" s="97">
        <f aca="true" t="shared" si="33" ref="K70:K84">G70+I70</f>
        <v>0</v>
      </c>
      <c r="L70" s="98">
        <f aca="true" t="shared" si="34" ref="L70:L84">H70+J70</f>
        <v>0</v>
      </c>
      <c r="M70" s="97">
        <v>1723</v>
      </c>
      <c r="N70" s="142">
        <v>1723</v>
      </c>
      <c r="O70" s="130">
        <f aca="true" t="shared" si="35" ref="O70:O84">K70+M70</f>
        <v>1723</v>
      </c>
      <c r="P70" s="116">
        <f aca="true" t="shared" si="36" ref="P70:P84">L70+N70</f>
        <v>1723</v>
      </c>
      <c r="Q70" s="238"/>
      <c r="R70" s="238"/>
    </row>
    <row r="71" spans="1:16" ht="30" customHeight="1" thickBot="1">
      <c r="A71" s="360"/>
      <c r="B71" s="328"/>
      <c r="C71" s="330" t="s">
        <v>161</v>
      </c>
      <c r="D71" s="331"/>
      <c r="E71" s="331"/>
      <c r="F71" s="331"/>
      <c r="G71" s="127">
        <v>0</v>
      </c>
      <c r="H71" s="91">
        <v>0</v>
      </c>
      <c r="I71" s="90">
        <v>0</v>
      </c>
      <c r="J71" s="91">
        <v>0</v>
      </c>
      <c r="K71" s="90">
        <f t="shared" si="33"/>
        <v>0</v>
      </c>
      <c r="L71" s="91">
        <f t="shared" si="34"/>
        <v>0</v>
      </c>
      <c r="M71" s="90">
        <v>0</v>
      </c>
      <c r="N71" s="139">
        <v>0</v>
      </c>
      <c r="O71" s="127">
        <f t="shared" si="35"/>
        <v>0</v>
      </c>
      <c r="P71" s="113">
        <f t="shared" si="36"/>
        <v>0</v>
      </c>
    </row>
    <row r="72" spans="1:16" ht="30" customHeight="1" thickBot="1">
      <c r="A72" s="360"/>
      <c r="B72" s="329"/>
      <c r="C72" s="310" t="s">
        <v>162</v>
      </c>
      <c r="D72" s="311"/>
      <c r="E72" s="311"/>
      <c r="F72" s="311"/>
      <c r="G72" s="131">
        <f aca="true" t="shared" si="37" ref="G72:N72">SUM(G70:G71)</f>
        <v>0</v>
      </c>
      <c r="H72" s="100">
        <f t="shared" si="37"/>
        <v>0</v>
      </c>
      <c r="I72" s="99">
        <f t="shared" si="37"/>
        <v>0</v>
      </c>
      <c r="J72" s="100">
        <f t="shared" si="37"/>
        <v>0</v>
      </c>
      <c r="K72" s="99">
        <f t="shared" si="33"/>
        <v>0</v>
      </c>
      <c r="L72" s="100">
        <f t="shared" si="34"/>
        <v>0</v>
      </c>
      <c r="M72" s="99">
        <f t="shared" si="37"/>
        <v>1723</v>
      </c>
      <c r="N72" s="143">
        <f t="shared" si="37"/>
        <v>1723</v>
      </c>
      <c r="O72" s="131">
        <f t="shared" si="35"/>
        <v>1723</v>
      </c>
      <c r="P72" s="117">
        <f t="shared" si="36"/>
        <v>1723</v>
      </c>
    </row>
    <row r="73" spans="1:16" ht="15">
      <c r="A73" s="360"/>
      <c r="B73" s="318" t="s">
        <v>57</v>
      </c>
      <c r="C73" s="321" t="s">
        <v>163</v>
      </c>
      <c r="D73" s="322"/>
      <c r="E73" s="322"/>
      <c r="F73" s="322"/>
      <c r="G73" s="130">
        <v>0</v>
      </c>
      <c r="H73" s="98">
        <v>0</v>
      </c>
      <c r="I73" s="97">
        <v>0</v>
      </c>
      <c r="J73" s="98">
        <v>0</v>
      </c>
      <c r="K73" s="97">
        <f t="shared" si="33"/>
        <v>0</v>
      </c>
      <c r="L73" s="98">
        <f t="shared" si="34"/>
        <v>0</v>
      </c>
      <c r="M73" s="97">
        <v>0</v>
      </c>
      <c r="N73" s="142">
        <v>0</v>
      </c>
      <c r="O73" s="130">
        <f t="shared" si="35"/>
        <v>0</v>
      </c>
      <c r="P73" s="116">
        <f t="shared" si="36"/>
        <v>0</v>
      </c>
    </row>
    <row r="74" spans="1:16" ht="15">
      <c r="A74" s="360"/>
      <c r="B74" s="319"/>
      <c r="C74" s="323" t="s">
        <v>153</v>
      </c>
      <c r="D74" s="324"/>
      <c r="E74" s="324"/>
      <c r="F74" s="324"/>
      <c r="G74" s="126">
        <v>9</v>
      </c>
      <c r="H74" s="88">
        <v>9</v>
      </c>
      <c r="I74" s="87">
        <v>48</v>
      </c>
      <c r="J74" s="88">
        <v>48</v>
      </c>
      <c r="K74" s="87">
        <f t="shared" si="33"/>
        <v>57</v>
      </c>
      <c r="L74" s="88">
        <f t="shared" si="34"/>
        <v>57</v>
      </c>
      <c r="M74" s="87">
        <v>437</v>
      </c>
      <c r="N74" s="138">
        <v>437</v>
      </c>
      <c r="O74" s="126">
        <f t="shared" si="35"/>
        <v>494</v>
      </c>
      <c r="P74" s="112">
        <f t="shared" si="36"/>
        <v>494</v>
      </c>
    </row>
    <row r="75" spans="1:16" ht="15">
      <c r="A75" s="360"/>
      <c r="B75" s="319"/>
      <c r="C75" s="323" t="s">
        <v>56</v>
      </c>
      <c r="D75" s="324"/>
      <c r="E75" s="324"/>
      <c r="F75" s="324"/>
      <c r="G75" s="126">
        <v>46</v>
      </c>
      <c r="H75" s="88">
        <v>46</v>
      </c>
      <c r="I75" s="87">
        <v>34</v>
      </c>
      <c r="J75" s="88">
        <v>34</v>
      </c>
      <c r="K75" s="87">
        <f t="shared" si="33"/>
        <v>80</v>
      </c>
      <c r="L75" s="88">
        <f t="shared" si="34"/>
        <v>80</v>
      </c>
      <c r="M75" s="87">
        <v>19797</v>
      </c>
      <c r="N75" s="138">
        <v>19797</v>
      </c>
      <c r="O75" s="126">
        <f t="shared" si="35"/>
        <v>19877</v>
      </c>
      <c r="P75" s="112">
        <f t="shared" si="36"/>
        <v>19877</v>
      </c>
    </row>
    <row r="76" spans="1:16" ht="15.75" thickBot="1">
      <c r="A76" s="360"/>
      <c r="B76" s="319"/>
      <c r="C76" s="330" t="s">
        <v>164</v>
      </c>
      <c r="D76" s="331"/>
      <c r="E76" s="331"/>
      <c r="F76" s="331"/>
      <c r="G76" s="127">
        <v>0</v>
      </c>
      <c r="H76" s="91">
        <v>0</v>
      </c>
      <c r="I76" s="90">
        <v>0</v>
      </c>
      <c r="J76" s="91">
        <v>0</v>
      </c>
      <c r="K76" s="90">
        <f t="shared" si="33"/>
        <v>0</v>
      </c>
      <c r="L76" s="91">
        <f t="shared" si="34"/>
        <v>0</v>
      </c>
      <c r="M76" s="90">
        <v>0</v>
      </c>
      <c r="N76" s="139">
        <v>0</v>
      </c>
      <c r="O76" s="127">
        <f t="shared" si="35"/>
        <v>0</v>
      </c>
      <c r="P76" s="113">
        <f t="shared" si="36"/>
        <v>0</v>
      </c>
    </row>
    <row r="77" spans="1:16" ht="15.75" thickBot="1">
      <c r="A77" s="360"/>
      <c r="B77" s="320"/>
      <c r="C77" s="310" t="s">
        <v>165</v>
      </c>
      <c r="D77" s="311"/>
      <c r="E77" s="311"/>
      <c r="F77" s="311"/>
      <c r="G77" s="131">
        <f aca="true" t="shared" si="38" ref="G77:N77">SUM(G73:G76)</f>
        <v>55</v>
      </c>
      <c r="H77" s="100">
        <f t="shared" si="38"/>
        <v>55</v>
      </c>
      <c r="I77" s="99">
        <f t="shared" si="38"/>
        <v>82</v>
      </c>
      <c r="J77" s="100">
        <f t="shared" si="38"/>
        <v>82</v>
      </c>
      <c r="K77" s="99">
        <f t="shared" si="33"/>
        <v>137</v>
      </c>
      <c r="L77" s="100">
        <f t="shared" si="34"/>
        <v>137</v>
      </c>
      <c r="M77" s="99">
        <f t="shared" si="38"/>
        <v>20234</v>
      </c>
      <c r="N77" s="143">
        <f t="shared" si="38"/>
        <v>20234</v>
      </c>
      <c r="O77" s="131">
        <f t="shared" si="35"/>
        <v>20371</v>
      </c>
      <c r="P77" s="117">
        <f t="shared" si="36"/>
        <v>20371</v>
      </c>
    </row>
    <row r="78" spans="1:16" ht="17.25" customHeight="1">
      <c r="A78" s="360"/>
      <c r="B78" s="318" t="s">
        <v>67</v>
      </c>
      <c r="C78" s="321" t="s">
        <v>63</v>
      </c>
      <c r="D78" s="322"/>
      <c r="E78" s="322"/>
      <c r="F78" s="322"/>
      <c r="G78" s="130">
        <v>0</v>
      </c>
      <c r="H78" s="98">
        <v>0</v>
      </c>
      <c r="I78" s="97">
        <v>0</v>
      </c>
      <c r="J78" s="98">
        <v>0</v>
      </c>
      <c r="K78" s="97">
        <f t="shared" si="33"/>
        <v>0</v>
      </c>
      <c r="L78" s="98">
        <f t="shared" si="34"/>
        <v>0</v>
      </c>
      <c r="M78" s="97">
        <v>4630</v>
      </c>
      <c r="N78" s="142">
        <v>4630</v>
      </c>
      <c r="O78" s="130">
        <f t="shared" si="35"/>
        <v>4630</v>
      </c>
      <c r="P78" s="116">
        <f t="shared" si="36"/>
        <v>4630</v>
      </c>
    </row>
    <row r="79" spans="1:16" ht="17.25" customHeight="1">
      <c r="A79" s="360"/>
      <c r="B79" s="319"/>
      <c r="C79" s="325" t="s">
        <v>166</v>
      </c>
      <c r="D79" s="326"/>
      <c r="E79" s="326"/>
      <c r="F79" s="326"/>
      <c r="G79" s="132">
        <v>0</v>
      </c>
      <c r="H79" s="102">
        <v>0</v>
      </c>
      <c r="I79" s="101">
        <v>0</v>
      </c>
      <c r="J79" s="102">
        <v>0</v>
      </c>
      <c r="K79" s="101">
        <f t="shared" si="33"/>
        <v>0</v>
      </c>
      <c r="L79" s="102">
        <f t="shared" si="34"/>
        <v>0</v>
      </c>
      <c r="M79" s="101">
        <v>0</v>
      </c>
      <c r="N79" s="144">
        <v>0</v>
      </c>
      <c r="O79" s="132">
        <f t="shared" si="35"/>
        <v>0</v>
      </c>
      <c r="P79" s="118">
        <f t="shared" si="36"/>
        <v>0</v>
      </c>
    </row>
    <row r="80" spans="1:16" ht="17.25" customHeight="1" thickBot="1">
      <c r="A80" s="360"/>
      <c r="B80" s="319"/>
      <c r="C80" s="325" t="s">
        <v>167</v>
      </c>
      <c r="D80" s="326"/>
      <c r="E80" s="326"/>
      <c r="F80" s="326"/>
      <c r="G80" s="132">
        <v>347</v>
      </c>
      <c r="H80" s="102">
        <v>347</v>
      </c>
      <c r="I80" s="101">
        <v>0</v>
      </c>
      <c r="J80" s="102">
        <v>0</v>
      </c>
      <c r="K80" s="101">
        <f t="shared" si="33"/>
        <v>347</v>
      </c>
      <c r="L80" s="102">
        <f t="shared" si="34"/>
        <v>347</v>
      </c>
      <c r="M80" s="101">
        <v>838</v>
      </c>
      <c r="N80" s="144">
        <v>838</v>
      </c>
      <c r="O80" s="132">
        <f t="shared" si="35"/>
        <v>1185</v>
      </c>
      <c r="P80" s="118">
        <f t="shared" si="36"/>
        <v>1185</v>
      </c>
    </row>
    <row r="81" spans="1:16" ht="17.25" customHeight="1" thickBot="1">
      <c r="A81" s="360"/>
      <c r="B81" s="320"/>
      <c r="C81" s="310" t="s">
        <v>168</v>
      </c>
      <c r="D81" s="311"/>
      <c r="E81" s="311"/>
      <c r="F81" s="311"/>
      <c r="G81" s="133">
        <f aca="true" t="shared" si="39" ref="G81:N81">SUM(G78:G80)</f>
        <v>347</v>
      </c>
      <c r="H81" s="104">
        <f t="shared" si="39"/>
        <v>347</v>
      </c>
      <c r="I81" s="103">
        <f t="shared" si="39"/>
        <v>0</v>
      </c>
      <c r="J81" s="104">
        <f t="shared" si="39"/>
        <v>0</v>
      </c>
      <c r="K81" s="103">
        <f t="shared" si="33"/>
        <v>347</v>
      </c>
      <c r="L81" s="104">
        <f t="shared" si="34"/>
        <v>347</v>
      </c>
      <c r="M81" s="103">
        <f t="shared" si="39"/>
        <v>5468</v>
      </c>
      <c r="N81" s="145">
        <f t="shared" si="39"/>
        <v>5468</v>
      </c>
      <c r="O81" s="133">
        <f t="shared" si="35"/>
        <v>5815</v>
      </c>
      <c r="P81" s="119">
        <f t="shared" si="36"/>
        <v>5815</v>
      </c>
    </row>
    <row r="82" spans="1:16" ht="17.25" customHeight="1" thickBot="1">
      <c r="A82" s="360"/>
      <c r="B82" s="310" t="s">
        <v>169</v>
      </c>
      <c r="C82" s="311"/>
      <c r="D82" s="311"/>
      <c r="E82" s="311"/>
      <c r="F82" s="311"/>
      <c r="G82" s="133">
        <v>846</v>
      </c>
      <c r="H82" s="104">
        <v>846</v>
      </c>
      <c r="I82" s="103">
        <v>1945</v>
      </c>
      <c r="J82" s="104">
        <v>1945</v>
      </c>
      <c r="K82" s="103">
        <f t="shared" si="33"/>
        <v>2791</v>
      </c>
      <c r="L82" s="104">
        <f t="shared" si="34"/>
        <v>2791</v>
      </c>
      <c r="M82" s="103"/>
      <c r="N82" s="145"/>
      <c r="O82" s="133">
        <f t="shared" si="35"/>
        <v>2791</v>
      </c>
      <c r="P82" s="119">
        <f t="shared" si="36"/>
        <v>2791</v>
      </c>
    </row>
    <row r="83" spans="1:16" ht="17.25" customHeight="1" thickBot="1">
      <c r="A83" s="360"/>
      <c r="B83" s="310" t="s">
        <v>170</v>
      </c>
      <c r="C83" s="311"/>
      <c r="D83" s="311"/>
      <c r="E83" s="311"/>
      <c r="F83" s="311"/>
      <c r="G83" s="133">
        <v>0</v>
      </c>
      <c r="H83" s="104">
        <v>0</v>
      </c>
      <c r="I83" s="103">
        <v>0</v>
      </c>
      <c r="J83" s="104">
        <v>0</v>
      </c>
      <c r="K83" s="103">
        <f t="shared" si="33"/>
        <v>0</v>
      </c>
      <c r="L83" s="104">
        <f t="shared" si="34"/>
        <v>0</v>
      </c>
      <c r="M83" s="103"/>
      <c r="N83" s="145"/>
      <c r="O83" s="133">
        <f t="shared" si="35"/>
        <v>0</v>
      </c>
      <c r="P83" s="119">
        <f t="shared" si="36"/>
        <v>0</v>
      </c>
    </row>
    <row r="84" spans="1:18" s="72" customFormat="1" ht="19.5" thickBot="1">
      <c r="A84" s="361"/>
      <c r="B84" s="312" t="s">
        <v>154</v>
      </c>
      <c r="C84" s="313"/>
      <c r="D84" s="313"/>
      <c r="E84" s="313"/>
      <c r="F84" s="314"/>
      <c r="G84" s="134">
        <f aca="true" t="shared" si="40" ref="G84:N84">G64+G72+G77+G81+G82+G83</f>
        <v>1248</v>
      </c>
      <c r="H84" s="106">
        <f t="shared" si="40"/>
        <v>1248</v>
      </c>
      <c r="I84" s="105">
        <f t="shared" si="40"/>
        <v>2027</v>
      </c>
      <c r="J84" s="106">
        <f t="shared" si="40"/>
        <v>2027</v>
      </c>
      <c r="K84" s="105">
        <f t="shared" si="33"/>
        <v>3275</v>
      </c>
      <c r="L84" s="106">
        <f t="shared" si="34"/>
        <v>3275</v>
      </c>
      <c r="M84" s="105">
        <f t="shared" si="40"/>
        <v>1677123</v>
      </c>
      <c r="N84" s="146">
        <f t="shared" si="40"/>
        <v>1232218</v>
      </c>
      <c r="O84" s="134">
        <f t="shared" si="35"/>
        <v>1680398</v>
      </c>
      <c r="P84" s="120">
        <f t="shared" si="36"/>
        <v>1235493</v>
      </c>
      <c r="Q84" s="239"/>
      <c r="R84" s="239"/>
    </row>
    <row r="85" spans="1:16" ht="15.75" customHeight="1" thickBot="1">
      <c r="A85" s="315" t="s">
        <v>155</v>
      </c>
      <c r="B85" s="310" t="s">
        <v>156</v>
      </c>
      <c r="C85" s="311"/>
      <c r="D85" s="311"/>
      <c r="E85" s="311"/>
      <c r="F85" s="311"/>
      <c r="G85" s="285">
        <v>-1016</v>
      </c>
      <c r="H85" s="287"/>
      <c r="I85" s="283">
        <v>-2551</v>
      </c>
      <c r="J85" s="287"/>
      <c r="K85" s="283">
        <f>G85+I85</f>
        <v>-3567</v>
      </c>
      <c r="L85" s="287"/>
      <c r="M85" s="283">
        <v>1222213</v>
      </c>
      <c r="N85" s="284"/>
      <c r="O85" s="285">
        <f>K85+M85</f>
        <v>1218646</v>
      </c>
      <c r="P85" s="286"/>
    </row>
    <row r="86" spans="1:16" ht="15.75" customHeight="1">
      <c r="A86" s="316"/>
      <c r="B86" s="318" t="s">
        <v>171</v>
      </c>
      <c r="C86" s="321" t="s">
        <v>81</v>
      </c>
      <c r="D86" s="322"/>
      <c r="E86" s="322"/>
      <c r="F86" s="322"/>
      <c r="G86" s="292">
        <v>4</v>
      </c>
      <c r="H86" s="307"/>
      <c r="I86" s="290">
        <v>0</v>
      </c>
      <c r="J86" s="307"/>
      <c r="K86" s="290">
        <f aca="true" t="shared" si="41" ref="K86:K92">G86+I86</f>
        <v>4</v>
      </c>
      <c r="L86" s="307"/>
      <c r="M86" s="290">
        <v>2398</v>
      </c>
      <c r="N86" s="291"/>
      <c r="O86" s="292">
        <f aca="true" t="shared" si="42" ref="O86:O92">K86+M86</f>
        <v>2402</v>
      </c>
      <c r="P86" s="293"/>
    </row>
    <row r="87" spans="1:16" ht="15">
      <c r="A87" s="316"/>
      <c r="B87" s="319"/>
      <c r="C87" s="323" t="s">
        <v>82</v>
      </c>
      <c r="D87" s="324"/>
      <c r="E87" s="324"/>
      <c r="F87" s="324"/>
      <c r="G87" s="296">
        <v>0</v>
      </c>
      <c r="H87" s="308"/>
      <c r="I87" s="294">
        <v>0</v>
      </c>
      <c r="J87" s="308"/>
      <c r="K87" s="294">
        <f t="shared" si="41"/>
        <v>0</v>
      </c>
      <c r="L87" s="308"/>
      <c r="M87" s="294">
        <v>4565</v>
      </c>
      <c r="N87" s="295"/>
      <c r="O87" s="296">
        <f t="shared" si="42"/>
        <v>4565</v>
      </c>
      <c r="P87" s="297"/>
    </row>
    <row r="88" spans="1:16" ht="15.75" thickBot="1">
      <c r="A88" s="316"/>
      <c r="B88" s="319"/>
      <c r="C88" s="330" t="s">
        <v>83</v>
      </c>
      <c r="D88" s="331"/>
      <c r="E88" s="331"/>
      <c r="F88" s="331"/>
      <c r="G88" s="281">
        <v>0</v>
      </c>
      <c r="H88" s="309"/>
      <c r="I88" s="298">
        <v>0</v>
      </c>
      <c r="J88" s="309"/>
      <c r="K88" s="298">
        <f t="shared" si="41"/>
        <v>0</v>
      </c>
      <c r="L88" s="309"/>
      <c r="M88" s="298">
        <v>265</v>
      </c>
      <c r="N88" s="299"/>
      <c r="O88" s="281">
        <f t="shared" si="42"/>
        <v>265</v>
      </c>
      <c r="P88" s="282"/>
    </row>
    <row r="89" spans="1:16" ht="15.75" thickBot="1">
      <c r="A89" s="316"/>
      <c r="B89" s="320"/>
      <c r="C89" s="310" t="s">
        <v>172</v>
      </c>
      <c r="D89" s="311"/>
      <c r="E89" s="311"/>
      <c r="F89" s="311"/>
      <c r="G89" s="285">
        <f>SUM(G86:H88)</f>
        <v>4</v>
      </c>
      <c r="H89" s="287"/>
      <c r="I89" s="283">
        <f>SUM(I86:J88)</f>
        <v>0</v>
      </c>
      <c r="J89" s="287"/>
      <c r="K89" s="283">
        <f t="shared" si="41"/>
        <v>4</v>
      </c>
      <c r="L89" s="287"/>
      <c r="M89" s="283">
        <f>SUM(M86:N88)</f>
        <v>7228</v>
      </c>
      <c r="N89" s="284"/>
      <c r="O89" s="285">
        <f t="shared" si="42"/>
        <v>7232</v>
      </c>
      <c r="P89" s="286"/>
    </row>
    <row r="90" spans="1:16" ht="15.75" thickBot="1">
      <c r="A90" s="316"/>
      <c r="B90" s="310" t="s">
        <v>173</v>
      </c>
      <c r="C90" s="311"/>
      <c r="D90" s="311"/>
      <c r="E90" s="311"/>
      <c r="F90" s="311"/>
      <c r="G90" s="285">
        <v>0</v>
      </c>
      <c r="H90" s="287"/>
      <c r="I90" s="283">
        <v>0</v>
      </c>
      <c r="J90" s="287"/>
      <c r="K90" s="283">
        <f t="shared" si="41"/>
        <v>0</v>
      </c>
      <c r="L90" s="287"/>
      <c r="M90" s="283">
        <v>0</v>
      </c>
      <c r="N90" s="284"/>
      <c r="O90" s="285">
        <f t="shared" si="42"/>
        <v>0</v>
      </c>
      <c r="P90" s="286"/>
    </row>
    <row r="91" spans="1:16" ht="15.75" thickBot="1">
      <c r="A91" s="316"/>
      <c r="B91" s="310" t="s">
        <v>85</v>
      </c>
      <c r="C91" s="311"/>
      <c r="D91" s="311"/>
      <c r="E91" s="311"/>
      <c r="F91" s="311"/>
      <c r="G91" s="285">
        <v>2260</v>
      </c>
      <c r="H91" s="287"/>
      <c r="I91" s="283">
        <v>4578</v>
      </c>
      <c r="J91" s="287"/>
      <c r="K91" s="283">
        <f t="shared" si="41"/>
        <v>6838</v>
      </c>
      <c r="L91" s="287"/>
      <c r="M91" s="283">
        <v>2777</v>
      </c>
      <c r="N91" s="284"/>
      <c r="O91" s="285">
        <f t="shared" si="42"/>
        <v>9615</v>
      </c>
      <c r="P91" s="286"/>
    </row>
    <row r="92" spans="1:18" s="72" customFormat="1" ht="19.5" thickBot="1">
      <c r="A92" s="317"/>
      <c r="B92" s="300" t="s">
        <v>157</v>
      </c>
      <c r="C92" s="301"/>
      <c r="D92" s="301"/>
      <c r="E92" s="301"/>
      <c r="F92" s="302"/>
      <c r="G92" s="264">
        <f>G85+G89+G90+G91</f>
        <v>1248</v>
      </c>
      <c r="H92" s="288"/>
      <c r="I92" s="262">
        <f>I85+I89+I90+I91</f>
        <v>2027</v>
      </c>
      <c r="J92" s="288"/>
      <c r="K92" s="262">
        <f t="shared" si="41"/>
        <v>3275</v>
      </c>
      <c r="L92" s="288"/>
      <c r="M92" s="262">
        <f>M85+M89+M90+M91</f>
        <v>1232218</v>
      </c>
      <c r="N92" s="263"/>
      <c r="O92" s="264">
        <f t="shared" si="42"/>
        <v>1235493</v>
      </c>
      <c r="P92" s="265"/>
      <c r="Q92" s="239"/>
      <c r="R92" s="239"/>
    </row>
    <row r="93" spans="7:16" ht="16.5" thickBot="1" thickTop="1">
      <c r="G93" s="107"/>
      <c r="H93" s="107"/>
      <c r="I93" s="107"/>
      <c r="J93" s="107"/>
      <c r="K93" s="107"/>
      <c r="L93" s="107"/>
      <c r="M93" s="107"/>
      <c r="N93" s="107"/>
      <c r="O93" s="107"/>
      <c r="P93" s="107"/>
    </row>
    <row r="94" spans="1:18" s="69" customFormat="1" ht="17.25" thickBot="1" thickTop="1">
      <c r="A94" s="303" t="s">
        <v>174</v>
      </c>
      <c r="B94" s="304"/>
      <c r="C94" s="304"/>
      <c r="D94" s="304"/>
      <c r="E94" s="304"/>
      <c r="F94" s="305"/>
      <c r="G94" s="306">
        <v>0</v>
      </c>
      <c r="H94" s="289"/>
      <c r="I94" s="266">
        <v>0</v>
      </c>
      <c r="J94" s="289"/>
      <c r="K94" s="266">
        <f>G94+I94</f>
        <v>0</v>
      </c>
      <c r="L94" s="289"/>
      <c r="M94" s="266">
        <v>0</v>
      </c>
      <c r="N94" s="267"/>
      <c r="O94" s="268">
        <f>K94+M94</f>
        <v>0</v>
      </c>
      <c r="P94" s="267"/>
      <c r="Q94" s="108"/>
      <c r="R94" s="108"/>
    </row>
    <row r="95" spans="7:18" s="69" customFormat="1" ht="16.5" thickTop="1"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</row>
    <row r="96" spans="7:16" ht="29.25" customHeight="1"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7:16" ht="14.25" customHeight="1"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7:16" ht="14.25" customHeight="1">
      <c r="G98" s="107"/>
      <c r="H98" s="107"/>
      <c r="I98" s="107"/>
      <c r="J98" s="107"/>
      <c r="K98" s="107"/>
      <c r="L98" s="107"/>
      <c r="M98" s="107"/>
      <c r="N98" s="107"/>
      <c r="O98" s="107"/>
      <c r="P98" s="107"/>
    </row>
    <row r="99" spans="7:16" ht="14.25" customHeight="1">
      <c r="G99" s="107"/>
      <c r="H99" s="107"/>
      <c r="I99" s="107"/>
      <c r="J99" s="107"/>
      <c r="K99" s="107"/>
      <c r="L99" s="107"/>
      <c r="M99" s="107"/>
      <c r="N99" s="107"/>
      <c r="O99" s="107"/>
      <c r="P99" s="107"/>
    </row>
    <row r="100" spans="7:16" ht="14.25" customHeight="1"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</row>
    <row r="101" spans="7:16" ht="14.25" customHeight="1"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</row>
    <row r="102" spans="7:16" ht="14.25" customHeight="1"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</row>
    <row r="103" spans="7:16" ht="14.25" customHeight="1"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</row>
    <row r="104" spans="7:16" ht="14.25" customHeight="1"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</row>
    <row r="105" spans="7:16" ht="14.25" customHeight="1"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7:16" ht="14.25" customHeight="1"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</row>
    <row r="107" spans="7:16" ht="14.25" customHeight="1"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</row>
    <row r="108" spans="7:16" ht="14.25" customHeight="1"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</row>
    <row r="109" ht="14.25" customHeight="1"/>
    <row r="110" ht="14.25" customHeight="1"/>
    <row r="111" ht="14.25" customHeight="1"/>
  </sheetData>
  <sheetProtection password="C66D" sheet="1"/>
  <mergeCells count="137">
    <mergeCell ref="K90:L90"/>
    <mergeCell ref="K91:L91"/>
    <mergeCell ref="K92:L92"/>
    <mergeCell ref="K94:L94"/>
    <mergeCell ref="K2:L2"/>
    <mergeCell ref="K85:L85"/>
    <mergeCell ref="K86:L86"/>
    <mergeCell ref="K87:L87"/>
    <mergeCell ref="K88:L88"/>
    <mergeCell ref="K89:L89"/>
    <mergeCell ref="A4:A84"/>
    <mergeCell ref="B4:B69"/>
    <mergeCell ref="C4:D9"/>
    <mergeCell ref="D29:D34"/>
    <mergeCell ref="D41:D46"/>
    <mergeCell ref="C88:F88"/>
    <mergeCell ref="E4:F4"/>
    <mergeCell ref="E5:F5"/>
    <mergeCell ref="E9:F9"/>
    <mergeCell ref="C10:C46"/>
    <mergeCell ref="D10:D15"/>
    <mergeCell ref="E10:F10"/>
    <mergeCell ref="E11:F11"/>
    <mergeCell ref="E15:F15"/>
    <mergeCell ref="D16:D22"/>
    <mergeCell ref="E16:F16"/>
    <mergeCell ref="E17:F17"/>
    <mergeCell ref="E21:F21"/>
    <mergeCell ref="D23:D28"/>
    <mergeCell ref="E23:F23"/>
    <mergeCell ref="E24:F24"/>
    <mergeCell ref="E28:F28"/>
    <mergeCell ref="E29:F29"/>
    <mergeCell ref="E30:F30"/>
    <mergeCell ref="E34:F34"/>
    <mergeCell ref="D35:D40"/>
    <mergeCell ref="E35:F35"/>
    <mergeCell ref="E36:F36"/>
    <mergeCell ref="E40:F40"/>
    <mergeCell ref="E41:F41"/>
    <mergeCell ref="E42:F42"/>
    <mergeCell ref="E46:F46"/>
    <mergeCell ref="C47:C58"/>
    <mergeCell ref="D47:D49"/>
    <mergeCell ref="E47:F47"/>
    <mergeCell ref="E48:F48"/>
    <mergeCell ref="E49:F49"/>
    <mergeCell ref="D50:D52"/>
    <mergeCell ref="E50:F50"/>
    <mergeCell ref="E51:F51"/>
    <mergeCell ref="E52:F52"/>
    <mergeCell ref="D53:D55"/>
    <mergeCell ref="E53:F53"/>
    <mergeCell ref="E54:F54"/>
    <mergeCell ref="E55:F55"/>
    <mergeCell ref="D56:D58"/>
    <mergeCell ref="E56:F56"/>
    <mergeCell ref="E57:F57"/>
    <mergeCell ref="E58:F58"/>
    <mergeCell ref="C59:D63"/>
    <mergeCell ref="E59:F59"/>
    <mergeCell ref="E60:F60"/>
    <mergeCell ref="E63:F63"/>
    <mergeCell ref="C64:D69"/>
    <mergeCell ref="E64:F64"/>
    <mergeCell ref="E65:F65"/>
    <mergeCell ref="E69:F69"/>
    <mergeCell ref="B70:B72"/>
    <mergeCell ref="C70:F70"/>
    <mergeCell ref="C71:F71"/>
    <mergeCell ref="C72:F72"/>
    <mergeCell ref="B73:B77"/>
    <mergeCell ref="C73:F73"/>
    <mergeCell ref="C74:F74"/>
    <mergeCell ref="C75:F75"/>
    <mergeCell ref="C76:F76"/>
    <mergeCell ref="C77:F77"/>
    <mergeCell ref="B78:B81"/>
    <mergeCell ref="C78:F78"/>
    <mergeCell ref="C79:F79"/>
    <mergeCell ref="C80:F80"/>
    <mergeCell ref="C81:F81"/>
    <mergeCell ref="B82:F82"/>
    <mergeCell ref="B83:F83"/>
    <mergeCell ref="B84:F84"/>
    <mergeCell ref="A85:A92"/>
    <mergeCell ref="B85:F85"/>
    <mergeCell ref="G85:H85"/>
    <mergeCell ref="B86:B89"/>
    <mergeCell ref="C86:F86"/>
    <mergeCell ref="G86:H86"/>
    <mergeCell ref="C87:F87"/>
    <mergeCell ref="G87:H87"/>
    <mergeCell ref="G88:H88"/>
    <mergeCell ref="C89:F89"/>
    <mergeCell ref="G89:H89"/>
    <mergeCell ref="B90:F90"/>
    <mergeCell ref="G90:H90"/>
    <mergeCell ref="B91:F91"/>
    <mergeCell ref="G91:H91"/>
    <mergeCell ref="B92:F92"/>
    <mergeCell ref="G92:H92"/>
    <mergeCell ref="A94:F94"/>
    <mergeCell ref="G94:H94"/>
    <mergeCell ref="I85:J85"/>
    <mergeCell ref="I86:J86"/>
    <mergeCell ref="I87:J87"/>
    <mergeCell ref="I88:J88"/>
    <mergeCell ref="I89:J89"/>
    <mergeCell ref="I90:J90"/>
    <mergeCell ref="I91:J91"/>
    <mergeCell ref="I92:J92"/>
    <mergeCell ref="I94:J94"/>
    <mergeCell ref="M85:N85"/>
    <mergeCell ref="O85:P85"/>
    <mergeCell ref="M86:N86"/>
    <mergeCell ref="O86:P86"/>
    <mergeCell ref="M87:N87"/>
    <mergeCell ref="O87:P87"/>
    <mergeCell ref="M88:N88"/>
    <mergeCell ref="O88:P88"/>
    <mergeCell ref="M89:N89"/>
    <mergeCell ref="O89:P89"/>
    <mergeCell ref="M90:N90"/>
    <mergeCell ref="O90:P90"/>
    <mergeCell ref="M91:N91"/>
    <mergeCell ref="O91:P91"/>
    <mergeCell ref="M92:N92"/>
    <mergeCell ref="O92:P92"/>
    <mergeCell ref="M94:N94"/>
    <mergeCell ref="O94:P94"/>
    <mergeCell ref="A2:F3"/>
    <mergeCell ref="A1:P1"/>
    <mergeCell ref="G2:H2"/>
    <mergeCell ref="I2:J2"/>
    <mergeCell ref="M2:N2"/>
    <mergeCell ref="O2:P2"/>
  </mergeCells>
  <printOptions/>
  <pageMargins left="0.7" right="0.7" top="0.75" bottom="0.75" header="0.3" footer="0.3"/>
  <pageSetup horizontalDpi="600" verticalDpi="600" orientation="landscape" paperSize="9" scale="57" r:id="rId1"/>
  <headerFooter>
    <oddHeader>&amp;C&amp;"Times New Roman,Félkövér"&amp;14Szár Községi Önkormányzat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E12" sqref="E12"/>
    </sheetView>
  </sheetViews>
  <sheetFormatPr defaultColWidth="9.140625" defaultRowHeight="12.75"/>
  <cols>
    <col min="1" max="1" width="5.7109375" style="67" customWidth="1"/>
    <col min="2" max="2" width="33.140625" style="67" bestFit="1" customWidth="1"/>
    <col min="3" max="3" width="14.00390625" style="67" bestFit="1" customWidth="1"/>
    <col min="4" max="16384" width="9.140625" style="67" customWidth="1"/>
  </cols>
  <sheetData>
    <row r="1" spans="1:3" ht="19.5" thickBot="1">
      <c r="A1" s="369" t="s">
        <v>142</v>
      </c>
      <c r="B1" s="370"/>
      <c r="C1" s="371"/>
    </row>
    <row r="2" spans="1:3" ht="16.5" thickBot="1">
      <c r="A2" s="365" t="s">
        <v>5</v>
      </c>
      <c r="B2" s="366"/>
      <c r="C2" s="73" t="s">
        <v>175</v>
      </c>
    </row>
    <row r="3" spans="1:3" ht="15.75" thickBot="1">
      <c r="A3" s="367" t="s">
        <v>143</v>
      </c>
      <c r="B3" s="368"/>
      <c r="C3" s="58">
        <f>SUM(C4:C5)</f>
        <v>32329.398</v>
      </c>
    </row>
    <row r="4" spans="1:3" ht="15">
      <c r="A4" s="74"/>
      <c r="B4" s="61" t="s">
        <v>146</v>
      </c>
      <c r="C4" s="62">
        <v>32201.058</v>
      </c>
    </row>
    <row r="5" spans="1:3" ht="15.75" thickBot="1">
      <c r="A5" s="75"/>
      <c r="B5" s="63" t="s">
        <v>55</v>
      </c>
      <c r="C5" s="64">
        <v>128.34</v>
      </c>
    </row>
    <row r="6" spans="1:3" ht="15.75" thickBot="1">
      <c r="A6" s="367" t="s">
        <v>144</v>
      </c>
      <c r="B6" s="368"/>
      <c r="C6" s="58">
        <f>SUM(C7:C8)</f>
        <v>306886.82</v>
      </c>
    </row>
    <row r="7" spans="1:3" ht="15">
      <c r="A7" s="76"/>
      <c r="B7" s="59" t="s">
        <v>147</v>
      </c>
      <c r="C7" s="60">
        <f>242321.877+64564.943</f>
        <v>306886.82</v>
      </c>
    </row>
    <row r="8" spans="1:3" ht="15.75" thickBot="1">
      <c r="A8" s="77"/>
      <c r="B8" s="56" t="s">
        <v>148</v>
      </c>
      <c r="C8" s="57"/>
    </row>
    <row r="9" spans="1:3" ht="15.75" thickBot="1">
      <c r="A9" s="367" t="s">
        <v>209</v>
      </c>
      <c r="B9" s="368"/>
      <c r="C9" s="58">
        <f>SUM(C10:C11)</f>
        <v>318982.442</v>
      </c>
    </row>
    <row r="10" spans="1:3" ht="15">
      <c r="A10" s="77"/>
      <c r="B10" s="56" t="s">
        <v>149</v>
      </c>
      <c r="C10" s="57">
        <v>317417.65599999996</v>
      </c>
    </row>
    <row r="11" spans="1:3" ht="15.75" thickBot="1">
      <c r="A11" s="77"/>
      <c r="B11" s="56" t="s">
        <v>150</v>
      </c>
      <c r="C11" s="57">
        <f>992.133+572.653</f>
        <v>1564.786</v>
      </c>
    </row>
    <row r="12" spans="1:8" ht="15.75" thickBot="1">
      <c r="A12" s="367" t="s">
        <v>145</v>
      </c>
      <c r="B12" s="368"/>
      <c r="C12" s="58">
        <f>SUM(C13:C14)</f>
        <v>20233.775999999998</v>
      </c>
      <c r="E12" s="78"/>
      <c r="F12" s="78"/>
      <c r="H12" s="78"/>
    </row>
    <row r="13" spans="1:3" ht="15">
      <c r="A13" s="76"/>
      <c r="B13" s="59" t="s">
        <v>146</v>
      </c>
      <c r="C13" s="60">
        <v>19796.941</v>
      </c>
    </row>
    <row r="14" spans="1:3" ht="15.75" thickBot="1">
      <c r="A14" s="79"/>
      <c r="B14" s="65" t="s">
        <v>55</v>
      </c>
      <c r="C14" s="66">
        <v>436.835</v>
      </c>
    </row>
  </sheetData>
  <sheetProtection password="C66D" sheet="1"/>
  <mergeCells count="6">
    <mergeCell ref="A2:B2"/>
    <mergeCell ref="A3:B3"/>
    <mergeCell ref="A6:B6"/>
    <mergeCell ref="A9:B9"/>
    <mergeCell ref="A12:B12"/>
    <mergeCell ref="A1:C1"/>
  </mergeCells>
  <printOptions/>
  <pageMargins left="0.7" right="0.7" top="0.75" bottom="0.75" header="0.3" footer="0.3"/>
  <pageSetup horizontalDpi="600" verticalDpi="600" orientation="portrait" paperSize="9" r:id="rId1"/>
  <headerFooter>
    <oddHeader>&amp;C&amp;"Times New Roman,Félkövér"&amp;14Szár Községi Önkormányzat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75.421875" style="4" customWidth="1"/>
    <col min="2" max="2" width="14.7109375" style="4" bestFit="1" customWidth="1"/>
    <col min="3" max="3" width="15.28125" style="4" bestFit="1" customWidth="1"/>
    <col min="4" max="4" width="15.00390625" style="4" bestFit="1" customWidth="1"/>
    <col min="5" max="5" width="10.00390625" style="4" bestFit="1" customWidth="1"/>
    <col min="6" max="16384" width="9.140625" style="4" customWidth="1"/>
  </cols>
  <sheetData>
    <row r="1" spans="1:5" ht="16.5" thickBot="1">
      <c r="A1" s="372" t="s">
        <v>5</v>
      </c>
      <c r="B1" s="374" t="s">
        <v>122</v>
      </c>
      <c r="C1" s="375"/>
      <c r="D1" s="375"/>
      <c r="E1" s="376"/>
    </row>
    <row r="2" spans="1:6" s="7" customFormat="1" ht="43.5" thickBot="1">
      <c r="A2" s="373"/>
      <c r="B2" s="14" t="s">
        <v>121</v>
      </c>
      <c r="C2" s="13" t="s">
        <v>123</v>
      </c>
      <c r="D2" s="21" t="s">
        <v>124</v>
      </c>
      <c r="E2" s="24" t="s">
        <v>125</v>
      </c>
      <c r="F2" s="9"/>
    </row>
    <row r="3" spans="1:6" s="55" customFormat="1" ht="15">
      <c r="A3" s="34" t="s">
        <v>138</v>
      </c>
      <c r="B3" s="49"/>
      <c r="C3" s="50">
        <v>1</v>
      </c>
      <c r="D3" s="51"/>
      <c r="E3" s="46">
        <f>SUM(B3:D3)</f>
        <v>1</v>
      </c>
      <c r="F3" s="5"/>
    </row>
    <row r="4" spans="1:6" s="55" customFormat="1" ht="15">
      <c r="A4" s="19" t="s">
        <v>139</v>
      </c>
      <c r="B4" s="52"/>
      <c r="C4" s="53">
        <v>1</v>
      </c>
      <c r="D4" s="54"/>
      <c r="E4" s="47">
        <f aca="true" t="shared" si="0" ref="E4:E20">SUM(B4:D4)</f>
        <v>1</v>
      </c>
      <c r="F4" s="5"/>
    </row>
    <row r="5" spans="1:6" s="55" customFormat="1" ht="15">
      <c r="A5" s="19" t="s">
        <v>140</v>
      </c>
      <c r="B5" s="52"/>
      <c r="C5" s="53">
        <v>5</v>
      </c>
      <c r="D5" s="54"/>
      <c r="E5" s="47">
        <f t="shared" si="0"/>
        <v>5</v>
      </c>
      <c r="F5" s="5"/>
    </row>
    <row r="6" spans="1:6" s="6" customFormat="1" ht="15" thickBot="1">
      <c r="A6" s="20" t="s">
        <v>141</v>
      </c>
      <c r="B6" s="14">
        <f>SUM(B3:B5)</f>
        <v>0</v>
      </c>
      <c r="C6" s="13">
        <f>SUM(C3:C5)</f>
        <v>7</v>
      </c>
      <c r="D6" s="21">
        <f>SUM(D3:D5)</f>
        <v>0</v>
      </c>
      <c r="E6" s="48">
        <f t="shared" si="0"/>
        <v>7</v>
      </c>
      <c r="F6" s="8"/>
    </row>
    <row r="7" spans="1:5" ht="15">
      <c r="A7" s="34" t="s">
        <v>119</v>
      </c>
      <c r="B7" s="35">
        <v>4</v>
      </c>
      <c r="C7" s="36"/>
      <c r="D7" s="37">
        <v>3</v>
      </c>
      <c r="E7" s="38">
        <f t="shared" si="0"/>
        <v>7</v>
      </c>
    </row>
    <row r="8" spans="1:5" ht="15">
      <c r="A8" s="18" t="s">
        <v>130</v>
      </c>
      <c r="B8" s="15"/>
      <c r="C8" s="12"/>
      <c r="D8" s="22">
        <v>2</v>
      </c>
      <c r="E8" s="25">
        <f t="shared" si="0"/>
        <v>2</v>
      </c>
    </row>
    <row r="9" spans="1:5" ht="15">
      <c r="A9" s="19" t="s">
        <v>120</v>
      </c>
      <c r="B9" s="16">
        <v>1</v>
      </c>
      <c r="C9" s="12"/>
      <c r="D9" s="22"/>
      <c r="E9" s="25">
        <f t="shared" si="0"/>
        <v>1</v>
      </c>
    </row>
    <row r="10" spans="1:5" ht="15">
      <c r="A10" s="18" t="s">
        <v>131</v>
      </c>
      <c r="B10" s="15"/>
      <c r="C10" s="12"/>
      <c r="D10" s="22">
        <v>8</v>
      </c>
      <c r="E10" s="25">
        <f t="shared" si="0"/>
        <v>8</v>
      </c>
    </row>
    <row r="11" spans="1:5" ht="15">
      <c r="A11" s="19" t="s">
        <v>132</v>
      </c>
      <c r="B11" s="16"/>
      <c r="C11" s="10"/>
      <c r="D11" s="23">
        <v>1</v>
      </c>
      <c r="E11" s="26">
        <f t="shared" si="0"/>
        <v>1</v>
      </c>
    </row>
    <row r="12" spans="1:5" s="6" customFormat="1" ht="15" thickBot="1">
      <c r="A12" s="20" t="s">
        <v>127</v>
      </c>
      <c r="B12" s="17">
        <f>SUM(B7:B11)</f>
        <v>5</v>
      </c>
      <c r="C12" s="11">
        <f>SUM(C7:C11)</f>
        <v>0</v>
      </c>
      <c r="D12" s="39">
        <f>SUM(D7:D11)</f>
        <v>14</v>
      </c>
      <c r="E12" s="27">
        <f t="shared" si="0"/>
        <v>19</v>
      </c>
    </row>
    <row r="13" spans="1:5" ht="45">
      <c r="A13" s="18" t="s">
        <v>133</v>
      </c>
      <c r="B13" s="15">
        <v>1</v>
      </c>
      <c r="C13" s="12"/>
      <c r="D13" s="22"/>
      <c r="E13" s="25">
        <f t="shared" si="0"/>
        <v>1</v>
      </c>
    </row>
    <row r="14" spans="1:5" ht="30">
      <c r="A14" s="19" t="s">
        <v>134</v>
      </c>
      <c r="B14" s="16">
        <v>1</v>
      </c>
      <c r="C14" s="10"/>
      <c r="D14" s="23"/>
      <c r="E14" s="26">
        <f t="shared" si="0"/>
        <v>1</v>
      </c>
    </row>
    <row r="15" spans="1:5" ht="30">
      <c r="A15" s="19" t="s">
        <v>135</v>
      </c>
      <c r="B15" s="16">
        <v>2</v>
      </c>
      <c r="C15" s="10"/>
      <c r="D15" s="23"/>
      <c r="E15" s="26">
        <f t="shared" si="0"/>
        <v>2</v>
      </c>
    </row>
    <row r="16" spans="1:5" ht="15">
      <c r="A16" s="19" t="s">
        <v>136</v>
      </c>
      <c r="B16" s="16">
        <v>4</v>
      </c>
      <c r="C16" s="10"/>
      <c r="D16" s="23"/>
      <c r="E16" s="26">
        <f t="shared" si="0"/>
        <v>4</v>
      </c>
    </row>
    <row r="17" spans="1:5" s="6" customFormat="1" ht="15" thickBot="1">
      <c r="A17" s="28" t="s">
        <v>126</v>
      </c>
      <c r="B17" s="29">
        <f>SUM(B13:B16)</f>
        <v>8</v>
      </c>
      <c r="C17" s="44">
        <f>SUM(C13:C16)</f>
        <v>0</v>
      </c>
      <c r="D17" s="45">
        <f>SUM(D13:D16)</f>
        <v>0</v>
      </c>
      <c r="E17" s="30">
        <f t="shared" si="0"/>
        <v>8</v>
      </c>
    </row>
    <row r="18" spans="1:5" ht="15">
      <c r="A18" s="34" t="s">
        <v>137</v>
      </c>
      <c r="B18" s="35">
        <v>1</v>
      </c>
      <c r="C18" s="36"/>
      <c r="D18" s="37"/>
      <c r="E18" s="38">
        <f t="shared" si="0"/>
        <v>1</v>
      </c>
    </row>
    <row r="19" spans="1:5" s="6" customFormat="1" ht="15" thickBot="1">
      <c r="A19" s="20" t="s">
        <v>128</v>
      </c>
      <c r="B19" s="17">
        <f>B18</f>
        <v>1</v>
      </c>
      <c r="C19" s="40">
        <f>C18</f>
        <v>0</v>
      </c>
      <c r="D19" s="41">
        <f>D18</f>
        <v>0</v>
      </c>
      <c r="E19" s="27">
        <f t="shared" si="0"/>
        <v>1</v>
      </c>
    </row>
    <row r="20" spans="1:5" s="6" customFormat="1" ht="15" thickBot="1">
      <c r="A20" s="31" t="s">
        <v>129</v>
      </c>
      <c r="B20" s="32">
        <f>B12+B17+B19</f>
        <v>14</v>
      </c>
      <c r="C20" s="42">
        <f>C12+C17+C19</f>
        <v>0</v>
      </c>
      <c r="D20" s="43">
        <f>D12+D17+D19</f>
        <v>14</v>
      </c>
      <c r="E20" s="33">
        <f t="shared" si="0"/>
        <v>28</v>
      </c>
    </row>
  </sheetData>
  <sheetProtection password="C66D" sheet="1"/>
  <mergeCells count="2">
    <mergeCell ref="A1:A2"/>
    <mergeCell ref="B1:E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Kekezsu</cp:lastModifiedBy>
  <cp:lastPrinted>2016-05-26T13:25:03Z</cp:lastPrinted>
  <dcterms:created xsi:type="dcterms:W3CDTF">2014-01-13T16:29:21Z</dcterms:created>
  <dcterms:modified xsi:type="dcterms:W3CDTF">2016-05-27T08:10:05Z</dcterms:modified>
  <cp:category/>
  <cp:version/>
  <cp:contentType/>
  <cp:contentStatus/>
</cp:coreProperties>
</file>