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16"/>
  </bookViews>
  <sheets>
    <sheet name="1.mell." sheetId="1" r:id="rId1"/>
    <sheet name="2.mell." sheetId="2" r:id="rId2"/>
    <sheet name="3.mell." sheetId="3" r:id="rId3"/>
    <sheet name="4.mell." sheetId="4" r:id="rId4"/>
    <sheet name="4.a.mell." sheetId="5" r:id="rId5"/>
    <sheet name="4.b.mell." sheetId="6" r:id="rId6"/>
    <sheet name="5.mell." sheetId="7" r:id="rId7"/>
    <sheet name="6.mell." sheetId="8" r:id="rId8"/>
    <sheet name="7.1.mell." sheetId="9" r:id="rId9"/>
    <sheet name="7.2.mell." sheetId="10" r:id="rId10"/>
    <sheet name="8.mell." sheetId="11" r:id="rId11"/>
    <sheet name="9.mell." sheetId="12" r:id="rId12"/>
    <sheet name="10.mell." sheetId="13" r:id="rId13"/>
    <sheet name="10.a.mell." sheetId="14" r:id="rId14"/>
    <sheet name="11.mell." sheetId="15" r:id="rId15"/>
    <sheet name="12.mell." sheetId="16" r:id="rId16"/>
    <sheet name="13.mell." sheetId="17" r:id="rId17"/>
    <sheet name="14.mell." sheetId="18" r:id="rId18"/>
    <sheet name="15.mell." sheetId="19" r:id="rId19"/>
    <sheet name="16. mell." sheetId="20" r:id="rId20"/>
    <sheet name="17.mell." sheetId="21" r:id="rId21"/>
    <sheet name="18.mell." sheetId="22" r:id="rId22"/>
    <sheet name="19.mell.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<sst xmlns="http://schemas.openxmlformats.org/spreadsheetml/2006/main" count="1533" uniqueCount="954">
  <si>
    <t>TIOP-3.2.3.A-13/1 Lakhatási beruházásij támogatásának benyújtása</t>
  </si>
  <si>
    <t>Ideiglenes áramvételi hely kialakítása</t>
  </si>
  <si>
    <t>KEOP-1.2.0 Földterület vásárlás</t>
  </si>
  <si>
    <t>Közvilágítási lámpatestek csere terve</t>
  </si>
  <si>
    <t>Körvtélyes, Nagyrét utcai út építése I. ütem</t>
  </si>
  <si>
    <t>Önkormányzat informatikai eszköz vásárlása</t>
  </si>
  <si>
    <t>Mohács-Víz Kft. Üzletrész vásárlás</t>
  </si>
  <si>
    <t>Komlói Bányász Sportkör Kft. Törzstőke befizetés</t>
  </si>
  <si>
    <t>Forr-Line Kft. munkahelyteremtési támogatása</t>
  </si>
  <si>
    <t>Rapid Bt. munkahelyteremtési támogatása</t>
  </si>
  <si>
    <t>Horváth Lászlóné munkahelyteremtési támogatása</t>
  </si>
  <si>
    <t>Komló-Habilitas Np.Kh.Kft. munkahelyteremtési támogatása</t>
  </si>
  <si>
    <t>Völgyesi és Völgyesi Kft. munkahelyteremtési támogatása</t>
  </si>
  <si>
    <t>Viziközmű rekonstrukció</t>
  </si>
  <si>
    <t>Alsószilvási Óvoda felújítása (önk.)</t>
  </si>
  <si>
    <t>Vis maior igény benyújtása</t>
  </si>
  <si>
    <t>Szilvási Általános Iskola felújítása (önk.)</t>
  </si>
  <si>
    <t>Komló Városi Óvoda évközi felújítása</t>
  </si>
  <si>
    <t>Piac- és vásárcsarnok kémény felújítása Városgondnokságnál</t>
  </si>
  <si>
    <t>Felhalmozási kiadások együtt:</t>
  </si>
  <si>
    <t>KEOP-1.3.0/9-11 "Ivóvíz-minőség javítás" pályázat előkészítése</t>
  </si>
  <si>
    <t>956/3 hrsz. Garázs telek visszavásárlása</t>
  </si>
  <si>
    <t>Komló-Sikonda kerékpárút</t>
  </si>
  <si>
    <t>2014-2016.</t>
  </si>
  <si>
    <t>Intézmények működési bevételei összesen:</t>
  </si>
  <si>
    <t>Egyéb sajátos folyó bevételek (önkormányzati egyéb helyiségek bérbeadása)</t>
  </si>
  <si>
    <t>KEOP-7.1.0/11-2011-0014 Szennyvízberuházás előkészítési projekt</t>
  </si>
  <si>
    <t>KEOP-5.3.0 Önerőkiegészítő támogatás</t>
  </si>
  <si>
    <t>DDOP-5.1.5/B-11-2011-0018 Belvízrendezési pályázat</t>
  </si>
  <si>
    <t>Mecsekfalui szabadidőközpont fejlesztése (LEADER pályázat)</t>
  </si>
  <si>
    <t>KEOP-5.5.0/A pályázatok</t>
  </si>
  <si>
    <t>- Szakiskola</t>
  </si>
  <si>
    <t>- KBSK futófolyosó</t>
  </si>
  <si>
    <t>- KBSK tornaterem</t>
  </si>
  <si>
    <t>- Közvilágítás korszerűsítés II. ütem</t>
  </si>
  <si>
    <t>Bányanyitással kapcsolatos koncepció díjának finanszírozása</t>
  </si>
  <si>
    <t>DDOP-2.1.1. Turisztikai célú kerékpárút kialakítása</t>
  </si>
  <si>
    <t>Magyar-Horvát IPA pályázat</t>
  </si>
  <si>
    <t>Nemzeti Összetartozás Emlékmű</t>
  </si>
  <si>
    <t>TÁMOP-5.3.6-11/1 Esély a kibontakozásra</t>
  </si>
  <si>
    <t>TÁMOP-2.4.5-12/7 Rugalmas munkahelyek</t>
  </si>
  <si>
    <t>DDOP-2.1.1/A.B-12 Komloszaurusztól a bányászatig Komlón (Könyvtár nyújtotta be)</t>
  </si>
  <si>
    <t>Hálózafejlesztési hozzájárulás szennyvízberuházáshoz</t>
  </si>
  <si>
    <t>a/ Működési célú költségvetési támogatás</t>
  </si>
  <si>
    <t>Kiegészítő támogatás (étkeztetés)</t>
  </si>
  <si>
    <t>Központosított támogatás</t>
  </si>
  <si>
    <t>Működőképesség megőrzését szolgáló kiegészítő támogatás (költségvetési tv.IV. sz. melléklet 1. Önkormányzati fejezeti tartalék IV. pont)</t>
  </si>
  <si>
    <t>b/ Fejlesztési célú költségvetési támogatás</t>
  </si>
  <si>
    <t>Ebből működési pénzmaradvány</t>
  </si>
  <si>
    <t xml:space="preserve">         fejlesztési pénzmaradvány</t>
  </si>
  <si>
    <t>Tárgyévi hitelfelvétel:</t>
  </si>
  <si>
    <t>Közös Önkormányzati Hivatal működési bevételei</t>
  </si>
  <si>
    <t>Közös Önkormányzati Hivatal közhatalmi bevételei</t>
  </si>
  <si>
    <t>felújításhoz kapcsolódó áfa bevétel</t>
  </si>
  <si>
    <t>felhalmozási és tőkebevétel (Hivatal)</t>
  </si>
  <si>
    <t>Támogatásértékű felhalmozási bevétel Városgondnokság</t>
  </si>
  <si>
    <t>Szerkezetátalakítási tartalékból kapott támogatás</t>
  </si>
  <si>
    <t>Egészségügyi fekvőbeteg szakellátó intézmények miatti adósságkonszolidáció</t>
  </si>
  <si>
    <t>Egyéb, különféle működési célú központi támogatás (bérkompenzáció)</t>
  </si>
  <si>
    <t xml:space="preserve">Egyéb, különféle működési célú központi támogatás </t>
  </si>
  <si>
    <t>Itthon vagy- Magyarország szeretlek! Támogatás</t>
  </si>
  <si>
    <t>Könyvtári érdekeltségnövelő támogatás</t>
  </si>
  <si>
    <t>Önkormányzat közhatalmi bevételei</t>
  </si>
  <si>
    <t>Erdélyi kör befizetése Nemzeti összetartás emlékműre</t>
  </si>
  <si>
    <t>KEOP-1.2.0 Szennyvízberuházás megvalósítás</t>
  </si>
  <si>
    <t>Szerver központ támogatása</t>
  </si>
  <si>
    <t>Térségi szennyvízberuházás bevétele</t>
  </si>
  <si>
    <t>gép értékesítés</t>
  </si>
  <si>
    <t>felhalmozási és tőkebevétel (Városgondnokság)</t>
  </si>
  <si>
    <t>felhalmozási kamatbevétel</t>
  </si>
  <si>
    <t>Társulás által fenntartott bejáró gyerekek utaztatásának támogatása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</si>
  <si>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</si>
  <si>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</si>
  <si>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Komlói Járási Hivatal támogatásértékű működési bevétel közös feladatellátás kapcsán</t>
  </si>
  <si>
    <t>Támogatásértékű működési bevétel önkormányzatoktól, normatíván, saját bevételen felüli önkormányzati támogatás ( Magyarszék 1480 eFt, Liget 2067 eFt, Magyarhertelend 1753 eFt)</t>
  </si>
  <si>
    <t>Vis maior pályázati támogatás</t>
  </si>
  <si>
    <t>Működési célú támogatásértékű bevétel fejezettől (iskolatej-program)</t>
  </si>
  <si>
    <t>KEOP-6.1.0/B-09-11 Környezettudatosság népszerűsítése Komló város lakosai körében</t>
  </si>
  <si>
    <t>TÁMOP-2.4.5-12/3 A rugalmasságot növelő helyi, innovatív kezdeményezések támogatása (93/2012 (VI.21.)</t>
  </si>
  <si>
    <t>TÁMOP-3.2.12-12/1 Kulturális szakemberek továbbképzése a szolgáltatás fejlesztése érdekében</t>
  </si>
  <si>
    <t>TÁMOP-3.1.11-12/2 Óvodafejlesztés</t>
  </si>
  <si>
    <t>XX.Kodály Z. Gyermekkórus Fesztivál támogatása</t>
  </si>
  <si>
    <t>Komlói Napok támogatása</t>
  </si>
  <si>
    <t>Támogatásértékű bevétel (roma közfogllakoztatás, bejáró gyerekek támogatása, kiegészítő gyermekvédelmi tám., BMEGYMI tám., Szoc-FP-2013.tám., ASP tám.)</t>
  </si>
  <si>
    <t>Mecsekfalui Rönk pénzeszközátvétel</t>
  </si>
  <si>
    <t>Támogatásértékű bevétel (GESZ, Óvoda, Könyvtár, KH)</t>
  </si>
  <si>
    <t>Támogatásértékű bevétel (Városgondnokság)</t>
  </si>
  <si>
    <t>Támogatásértékű bevétel (Hivatal)</t>
  </si>
  <si>
    <t>Pénzeszközátvétel (Városgondnokság)</t>
  </si>
  <si>
    <t>Pénzeszközátvétel (Hivatal)</t>
  </si>
  <si>
    <t>Hulladékszállítási díj támogatása VG Zrt-től</t>
  </si>
  <si>
    <t>Pénzeszközátvétel</t>
  </si>
  <si>
    <t>Előző évi költségvetési kiegészítések, visszatérülések</t>
  </si>
  <si>
    <t>Kölcsönnyújtás</t>
  </si>
  <si>
    <t>Tulajdonosi mögöttes felelősség biztosítása (bérlakás közműhátralék)</t>
  </si>
  <si>
    <t>2012.évi normatíva felülvizsgálat miatti visszafizetési kötelezettség</t>
  </si>
  <si>
    <t>Szociális Földprogram pályázat</t>
  </si>
  <si>
    <t>Vidéki önkormányzatok étkezési normatív állami támogatása</t>
  </si>
  <si>
    <t>Vállalkozásfejlesztési támogatás, céltartalék</t>
  </si>
  <si>
    <t>TÁMOP-2.4.5-12/A Rugalmasságot növelő helyi innovatív kezdeményezések támogatása</t>
  </si>
  <si>
    <t>TÁMOP-3.2.12/12/1. Kulturális szakemberek továbbképzése a szolgáltatás fejlesztése érdekében</t>
  </si>
  <si>
    <t>TÁMOP-3.1.11-12/2. Óvodafejlesztés, óvodapedagógusok képzése</t>
  </si>
  <si>
    <t xml:space="preserve">Vízi közmű felújítási tartalék </t>
  </si>
  <si>
    <t>Munkáltatói lakástámogatás kötelező visszapótlás (polgármesteri hivatal)</t>
  </si>
  <si>
    <t>Folyamatban lévő pályázatokhoz kapcsolódó tartalék (önerő alap)</t>
  </si>
  <si>
    <t>Előfinanszírozási tartalék</t>
  </si>
  <si>
    <t>Kölcsönnyújtás (működési)</t>
  </si>
  <si>
    <t>Közös Önkormányzati Hivatal finanszírozás csökkentése</t>
  </si>
  <si>
    <t>Szociális Földprogram pályázati önrész</t>
  </si>
  <si>
    <t>Önkormányzat működési támogatása</t>
  </si>
  <si>
    <t>Közös Önkormányzati Hivatal működési kiadása</t>
  </si>
  <si>
    <t>Felhalmozási mérlegbe átcsoportosítás</t>
  </si>
  <si>
    <t>Működési bevétel</t>
  </si>
  <si>
    <t>Működési kiadás</t>
  </si>
  <si>
    <t xml:space="preserve">Önkormányzat költségvetési támogatása </t>
  </si>
  <si>
    <t>Gép értékesítés</t>
  </si>
  <si>
    <t>Működési mérlegből átcsoportosítás</t>
  </si>
  <si>
    <t>munkáltatói lakástámogatás kötelező visszapótlás</t>
  </si>
  <si>
    <t>előfinanszírozási tartalék</t>
  </si>
  <si>
    <t>Felújításhoz kapcsolódó áfa visszatérülés, kamatbevétel</t>
  </si>
  <si>
    <t>hiteltörlesztés, kölcsönnyújtás</t>
  </si>
  <si>
    <t>2014.</t>
  </si>
  <si>
    <t>196/2011. (X.27.) 160/2012. (VI.21.)</t>
  </si>
  <si>
    <t>KEOP-7.1.0/11 Szennyvíztisztítás és elhelyezés előkészítési projekt</t>
  </si>
  <si>
    <t>KEOP-6.1.0/B-09-11 Környezettudatosság népszerűsítése Komló város lakosai körében (pályázó: polgármesteri hivatal)</t>
  </si>
  <si>
    <t>45/2011. (III.31.)</t>
  </si>
  <si>
    <t>KEOP-5.5.0/A épületenergetikai pályázatok</t>
  </si>
  <si>
    <t>8/2013. (I.21.)</t>
  </si>
  <si>
    <t>7/2013. (I.21.)</t>
  </si>
  <si>
    <t>6/2013. (I.21.)</t>
  </si>
  <si>
    <t>- Közvilágítás korszerűsítése (II.ütem)</t>
  </si>
  <si>
    <t>9/2013. (I.21.)</t>
  </si>
  <si>
    <t>124/2012. (IX.25.)</t>
  </si>
  <si>
    <t>DDOP-2.1.3/B-12 TDM (Mecsek-Hegyhát turisztikai Egyesület nyújtotta be) pályázati önerő</t>
  </si>
  <si>
    <t>123/2012. (IX.25.)</t>
  </si>
  <si>
    <t>DDOP-2.1.1. Turisztikai célú kerékpárút kialakítása (Komlói szakasz)</t>
  </si>
  <si>
    <t>153/2012. (X.25.)</t>
  </si>
  <si>
    <t>ESZA és központi költségvetés</t>
  </si>
  <si>
    <t>39/2012. (III.29.)</t>
  </si>
  <si>
    <t>TÁMOP-2.4.5-12/3 A rugalmasságot növelő helyi, innovatív kezdeményezések támogatása</t>
  </si>
  <si>
    <t>93/2012. (VI.21.)</t>
  </si>
  <si>
    <t>92/2012. (VI.21.)</t>
  </si>
  <si>
    <t>TÁMOP-3.1.11-12/2 Óvodafejelsztés</t>
  </si>
  <si>
    <t>91/2012. (VI.21.)</t>
  </si>
  <si>
    <t>94/2012. (VI.21.)</t>
  </si>
  <si>
    <t>KEOP-1.2.0 Szennyvíztisztítás és elhelyezés megvalósítás</t>
  </si>
  <si>
    <t>C.</t>
  </si>
  <si>
    <t>Építményadó *</t>
  </si>
  <si>
    <t>Gépjárműadó **</t>
  </si>
  <si>
    <t>D.</t>
  </si>
  <si>
    <t>E.</t>
  </si>
  <si>
    <t>*</t>
  </si>
  <si>
    <t>Üdülőknél csatornára való rákötés miat adott kedvezmény.</t>
  </si>
  <si>
    <t>**</t>
  </si>
  <si>
    <t>Törvény alapján kell érvényesíteni.</t>
  </si>
  <si>
    <t>Terv</t>
  </si>
  <si>
    <t>38 - A BEFEKTETETT ESZKÖZÖK (KIVÉVE BEFEKTETETT PÉNZÜGYI ESZKÖZÖK) ÁLLOMÁNYÁNAK ALAKULÁSA</t>
  </si>
  <si>
    <t>#</t>
  </si>
  <si>
    <t>Immateriális javak</t>
  </si>
  <si>
    <t>Ingatlanok és kapcsolódó vagyoni értékű jogok</t>
  </si>
  <si>
    <t>4. oszlopból: Ingatlanokhoz kapcsolódó vagyoni értékű jogok</t>
  </si>
  <si>
    <t>Gépek, berendezések és felszerelések</t>
  </si>
  <si>
    <t>Járművek</t>
  </si>
  <si>
    <t>Tenyészállatok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</si>
  <si>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</si>
  <si>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</si>
  <si>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</si>
  <si>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</si>
  <si>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01</t>
  </si>
  <si>
    <t>Tárgyévi nyitó állomány (Előző évi záró állomány)</t>
  </si>
  <si>
    <t/>
  </si>
  <si>
    <t>Bruttó érték növekedés</t>
  </si>
  <si>
    <t>02</t>
  </si>
  <si>
    <t>- Beszerzés, létesítés</t>
  </si>
  <si>
    <t>03</t>
  </si>
  <si>
    <t>- Felújítás</t>
  </si>
  <si>
    <t>04</t>
  </si>
  <si>
    <t>- Beszerzés, felújítás előzetesen felszámított ÁFÁ-ja</t>
  </si>
  <si>
    <t>05</t>
  </si>
  <si>
    <t>- Tárgyévi pénzforgalmi növekedések összesen (02+03+04)</t>
  </si>
  <si>
    <t>06</t>
  </si>
  <si>
    <t>- Saját kivitelezésű beruházás (felújítás) aktivált értéke</t>
  </si>
  <si>
    <t>07</t>
  </si>
  <si>
    <t>- Előző év(ek) beruházásából aktivált érték</t>
  </si>
  <si>
    <t>08</t>
  </si>
  <si>
    <t>- Térítésmentes átvétel</t>
  </si>
  <si>
    <t>09</t>
  </si>
  <si>
    <t>- Alapítás, átszervezés miatti átvétel</t>
  </si>
  <si>
    <t>10</t>
  </si>
  <si>
    <t>- Egyéb növekedés</t>
  </si>
  <si>
    <t>11</t>
  </si>
  <si>
    <t>- Tárgyévi pénzforgalom nélküli növekedések összesen (06+...+10)</t>
  </si>
  <si>
    <t>12</t>
  </si>
  <si>
    <t>- Összes növekedés (05+11)</t>
  </si>
  <si>
    <t>Bruttó érték csökkenés</t>
  </si>
  <si>
    <t>13</t>
  </si>
  <si>
    <t>- Értékesítés</t>
  </si>
  <si>
    <t>14</t>
  </si>
  <si>
    <t>- 02-04-ből nem aktivált beruházás, felújítás és ÁFA összege</t>
  </si>
  <si>
    <t>15</t>
  </si>
  <si>
    <t>- 02-04-ből a beruházási előleg összege</t>
  </si>
  <si>
    <t>16</t>
  </si>
  <si>
    <t>- Selejtezés, megsemmisülés</t>
  </si>
  <si>
    <t>17</t>
  </si>
  <si>
    <t>- Térítésmentes átadás</t>
  </si>
  <si>
    <t>18</t>
  </si>
  <si>
    <t>- Alapítás, átszervezés miatti átadás</t>
  </si>
  <si>
    <t>19</t>
  </si>
  <si>
    <t>- Egyéb csökkenés</t>
  </si>
  <si>
    <t>20</t>
  </si>
  <si>
    <t>- Összes csökkenés (13+...+19)</t>
  </si>
  <si>
    <t>21</t>
  </si>
  <si>
    <t>Bruttó érték összesen (01+12-20)</t>
  </si>
  <si>
    <t>22</t>
  </si>
  <si>
    <t>Terv szerinti értékcsökkenés nyitó állománya</t>
  </si>
  <si>
    <t>23</t>
  </si>
  <si>
    <t>- Növekedés</t>
  </si>
  <si>
    <t>24</t>
  </si>
  <si>
    <t>- Csökkenés</t>
  </si>
  <si>
    <t>25</t>
  </si>
  <si>
    <t>Terv szerinti értékcsökkenés záró állománya (22+23-24)</t>
  </si>
  <si>
    <t>26</t>
  </si>
  <si>
    <t>Terven felüli értékcsökkenés nyitó állománya</t>
  </si>
  <si>
    <t>27</t>
  </si>
  <si>
    <t>28</t>
  </si>
  <si>
    <t>29</t>
  </si>
  <si>
    <t>Terven felüli értékcsökkenés visszaírása (27.sorból)</t>
  </si>
  <si>
    <t>30</t>
  </si>
  <si>
    <t>Terven felüli értékcsökkenés záró állománya (26+27-28)</t>
  </si>
  <si>
    <t>31</t>
  </si>
  <si>
    <t>Értékcsökkenés összesen (25+30)</t>
  </si>
  <si>
    <t>32</t>
  </si>
  <si>
    <t>Eszközök nettó értéke (21-31)</t>
  </si>
  <si>
    <t>33</t>
  </si>
  <si>
    <t>Teljesen (0-ig) leírt eszközök bruttó értéke</t>
  </si>
  <si>
    <t>58 - Követelések állományának alakulása</t>
  </si>
  <si>
    <t>Állomány a tárgyév elején</t>
  </si>
  <si>
    <t>Előző évi követelés helyesbítése (+-)</t>
  </si>
  <si>
    <t>Folyó évi előírás (+)</t>
  </si>
  <si>
    <t>Év végi értékelésből adódó különbözet és átsorolás (+-) előző év(ek)</t>
  </si>
  <si>
    <t>Év végi értékelésből adódó különbözet és átsorolás (+-) tárgyévi</t>
  </si>
  <si>
    <t>Összes követelés (=3+-4+5+-6+-7)</t>
  </si>
  <si>
    <t>Pénzforgalom nélküli tranzakciók (+-)</t>
  </si>
  <si>
    <t>Pénzügyi teljesítés előző évi követelésre</t>
  </si>
  <si>
    <t>Pénzügyi teljesítés tárgyévi követelésre</t>
  </si>
  <si>
    <t>Követelés előző év(ek) (=3+-4+-6-10)</t>
  </si>
  <si>
    <t>Követelés tárgyévi (=5+-7+-9-11)</t>
  </si>
  <si>
    <t>Követelés összesen (=12+13)</t>
  </si>
  <si>
    <t>Tartósan adott kölcsönök</t>
  </si>
  <si>
    <t>Egyéb hosszú lejáratú követelések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</si>
  <si>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</si>
  <si>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</si>
  <si>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</si>
  <si>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</si>
  <si>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Rövid lejáratú kölcsönök</t>
  </si>
  <si>
    <t>Egyéb rövid lejáratú követelések</t>
  </si>
  <si>
    <t>59 - Kötelezettségek állományának alakulása</t>
  </si>
  <si>
    <t>Állomány az előző év(ek)ről</t>
  </si>
  <si>
    <t>Előző év(ek)i kötelezettség helyesbítése (+-)</t>
  </si>
  <si>
    <t>Tárgyévi kötelezettség</t>
  </si>
  <si>
    <t>Összes kötelezettség</t>
  </si>
  <si>
    <t>Pénzügyi teljesítés előző év(ek)i kötelezettségre</t>
  </si>
  <si>
    <t>Pénzügyi teljesítés tárgyévi kötelezettségre</t>
  </si>
  <si>
    <t>Kötelezettség záró állománya előző év(ek)</t>
  </si>
  <si>
    <t>Kötelezettség záró állománya tárgyévi</t>
  </si>
  <si>
    <t>Kötelezettség záró állománya összesen (=12+13)</t>
  </si>
  <si>
    <t>Hosszú lejáratú kötelezettségek               (02+…+08)</t>
  </si>
  <si>
    <t>– Hosszú lejáratra kapott kölcsönök</t>
  </si>
  <si>
    <t>– Tartozás fejlesztési célú kötvénykibocsátásból</t>
  </si>
  <si>
    <t>– Tartozás működési célú kötvénykibocsátásból</t>
  </si>
  <si>
    <t>– Beruházási és fejlesztési hitelek</t>
  </si>
  <si>
    <t>– Működési célú hosszú lejáratú hitelek</t>
  </si>
  <si>
    <t>– Pénzügyi lízing miatti kötelezettség</t>
  </si>
  <si>
    <t>– Egyéb hosszú lejáratú kötelezettségek</t>
  </si>
  <si>
    <t>Ebből: - hosszú lejáratú szállítói tartozások</t>
  </si>
  <si>
    <t>Rövid lejáratú kötelezettségek (11+13+17+21+26)</t>
  </si>
  <si>
    <t>– Rövid lejáratú kapott kölcsönök</t>
  </si>
  <si>
    <t>Ebből: - hosszú lejáratra kapott kölcsönök következő évi törlesztő részlete</t>
  </si>
  <si>
    <t>− Rövid lejáratú hitelek</t>
  </si>
  <si>
    <t>Ebből: - likvid hitelek</t>
  </si>
  <si>
    <t>- beruházási, fejlesztési hitelek következő évi törlesztő részlete</t>
  </si>
  <si>
    <t>- működési célú, hosszú lejáratú hitelek következő évi törlesztő részlete</t>
  </si>
  <si>
    <t>− Rövid lejáratú tartozások kötvénykibocsátásból (18+19+20)</t>
  </si>
  <si>
    <t>Ebből: - rövid lejáratú működési célú kötvénykibocsátás</t>
  </si>
  <si>
    <t>- felhalmozási célú kötvénykibocsátásból származó tartozások következő évi törlesztő részlete</t>
  </si>
  <si>
    <t>- működési célú kötvénykibocsátásból származó tartozások következő évi törlesztő részlete</t>
  </si>
  <si>
    <t>– Kötelezettségek áruszállításból és szolgáltatásból (22+…+25)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</si>
  <si>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</si>
  <si>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</si>
  <si>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</si>
  <si>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</si>
  <si>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– Egyéb rövid lejáratú kötelezettségek</t>
  </si>
  <si>
    <t>Ebből: - váltótartozások miatt</t>
  </si>
  <si>
    <t>- munkavállalókkal szembeni kötelezettségek miatt</t>
  </si>
  <si>
    <t>- költségvetéssel szembeni kötelezettségek miatt</t>
  </si>
  <si>
    <t>- helyi adó túlfizetés miatt</t>
  </si>
  <si>
    <t>- támogatási program előlege miatt</t>
  </si>
  <si>
    <t>- előfinanszírozás miatti kötelezettségek</t>
  </si>
  <si>
    <t>- szabálytalan kifizetések miatt</t>
  </si>
  <si>
    <t>34</t>
  </si>
  <si>
    <t>- nemzetközi támogatási programok miatti</t>
  </si>
  <si>
    <t>35</t>
  </si>
  <si>
    <t>- garancia és kezességvállalás miatt</t>
  </si>
  <si>
    <t>36</t>
  </si>
  <si>
    <t>- egyéb hosszú lejáratú kötelezettségek következő évi törlesztő részlete</t>
  </si>
  <si>
    <t>37</t>
  </si>
  <si>
    <t>- tárgyévi költségvetést terhelő egyéb rövid lejáratú kötelezettségek</t>
  </si>
  <si>
    <t>38</t>
  </si>
  <si>
    <t>- tárgyévet követő évet  terhelő egyéb rövid lejáratú kötelezettségek</t>
  </si>
  <si>
    <t>39</t>
  </si>
  <si>
    <t>- egyéb különféle kötelezettségek miatti tartozás</t>
  </si>
  <si>
    <t>40</t>
  </si>
  <si>
    <t>Kötelezettségek összesen          (01+10)</t>
  </si>
  <si>
    <t>Követelések összesen  (01+02+03+06+07+08)</t>
  </si>
  <si>
    <t>Hélix Sport Egyesület nem kv szerv támogatása</t>
  </si>
  <si>
    <t>Komlói Női Kézilabda Egy. sportruházat támogatása</t>
  </si>
  <si>
    <t>Kékkokasok Tollascsapat nem kv szerv támogatása</t>
  </si>
  <si>
    <t>T20 Darts Club Egy. nem kv szerv támogatása</t>
  </si>
  <si>
    <t>PD032</t>
  </si>
  <si>
    <t>Komlói Bányász Horgász Egy. fejl.c.pe.átadás</t>
  </si>
  <si>
    <t>TK071</t>
  </si>
  <si>
    <t>CNÖ-nek önkormányzati támogatás</t>
  </si>
  <si>
    <t>GNÖ-nek önkormányzati támogatás</t>
  </si>
  <si>
    <t>HNÖ-nek önkormányzati támogatás</t>
  </si>
  <si>
    <t>NNÖ-nek önkormányzati támogatás</t>
  </si>
  <si>
    <t>UNÖ-nek önkormányzati támogatás</t>
  </si>
  <si>
    <t>TK070</t>
  </si>
  <si>
    <t>Munkáltatói kölcsön záró pénzkészlet átadás PMH-nak</t>
  </si>
  <si>
    <t>12. sz. melléklet</t>
  </si>
  <si>
    <t>Vis maior támogatás</t>
  </si>
  <si>
    <t>Intézmények működési kiadás polgármesteri hivatal nélkül</t>
  </si>
  <si>
    <t>Intézmények működési kiadása együtt</t>
  </si>
  <si>
    <t>Önkormányzat működési kiadása</t>
  </si>
  <si>
    <t>Önkormányzat és intézményei működési kiadása együtt</t>
  </si>
  <si>
    <t>Polgármesteri hivatal előző évi működési pénzmaradványa</t>
  </si>
  <si>
    <t>Önkormányzat előző évi működési pénzmaradványa</t>
  </si>
  <si>
    <t xml:space="preserve">Közfoglalkoztatás önkormányzati saját rész </t>
  </si>
  <si>
    <t>Nem költségvetési szervek támogatási keretösszege</t>
  </si>
  <si>
    <t>Szoc.juttatások, segélyek</t>
  </si>
  <si>
    <t>Pénzf.nélk.kiad.   (tartalékok)</t>
  </si>
  <si>
    <t>Kiegyenlítő, függő</t>
  </si>
  <si>
    <t>átfutó,továbbad.c.</t>
  </si>
  <si>
    <t>Önkormányzat</t>
  </si>
  <si>
    <t>Pénzügyi befektetés</t>
  </si>
  <si>
    <t>Kv. támogatás</t>
  </si>
  <si>
    <t>Hitel-törlesztés, ÉP vás.</t>
  </si>
  <si>
    <t>Kölcsön-nyújtás</t>
  </si>
  <si>
    <t>Kiegy., függő, átfutó, tov.ad.</t>
  </si>
  <si>
    <t>a/ lakásértékesítési alap tartaléka</t>
  </si>
  <si>
    <t>d/ városi általános fejlesztési tartalék</t>
  </si>
  <si>
    <t>Jogosult</t>
  </si>
  <si>
    <t>Időszak</t>
  </si>
  <si>
    <t>Cél</t>
  </si>
  <si>
    <t>Működés</t>
  </si>
  <si>
    <t>Fejlesztés</t>
  </si>
  <si>
    <t>Fűtőerőmű Zrt.</t>
  </si>
  <si>
    <t xml:space="preserve">Erőműfejlesztés </t>
  </si>
  <si>
    <t>2017.</t>
  </si>
  <si>
    <t>önereje</t>
  </si>
  <si>
    <t>Grep Zrt.</t>
  </si>
  <si>
    <t>Közvilágítás korszerűsítés</t>
  </si>
  <si>
    <t>Mecsek Hegyhát Turisztikai Egyesület TDM szervezet</t>
  </si>
  <si>
    <t>TDM szervezet működésére</t>
  </si>
  <si>
    <t>2012.</t>
  </si>
  <si>
    <t>A.</t>
  </si>
  <si>
    <t>Ellátottak térítési díja, kártérítések</t>
  </si>
  <si>
    <t>B.</t>
  </si>
  <si>
    <t>Lakásépítéshez, lakásfelújításhoz nyújtott kölcsönök</t>
  </si>
  <si>
    <t>Helyiségek, eszközök hasznosítása</t>
  </si>
  <si>
    <t>Egyéb, kölcsön</t>
  </si>
  <si>
    <t>A projekt megnevezése</t>
  </si>
  <si>
    <t>Támogatást biztosító megnevezése</t>
  </si>
  <si>
    <t>Támogatás összege Ft</t>
  </si>
  <si>
    <t>Bevétel</t>
  </si>
  <si>
    <t>Kiadás</t>
  </si>
  <si>
    <t>Közgyűlési döntés száma</t>
  </si>
  <si>
    <t>DDOP-5.1.5/B-11. Helyi és térségi vízvédelmi rendszerek fejlesztése</t>
  </si>
  <si>
    <t>ERFA és központi költségvetés</t>
  </si>
  <si>
    <t>101/2011. (V.26.)</t>
  </si>
  <si>
    <t>KEOP-5.3.0/A pályázathoz kapcsolódó önerő kiegészítés támogatása</t>
  </si>
  <si>
    <t>Központi költségvetés</t>
  </si>
  <si>
    <t>129/2011. (VI.23.)</t>
  </si>
  <si>
    <t>Nemzeti összetartás emlékmű támogatása</t>
  </si>
  <si>
    <t>K-7.1.0</t>
  </si>
  <si>
    <t>NFÜ-től KEOP-7.1.0 pályázat támogatása</t>
  </si>
  <si>
    <t>Komlói Fűtőerőmű Kft-nek Sportközpont hiánya</t>
  </si>
  <si>
    <t>HegyhátMédia Kft. támogatása</t>
  </si>
  <si>
    <t>Hétszínvirág Alapítvány nem kv szerv tám.</t>
  </si>
  <si>
    <t>SK Súgólyuk nem kv szerv támogatása</t>
  </si>
  <si>
    <t xml:space="preserve">Hétdomb Termbarát Egy. "Horváth Zoltán emlékdíj" </t>
  </si>
  <si>
    <t>Komlói Főnix Íjász SE sporteszk. vás. tám.</t>
  </si>
  <si>
    <t>Részesedés a cégben (%)</t>
  </si>
  <si>
    <t>KH, Színház</t>
  </si>
  <si>
    <t>eredeti</t>
  </si>
  <si>
    <t>Pénzeszköz-átad.,támog.ért.kiadás</t>
  </si>
  <si>
    <t>koncessziós díj Pannon Volán Zrt-től</t>
  </si>
  <si>
    <t>Finansz.kiadások (hiteltörl., ÉP vás.,), kölcsön</t>
  </si>
  <si>
    <t>Összesen kiadás</t>
  </si>
  <si>
    <t>Saját bevétel</t>
  </si>
  <si>
    <t>OEP teljesítmény finanszírozás</t>
  </si>
  <si>
    <t>Engedélyezett létszám</t>
  </si>
  <si>
    <t>er.</t>
  </si>
  <si>
    <t>Mérleg melléklet</t>
  </si>
  <si>
    <t>Kötvény kibocsátáshoz kapcsolódó tartozások</t>
  </si>
  <si>
    <t>Nyitó egyenleg</t>
  </si>
  <si>
    <t>Felvétel</t>
  </si>
  <si>
    <t>Záróegyenleg</t>
  </si>
  <si>
    <t>Fordulónapi érték</t>
  </si>
  <si>
    <t>CHF</t>
  </si>
  <si>
    <t>HUF</t>
  </si>
  <si>
    <t>telekadó</t>
  </si>
  <si>
    <t>Fordulónapi árfolyam *</t>
  </si>
  <si>
    <t>Kapcsolódó mérlegsorok:</t>
  </si>
  <si>
    <t>Felhalmozási tőketörlesztés</t>
  </si>
  <si>
    <t>Működési tőketörlesztés</t>
  </si>
  <si>
    <t>Hosszú lejáratú tartozás értéke</t>
  </si>
  <si>
    <t>* =Fordulónapi árfolyam MNB középárfolyam</t>
  </si>
  <si>
    <t>Átadott pénzeszközök</t>
  </si>
  <si>
    <t>PD005</t>
  </si>
  <si>
    <t xml:space="preserve">Pénzeszköz-átadás, egyéb támogatás </t>
  </si>
  <si>
    <t>Működési célú pénzeszköz-átadás Áht-n kívülre</t>
  </si>
  <si>
    <t>Támogatásértékű működési célú pénzeszköz-átadás</t>
  </si>
  <si>
    <t>Hitelek törlesztése (tőke)</t>
  </si>
  <si>
    <t>Kisbattyáni Településrész Önkormányzat</t>
  </si>
  <si>
    <t>Mecsekfalui Településrészi Önkormányzat</t>
  </si>
  <si>
    <t>Mecsekjánosi Településrészi Önkormányzat</t>
  </si>
  <si>
    <t>Gesztenyés-Zobákpusztai Településrészi Önkormányzat</t>
  </si>
  <si>
    <t>Sikondai Településrészi Önkormányzat</t>
  </si>
  <si>
    <t>Körtvélyesi Településrészi Önkormányzat</t>
  </si>
  <si>
    <t>PD0061</t>
  </si>
  <si>
    <t>Pannon Volán Zrt. Helyi köz.közl.támogatása</t>
  </si>
  <si>
    <t>"Szent Borbála Otthon" támogatása</t>
  </si>
  <si>
    <t>HegyhátMédia Kft. nem kv szerv támogatása</t>
  </si>
  <si>
    <t>Komló Sport Kft. támogatása</t>
  </si>
  <si>
    <t>PK</t>
  </si>
  <si>
    <t>PD007</t>
  </si>
  <si>
    <t>Telekadó</t>
  </si>
  <si>
    <t>PD0081</t>
  </si>
  <si>
    <t>Iskolafejlesztési Alapítvány nem kv szerv tám.</t>
  </si>
  <si>
    <t>Komló Városért Alapítvány nem kv szerv tám.</t>
  </si>
  <si>
    <t>Komlói Munkáskórusért Al. nem kv szerv tám.</t>
  </si>
  <si>
    <t>Zöldike Alapítvány nem kv szerv támogatása</t>
  </si>
  <si>
    <t>PD0082</t>
  </si>
  <si>
    <t>Orsz. Fogyasztóvéd. EBMSZ műk.c.pe.átadás</t>
  </si>
  <si>
    <t>Magyar Vöröskereszt BMSZ nem kv szerv tám.</t>
  </si>
  <si>
    <t>PD0083</t>
  </si>
  <si>
    <t>DÖKE nem kv szerv támogatása</t>
  </si>
  <si>
    <t>Hétdomb Termbarát Egy. nem kv szerv támogatása</t>
  </si>
  <si>
    <t>Komlóért Egyesület nem kv szerv támogatása</t>
  </si>
  <si>
    <t>Komlói ILCO Egyesület nem kv szerv támogatása</t>
  </si>
  <si>
    <t>Komlói Polgárőr Egyesület nem kv szerv tám.</t>
  </si>
  <si>
    <t>Mecseki Bány.Szsz.K.Ny.A. nem kv szerv tám.</t>
  </si>
  <si>
    <t>Fejlesztési célú hitelek és kötvény tőketörlesztése</t>
  </si>
  <si>
    <t>Nyugdíjas Egyesület nem kv szerv támogatása</t>
  </si>
  <si>
    <t>Nyugdíjas Könyvbarát Kör nem kv szerv tám.</t>
  </si>
  <si>
    <t>Pöndöly Népt. és Hagyőrző Egy. nem kv szerv tám.</t>
  </si>
  <si>
    <t>Tájak-Korok-Múzeumok Egy. nem kv szerv tám.</t>
  </si>
  <si>
    <t>Gesztenyési Asszonyklub kirándulás támogatása</t>
  </si>
  <si>
    <t>KBSK támogatása</t>
  </si>
  <si>
    <t>Komlói Bányász Horgász Egy. nem kv szerv tám.</t>
  </si>
  <si>
    <t>Komló-Szilvási Sportaerobik Egy. nem kv szerv tám.</t>
  </si>
  <si>
    <t>F. Tárgyévi helyesbített pénzmaradvány (A+B+C+D+E)</t>
  </si>
  <si>
    <t>J. Módosított pénzmaradvány</t>
  </si>
  <si>
    <t>Könyvtár</t>
  </si>
  <si>
    <t xml:space="preserve">          felhalm. célú szabad pénzmaradvány</t>
  </si>
  <si>
    <t>KH,  Színház</t>
  </si>
  <si>
    <t>Mind- összesen</t>
  </si>
  <si>
    <t>Intéz-mények összesen</t>
  </si>
  <si>
    <t>K.V. Diák- és Szabadidő SE nem kv szerv tám.</t>
  </si>
  <si>
    <t>PD040</t>
  </si>
  <si>
    <t>Orfő Pécsi Tó Kht.("Mecsek Gyöngyszemei")</t>
  </si>
  <si>
    <t>Társasházak felújítási alap</t>
  </si>
  <si>
    <t>Felhalmozási célú összesen:</t>
  </si>
  <si>
    <t>TK003</t>
  </si>
  <si>
    <t>TK011</t>
  </si>
  <si>
    <t>K.V.Ö. Védőnői Szolgálat szoptatás világnapja tám.</t>
  </si>
  <si>
    <t>TK013</t>
  </si>
  <si>
    <t>Családsegítő és Gyermekjóléti Szolg. támogatása</t>
  </si>
  <si>
    <t>Bölcsőde támogatása</t>
  </si>
  <si>
    <t>Társulásnak tagdíj</t>
  </si>
  <si>
    <t>Műk.c. tám.ért. összesen:</t>
  </si>
  <si>
    <t>Felhalm.c. tám.ért. összesen:</t>
  </si>
  <si>
    <t>17. Sor</t>
  </si>
  <si>
    <t>Részvények és részesedések állománya</t>
  </si>
  <si>
    <t>Ft-ban</t>
  </si>
  <si>
    <t>Névérték</t>
  </si>
  <si>
    <t>I. RÉSZVÉNYEK</t>
  </si>
  <si>
    <t>DRV Rt.</t>
  </si>
  <si>
    <t>Komlói Fűtőerőmű Zrt.</t>
  </si>
  <si>
    <t>Forrás Vagyonkez.Befekt.Rt.</t>
  </si>
  <si>
    <t>II. RÉSZESEDÉSEK</t>
  </si>
  <si>
    <t>Sikonda Kft. F.A.</t>
  </si>
  <si>
    <t>Komló-Víz Kft.</t>
  </si>
  <si>
    <t xml:space="preserve"> </t>
  </si>
  <si>
    <t>Személyi juttatás</t>
  </si>
  <si>
    <t>Dologi kiadás</t>
  </si>
  <si>
    <t>működési</t>
  </si>
  <si>
    <t>Felújítás</t>
  </si>
  <si>
    <t>Tartalék</t>
  </si>
  <si>
    <t>Összesen</t>
  </si>
  <si>
    <t>tény</t>
  </si>
  <si>
    <t>Intézmény megnevezése</t>
  </si>
  <si>
    <t>M.adókat terh.jár.</t>
  </si>
  <si>
    <t>Ell.pénzb.juttat.</t>
  </si>
  <si>
    <t>Műk.c.pénze.átad.</t>
  </si>
  <si>
    <t>Felhalm.c.pénze.átad.</t>
  </si>
  <si>
    <t>módosított</t>
  </si>
  <si>
    <t>teljesítés</t>
  </si>
  <si>
    <t>GESZ</t>
  </si>
  <si>
    <t>Intézmény össz.:</t>
  </si>
  <si>
    <t>Összesen:</t>
  </si>
  <si>
    <t>Együtt:</t>
  </si>
  <si>
    <t>BEVÉTELEK MEGNEVEZÉSE</t>
  </si>
  <si>
    <t>Eredeti</t>
  </si>
  <si>
    <t>Módosított</t>
  </si>
  <si>
    <t>előirányzat</t>
  </si>
  <si>
    <t>Tényleges teljesítés</t>
  </si>
  <si>
    <t>eFt</t>
  </si>
  <si>
    <t>%</t>
  </si>
  <si>
    <t>KIADÁSOK MEGNEVEZÉSE</t>
  </si>
  <si>
    <t>Intézmények működési bevételei</t>
  </si>
  <si>
    <t>Működési kiadások</t>
  </si>
  <si>
    <t>személyi juttatások</t>
  </si>
  <si>
    <t>munkaadókat terhelő járulékok</t>
  </si>
  <si>
    <t>dologi kiadások</t>
  </si>
  <si>
    <t>ellátottak pénzbeli juttatása</t>
  </si>
  <si>
    <t>Felhalmozási kiadások</t>
  </si>
  <si>
    <t>felújítás</t>
  </si>
  <si>
    <t>Együtt</t>
  </si>
  <si>
    <t xml:space="preserve"> Ezen belül:helyi adó</t>
  </si>
  <si>
    <t>Előző évi pénzm. igénybevétele</t>
  </si>
  <si>
    <t>Hitelfelvétel</t>
  </si>
  <si>
    <t>Önkormányzatok költségvetési támogatása</t>
  </si>
  <si>
    <t>Ezen belül:társadalmi és szocpol. juttatás</t>
  </si>
  <si>
    <t>felhalmozási</t>
  </si>
  <si>
    <t>mód</t>
  </si>
  <si>
    <t>Mindösszesen</t>
  </si>
  <si>
    <t xml:space="preserve">    </t>
  </si>
  <si>
    <t>fejlesztési céltartalék</t>
  </si>
  <si>
    <t>Kölcsön visszatérülés</t>
  </si>
  <si>
    <t>beruházás,pü.befektetés</t>
  </si>
  <si>
    <t>Városgondnokság</t>
  </si>
  <si>
    <t>Kiegyenlítő, függő, átfutó,továbbadási c. bevételek</t>
  </si>
  <si>
    <t>Kiegyenlítő, függő, átfutó, továbbadási c. kiadások</t>
  </si>
  <si>
    <t>Felhalm. és tőkejellegű bev. pe. átv.tám.ért.bev. előző évi kieg.</t>
  </si>
  <si>
    <t>Működési célú pénzeszköz-átvétel, tám.ért.műk.bevétel</t>
  </si>
  <si>
    <t>Önk.által foly.</t>
  </si>
  <si>
    <t>Pénzforg. nélk.  kiadás (tartalék)</t>
  </si>
  <si>
    <t>Értékpapír bevétele</t>
  </si>
  <si>
    <t>Munka-adói járulék</t>
  </si>
  <si>
    <t>Működési célú pe-átadás, támog.ért.kiad., egyéb tám.</t>
  </si>
  <si>
    <t>felhalm. c. pe-átad.tám.ért.kiad.</t>
  </si>
  <si>
    <t>működési céltartalék, műk.ált.tart.</t>
  </si>
  <si>
    <t>Beruházási kiad.</t>
  </si>
  <si>
    <t>Pe.átad. tám.ért. kiad., társ-i szoc.pol.egyéb jutt.</t>
  </si>
  <si>
    <t>Beru-házás</t>
  </si>
  <si>
    <t>felhalmo-zási</t>
  </si>
  <si>
    <t>Bevételek megnevezése</t>
  </si>
  <si>
    <t>Kiadások megnevezése</t>
  </si>
  <si>
    <t>Eredeti előirányzat</t>
  </si>
  <si>
    <t>Módosított előirányzat</t>
  </si>
  <si>
    <t>helyi adóbevétel</t>
  </si>
  <si>
    <t>bírság,pótlék, telejterhelési díj, egyéb folyó bevételek</t>
  </si>
  <si>
    <t>gépjárműadó</t>
  </si>
  <si>
    <t>Működési célú pénzeszköz-átvétel</t>
  </si>
  <si>
    <t>Előző évi pénzmaradvány</t>
  </si>
  <si>
    <t>Bevételek összesen:</t>
  </si>
  <si>
    <t>Működési célú pénzeszköz-átadás, egyéb támogatás</t>
  </si>
  <si>
    <t>Kiadások összesen:</t>
  </si>
  <si>
    <t>Felhalmozási és tőkejellegű bevételek</t>
  </si>
  <si>
    <t>önkormányzati ingatlanértékesítés</t>
  </si>
  <si>
    <t xml:space="preserve">felhalmozási célú pénzeszköz-átvétel </t>
  </si>
  <si>
    <t>Magánszemélyek kommunális adója</t>
  </si>
  <si>
    <t>Fejlesztési célú kiadások</t>
  </si>
  <si>
    <t>beruházás, befektetési célú részesedés vásárlása</t>
  </si>
  <si>
    <t>fejlesztési célú pénzeszköz-átadás</t>
  </si>
  <si>
    <t>felújítási kiadások</t>
  </si>
  <si>
    <t>fejlesztési célú hitel és kötvény kamata (működési mérleg dologi kiadásai között)</t>
  </si>
  <si>
    <t>Céltartalék</t>
  </si>
  <si>
    <t>lakásértékesítési alap tartaléka</t>
  </si>
  <si>
    <t>iparűzési adó</t>
  </si>
  <si>
    <t>építményadó</t>
  </si>
  <si>
    <t>magánszemélyek kommunális adója</t>
  </si>
  <si>
    <t>idegenforgalmi adó</t>
  </si>
  <si>
    <t>helyi adó összesen:</t>
  </si>
  <si>
    <t>Bírság és pótlék bevétel</t>
  </si>
  <si>
    <t>Gépjárműadó</t>
  </si>
  <si>
    <t>Helyszíni és szabálysértési bírságok</t>
  </si>
  <si>
    <t>Talajterhelési díj</t>
  </si>
  <si>
    <t>Felhalmozás és tőkejellegű bevételek</t>
  </si>
  <si>
    <t>b/ lakásértékesítés</t>
  </si>
  <si>
    <t>Koncessziós díj Pannon Volán Zrt-től</t>
  </si>
  <si>
    <t>Felhalmozási célú pénzeszköz-átvétel:</t>
  </si>
  <si>
    <t xml:space="preserve">Víz- és szennyvízhálózat bérleti díja </t>
  </si>
  <si>
    <t>Normatív hozzájárulások</t>
  </si>
  <si>
    <t>Pénzbeni szociális támogatás</t>
  </si>
  <si>
    <t xml:space="preserve">Fejlesztési kiadás </t>
  </si>
  <si>
    <t>Pénzforgalom nélküli kiadás</t>
  </si>
  <si>
    <t>Intézmények előző évi működési pénzmaradványa</t>
  </si>
  <si>
    <t>Devizahitel árfolyam kockázatához kapcsolódó céltartalék</t>
  </si>
  <si>
    <t>Polgármesteri keret</t>
  </si>
  <si>
    <t>Működési általános tartalék</t>
  </si>
  <si>
    <t>Peres ügyekkel kapcsolatos céltartalék</t>
  </si>
  <si>
    <t>Orfű-Pécsi-tó Kht.által felvett hitelhez kapcsolódó készfizető kezesség</t>
  </si>
  <si>
    <t>Működési tartalék összesen</t>
  </si>
  <si>
    <t>Lakásértékesítési alap tartaléka</t>
  </si>
  <si>
    <t>Felhalmozási céltartalék összesen:</t>
  </si>
  <si>
    <t>Önkormányzat kiadásai összesen:</t>
  </si>
  <si>
    <t>Hosszú lejáratú kv-i betétszámlák záróegyenlegei</t>
  </si>
  <si>
    <t>Rövidlejáratú kv-i betétszámlák záróegyenlegei</t>
  </si>
  <si>
    <t>Pénztárak és betétkönyvek záróegyenlegei</t>
  </si>
  <si>
    <t>A. Záró pénzkészlet</t>
  </si>
  <si>
    <t>B. Forgatási célú finanszírozási műveletek egyenlege</t>
  </si>
  <si>
    <t>C. Egyéb aktív,passzív pü-i elszámolások összesen</t>
  </si>
  <si>
    <t>D. Előző években képzett tartalékok maradványa</t>
  </si>
  <si>
    <t>E. Vállalkozási tevékenység pénzforgalmi váll.mar.</t>
  </si>
  <si>
    <t>Intézményi költségvetési bef.többl.tám.miatt</t>
  </si>
  <si>
    <t>Költségvetési befizetés többlettámogatás miatt</t>
  </si>
  <si>
    <t>Költségvetési kiutalás kiutalatlan intézményi támogatás miatt</t>
  </si>
  <si>
    <t>Költségvetési kiutalás kiutalatlan támogatás miatt</t>
  </si>
  <si>
    <t xml:space="preserve">G. Finanszírozásból származó korrekció </t>
  </si>
  <si>
    <t>H. Pénzmaradványt terhelő elvonások (-)</t>
  </si>
  <si>
    <t>I.  Költségvetési pm. (F+G+H)</t>
  </si>
  <si>
    <t>Pm-t külön jogsz. Alapján mód. Tétel (+-)</t>
  </si>
  <si>
    <t>Ebből: egészségbiztosítási alaptól foly.pénzeszköz maradványa</t>
  </si>
  <si>
    <t>Kötelezettséggel terhelt pénzmaradvány</t>
  </si>
  <si>
    <t>Ebből: működési kötelezettséggel terhelt pm.</t>
  </si>
  <si>
    <t xml:space="preserve">          felhalmozási célú kötelezettséggel terhelt pm.</t>
  </si>
  <si>
    <t>Szabad pénzmaradvány</t>
  </si>
  <si>
    <t>Ebből: működési célú szabad pénzmaradvány</t>
  </si>
  <si>
    <t>Ebből: működési</t>
  </si>
  <si>
    <t xml:space="preserve">          felhalmozási</t>
  </si>
  <si>
    <t>Eltérés tárgyévi helyesbített pm-hoz képest</t>
  </si>
  <si>
    <t>Ebből működési</t>
  </si>
  <si>
    <t xml:space="preserve">         felhalmozási</t>
  </si>
  <si>
    <t>Pénzmaradvány felhasználása:</t>
  </si>
  <si>
    <t>Kötelezettséggel terhelt céljell.maradv.visszapótl.működésre</t>
  </si>
  <si>
    <t xml:space="preserve">                                    felhalmozásra</t>
  </si>
  <si>
    <t>Szabad pénzmaradvány visszapótlása működésre</t>
  </si>
  <si>
    <t xml:space="preserve">                                                        felhalmozásra</t>
  </si>
  <si>
    <t>Sorszám</t>
  </si>
  <si>
    <t>Bevételi jogcím</t>
  </si>
  <si>
    <t>Kedvezmények összege</t>
  </si>
  <si>
    <t>Helyi iparűzési adó</t>
  </si>
  <si>
    <t>Idegenforgalmi adó</t>
  </si>
  <si>
    <t>Tény</t>
  </si>
  <si>
    <t>Kedvezmény nélkül elérhető bevétel</t>
  </si>
  <si>
    <t>Megnevezés</t>
  </si>
  <si>
    <t>B E R U H Á Z Á S O K:</t>
  </si>
  <si>
    <t>Beruházások összesen:</t>
  </si>
  <si>
    <t>FELHALMOZÁSI CÉLÚ PÉNZESZKÖZ-ÁTADÁS:</t>
  </si>
  <si>
    <t>Lakásmobilitás</t>
  </si>
  <si>
    <t>Fejlesztési célú pénzeszköz-átadás Komlói Bányász Horgászegyesületnek</t>
  </si>
  <si>
    <t>Felhalmozási célú pénzeszköz-átadás összesen:</t>
  </si>
  <si>
    <t>F E L Ú J Í T Á S:</t>
  </si>
  <si>
    <t>Támfal, vízelvezetés havaria</t>
  </si>
  <si>
    <t>Városi általános fejlesztési tartalék</t>
  </si>
  <si>
    <t>Felújítás összesen:</t>
  </si>
  <si>
    <t>Fejlesztési célú tartalék</t>
  </si>
  <si>
    <t>Felhalmozási kiadások összesen:</t>
  </si>
  <si>
    <t xml:space="preserve">Tárgyévben felvett fejl.hitel/kibocsátott kötvény kamata * (elsz. a műk-i mérleg dologi kiadásai között) </t>
  </si>
  <si>
    <t>Fejlesztési hitelek kamata összesen:</t>
  </si>
  <si>
    <t>Hitel megnevezése</t>
  </si>
  <si>
    <t>Hitel felvételének</t>
  </si>
  <si>
    <t>Törlesztés</t>
  </si>
  <si>
    <t>Kamattörlesztés</t>
  </si>
  <si>
    <t>éve</t>
  </si>
  <si>
    <t>összege</t>
  </si>
  <si>
    <t>Rulírozó működési hitel UniCredit Banktól</t>
  </si>
  <si>
    <t>Átvett pénzeszközök</t>
  </si>
  <si>
    <t>PV105</t>
  </si>
  <si>
    <t>VG Zrt-től hulladékszállítási díj támogatása</t>
  </si>
  <si>
    <t>Működési célú összesen:</t>
  </si>
  <si>
    <t>PV102</t>
  </si>
  <si>
    <t>TSZB</t>
  </si>
  <si>
    <t>Sikondai lakosság sz.víz csat. ép-re átvett pe.</t>
  </si>
  <si>
    <t>TB026</t>
  </si>
  <si>
    <t>TB028</t>
  </si>
  <si>
    <t>MÁK-tól kiegészítő gyermekvédelmi tám. és pótléka</t>
  </si>
  <si>
    <t>Isktej</t>
  </si>
  <si>
    <t>Mg. és Vidékfejl. Hiv-tól iskolatej támogatása</t>
  </si>
  <si>
    <t>TB030</t>
  </si>
  <si>
    <t>OEP-tól finanszír védőnők</t>
  </si>
  <si>
    <t>OEP-tól finanszír ifjúság eü.</t>
  </si>
  <si>
    <t>TB032</t>
  </si>
  <si>
    <t>TB034</t>
  </si>
  <si>
    <t>Műk.c.tám.ért.bev. összesen:</t>
  </si>
  <si>
    <t>TB041</t>
  </si>
  <si>
    <t>TB047</t>
  </si>
  <si>
    <t>Felh.c.tám.ért.bev. összesen:</t>
  </si>
  <si>
    <t>Mindösszesen:</t>
  </si>
  <si>
    <t>17. sz. melléklet</t>
  </si>
  <si>
    <t>Város-gond-nokság</t>
  </si>
  <si>
    <t>Önkor-mányzat</t>
  </si>
  <si>
    <t>Kölcsön nyújtás</t>
  </si>
  <si>
    <t>Működési hitel</t>
  </si>
  <si>
    <t xml:space="preserve">víz- és szennyvízhálózat bérleti díja </t>
  </si>
  <si>
    <t>vízi közmű fejlesztési tartalék</t>
  </si>
  <si>
    <t>városi általános fejlesztési tartalék</t>
  </si>
  <si>
    <t>Intézményi működési bevételek polgármesteri hivatal nélkül</t>
  </si>
  <si>
    <t>Önkormányzat működési bevételei</t>
  </si>
  <si>
    <t>Működési bevétel összesen:</t>
  </si>
  <si>
    <t>Különféle bírságok bevételei</t>
  </si>
  <si>
    <t>a/ nem lakás célú ingatlanértékesítés</t>
  </si>
  <si>
    <t>Kiegészítő támogatások egyes szociális feladatokhoz (évközi visszaigénylések rendszeres pénzbeli ellátásokhoz kapcsolódóan)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</si>
  <si>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</si>
  <si>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</si>
  <si>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</si>
  <si>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</si>
  <si>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KOMLÓ VÁROS ÖNKORMÁNYZAT</t>
  </si>
  <si>
    <t>Emberi Erőforrás Támogatáskezelő Szoc földpr. tám.</t>
  </si>
  <si>
    <t>Bóly ASP központ támogatása</t>
  </si>
  <si>
    <t>Bonyhád ASP központ támogatása</t>
  </si>
  <si>
    <t>Pécsvárad ASP központ támogatása</t>
  </si>
  <si>
    <t>Hosszúhetény szerverközpont fenntartás támogatása</t>
  </si>
  <si>
    <t>Mhertelend szerverközpont fenntartás támogatása</t>
  </si>
  <si>
    <t>Szászvár szerverközpont fenntartás támogatása</t>
  </si>
  <si>
    <t>4/b. sz. melléklet</t>
  </si>
  <si>
    <t>10/a. sz. melléklet</t>
  </si>
  <si>
    <t>Komlói Városgazdálkodási Zrt. hulladékmegtérülés</t>
  </si>
  <si>
    <t>Komlói Városgazdálkodási Zrt. síkosságmentesítés</t>
  </si>
  <si>
    <t>Mecsek Hegyhát Turisztikai Egyesület támogatása</t>
  </si>
  <si>
    <t>Komlói Honism. és V. E.nem kv szerv támogatása</t>
  </si>
  <si>
    <t>Komlói Szaxofonos Kult.Kh.Egy. nem kv szerv tám.</t>
  </si>
  <si>
    <t>Légúti betegek K. Egy. nem kv szerv támogatása</t>
  </si>
  <si>
    <t>Mozgáskorl. B.M.Egy.K.Cs. nem kv szerv tám.</t>
  </si>
  <si>
    <t>Pécs B.M.Diabétesz Cb.K. nem kv szerv tám.</t>
  </si>
  <si>
    <t>"Arany Alkony" Idősek Gondozóháza kirándulás tám.</t>
  </si>
  <si>
    <t>Komlói Cukorbeteg Klub buszktg. támogatása</t>
  </si>
  <si>
    <t>Kisebbségi tulajdonú összesen:</t>
  </si>
  <si>
    <t>Többségi tulajdonú összesen:</t>
  </si>
  <si>
    <t>Baranya-Víz Kft.</t>
  </si>
  <si>
    <t>Komló és Térs.Fejl.Kh.Np.Kft.F.A.</t>
  </si>
  <si>
    <t>15. sz. melléklet</t>
  </si>
  <si>
    <t>Mérleg melléklet: részösszesítő</t>
  </si>
  <si>
    <t>(20. és 44. sorok)</t>
  </si>
  <si>
    <t>Egyéb tartósan adott kölcsönök leltárából:</t>
  </si>
  <si>
    <t>a hosszú lejáratú szocális kölcsönök összesítése</t>
  </si>
  <si>
    <t>Sorszám:</t>
  </si>
  <si>
    <t>Név:</t>
  </si>
  <si>
    <t>Fennmaradó rész  (= 20. sor)</t>
  </si>
  <si>
    <t>Gál Sándor</t>
  </si>
  <si>
    <t>Kispál Imréné</t>
  </si>
  <si>
    <t>Mauks Zoltán</t>
  </si>
  <si>
    <t>Orsós Sándor</t>
  </si>
  <si>
    <t>Papp Imre</t>
  </si>
  <si>
    <t>Pappné Csepreghy Margit</t>
  </si>
  <si>
    <t>Szigeti János</t>
  </si>
  <si>
    <t>Tóth Gézáné</t>
  </si>
  <si>
    <t>16. sz. melléklet</t>
  </si>
  <si>
    <t>45. Sor</t>
  </si>
  <si>
    <t>Egyéb követelések leltára</t>
  </si>
  <si>
    <t>Jogcím</t>
  </si>
  <si>
    <t>Előző évi különbség</t>
  </si>
  <si>
    <t>Folyó évi különbség</t>
  </si>
  <si>
    <t>Előző évi követelés</t>
  </si>
  <si>
    <t>Folyó évi  követelés</t>
  </si>
  <si>
    <t>Követelés összesen</t>
  </si>
  <si>
    <t>Nagymányok</t>
  </si>
  <si>
    <t>Szénbányászathoz k. pe.á.</t>
  </si>
  <si>
    <t>Lakosság</t>
  </si>
  <si>
    <t>Viziközmű társ. végelsz.</t>
  </si>
  <si>
    <t xml:space="preserve">FHT, BPJ, RSZS, köztemetés </t>
  </si>
  <si>
    <t>Kórház megszűnéssel átvett követelés</t>
  </si>
  <si>
    <t>Közhatalmi bevételek</t>
  </si>
  <si>
    <t>hiteltörl.,kölcsönnyújtás,ép.bev.</t>
  </si>
  <si>
    <t>Működési hiteltörlesztés, kölcsön nyújtás, ép. beváltás</t>
  </si>
  <si>
    <r>
      <rPr>
        <b/>
        <sz val="10"/>
        <rFont val="Arial"/>
        <family val="2"/>
      </rPr>
      <t>PV003</t>
    </r>
    <r>
      <rPr>
        <sz val="10"/>
        <rFont val="Arial"/>
        <family val="2"/>
      </rPr>
      <t xml:space="preserve"> 471222</t>
    </r>
  </si>
  <si>
    <t>2013. évi Kf.</t>
  </si>
  <si>
    <t>Lakosság Gyermekkórus fesztivál támogatása</t>
  </si>
  <si>
    <t>SRÖ</t>
  </si>
  <si>
    <t>Lakosság Sikondai részö. Támogatása</t>
  </si>
  <si>
    <t>MfRÖ</t>
  </si>
  <si>
    <t>Komló-Víz Kft. Mecsekfalu falunap támogatása</t>
  </si>
  <si>
    <r>
      <t xml:space="preserve">PV119 </t>
    </r>
    <r>
      <rPr>
        <sz val="10"/>
        <rFont val="Arial"/>
        <family val="2"/>
      </rPr>
      <t>4712142</t>
    </r>
  </si>
  <si>
    <t>Gyermekkórus fesztivál támogatása egyéb váll-tól</t>
  </si>
  <si>
    <t>Nemzeti összetartás emlékmű tám-TF Center</t>
  </si>
  <si>
    <t>Tavasz u.területek rézsű tervezéséhez - DOMBÓ-COOP</t>
  </si>
  <si>
    <t>PV104</t>
  </si>
  <si>
    <t>TB056</t>
  </si>
  <si>
    <t>Városgondnokság 2012.évi túlfinanszírozásának visszaut.</t>
  </si>
  <si>
    <t>MÁK-2012.évi beszámoló során teljesített túlfizetés</t>
  </si>
  <si>
    <t>Művészeti iskola téritési és tandíj átadása</t>
  </si>
  <si>
    <t>MIK-től BM EGYMI 2012.12 havi bérterh.-ből átvett pe</t>
  </si>
  <si>
    <t>Szabó Sándorné és Kozmáné járadék megt.GYEMSZI-től</t>
  </si>
  <si>
    <t>SzocFp-13</t>
  </si>
  <si>
    <t>TÁMOP-3.2.12</t>
  </si>
  <si>
    <t>TÁMOP-3.2.12-12/1-2012-0025 pályázat</t>
  </si>
  <si>
    <t>TÁMOP-5.3.6</t>
  </si>
  <si>
    <t>TÁMOP-5.3.6-11 pályázat</t>
  </si>
  <si>
    <t>TÁMOP-2.4.5</t>
  </si>
  <si>
    <t>TÁMOP-2.4.5-12/3-2012-0007 pályázat</t>
  </si>
  <si>
    <t>2013.évi Kf</t>
  </si>
  <si>
    <t>Kodály Kórusfesztivál támogatása</t>
  </si>
  <si>
    <t>R.Kf P.</t>
  </si>
  <si>
    <t>BMKMKKK 5 fő bér+jár. Roma közfoglalkoztatott</t>
  </si>
  <si>
    <t>Magyarszék szerverközpont fenntartás támogatása</t>
  </si>
  <si>
    <t>Bonyhád V.Önk.Komló és térs. tanulm. ktg. hozzájár.</t>
  </si>
  <si>
    <t>Nagymányok V.Önk.Komló és térs. tanulm. ktg. hozzájár.</t>
  </si>
  <si>
    <r>
      <t xml:space="preserve">TB036 </t>
    </r>
    <r>
      <rPr>
        <sz val="10"/>
        <rFont val="Arial"/>
        <family val="2"/>
      </rPr>
      <t>464262</t>
    </r>
  </si>
  <si>
    <t>Komlói Kistérségi Többcélú társulástól</t>
  </si>
  <si>
    <t>PANNON Szakképzés Szervezési Társulástól</t>
  </si>
  <si>
    <r>
      <t xml:space="preserve">TB083 </t>
    </r>
    <r>
      <rPr>
        <sz val="10"/>
        <rFont val="Arial"/>
        <family val="2"/>
      </rPr>
      <t>464272</t>
    </r>
  </si>
  <si>
    <t>KN</t>
  </si>
  <si>
    <t>Komlói Napok támogatása Német Nemzetiségi Önk.-tól</t>
  </si>
  <si>
    <t>Leader-Mf.</t>
  </si>
  <si>
    <t>Mecsekfalui Szabadidőpark Leader</t>
  </si>
  <si>
    <t>DDOP-5.1.5</t>
  </si>
  <si>
    <t>DDOP-5.1.5/B pályázat</t>
  </si>
  <si>
    <t>TÁMOP-5.3.6 pályázat</t>
  </si>
  <si>
    <t>TB109</t>
  </si>
  <si>
    <t>Nemzeti Összetartozás emlékmű tám. NKA-tól</t>
  </si>
  <si>
    <t>2013.</t>
  </si>
  <si>
    <t>Komló Városi Óvoda</t>
  </si>
  <si>
    <t>Komló és Térsége Óvodái</t>
  </si>
  <si>
    <t>Hivatal</t>
  </si>
  <si>
    <t>Beruházás</t>
  </si>
  <si>
    <t>Átvállalás</t>
  </si>
  <si>
    <t>Forduló-napi árfolyam*</t>
  </si>
  <si>
    <t xml:space="preserve">Felhalmozási </t>
  </si>
  <si>
    <t xml:space="preserve">Működési </t>
  </si>
  <si>
    <t>2014. évben fizetendő/ átvállalásra kerülő</t>
  </si>
  <si>
    <t>Pannon Volán Zrt. 2013. évi önk-i támogatása</t>
  </si>
  <si>
    <t>MECSEKTEX Könnyűip. Kft munkahelyteremtési tám.</t>
  </si>
  <si>
    <t>"Szent Borbála Otthon" buszköltség tám.</t>
  </si>
  <si>
    <t>Komlói Városgazdálkodási Zrt. támogatása</t>
  </si>
  <si>
    <t>Komlói Bányász SportKör Kft. Támogatása</t>
  </si>
  <si>
    <t>Blumenschein Ferenc Zrínyi téri nap támogatása</t>
  </si>
  <si>
    <t>Musitz Béla gyermeknapi rendezvény támogatása</t>
  </si>
  <si>
    <t>Nagyné Bódi Márta gyerekek Forma 1 buszktg. tám.</t>
  </si>
  <si>
    <t>Seregné Deák Róza Mecseki barangolások tám.</t>
  </si>
  <si>
    <t>Szentesi Tamás könyvkiadás támogatása</t>
  </si>
  <si>
    <t>Bara Zsanett fellépő ruhák támogatása</t>
  </si>
  <si>
    <t>Kirch Zoltán táncverseny támogatása</t>
  </si>
  <si>
    <t>Molnár Alexandra motorvilágbajnokság támogatása</t>
  </si>
  <si>
    <t>Szolnok Tibor íjászvereny támogatása</t>
  </si>
  <si>
    <t>Vörös Zsolt teniszverseny támogatása</t>
  </si>
  <si>
    <t>Pro Civitate díj Kodály Zoltán Kórusfesztivál Alapítvány</t>
  </si>
  <si>
    <t>"Gyermekhangok" Alapítvány nem kv szerv tám.</t>
  </si>
  <si>
    <t>Ezüsthegedű Alapítvány nem kv szerv tám.</t>
  </si>
  <si>
    <t>Gesztenyési Óvoda Gyerm.Al. nem kv szerv tám.</t>
  </si>
  <si>
    <t>Komló és Térs. Tűzvéd. Közal.  kv szerv tám.</t>
  </si>
  <si>
    <t>K.V. Asztalitenisz Utpót. Al. nem kv szerv tám.</t>
  </si>
  <si>
    <t>Komlói Pedagógus Kamarakór. Al. nem kv szerv tám.</t>
  </si>
  <si>
    <t>Komlói Szilvási Óvodáért Al. nem kv szerv tám.</t>
  </si>
  <si>
    <t>Nagy Kör Óvodai Alapítvány nem kv szerv tám.</t>
  </si>
  <si>
    <t>Hétszínvirág Alapítvány buszktg. tám.</t>
  </si>
  <si>
    <t>Komlói Fekete Láng Egy. Testület Elismerő oklevele</t>
  </si>
  <si>
    <t>Kaposvári Önk. Tűzolt. és Életment.Egy. eszk.fejl.t.</t>
  </si>
  <si>
    <t>"Rokkantak Fant.Klubja" nem kv szerv tám.</t>
  </si>
  <si>
    <t>Botond Veterán Katonai Jármű Egy. nem kv szerv tám.</t>
  </si>
  <si>
    <t>Dankó Pista Érd.véd.Egy. nem kv szerv tám.</t>
  </si>
  <si>
    <t>Komlói Fekete Láng Egy. nem kv szerv tám.</t>
  </si>
  <si>
    <t>Komlói Német Klub Kh.Egy. nem kv szerv tám.</t>
  </si>
  <si>
    <t>Belső Tűz Egyesület támogatás visszatérítése</t>
  </si>
  <si>
    <t>Díszítőművészeti műhely Textilkonferencia díja tám.</t>
  </si>
  <si>
    <t>Fidelitas éves programok támogatása</t>
  </si>
  <si>
    <t>Komlói Erdélyi Kör tisztújító száll.ktg.tám.</t>
  </si>
  <si>
    <t>Mjánosiért Egy. Idősek napi rend. támogatása</t>
  </si>
  <si>
    <t>Nyugdíjas Egyesület 20 éves jub. rend. támogatása</t>
  </si>
  <si>
    <t>Tört. Igazságtétel Biz. B.M.Tag. '56-os emlékhely tám.</t>
  </si>
  <si>
    <t>PD0084</t>
  </si>
  <si>
    <t>Komló Város Sportjáért U11-es labdarúgó csapat tám</t>
  </si>
  <si>
    <t>PD0085</t>
  </si>
  <si>
    <t>Komlói Női Kézilabda Egy. nem kv szerv tám.</t>
  </si>
  <si>
    <t>Komlói Tenisz és Sí Klub</t>
  </si>
  <si>
    <t>Villa Complov Sport Club</t>
  </si>
  <si>
    <t>Kék Kokasok Tollas csapat</t>
  </si>
  <si>
    <t>Komló-Habilitas Kft. munkahelyteremtési támogatás</t>
  </si>
  <si>
    <t>Völgyesi és Völgyesi Kft. munkahelyteremtési tám.</t>
  </si>
  <si>
    <t>PD031</t>
  </si>
  <si>
    <t>Horváth Lszlóné munkahely ter.támogatása</t>
  </si>
  <si>
    <t>Lakáscélú támogatás Fazekas Katalin - Vajda Gábor</t>
  </si>
  <si>
    <t>Lakáscélú támogatás Horváthné Fitos Anikó</t>
  </si>
  <si>
    <t>Lakáscélú támogatás Kult Zoltán és Kultné NagyistókB.</t>
  </si>
  <si>
    <t>Lakáscélú támogatás Ömböli Diána</t>
  </si>
  <si>
    <t>Bursa Hungarica ösztöndíj</t>
  </si>
  <si>
    <t>TK005</t>
  </si>
  <si>
    <t>2012. évi visszaváltott Erzsébet utalvány</t>
  </si>
  <si>
    <t>Társulás által fenntartott óvodákba - Magyarhertelend</t>
  </si>
  <si>
    <t>Társulás által fenntartott óvodákba - Magyarszék</t>
  </si>
  <si>
    <t xml:space="preserve">Szoc.Szolg. Központ </t>
  </si>
  <si>
    <t xml:space="preserve"> MMÖÓT - Magyarszék</t>
  </si>
  <si>
    <t xml:space="preserve"> MMÖÓT - Liget</t>
  </si>
  <si>
    <t xml:space="preserve"> MMÖÓT - Magyarhertelend</t>
  </si>
  <si>
    <t xml:space="preserve"> MMÖÓT -01-06.hó elsz.</t>
  </si>
  <si>
    <t>Komlói Kist. Többcélú Önk.T Vidéki Óvoda I.félévi elsz.</t>
  </si>
  <si>
    <t>Társ.norm</t>
  </si>
  <si>
    <t>Társulásnak átadott</t>
  </si>
  <si>
    <t xml:space="preserve">2013. </t>
  </si>
  <si>
    <t>2013. december 31.</t>
  </si>
  <si>
    <t>2012. 12.31-i állomány</t>
  </si>
  <si>
    <t>2013.évi évközi változás</t>
  </si>
  <si>
    <t>2013.12.31-i állomány</t>
  </si>
  <si>
    <t>2012.12.31 ért.veszt. áll.</t>
  </si>
  <si>
    <t>2013. évi  elsz. értékv.</t>
  </si>
  <si>
    <t>2013.12.31. ért.veszt.áll.</t>
  </si>
  <si>
    <t>17 szla 2013.12.31 egyenlege</t>
  </si>
  <si>
    <t>Komló-Habilitas Np.KH.Kft.</t>
  </si>
  <si>
    <t>Mohács-Víz Kft.</t>
  </si>
  <si>
    <t>Komlói Bányász Sportkör Kft.</t>
  </si>
  <si>
    <t>Carboker Kft. F.A.</t>
  </si>
  <si>
    <t>Komlói Szociális Np. Kft. F.A.</t>
  </si>
  <si>
    <t>Állomány 2013.12.31.</t>
  </si>
  <si>
    <t>2014.évi előírás              (= 44 sor)</t>
  </si>
  <si>
    <t>Bakurecz Ilona</t>
  </si>
  <si>
    <t>Gerenda Csaba</t>
  </si>
  <si>
    <t>2013. December 31.</t>
  </si>
  <si>
    <t>2014. évben tervezett pénzmaradvány</t>
  </si>
  <si>
    <t>2013.12.31-ig</t>
  </si>
  <si>
    <t>2013.évben</t>
  </si>
  <si>
    <t>Pályázat előkészítés tervezési kerete (10/2013. (I.21.)</t>
  </si>
  <si>
    <t>DDOP-5.1.5/B-11 Helyi és térségi vízvédelmi rendszerek fejlesztése (196/2011 (X.27.), 106/2012. (VI.21.)</t>
  </si>
  <si>
    <t>KEOP-2012-5.5.0/A KÖOK Szakiskola épületenergetikai korszerűsítése (2/2013. (I.21.)</t>
  </si>
  <si>
    <t>KEOP-2012-5.5.0/A KBSK futófolyosó épületenergetikai korszerűsítése (7/2013. (I.21.)</t>
  </si>
  <si>
    <t>KEOP-2012-5.5.0/A KBSK tornaterem épületenergetikai korszerűsítése (6/2013. (I.21.)</t>
  </si>
  <si>
    <t>KEOP-2012-5.5.0/A Közvilágítási rendszer energiatakarékos átalakítása (9/2013. (I.21.)</t>
  </si>
  <si>
    <t>TÁMOP-5.3.6-11/1 Esély a kibontakozásra (39/2012. (III.2.)</t>
  </si>
  <si>
    <t>TÁMOP-2.4.5-12/7 Rugalmas munkahelyek (94/2012. (VI.21.)</t>
  </si>
  <si>
    <t>DDOP-2.1.1. Turisztikai célú kerékpárút kialakítása (153/2012. (X.25.) komlói szakasz 2013. évi ütem</t>
  </si>
  <si>
    <t>Nemzeti Összetartozás Emlékmű (218/2011. (XI.24.), 27/2012. (III.8.)</t>
  </si>
  <si>
    <t>Mecsekfalui szabadidőközpont fejlesztése (215/2011. (XI.24.)</t>
  </si>
  <si>
    <t>Magyar-Horvát IPA pályázat (18/2012. (II.2.)</t>
  </si>
  <si>
    <t>Komló, Gorkij u. 1. bérlakások építése (183/2011. (IX.29.), 170/2012. (XI.29.)</t>
  </si>
  <si>
    <t>Komló, Fő u. 56. lakóépület állagromlása (132/2011. (VI.23.)</t>
  </si>
  <si>
    <t>Közvilágítás korszerűsítés törlesztés 2013. évi üteme GREP</t>
  </si>
  <si>
    <t>Tavasz utcai rézsű állékonyságának tanulmányterve</t>
  </si>
  <si>
    <t>Szabályozási terv módosítása (172/2012. (XI.29.)</t>
  </si>
  <si>
    <t>Fejlesztési célú pénzeszköz-átadás Orfű-Pécsi tó Kft-nek</t>
  </si>
  <si>
    <t>Családsegítő és Gyermekjóléti Szolgálat (Kossuth L. u. 103.) irodáinak korszerűsítése (45/2012. (III.29.)</t>
  </si>
  <si>
    <t>Lakóház-felújítás polgármesteri hivatal (felújítási alap)</t>
  </si>
  <si>
    <t>Lakáscélú támogatás 2012. évről áthúzódó</t>
  </si>
  <si>
    <t xml:space="preserve">Lakáscélú támogatás 2013. évi </t>
  </si>
  <si>
    <t>Fejlesztési célú pénzeszköz-átadás Fűtőerőmű Kft-nek</t>
  </si>
  <si>
    <t xml:space="preserve">Lakóházfelújítás Városgondnokságnál </t>
  </si>
  <si>
    <t>Önkormányzati tulajdonú lakások kéményfelújítása</t>
  </si>
  <si>
    <t>Ön kormányzati intézmények villamosbiztonsági felülvizsgálata</t>
  </si>
  <si>
    <t>GESZ felújítás, karbantartási keret</t>
  </si>
  <si>
    <t>b/ munkáltatói lakástámogatás</t>
  </si>
  <si>
    <t>c/ folyamatban lévő pályázatokhoz kapcsolódó tartalék (önerő alap)</t>
  </si>
  <si>
    <t>e/ előfinanszírozási tartalék</t>
  </si>
  <si>
    <t>f/ Vízi közmű felújítási tartalék</t>
  </si>
  <si>
    <t>KEOP-1.2.0 Szennyvízberuházás megvalósítás - 2013. évi ütem</t>
  </si>
  <si>
    <t>DDOP-2.1.1/A.B-12 Komloszaurusztól a bányászatig Komlón (124/2012. (IX.25.) 2013. évi ütem Könyvtár</t>
  </si>
  <si>
    <t>Gyepmesteri telep létesítése (61/2012. (V.10.) Városgondnokság</t>
  </si>
  <si>
    <t>Kenderföldi Iskola homlokzat hőszigetelése</t>
  </si>
  <si>
    <t>Önkormányzati Közös Hivatal informatika</t>
  </si>
  <si>
    <t>Önkormányzati Közös Hivatal bútor</t>
  </si>
  <si>
    <t>Rendezési terv</t>
  </si>
  <si>
    <t>Önkormányzati Közös Hivatal könyvtár termének födémmegerősítés, átalakítás</t>
  </si>
  <si>
    <t>GESZ évközi beruházása</t>
  </si>
  <si>
    <t>Komló Városi Óvoda évközi beruházása</t>
  </si>
  <si>
    <t>KH, Színház évközi beruházása</t>
  </si>
  <si>
    <t>Start munkaprogram Városgondnokság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</si>
</sst>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&quot;*&quot;"/>
    <numFmt numFmtId="166" formatCode="_-* #,##0.0\ _F_t_-;\-* #,##0.0\ _F_t_-;_-* &quot;-&quot;??\ _F_t_-;_-@_-"/>
    <numFmt numFmtId="167" formatCode="_-* #,##0\ _F_t_-;\-* #,##0\ _F_t_-;_-* &quot;-&quot;??\ _F_t_-;_-@_-"/>
    <numFmt numFmtId="168" formatCode="[$-40E]yyyy\.\ mmmm\ d\."/>
    <numFmt numFmtId="169" formatCode="0.000"/>
    <numFmt numFmtId="170" formatCode="0.0"/>
    <numFmt numFmtId="171" formatCode="_-* #,##0.0000\ _F_t_-;\-* #,##0.0000\ _F_t_-;_-* &quot;-&quot;??\ _F_t_-;_-@_-"/>
    <numFmt numFmtId="172" formatCode="#,##0.0"/>
  </numFmts>
  <fonts count="3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0"/>
    </font>
    <font>
      <sz val="7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Arial CE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4" xfId="0" applyNumberForma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9" xfId="0" applyNumberFormat="1" applyBorder="1" applyAlignment="1">
      <alignment/>
    </xf>
    <xf numFmtId="167" fontId="0" fillId="0" borderId="10" xfId="40" applyNumberFormat="1" applyFont="1" applyBorder="1" applyAlignment="1">
      <alignment shrinkToFit="1"/>
    </xf>
    <xf numFmtId="167" fontId="0" fillId="0" borderId="11" xfId="40" applyNumberFormat="1" applyFont="1" applyBorder="1" applyAlignment="1">
      <alignment shrinkToFit="1"/>
    </xf>
    <xf numFmtId="167" fontId="0" fillId="0" borderId="12" xfId="40" applyNumberFormat="1" applyFont="1" applyBorder="1" applyAlignment="1">
      <alignment shrinkToFit="1"/>
    </xf>
    <xf numFmtId="167" fontId="0" fillId="0" borderId="14" xfId="40" applyNumberFormat="1" applyFont="1" applyBorder="1" applyAlignment="1">
      <alignment shrinkToFit="1"/>
    </xf>
    <xf numFmtId="167" fontId="2" fillId="0" borderId="10" xfId="40" applyNumberFormat="1" applyFont="1" applyBorder="1" applyAlignment="1">
      <alignment shrinkToFi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67" fontId="0" fillId="0" borderId="11" xfId="40" applyNumberFormat="1" applyFont="1" applyFill="1" applyBorder="1" applyAlignment="1">
      <alignment shrinkToFit="1"/>
    </xf>
    <xf numFmtId="167" fontId="0" fillId="0" borderId="12" xfId="40" applyNumberFormat="1" applyFont="1" applyFill="1" applyBorder="1" applyAlignment="1">
      <alignment shrinkToFit="1"/>
    </xf>
    <xf numFmtId="167" fontId="0" fillId="0" borderId="10" xfId="40" applyNumberFormat="1" applyFont="1" applyFill="1" applyBorder="1" applyAlignment="1">
      <alignment shrinkToFit="1"/>
    </xf>
    <xf numFmtId="167" fontId="0" fillId="0" borderId="14" xfId="40" applyNumberFormat="1" applyFont="1" applyFill="1" applyBorder="1" applyAlignment="1">
      <alignment shrinkToFit="1"/>
    </xf>
    <xf numFmtId="167" fontId="0" fillId="0" borderId="20" xfId="40" applyNumberFormat="1" applyFont="1" applyFill="1" applyBorder="1" applyAlignment="1">
      <alignment shrinkToFit="1"/>
    </xf>
    <xf numFmtId="167" fontId="2" fillId="0" borderId="10" xfId="4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3" xfId="0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3" fontId="11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2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2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10" xfId="0" applyFill="1" applyBorder="1" applyAlignment="1">
      <alignment shrinkToFit="1"/>
    </xf>
    <xf numFmtId="0" fontId="1" fillId="0" borderId="1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16" fontId="9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167" fontId="0" fillId="0" borderId="0" xfId="4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43" fontId="17" fillId="0" borderId="0" xfId="40" applyFont="1" applyBorder="1" applyAlignment="1">
      <alignment/>
    </xf>
    <xf numFmtId="167" fontId="17" fillId="0" borderId="0" xfId="40" applyNumberFormat="1" applyFont="1" applyBorder="1" applyAlignment="1">
      <alignment horizontal="center"/>
    </xf>
    <xf numFmtId="43" fontId="17" fillId="0" borderId="0" xfId="40" applyFont="1" applyAlignment="1">
      <alignment/>
    </xf>
    <xf numFmtId="3" fontId="10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0" fillId="0" borderId="10" xfId="4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9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left"/>
    </xf>
    <xf numFmtId="16" fontId="10" fillId="0" borderId="10" xfId="0" applyNumberFormat="1" applyFont="1" applyFill="1" applyBorder="1" applyAlignment="1">
      <alignment horizontal="left"/>
    </xf>
    <xf numFmtId="3" fontId="9" fillId="0" borderId="10" xfId="4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7" fontId="17" fillId="0" borderId="0" xfId="40" applyNumberFormat="1" applyFont="1" applyAlignment="1">
      <alignment/>
    </xf>
    <xf numFmtId="43" fontId="17" fillId="0" borderId="0" xfId="40" applyFont="1" applyAlignment="1">
      <alignment/>
    </xf>
    <xf numFmtId="0" fontId="0" fillId="0" borderId="0" xfId="0" applyBorder="1" applyAlignment="1">
      <alignment vertical="center" wrapText="1"/>
    </xf>
    <xf numFmtId="0" fontId="10" fillId="0" borderId="10" xfId="0" applyFont="1" applyBorder="1" applyAlignment="1">
      <alignment/>
    </xf>
    <xf numFmtId="43" fontId="17" fillId="0" borderId="10" xfId="40" applyNumberFormat="1" applyFont="1" applyBorder="1" applyAlignment="1">
      <alignment shrinkToFit="1"/>
    </xf>
    <xf numFmtId="167" fontId="17" fillId="0" borderId="10" xfId="40" applyNumberFormat="1" applyFont="1" applyBorder="1" applyAlignment="1">
      <alignment shrinkToFit="1"/>
    </xf>
    <xf numFmtId="167" fontId="19" fillId="0" borderId="10" xfId="40" applyNumberFormat="1" applyFont="1" applyBorder="1" applyAlignment="1">
      <alignment horizontal="right" shrinkToFit="1"/>
    </xf>
    <xf numFmtId="43" fontId="19" fillId="0" borderId="10" xfId="40" applyNumberFormat="1" applyFont="1" applyBorder="1" applyAlignment="1">
      <alignment shrinkToFit="1"/>
    </xf>
    <xf numFmtId="43" fontId="17" fillId="0" borderId="10" xfId="40" applyFont="1" applyBorder="1" applyAlignment="1">
      <alignment shrinkToFit="1"/>
    </xf>
    <xf numFmtId="167" fontId="19" fillId="0" borderId="10" xfId="40" applyNumberFormat="1" applyFont="1" applyBorder="1" applyAlignment="1">
      <alignment shrinkToFit="1"/>
    </xf>
    <xf numFmtId="167" fontId="0" fillId="0" borderId="0" xfId="0" applyNumberFormat="1" applyBorder="1" applyAlignment="1">
      <alignment shrinkToFit="1"/>
    </xf>
    <xf numFmtId="0" fontId="0" fillId="0" borderId="10" xfId="0" applyBorder="1" applyAlignment="1">
      <alignment horizontal="right"/>
    </xf>
    <xf numFmtId="167" fontId="17" fillId="0" borderId="10" xfId="40" applyNumberFormat="1" applyFont="1" applyFill="1" applyBorder="1" applyAlignment="1">
      <alignment shrinkToFit="1"/>
    </xf>
    <xf numFmtId="43" fontId="17" fillId="0" borderId="10" xfId="40" applyFont="1" applyFill="1" applyBorder="1" applyAlignment="1">
      <alignment shrinkToFit="1"/>
    </xf>
    <xf numFmtId="167" fontId="0" fillId="0" borderId="10" xfId="0" applyNumberFormat="1" applyBorder="1" applyAlignment="1">
      <alignment shrinkToFit="1"/>
    </xf>
    <xf numFmtId="167" fontId="0" fillId="0" borderId="0" xfId="0" applyNumberFormat="1" applyAlignment="1">
      <alignment/>
    </xf>
    <xf numFmtId="167" fontId="17" fillId="0" borderId="0" xfId="40" applyNumberFormat="1" applyFont="1" applyBorder="1" applyAlignment="1">
      <alignment/>
    </xf>
    <xf numFmtId="43" fontId="17" fillId="0" borderId="0" xfId="40" applyFont="1" applyBorder="1" applyAlignment="1">
      <alignment/>
    </xf>
    <xf numFmtId="167" fontId="17" fillId="0" borderId="10" xfId="4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3" fontId="17" fillId="0" borderId="10" xfId="40" applyFont="1" applyBorder="1" applyAlignment="1">
      <alignment/>
    </xf>
    <xf numFmtId="167" fontId="17" fillId="0" borderId="10" xfId="40" applyNumberFormat="1" applyFont="1" applyBorder="1" applyAlignment="1">
      <alignment horizontal="center"/>
    </xf>
    <xf numFmtId="167" fontId="17" fillId="0" borderId="0" xfId="40" applyNumberFormat="1" applyFont="1" applyAlignment="1">
      <alignment shrinkToFit="1"/>
    </xf>
    <xf numFmtId="0" fontId="0" fillId="0" borderId="0" xfId="0" applyAlignment="1">
      <alignment shrinkToFit="1"/>
    </xf>
    <xf numFmtId="167" fontId="17" fillId="0" borderId="10" xfId="40" applyNumberFormat="1" applyFont="1" applyBorder="1" applyAlignment="1">
      <alignment horizontal="center" vertical="center" shrinkToFit="1"/>
    </xf>
    <xf numFmtId="167" fontId="17" fillId="0" borderId="0" xfId="4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9" fillId="0" borderId="19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13" xfId="0" applyFont="1" applyFill="1" applyBorder="1" applyAlignment="1">
      <alignment/>
    </xf>
    <xf numFmtId="0" fontId="0" fillId="0" borderId="24" xfId="0" applyFill="1" applyBorder="1" applyAlignment="1">
      <alignment/>
    </xf>
    <xf numFmtId="167" fontId="0" fillId="0" borderId="10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3" fontId="0" fillId="0" borderId="24" xfId="40" applyNumberFormat="1" applyFill="1" applyBorder="1" applyAlignment="1">
      <alignment/>
    </xf>
    <xf numFmtId="3" fontId="0" fillId="0" borderId="15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8" fillId="24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1" fontId="1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 shrinkToFi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wrapText="1"/>
    </xf>
    <xf numFmtId="3" fontId="36" fillId="0" borderId="1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0" fontId="18" fillId="14" borderId="10" xfId="0" applyFont="1" applyFill="1" applyBorder="1" applyAlignment="1">
      <alignment horizontal="center" vertical="top" wrapText="1"/>
    </xf>
    <xf numFmtId="0" fontId="18" fillId="14" borderId="10" xfId="0" applyFont="1" applyFill="1" applyBorder="1" applyAlignment="1">
      <alignment horizontal="center" vertical="top" shrinkToFi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shrinkToFit="1"/>
    </xf>
    <xf numFmtId="3" fontId="37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shrinkToFit="1"/>
    </xf>
    <xf numFmtId="3" fontId="18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shrinkToFit="1"/>
    </xf>
    <xf numFmtId="0" fontId="18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167" fontId="17" fillId="0" borderId="19" xfId="40" applyNumberFormat="1" applyFont="1" applyBorder="1" applyAlignment="1">
      <alignment horizontal="left"/>
    </xf>
    <xf numFmtId="167" fontId="17" fillId="0" borderId="16" xfId="40" applyNumberFormat="1" applyFont="1" applyBorder="1" applyAlignment="1">
      <alignment horizontal="left"/>
    </xf>
    <xf numFmtId="167" fontId="17" fillId="0" borderId="21" xfId="40" applyNumberFormat="1" applyFont="1" applyBorder="1" applyAlignment="1">
      <alignment horizontal="left"/>
    </xf>
    <xf numFmtId="167" fontId="17" fillId="0" borderId="18" xfId="40" applyNumberFormat="1" applyFont="1" applyBorder="1" applyAlignment="1">
      <alignment horizontal="left"/>
    </xf>
    <xf numFmtId="167" fontId="17" fillId="0" borderId="17" xfId="40" applyNumberFormat="1" applyFont="1" applyBorder="1" applyAlignment="1">
      <alignment horizontal="left"/>
    </xf>
    <xf numFmtId="167" fontId="17" fillId="0" borderId="23" xfId="40" applyNumberFormat="1" applyFont="1" applyBorder="1" applyAlignment="1">
      <alignment horizontal="left"/>
    </xf>
    <xf numFmtId="167" fontId="17" fillId="0" borderId="10" xfId="40" applyNumberFormat="1" applyFont="1" applyBorder="1" applyAlignment="1">
      <alignment horizontal="center" vertical="center" shrinkToFit="1"/>
    </xf>
    <xf numFmtId="167" fontId="17" fillId="0" borderId="10" xfId="4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167" fontId="17" fillId="0" borderId="10" xfId="4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3" fontId="0" fillId="0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2peu\koltsegvetes\2013\kv.elfogad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1.sz.mell.bázis"/>
      <sheetName val="2.sz.mell.bázis"/>
      <sheetName val="2.a.sz.mell."/>
      <sheetName val="3.sz.mell."/>
      <sheetName val="3.a.sz.mell."/>
      <sheetName val="4.sz.mell."/>
      <sheetName val="4.a.sz.mell."/>
      <sheetName val="5.sz.mell.bázis"/>
      <sheetName val="6.sz.mell."/>
      <sheetName val="6.a.sz.mell."/>
      <sheetName val="6.b.sz.mell."/>
      <sheetName val="7.1.sz.melléklet"/>
      <sheetName val="7.1.1.sz.mell."/>
      <sheetName val="7.1.2.sz.mell."/>
      <sheetName val="7.2.sz.melléklet"/>
      <sheetName val="8.sz.mell."/>
      <sheetName val="8.1.sz.melléklet"/>
      <sheetName val="8.2.sz.melléklet"/>
      <sheetName val="8.3. sz.melléklet"/>
      <sheetName val="9.sz.mell."/>
      <sheetName val="10. sz. mell."/>
      <sheetName val="10.a. sz.mell."/>
      <sheetName val="11.sz.mell."/>
      <sheetName val="11a.sz.mell."/>
      <sheetName val="12.sz.mell."/>
      <sheetName val="13. sz.mell."/>
      <sheetName val="14.sz.mell.bev."/>
      <sheetName val="14.sz.mell.kiad."/>
    </sheetNames>
    <sheetDataSet>
      <sheetData sheetId="8">
        <row r="40">
          <cell r="D40">
            <v>4690278</v>
          </cell>
        </row>
      </sheetData>
      <sheetData sheetId="21">
        <row r="15">
          <cell r="D15">
            <v>58184</v>
          </cell>
          <cell r="E15">
            <v>39366</v>
          </cell>
        </row>
        <row r="17">
          <cell r="D17">
            <v>58184</v>
          </cell>
          <cell r="E17">
            <v>38096</v>
          </cell>
        </row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7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125" style="0" customWidth="1"/>
    <col min="2" max="2" width="27.875" style="0" bestFit="1" customWidth="1"/>
    <col min="3" max="3" width="11.00390625" style="0" customWidth="1"/>
    <col min="4" max="5" width="10.375" style="0" customWidth="1"/>
    <col min="6" max="6" width="8.75390625" style="0" customWidth="1"/>
    <col min="7" max="7" width="3.125" style="0" customWidth="1"/>
    <col min="8" max="8" width="29.00390625" style="0" customWidth="1"/>
    <col min="9" max="11" width="10.375" style="0" customWidth="1"/>
    <col min="12" max="12" width="10.125" style="0" customWidth="1"/>
  </cols>
  <sheetData>
    <row r="1" spans="1:12" s="7" customFormat="1" ht="12.75">
      <c r="A1" s="384" t="s">
        <v>512</v>
      </c>
      <c r="B1" s="384"/>
      <c r="C1" s="8" t="s">
        <v>513</v>
      </c>
      <c r="D1" s="6" t="s">
        <v>514</v>
      </c>
      <c r="E1" s="383" t="s">
        <v>516</v>
      </c>
      <c r="F1" s="383"/>
      <c r="G1" s="384" t="s">
        <v>519</v>
      </c>
      <c r="H1" s="384"/>
      <c r="I1" s="8" t="s">
        <v>513</v>
      </c>
      <c r="J1" s="6" t="s">
        <v>514</v>
      </c>
      <c r="K1" s="383" t="s">
        <v>516</v>
      </c>
      <c r="L1" s="383"/>
    </row>
    <row r="2" spans="1:12" s="7" customFormat="1" ht="12.75">
      <c r="A2" s="384"/>
      <c r="B2" s="384"/>
      <c r="C2" s="383" t="s">
        <v>515</v>
      </c>
      <c r="D2" s="383"/>
      <c r="E2" s="8" t="s">
        <v>517</v>
      </c>
      <c r="F2" s="8" t="s">
        <v>518</v>
      </c>
      <c r="G2" s="384"/>
      <c r="H2" s="384"/>
      <c r="I2" s="383" t="s">
        <v>515</v>
      </c>
      <c r="J2" s="383"/>
      <c r="K2" s="8" t="s">
        <v>517</v>
      </c>
      <c r="L2" s="8" t="s">
        <v>518</v>
      </c>
    </row>
    <row r="3" spans="1:12" ht="12.75">
      <c r="A3" s="38">
        <v>1</v>
      </c>
      <c r="B3" s="3" t="s">
        <v>520</v>
      </c>
      <c r="C3" s="44">
        <v>175188</v>
      </c>
      <c r="D3" s="54">
        <v>301733</v>
      </c>
      <c r="E3" s="54">
        <v>314412</v>
      </c>
      <c r="F3" s="29">
        <f>E3/D3*100</f>
        <v>104.20205943665425</v>
      </c>
      <c r="G3" s="38">
        <v>1</v>
      </c>
      <c r="H3" s="3" t="s">
        <v>521</v>
      </c>
      <c r="I3" s="44">
        <f>I5+I7+I8+I10</f>
        <v>2074886</v>
      </c>
      <c r="J3" s="44">
        <f>J5+J7+J8+J10</f>
        <v>2835939</v>
      </c>
      <c r="K3" s="44">
        <f>K5+K7+K8+K10</f>
        <v>2710288</v>
      </c>
      <c r="L3" s="29">
        <f>K3/J3*100</f>
        <v>95.56933347296962</v>
      </c>
    </row>
    <row r="4" spans="1:12" ht="12.75">
      <c r="A4" s="39"/>
      <c r="B4" s="12"/>
      <c r="C4" s="45"/>
      <c r="D4" s="55"/>
      <c r="E4" s="55"/>
      <c r="F4" s="37"/>
      <c r="G4" s="39"/>
      <c r="H4" s="12"/>
      <c r="I4" s="46"/>
      <c r="J4" s="57"/>
      <c r="K4" s="57"/>
      <c r="L4" s="34"/>
    </row>
    <row r="5" spans="1:12" ht="15" customHeight="1">
      <c r="A5" s="38">
        <v>2</v>
      </c>
      <c r="B5" s="11" t="s">
        <v>764</v>
      </c>
      <c r="C5" s="43">
        <v>684175</v>
      </c>
      <c r="D5" s="56">
        <v>748099</v>
      </c>
      <c r="E5" s="56">
        <v>788725</v>
      </c>
      <c r="F5" s="24">
        <f aca="true" t="shared" si="0" ref="F5:F25">E5/D5*100</f>
        <v>105.4305646712534</v>
      </c>
      <c r="G5" s="39"/>
      <c r="H5" s="3" t="s">
        <v>522</v>
      </c>
      <c r="I5" s="44">
        <v>793245</v>
      </c>
      <c r="J5" s="54">
        <v>1286279</v>
      </c>
      <c r="K5" s="54">
        <v>1266513</v>
      </c>
      <c r="L5" s="29">
        <f aca="true" t="shared" si="1" ref="L5:L25">K5/J5*100</f>
        <v>98.46331938871738</v>
      </c>
    </row>
    <row r="6" spans="1:12" ht="12.75">
      <c r="A6" s="40"/>
      <c r="B6" s="17" t="s">
        <v>529</v>
      </c>
      <c r="C6" s="45">
        <v>639050</v>
      </c>
      <c r="D6" s="55">
        <v>702974</v>
      </c>
      <c r="E6" s="55">
        <v>737842</v>
      </c>
      <c r="F6" s="24">
        <f t="shared" si="0"/>
        <v>104.96006964695708</v>
      </c>
      <c r="G6" s="39"/>
      <c r="H6" s="4"/>
      <c r="I6" s="45"/>
      <c r="J6" s="55"/>
      <c r="K6" s="55"/>
      <c r="L6" s="34"/>
    </row>
    <row r="7" spans="1:12" ht="25.5">
      <c r="A7" s="41">
        <v>3</v>
      </c>
      <c r="B7" s="10" t="s">
        <v>544</v>
      </c>
      <c r="C7" s="43">
        <v>1025925</v>
      </c>
      <c r="D7" s="56">
        <v>990695</v>
      </c>
      <c r="E7" s="56">
        <v>253645</v>
      </c>
      <c r="F7" s="24">
        <f t="shared" si="0"/>
        <v>25.602733434609036</v>
      </c>
      <c r="G7" s="39"/>
      <c r="H7" s="10" t="s">
        <v>523</v>
      </c>
      <c r="I7" s="43">
        <v>210339</v>
      </c>
      <c r="J7" s="56">
        <v>259254</v>
      </c>
      <c r="K7" s="56">
        <v>253989</v>
      </c>
      <c r="L7" s="29">
        <f t="shared" si="1"/>
        <v>97.96917308893981</v>
      </c>
    </row>
    <row r="8" spans="1:12" ht="25.5">
      <c r="A8" s="38">
        <v>4</v>
      </c>
      <c r="B8" s="11" t="s">
        <v>532</v>
      </c>
      <c r="C8" s="44">
        <v>2049632</v>
      </c>
      <c r="D8" s="54">
        <v>1779923</v>
      </c>
      <c r="E8" s="54">
        <v>1779818</v>
      </c>
      <c r="F8" s="24">
        <f t="shared" si="0"/>
        <v>99.99410086840835</v>
      </c>
      <c r="G8" s="39"/>
      <c r="H8" s="3" t="s">
        <v>524</v>
      </c>
      <c r="I8" s="44">
        <v>1071302</v>
      </c>
      <c r="J8" s="54">
        <v>1290406</v>
      </c>
      <c r="K8" s="54">
        <v>1189786</v>
      </c>
      <c r="L8" s="29">
        <f t="shared" si="1"/>
        <v>92.20245411134171</v>
      </c>
    </row>
    <row r="9" spans="1:12" ht="12.75">
      <c r="A9" s="40"/>
      <c r="B9" s="17"/>
      <c r="C9" s="46"/>
      <c r="D9" s="57"/>
      <c r="E9" s="57"/>
      <c r="F9" s="24"/>
      <c r="G9" s="39"/>
      <c r="H9" s="4"/>
      <c r="I9" s="45"/>
      <c r="J9" s="55"/>
      <c r="K9" s="55"/>
      <c r="L9" s="34"/>
    </row>
    <row r="10" spans="1:12" ht="25.5">
      <c r="A10" s="41">
        <v>5</v>
      </c>
      <c r="B10" s="10" t="s">
        <v>545</v>
      </c>
      <c r="C10" s="43">
        <v>215177</v>
      </c>
      <c r="D10" s="56">
        <v>875889</v>
      </c>
      <c r="E10" s="56">
        <v>852898</v>
      </c>
      <c r="F10" s="24">
        <f t="shared" si="0"/>
        <v>97.37512401685602</v>
      </c>
      <c r="G10" s="40"/>
      <c r="H10" s="2" t="s">
        <v>525</v>
      </c>
      <c r="I10" s="43"/>
      <c r="J10" s="56"/>
      <c r="K10" s="56"/>
      <c r="L10" s="29"/>
    </row>
    <row r="11" spans="1:12" ht="24.75" customHeight="1">
      <c r="A11" s="38">
        <v>6</v>
      </c>
      <c r="B11" s="11" t="s">
        <v>530</v>
      </c>
      <c r="C11" s="44">
        <v>217190</v>
      </c>
      <c r="D11" s="54">
        <v>208943</v>
      </c>
      <c r="E11" s="54">
        <v>208943</v>
      </c>
      <c r="F11" s="42">
        <f t="shared" si="0"/>
        <v>100</v>
      </c>
      <c r="G11" s="38">
        <v>2</v>
      </c>
      <c r="H11" s="10" t="s">
        <v>550</v>
      </c>
      <c r="I11" s="43">
        <v>905836</v>
      </c>
      <c r="J11" s="56">
        <v>691155</v>
      </c>
      <c r="K11" s="56">
        <v>677147</v>
      </c>
      <c r="L11" s="29">
        <f t="shared" si="1"/>
        <v>97.97324767960876</v>
      </c>
    </row>
    <row r="12" spans="1:12" ht="24.75" customHeight="1">
      <c r="A12" s="41">
        <v>7</v>
      </c>
      <c r="B12" s="10" t="s">
        <v>548</v>
      </c>
      <c r="C12" s="43"/>
      <c r="D12" s="56"/>
      <c r="E12" s="56"/>
      <c r="F12" s="36"/>
      <c r="G12" s="40"/>
      <c r="H12" s="17" t="s">
        <v>533</v>
      </c>
      <c r="I12" s="45">
        <v>772756</v>
      </c>
      <c r="J12" s="55">
        <v>387528</v>
      </c>
      <c r="K12" s="55">
        <v>378424</v>
      </c>
      <c r="L12" s="29">
        <f t="shared" si="1"/>
        <v>97.65075039739064</v>
      </c>
    </row>
    <row r="13" spans="1:12" ht="12.75">
      <c r="A13" s="38">
        <v>8</v>
      </c>
      <c r="B13" s="11" t="s">
        <v>531</v>
      </c>
      <c r="C13" s="43">
        <f>SUM(C14:C15)</f>
        <v>319991</v>
      </c>
      <c r="D13" s="43">
        <f>SUM(D14:D15)</f>
        <v>0</v>
      </c>
      <c r="E13" s="43">
        <f>SUM(E14:E15)</f>
        <v>0</v>
      </c>
      <c r="F13" s="24"/>
      <c r="G13" s="38">
        <v>3</v>
      </c>
      <c r="H13" s="2" t="s">
        <v>526</v>
      </c>
      <c r="I13" s="43">
        <f>I14+I15+I16+I17</f>
        <v>1207721</v>
      </c>
      <c r="J13" s="56">
        <f>J14+J15+J16+J17</f>
        <v>927241</v>
      </c>
      <c r="K13" s="56">
        <f>K14+K15+K16+K17</f>
        <v>376734</v>
      </c>
      <c r="L13" s="29">
        <f t="shared" si="1"/>
        <v>40.62956663909383</v>
      </c>
    </row>
    <row r="14" spans="1:12" ht="12.75">
      <c r="A14" s="39"/>
      <c r="B14" s="28" t="s">
        <v>534</v>
      </c>
      <c r="C14" s="43">
        <v>319991</v>
      </c>
      <c r="D14" s="56">
        <v>0</v>
      </c>
      <c r="E14" s="56">
        <v>0</v>
      </c>
      <c r="F14" s="24"/>
      <c r="G14" s="39"/>
      <c r="H14" s="2" t="s">
        <v>540</v>
      </c>
      <c r="I14" s="56">
        <v>1089893</v>
      </c>
      <c r="J14" s="56">
        <v>774865</v>
      </c>
      <c r="K14" s="56">
        <v>269456</v>
      </c>
      <c r="L14" s="29">
        <f t="shared" si="1"/>
        <v>34.77457363540746</v>
      </c>
    </row>
    <row r="15" spans="1:12" ht="15.75" customHeight="1">
      <c r="A15" s="39"/>
      <c r="B15" s="19" t="s">
        <v>496</v>
      </c>
      <c r="C15" s="43"/>
      <c r="D15" s="56"/>
      <c r="E15" s="56"/>
      <c r="F15" s="24"/>
      <c r="G15" s="39"/>
      <c r="H15" s="2" t="s">
        <v>527</v>
      </c>
      <c r="I15" s="43">
        <v>20000</v>
      </c>
      <c r="J15" s="56">
        <v>47256</v>
      </c>
      <c r="K15" s="56">
        <v>41065</v>
      </c>
      <c r="L15" s="29">
        <f t="shared" si="1"/>
        <v>86.8990181141019</v>
      </c>
    </row>
    <row r="16" spans="1:12" ht="14.25" customHeight="1">
      <c r="A16" s="39"/>
      <c r="B16" s="20"/>
      <c r="C16" s="46"/>
      <c r="D16" s="57"/>
      <c r="E16" s="58"/>
      <c r="F16" s="24"/>
      <c r="G16" s="39"/>
      <c r="H16" s="3" t="s">
        <v>551</v>
      </c>
      <c r="I16" s="54">
        <v>20249</v>
      </c>
      <c r="J16" s="54">
        <v>24960</v>
      </c>
      <c r="K16" s="54">
        <v>17748</v>
      </c>
      <c r="L16" s="29">
        <f t="shared" si="1"/>
        <v>71.10576923076923</v>
      </c>
    </row>
    <row r="17" spans="1:12" ht="14.25" customHeight="1">
      <c r="A17" s="39"/>
      <c r="B17" s="18"/>
      <c r="C17" s="45"/>
      <c r="D17" s="55"/>
      <c r="E17" s="55"/>
      <c r="F17" s="24"/>
      <c r="G17" s="39"/>
      <c r="H17" s="33" t="s">
        <v>765</v>
      </c>
      <c r="I17" s="56">
        <v>77579</v>
      </c>
      <c r="J17" s="56">
        <v>80160</v>
      </c>
      <c r="K17" s="56">
        <v>48465</v>
      </c>
      <c r="L17" s="29">
        <f t="shared" si="1"/>
        <v>60.46032934131736</v>
      </c>
    </row>
    <row r="18" spans="1:12" ht="12.75">
      <c r="A18" s="38">
        <v>9</v>
      </c>
      <c r="B18" s="15" t="s">
        <v>539</v>
      </c>
      <c r="C18" s="43">
        <f>SUM(C19:C20)</f>
        <v>3000</v>
      </c>
      <c r="D18" s="43">
        <f>SUM(D19:D20)</f>
        <v>3000</v>
      </c>
      <c r="E18" s="43">
        <f>SUM(E19:E20)</f>
        <v>6273</v>
      </c>
      <c r="F18" s="24">
        <f t="shared" si="0"/>
        <v>209.10000000000002</v>
      </c>
      <c r="G18" s="38">
        <v>4</v>
      </c>
      <c r="H18" s="381" t="s">
        <v>766</v>
      </c>
      <c r="I18" s="54">
        <v>134674</v>
      </c>
      <c r="J18" s="54">
        <v>135124</v>
      </c>
      <c r="K18" s="54">
        <v>120067</v>
      </c>
      <c r="L18" s="29">
        <f t="shared" si="1"/>
        <v>88.85690180870903</v>
      </c>
    </row>
    <row r="19" spans="1:12" ht="12.75">
      <c r="A19" s="39"/>
      <c r="B19" s="25" t="s">
        <v>534</v>
      </c>
      <c r="C19" s="56"/>
      <c r="D19" s="56"/>
      <c r="E19" s="56">
        <v>2919</v>
      </c>
      <c r="F19" s="24"/>
      <c r="G19" s="40"/>
      <c r="H19" s="382"/>
      <c r="I19" s="55"/>
      <c r="J19" s="55"/>
      <c r="K19" s="55"/>
      <c r="L19" s="34"/>
    </row>
    <row r="20" spans="1:12" ht="12.75">
      <c r="A20" s="12"/>
      <c r="B20" s="27" t="s">
        <v>496</v>
      </c>
      <c r="C20" s="54">
        <v>3000</v>
      </c>
      <c r="D20" s="54">
        <v>3000</v>
      </c>
      <c r="E20" s="54">
        <v>3354</v>
      </c>
      <c r="F20" s="24">
        <f t="shared" si="0"/>
        <v>111.80000000000001</v>
      </c>
      <c r="G20" s="38">
        <v>5</v>
      </c>
      <c r="H20" s="2" t="s">
        <v>498</v>
      </c>
      <c r="I20" s="43">
        <f>I21+I22</f>
        <v>367161</v>
      </c>
      <c r="J20" s="43">
        <f>J21+J22</f>
        <v>318823</v>
      </c>
      <c r="K20" s="43">
        <f>K21+K22</f>
        <v>0</v>
      </c>
      <c r="L20" s="29">
        <f t="shared" si="1"/>
        <v>0</v>
      </c>
    </row>
    <row r="21" spans="1:12" ht="12.75">
      <c r="A21" s="12"/>
      <c r="B21" s="27"/>
      <c r="C21" s="57"/>
      <c r="D21" s="57"/>
      <c r="E21" s="57"/>
      <c r="F21" s="12"/>
      <c r="G21" s="39"/>
      <c r="H21" s="2" t="s">
        <v>538</v>
      </c>
      <c r="I21" s="43">
        <v>116129</v>
      </c>
      <c r="J21" s="56">
        <v>70782</v>
      </c>
      <c r="K21" s="56">
        <v>0</v>
      </c>
      <c r="L21" s="29">
        <f t="shared" si="1"/>
        <v>0</v>
      </c>
    </row>
    <row r="22" spans="1:12" ht="12.75">
      <c r="A22" s="4"/>
      <c r="B22" s="26"/>
      <c r="C22" s="45"/>
      <c r="D22" s="55"/>
      <c r="E22" s="55"/>
      <c r="F22" s="4"/>
      <c r="G22" s="40"/>
      <c r="H22" s="2" t="s">
        <v>552</v>
      </c>
      <c r="I22" s="43">
        <v>251032</v>
      </c>
      <c r="J22" s="56">
        <v>248041</v>
      </c>
      <c r="K22" s="56">
        <v>0</v>
      </c>
      <c r="L22" s="29">
        <f t="shared" si="1"/>
        <v>0</v>
      </c>
    </row>
    <row r="23" spans="1:12" ht="12.75">
      <c r="A23" s="13" t="s">
        <v>510</v>
      </c>
      <c r="B23" s="14"/>
      <c r="C23" s="47">
        <f>C3+C5+C7+C8+C10+C11+C12+C13+C18</f>
        <v>4690278</v>
      </c>
      <c r="D23" s="59">
        <f>D3+D5+D7+D8+D10+D11+D12+D13+D18</f>
        <v>4908282</v>
      </c>
      <c r="E23" s="59">
        <f>E3+E5+E7+E8+E10+E11+E12+E13+E18</f>
        <v>4204714</v>
      </c>
      <c r="F23" s="24">
        <f t="shared" si="0"/>
        <v>85.66569728471184</v>
      </c>
      <c r="G23" s="13" t="s">
        <v>510</v>
      </c>
      <c r="H23" s="14"/>
      <c r="I23" s="47">
        <f>I3+I11+I13+I18+I19+I20</f>
        <v>4690278</v>
      </c>
      <c r="J23" s="59">
        <f>J3+J11+J13+J18+J20</f>
        <v>4908282</v>
      </c>
      <c r="K23" s="59">
        <f>K3+K11+K13+K18+K19+K20</f>
        <v>3884236</v>
      </c>
      <c r="L23" s="29">
        <f t="shared" si="1"/>
        <v>79.13636584043053</v>
      </c>
    </row>
    <row r="24" spans="1:12" ht="27.75" customHeight="1">
      <c r="A24" s="9"/>
      <c r="B24" s="30" t="s">
        <v>542</v>
      </c>
      <c r="C24" s="43">
        <v>0</v>
      </c>
      <c r="D24" s="56">
        <v>0</v>
      </c>
      <c r="E24" s="56">
        <v>126113</v>
      </c>
      <c r="F24" s="24"/>
      <c r="G24" s="9"/>
      <c r="H24" s="30" t="s">
        <v>543</v>
      </c>
      <c r="I24" s="43">
        <v>0</v>
      </c>
      <c r="J24" s="56">
        <v>0</v>
      </c>
      <c r="K24" s="56">
        <v>51291</v>
      </c>
      <c r="L24" s="29"/>
    </row>
    <row r="25" spans="1:12" s="7" customFormat="1" ht="12" customHeight="1">
      <c r="A25" s="6" t="s">
        <v>511</v>
      </c>
      <c r="B25" s="2"/>
      <c r="C25" s="47">
        <f>SUM(C23:C24)</f>
        <v>4690278</v>
      </c>
      <c r="D25" s="47">
        <f>SUM(D23:D24)</f>
        <v>4908282</v>
      </c>
      <c r="E25" s="47">
        <f>SUM(E23:E24)</f>
        <v>4330827</v>
      </c>
      <c r="F25" s="24">
        <f t="shared" si="0"/>
        <v>88.23508918191743</v>
      </c>
      <c r="G25" s="13" t="s">
        <v>528</v>
      </c>
      <c r="H25" s="14"/>
      <c r="I25" s="47">
        <f>SUM(I23:I24)</f>
        <v>4690278</v>
      </c>
      <c r="J25" s="47">
        <f>SUM(J23:J24)</f>
        <v>4908282</v>
      </c>
      <c r="K25" s="47">
        <f>SUM(K23:K24)</f>
        <v>3935527</v>
      </c>
      <c r="L25" s="36">
        <f t="shared" si="1"/>
        <v>80.18135469803894</v>
      </c>
    </row>
    <row r="26" spans="1:12" ht="12.75">
      <c r="A26" s="15" t="s">
        <v>537</v>
      </c>
      <c r="G26" s="16"/>
      <c r="H26" s="16"/>
      <c r="I26" s="16"/>
      <c r="J26" s="16"/>
      <c r="K26" s="16"/>
      <c r="L26" s="16"/>
    </row>
    <row r="27" spans="1:12" s="7" customFormat="1" ht="12.75">
      <c r="A27" s="21"/>
      <c r="B27"/>
      <c r="C27"/>
      <c r="D27"/>
      <c r="E27"/>
      <c r="F27"/>
      <c r="G27" s="21"/>
      <c r="H27" s="21"/>
      <c r="I27" s="21"/>
      <c r="J27" s="21"/>
      <c r="K27" s="21"/>
      <c r="L27" s="21"/>
    </row>
  </sheetData>
  <sheetProtection/>
  <mergeCells count="7">
    <mergeCell ref="H18:H19"/>
    <mergeCell ref="K1:L1"/>
    <mergeCell ref="E1:F1"/>
    <mergeCell ref="A1:B2"/>
    <mergeCell ref="G1:H2"/>
    <mergeCell ref="C2:D2"/>
    <mergeCell ref="I2:J2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r:id="rId1"/>
  <headerFooter alignWithMargins="0">
    <oddHeader>&amp;L(ezer forintban)&amp;CKOMLÓ VÁROS
BEVÉTELEK ÉS KIADÁSOK ÖSSZESÍTETT
M É R L E G E
2013. december 31.&amp;R1.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38"/>
  <sheetViews>
    <sheetView zoomScalePageLayoutView="0" workbookViewId="0" topLeftCell="A1">
      <selection activeCell="S29" sqref="S29"/>
    </sheetView>
  </sheetViews>
  <sheetFormatPr defaultColWidth="9.00390625" defaultRowHeight="12.75"/>
  <cols>
    <col min="1" max="1" width="13.00390625" style="50" customWidth="1"/>
    <col min="2" max="2" width="4.25390625" style="151" customWidth="1"/>
    <col min="3" max="6" width="7.375" style="50" customWidth="1"/>
    <col min="7" max="7" width="8.00390625" style="50" customWidth="1"/>
    <col min="8" max="8" width="8.125" style="50" customWidth="1"/>
    <col min="9" max="9" width="7.375" style="50" customWidth="1"/>
    <col min="10" max="16" width="8.25390625" style="50" customWidth="1"/>
    <col min="17" max="17" width="8.75390625" style="50" customWidth="1"/>
    <col min="18" max="16384" width="9.125" style="50" customWidth="1"/>
  </cols>
  <sheetData>
    <row r="1" spans="1:17" s="52" customFormat="1" ht="32.25" customHeight="1">
      <c r="A1" s="409"/>
      <c r="B1" s="409"/>
      <c r="C1" s="408" t="s">
        <v>494</v>
      </c>
      <c r="D1" s="408" t="s">
        <v>549</v>
      </c>
      <c r="E1" s="408" t="s">
        <v>495</v>
      </c>
      <c r="F1" s="415" t="s">
        <v>554</v>
      </c>
      <c r="G1" s="416"/>
      <c r="H1" s="417"/>
      <c r="I1" s="408" t="s">
        <v>497</v>
      </c>
      <c r="J1" s="408" t="s">
        <v>555</v>
      </c>
      <c r="K1" s="410" t="s">
        <v>343</v>
      </c>
      <c r="L1" s="408" t="s">
        <v>547</v>
      </c>
      <c r="M1" s="408" t="s">
        <v>344</v>
      </c>
      <c r="N1" s="408" t="s">
        <v>345</v>
      </c>
      <c r="O1" s="408" t="s">
        <v>346</v>
      </c>
      <c r="P1" s="410" t="s">
        <v>347</v>
      </c>
      <c r="Q1" s="412" t="s">
        <v>499</v>
      </c>
    </row>
    <row r="2" spans="1:17" s="52" customFormat="1" ht="31.5" customHeight="1">
      <c r="A2" s="409"/>
      <c r="B2" s="409"/>
      <c r="C2" s="409"/>
      <c r="D2" s="409"/>
      <c r="E2" s="409"/>
      <c r="F2" s="51" t="s">
        <v>496</v>
      </c>
      <c r="G2" s="51" t="s">
        <v>556</v>
      </c>
      <c r="H2" s="51" t="s">
        <v>546</v>
      </c>
      <c r="I2" s="409"/>
      <c r="J2" s="409"/>
      <c r="K2" s="414"/>
      <c r="L2" s="409"/>
      <c r="M2" s="409"/>
      <c r="N2" s="409"/>
      <c r="O2" s="409"/>
      <c r="P2" s="414"/>
      <c r="Q2" s="413"/>
    </row>
    <row r="3" spans="1:17" s="52" customFormat="1" ht="12" customHeight="1">
      <c r="A3" s="419">
        <v>412000</v>
      </c>
      <c r="B3" s="123" t="s">
        <v>401</v>
      </c>
      <c r="C3" s="123"/>
      <c r="D3" s="123"/>
      <c r="E3" s="123"/>
      <c r="F3" s="51"/>
      <c r="G3" s="51"/>
      <c r="H3" s="51"/>
      <c r="I3" s="123"/>
      <c r="J3" s="123"/>
      <c r="K3" s="204"/>
      <c r="L3" s="123"/>
      <c r="M3" s="123"/>
      <c r="N3" s="123"/>
      <c r="O3" s="123"/>
      <c r="P3" s="204"/>
      <c r="Q3" s="49">
        <f aca="true" t="shared" si="0" ref="Q3:Q35">SUM(C3:P3)</f>
        <v>0</v>
      </c>
    </row>
    <row r="4" spans="1:17" ht="12">
      <c r="A4" s="420"/>
      <c r="B4" s="148" t="s">
        <v>535</v>
      </c>
      <c r="C4" s="48"/>
      <c r="D4" s="48"/>
      <c r="E4" s="48"/>
      <c r="F4" s="48"/>
      <c r="G4" s="48"/>
      <c r="H4" s="48"/>
      <c r="I4" s="48"/>
      <c r="J4" s="48">
        <v>1178</v>
      </c>
      <c r="K4" s="48"/>
      <c r="L4" s="48"/>
      <c r="M4" s="48"/>
      <c r="N4" s="48"/>
      <c r="O4" s="48"/>
      <c r="P4" s="48"/>
      <c r="Q4" s="49">
        <f t="shared" si="0"/>
        <v>1178</v>
      </c>
    </row>
    <row r="5" spans="1:17" ht="12">
      <c r="A5" s="421"/>
      <c r="B5" s="148" t="s">
        <v>500</v>
      </c>
      <c r="C5" s="48"/>
      <c r="D5" s="48"/>
      <c r="E5" s="48"/>
      <c r="F5" s="48"/>
      <c r="G5" s="48"/>
      <c r="H5" s="48"/>
      <c r="I5" s="48"/>
      <c r="J5" s="48">
        <v>1178</v>
      </c>
      <c r="K5" s="48"/>
      <c r="L5" s="48"/>
      <c r="M5" s="48"/>
      <c r="N5" s="48"/>
      <c r="O5" s="48"/>
      <c r="P5" s="48"/>
      <c r="Q5" s="49">
        <f t="shared" si="0"/>
        <v>1178</v>
      </c>
    </row>
    <row r="6" spans="1:17" ht="12.75" customHeight="1">
      <c r="A6" s="419">
        <v>680002</v>
      </c>
      <c r="B6" s="148" t="s">
        <v>401</v>
      </c>
      <c r="C6" s="48"/>
      <c r="D6" s="48"/>
      <c r="E6" s="48">
        <v>2000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>
        <f t="shared" si="0"/>
        <v>2000</v>
      </c>
    </row>
    <row r="7" spans="1:17" ht="12">
      <c r="A7" s="420"/>
      <c r="B7" s="148" t="s">
        <v>535</v>
      </c>
      <c r="C7" s="48"/>
      <c r="D7" s="48"/>
      <c r="E7" s="48">
        <v>2000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>
        <f t="shared" si="0"/>
        <v>2000</v>
      </c>
    </row>
    <row r="8" spans="1:17" ht="12">
      <c r="A8" s="421"/>
      <c r="B8" s="148" t="s">
        <v>500</v>
      </c>
      <c r="C8" s="48"/>
      <c r="D8" s="48"/>
      <c r="E8" s="48">
        <v>1592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>
        <f t="shared" si="0"/>
        <v>1592</v>
      </c>
    </row>
    <row r="9" spans="1:17" ht="12.75" customHeight="1">
      <c r="A9" s="419">
        <v>841112</v>
      </c>
      <c r="B9" s="148" t="s">
        <v>401</v>
      </c>
      <c r="C9" s="48">
        <v>14552</v>
      </c>
      <c r="D9" s="48">
        <v>3479</v>
      </c>
      <c r="E9" s="48">
        <v>6695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>
        <f t="shared" si="0"/>
        <v>24726</v>
      </c>
    </row>
    <row r="10" spans="1:17" ht="12">
      <c r="A10" s="420"/>
      <c r="B10" s="148" t="s">
        <v>535</v>
      </c>
      <c r="C10" s="48">
        <v>3609</v>
      </c>
      <c r="D10" s="48">
        <v>862</v>
      </c>
      <c r="E10" s="48">
        <v>3297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>
        <f t="shared" si="0"/>
        <v>7768</v>
      </c>
    </row>
    <row r="11" spans="1:17" ht="12">
      <c r="A11" s="421"/>
      <c r="B11" s="148" t="s">
        <v>500</v>
      </c>
      <c r="C11" s="48">
        <v>3609</v>
      </c>
      <c r="D11" s="48">
        <v>862</v>
      </c>
      <c r="E11" s="48">
        <v>3056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v>-293</v>
      </c>
      <c r="Q11" s="49">
        <f t="shared" si="0"/>
        <v>7234</v>
      </c>
    </row>
    <row r="12" spans="1:17" ht="12.75" customHeight="1">
      <c r="A12" s="419">
        <v>841115</v>
      </c>
      <c r="B12" s="148" t="s">
        <v>401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>
        <f>SUM(C12:P12)</f>
        <v>0</v>
      </c>
    </row>
    <row r="13" spans="1:17" ht="12">
      <c r="A13" s="420"/>
      <c r="B13" s="148" t="s">
        <v>535</v>
      </c>
      <c r="C13" s="48">
        <v>293</v>
      </c>
      <c r="D13" s="48">
        <v>89</v>
      </c>
      <c r="E13" s="48">
        <v>358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>
        <f>SUM(C13:P13)</f>
        <v>740</v>
      </c>
    </row>
    <row r="14" spans="1:17" ht="12">
      <c r="A14" s="421"/>
      <c r="B14" s="148" t="s">
        <v>500</v>
      </c>
      <c r="C14" s="48">
        <v>293</v>
      </c>
      <c r="D14" s="48">
        <v>89</v>
      </c>
      <c r="E14" s="48">
        <v>358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>
        <f>SUM(C14:P14)</f>
        <v>740</v>
      </c>
    </row>
    <row r="15" spans="1:17" ht="12.75" customHeight="1">
      <c r="A15" s="419">
        <v>841126</v>
      </c>
      <c r="B15" s="148" t="s">
        <v>401</v>
      </c>
      <c r="C15" s="48">
        <v>260115</v>
      </c>
      <c r="D15" s="48">
        <v>70361</v>
      </c>
      <c r="E15" s="48">
        <v>184846</v>
      </c>
      <c r="F15" s="48"/>
      <c r="G15" s="48"/>
      <c r="H15" s="48"/>
      <c r="I15" s="48"/>
      <c r="J15" s="48">
        <v>7372</v>
      </c>
      <c r="K15" s="48"/>
      <c r="L15" s="48"/>
      <c r="M15" s="48"/>
      <c r="N15" s="48"/>
      <c r="O15" s="48"/>
      <c r="P15" s="48"/>
      <c r="Q15" s="49">
        <f t="shared" si="0"/>
        <v>522694</v>
      </c>
    </row>
    <row r="16" spans="1:17" ht="12">
      <c r="A16" s="420"/>
      <c r="B16" s="148" t="s">
        <v>535</v>
      </c>
      <c r="C16" s="48">
        <v>223989</v>
      </c>
      <c r="D16" s="48">
        <v>56371</v>
      </c>
      <c r="E16" s="48">
        <v>103491</v>
      </c>
      <c r="F16" s="48">
        <v>2000</v>
      </c>
      <c r="G16" s="48"/>
      <c r="H16" s="48"/>
      <c r="I16" s="48"/>
      <c r="J16" s="48">
        <v>2813</v>
      </c>
      <c r="K16" s="48"/>
      <c r="L16" s="48"/>
      <c r="M16" s="48"/>
      <c r="N16" s="48"/>
      <c r="O16" s="48"/>
      <c r="P16" s="48"/>
      <c r="Q16" s="49">
        <f t="shared" si="0"/>
        <v>388664</v>
      </c>
    </row>
    <row r="17" spans="1:17" ht="12">
      <c r="A17" s="421"/>
      <c r="B17" s="148" t="s">
        <v>500</v>
      </c>
      <c r="C17" s="48">
        <v>217311</v>
      </c>
      <c r="D17" s="48">
        <v>53847</v>
      </c>
      <c r="E17" s="48">
        <v>92497</v>
      </c>
      <c r="F17" s="48">
        <v>2000</v>
      </c>
      <c r="G17" s="48"/>
      <c r="H17" s="48"/>
      <c r="I17" s="48"/>
      <c r="J17" s="48">
        <v>2813</v>
      </c>
      <c r="K17" s="48"/>
      <c r="L17" s="48"/>
      <c r="M17" s="48"/>
      <c r="N17" s="48"/>
      <c r="O17" s="48"/>
      <c r="P17" s="48">
        <v>618</v>
      </c>
      <c r="Q17" s="49">
        <f t="shared" si="0"/>
        <v>369086</v>
      </c>
    </row>
    <row r="18" spans="1:17" ht="12.75" customHeight="1">
      <c r="A18" s="419">
        <v>841154</v>
      </c>
      <c r="B18" s="148" t="s">
        <v>401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>
        <f t="shared" si="0"/>
        <v>0</v>
      </c>
    </row>
    <row r="19" spans="1:17" ht="12" customHeight="1">
      <c r="A19" s="420"/>
      <c r="B19" s="148" t="s">
        <v>535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>
        <f t="shared" si="0"/>
        <v>0</v>
      </c>
    </row>
    <row r="20" spans="1:17" ht="12" customHeight="1">
      <c r="A20" s="421"/>
      <c r="B20" s="148" t="s">
        <v>500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>
        <f t="shared" si="0"/>
        <v>0</v>
      </c>
    </row>
    <row r="21" spans="1:17" ht="12" customHeight="1">
      <c r="A21" s="419">
        <v>841192</v>
      </c>
      <c r="B21" s="148" t="s">
        <v>401</v>
      </c>
      <c r="C21" s="48"/>
      <c r="D21" s="48">
        <v>300</v>
      </c>
      <c r="E21" s="48">
        <v>2487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>
        <f t="shared" si="0"/>
        <v>2787</v>
      </c>
    </row>
    <row r="22" spans="1:17" ht="12">
      <c r="A22" s="420"/>
      <c r="B22" s="148" t="s">
        <v>535</v>
      </c>
      <c r="C22" s="48"/>
      <c r="D22" s="48">
        <v>159</v>
      </c>
      <c r="E22" s="48">
        <v>856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>
        <f t="shared" si="0"/>
        <v>1015</v>
      </c>
    </row>
    <row r="23" spans="1:17" ht="12">
      <c r="A23" s="421"/>
      <c r="B23" s="148" t="s">
        <v>500</v>
      </c>
      <c r="C23" s="48"/>
      <c r="D23" s="48">
        <v>158</v>
      </c>
      <c r="E23" s="48">
        <v>856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>
        <f t="shared" si="0"/>
        <v>1014</v>
      </c>
    </row>
    <row r="24" spans="1:17" ht="12.75" customHeight="1">
      <c r="A24" s="419">
        <v>841403</v>
      </c>
      <c r="B24" s="148" t="s">
        <v>401</v>
      </c>
      <c r="C24" s="48"/>
      <c r="D24" s="48"/>
      <c r="E24" s="48">
        <v>1000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>
        <f t="shared" si="0"/>
        <v>1000</v>
      </c>
    </row>
    <row r="25" spans="1:17" ht="12">
      <c r="A25" s="420"/>
      <c r="B25" s="148" t="s">
        <v>535</v>
      </c>
      <c r="C25" s="48"/>
      <c r="D25" s="48"/>
      <c r="E25" s="48">
        <v>1000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>
        <f t="shared" si="0"/>
        <v>1000</v>
      </c>
    </row>
    <row r="26" spans="1:17" ht="12">
      <c r="A26" s="421"/>
      <c r="B26" s="148" t="s">
        <v>500</v>
      </c>
      <c r="C26" s="48"/>
      <c r="D26" s="48"/>
      <c r="E26" s="48">
        <v>340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>
        <f t="shared" si="0"/>
        <v>340</v>
      </c>
    </row>
    <row r="27" spans="1:17" ht="12.75" customHeight="1">
      <c r="A27" s="419">
        <v>889943</v>
      </c>
      <c r="B27" s="148" t="s">
        <v>401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>
        <f t="shared" si="0"/>
        <v>0</v>
      </c>
    </row>
    <row r="28" spans="1:17" ht="12">
      <c r="A28" s="420"/>
      <c r="B28" s="148" t="s">
        <v>535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>
        <v>2581</v>
      </c>
      <c r="P28" s="48"/>
      <c r="Q28" s="49">
        <f t="shared" si="0"/>
        <v>2581</v>
      </c>
    </row>
    <row r="29" spans="1:17" ht="12">
      <c r="A29" s="421"/>
      <c r="B29" s="148" t="s">
        <v>500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>
        <f t="shared" si="0"/>
        <v>0</v>
      </c>
    </row>
    <row r="30" spans="1:17" ht="12.75" customHeight="1">
      <c r="A30" s="419">
        <v>890442</v>
      </c>
      <c r="B30" s="148" t="s">
        <v>401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>
        <f t="shared" si="0"/>
        <v>0</v>
      </c>
    </row>
    <row r="31" spans="1:17" ht="12">
      <c r="A31" s="420"/>
      <c r="B31" s="148" t="s">
        <v>535</v>
      </c>
      <c r="C31" s="48">
        <v>288</v>
      </c>
      <c r="D31" s="48">
        <v>39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>
        <f t="shared" si="0"/>
        <v>327</v>
      </c>
    </row>
    <row r="32" spans="1:17" ht="12">
      <c r="A32" s="421"/>
      <c r="B32" s="148" t="s">
        <v>500</v>
      </c>
      <c r="C32" s="48">
        <v>288</v>
      </c>
      <c r="D32" s="48">
        <v>39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>
        <f t="shared" si="0"/>
        <v>327</v>
      </c>
    </row>
    <row r="33" spans="1:17" ht="12.75" customHeight="1">
      <c r="A33" s="419">
        <v>940000</v>
      </c>
      <c r="B33" s="148" t="s">
        <v>401</v>
      </c>
      <c r="C33" s="48">
        <v>510</v>
      </c>
      <c r="D33" s="48">
        <v>138</v>
      </c>
      <c r="E33" s="48">
        <v>350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>
        <f t="shared" si="0"/>
        <v>998</v>
      </c>
    </row>
    <row r="34" spans="1:17" ht="12">
      <c r="A34" s="420"/>
      <c r="B34" s="148" t="s">
        <v>535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>
        <f t="shared" si="0"/>
        <v>0</v>
      </c>
    </row>
    <row r="35" spans="1:17" ht="12">
      <c r="A35" s="421"/>
      <c r="B35" s="148" t="s">
        <v>500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>
        <f t="shared" si="0"/>
        <v>0</v>
      </c>
    </row>
    <row r="36" spans="1:17" s="127" customFormat="1" ht="12.75" customHeight="1">
      <c r="A36" s="422" t="s">
        <v>536</v>
      </c>
      <c r="B36" s="149" t="s">
        <v>401</v>
      </c>
      <c r="C36" s="49">
        <f aca="true" t="shared" si="1" ref="C36:P36">C3+C6+C9+C15+C18+C21+C24+C33+C27</f>
        <v>275177</v>
      </c>
      <c r="D36" s="49">
        <f t="shared" si="1"/>
        <v>74278</v>
      </c>
      <c r="E36" s="49">
        <f t="shared" si="1"/>
        <v>197378</v>
      </c>
      <c r="F36" s="49">
        <f t="shared" si="1"/>
        <v>0</v>
      </c>
      <c r="G36" s="49">
        <f t="shared" si="1"/>
        <v>0</v>
      </c>
      <c r="H36" s="49">
        <f t="shared" si="1"/>
        <v>0</v>
      </c>
      <c r="I36" s="49">
        <f t="shared" si="1"/>
        <v>0</v>
      </c>
      <c r="J36" s="49">
        <f t="shared" si="1"/>
        <v>7372</v>
      </c>
      <c r="K36" s="49">
        <f t="shared" si="1"/>
        <v>0</v>
      </c>
      <c r="L36" s="49">
        <f t="shared" si="1"/>
        <v>0</v>
      </c>
      <c r="M36" s="49">
        <f t="shared" si="1"/>
        <v>0</v>
      </c>
      <c r="N36" s="49">
        <f t="shared" si="1"/>
        <v>0</v>
      </c>
      <c r="O36" s="49">
        <f t="shared" si="1"/>
        <v>0</v>
      </c>
      <c r="P36" s="49">
        <f t="shared" si="1"/>
        <v>0</v>
      </c>
      <c r="Q36" s="49">
        <f>SUM(C36:P36)</f>
        <v>554205</v>
      </c>
    </row>
    <row r="37" spans="1:17" s="53" customFormat="1" ht="12">
      <c r="A37" s="423"/>
      <c r="B37" s="150" t="s">
        <v>535</v>
      </c>
      <c r="C37" s="49">
        <f>C4+C7+C10+C16+C19+C22+C25+C34+C28+C13+C31</f>
        <v>228179</v>
      </c>
      <c r="D37" s="49">
        <f aca="true" t="shared" si="2" ref="D37:P37">D4+D7+D10+D16+D19+D22+D25+D34+D28+D13+D31</f>
        <v>57520</v>
      </c>
      <c r="E37" s="49">
        <f t="shared" si="2"/>
        <v>111002</v>
      </c>
      <c r="F37" s="49">
        <f t="shared" si="2"/>
        <v>2000</v>
      </c>
      <c r="G37" s="49">
        <f t="shared" si="2"/>
        <v>0</v>
      </c>
      <c r="H37" s="49">
        <f t="shared" si="2"/>
        <v>0</v>
      </c>
      <c r="I37" s="49">
        <f t="shared" si="2"/>
        <v>0</v>
      </c>
      <c r="J37" s="49">
        <f t="shared" si="2"/>
        <v>3991</v>
      </c>
      <c r="K37" s="49">
        <f t="shared" si="2"/>
        <v>0</v>
      </c>
      <c r="L37" s="49">
        <f t="shared" si="2"/>
        <v>0</v>
      </c>
      <c r="M37" s="49">
        <f t="shared" si="2"/>
        <v>0</v>
      </c>
      <c r="N37" s="49">
        <f t="shared" si="2"/>
        <v>0</v>
      </c>
      <c r="O37" s="49">
        <f t="shared" si="2"/>
        <v>2581</v>
      </c>
      <c r="P37" s="49">
        <f t="shared" si="2"/>
        <v>0</v>
      </c>
      <c r="Q37" s="49">
        <f>SUM(C37:P37)</f>
        <v>405273</v>
      </c>
    </row>
    <row r="38" spans="1:17" s="53" customFormat="1" ht="12" customHeight="1">
      <c r="A38" s="424"/>
      <c r="B38" s="150" t="s">
        <v>500</v>
      </c>
      <c r="C38" s="49">
        <f>C5+C8+C11+C17+C20+C23+C26+C32+C35+C29+C14</f>
        <v>221501</v>
      </c>
      <c r="D38" s="49">
        <f aca="true" t="shared" si="3" ref="D38:P38">D5+D8+D11+D17+D20+D23+D26+D32+D35+D29+D14</f>
        <v>54995</v>
      </c>
      <c r="E38" s="49">
        <f t="shared" si="3"/>
        <v>98699</v>
      </c>
      <c r="F38" s="49">
        <f t="shared" si="3"/>
        <v>2000</v>
      </c>
      <c r="G38" s="49">
        <f t="shared" si="3"/>
        <v>0</v>
      </c>
      <c r="H38" s="49">
        <f t="shared" si="3"/>
        <v>0</v>
      </c>
      <c r="I38" s="49">
        <f t="shared" si="3"/>
        <v>0</v>
      </c>
      <c r="J38" s="49">
        <f t="shared" si="3"/>
        <v>3991</v>
      </c>
      <c r="K38" s="49">
        <f t="shared" si="3"/>
        <v>0</v>
      </c>
      <c r="L38" s="49">
        <f t="shared" si="3"/>
        <v>0</v>
      </c>
      <c r="M38" s="49">
        <f t="shared" si="3"/>
        <v>0</v>
      </c>
      <c r="N38" s="49">
        <f t="shared" si="3"/>
        <v>0</v>
      </c>
      <c r="O38" s="49">
        <f t="shared" si="3"/>
        <v>0</v>
      </c>
      <c r="P38" s="49">
        <f t="shared" si="3"/>
        <v>325</v>
      </c>
      <c r="Q38" s="49">
        <f>SUM(C38:P38)</f>
        <v>381511</v>
      </c>
    </row>
  </sheetData>
  <sheetProtection/>
  <mergeCells count="27">
    <mergeCell ref="F1:H1"/>
    <mergeCell ref="I1:I2"/>
    <mergeCell ref="J1:J2"/>
    <mergeCell ref="A1:A2"/>
    <mergeCell ref="B1:B2"/>
    <mergeCell ref="C1:C2"/>
    <mergeCell ref="D1:D2"/>
    <mergeCell ref="A27:A29"/>
    <mergeCell ref="O1:O2"/>
    <mergeCell ref="P1:P2"/>
    <mergeCell ref="Q1:Q2"/>
    <mergeCell ref="A3:A5"/>
    <mergeCell ref="K1:K2"/>
    <mergeCell ref="L1:L2"/>
    <mergeCell ref="M1:M2"/>
    <mergeCell ref="N1:N2"/>
    <mergeCell ref="E1:E2"/>
    <mergeCell ref="A36:A38"/>
    <mergeCell ref="A6:A8"/>
    <mergeCell ref="A9:A11"/>
    <mergeCell ref="A12:A14"/>
    <mergeCell ref="A15:A17"/>
    <mergeCell ref="A30:A32"/>
    <mergeCell ref="A33:A35"/>
    <mergeCell ref="A18:A20"/>
    <mergeCell ref="A21:A23"/>
    <mergeCell ref="A24:A2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&amp;L(ezer forintban)&amp;CKözös Önkormányzati Hivatal szakfeladatai
2013. december 31.&amp;R7/2.sz.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00"/>
  <sheetViews>
    <sheetView zoomScalePageLayoutView="0" workbookViewId="0" topLeftCell="A16">
      <selection activeCell="F73" sqref="F73"/>
    </sheetView>
  </sheetViews>
  <sheetFormatPr defaultColWidth="9.00390625" defaultRowHeight="12.75"/>
  <cols>
    <col min="1" max="1" width="60.875" style="0" customWidth="1"/>
    <col min="2" max="2" width="11.125" style="0" customWidth="1"/>
  </cols>
  <sheetData>
    <row r="1" spans="1:4" ht="68.25" customHeight="1">
      <c r="A1" s="152" t="s">
        <v>647</v>
      </c>
      <c r="B1" s="131" t="s">
        <v>513</v>
      </c>
      <c r="C1" s="131" t="s">
        <v>514</v>
      </c>
      <c r="D1" s="131" t="s">
        <v>645</v>
      </c>
    </row>
    <row r="2" spans="1:4" ht="15" customHeight="1">
      <c r="A2" s="13" t="s">
        <v>648</v>
      </c>
      <c r="B2" s="1"/>
      <c r="C2" s="2"/>
      <c r="D2" s="2"/>
    </row>
    <row r="3" spans="1:4" ht="12.75">
      <c r="A3" s="138" t="s">
        <v>911</v>
      </c>
      <c r="B3" s="5">
        <v>10000</v>
      </c>
      <c r="C3" s="5">
        <v>2922</v>
      </c>
      <c r="D3" s="5"/>
    </row>
    <row r="4" spans="1:4" ht="22.5">
      <c r="A4" s="138" t="s">
        <v>912</v>
      </c>
      <c r="B4" s="5">
        <v>157347</v>
      </c>
      <c r="C4" s="5">
        <v>157742</v>
      </c>
      <c r="D4" s="5">
        <v>142813</v>
      </c>
    </row>
    <row r="5" spans="1:4" ht="12.75">
      <c r="A5" s="138" t="s">
        <v>942</v>
      </c>
      <c r="B5" s="5">
        <v>74000</v>
      </c>
      <c r="C5" s="5">
        <v>19320</v>
      </c>
      <c r="D5" s="5">
        <v>0</v>
      </c>
    </row>
    <row r="6" spans="1:4" ht="24" customHeight="1">
      <c r="A6" s="138" t="s">
        <v>913</v>
      </c>
      <c r="B6" s="5">
        <v>214338</v>
      </c>
      <c r="C6" s="5">
        <v>0</v>
      </c>
      <c r="D6" s="5">
        <v>0</v>
      </c>
    </row>
    <row r="7" spans="1:4" ht="22.5">
      <c r="A7" s="138" t="s">
        <v>914</v>
      </c>
      <c r="B7" s="5">
        <v>42587</v>
      </c>
      <c r="C7" s="5">
        <v>0</v>
      </c>
      <c r="D7" s="5">
        <v>0</v>
      </c>
    </row>
    <row r="8" spans="1:4" ht="22.5">
      <c r="A8" s="138" t="s">
        <v>915</v>
      </c>
      <c r="B8" s="5">
        <v>65257</v>
      </c>
      <c r="C8" s="5">
        <v>2191</v>
      </c>
      <c r="D8" s="5">
        <v>0</v>
      </c>
    </row>
    <row r="9" spans="1:4" ht="22.5">
      <c r="A9" s="138" t="s">
        <v>916</v>
      </c>
      <c r="B9" s="5">
        <v>200907</v>
      </c>
      <c r="C9" s="5">
        <v>201415</v>
      </c>
      <c r="D9" s="5">
        <v>508</v>
      </c>
    </row>
    <row r="10" spans="1:4" ht="12.75">
      <c r="A10" s="138" t="s">
        <v>917</v>
      </c>
      <c r="B10" s="5">
        <v>12000</v>
      </c>
      <c r="C10" s="5">
        <v>12000</v>
      </c>
      <c r="D10" s="5">
        <v>12000</v>
      </c>
    </row>
    <row r="11" spans="1:4" ht="12.75">
      <c r="A11" s="138" t="s">
        <v>918</v>
      </c>
      <c r="B11" s="5">
        <v>1372</v>
      </c>
      <c r="C11" s="5">
        <v>0</v>
      </c>
      <c r="D11" s="5">
        <v>0</v>
      </c>
    </row>
    <row r="12" spans="1:4" ht="22.5">
      <c r="A12" s="138" t="s">
        <v>919</v>
      </c>
      <c r="B12" s="5">
        <v>43151</v>
      </c>
      <c r="C12" s="5">
        <v>43151</v>
      </c>
      <c r="D12" s="5">
        <v>0</v>
      </c>
    </row>
    <row r="13" spans="1:4" ht="22.5">
      <c r="A13" s="138" t="s">
        <v>943</v>
      </c>
      <c r="B13" s="5">
        <v>193693</v>
      </c>
      <c r="C13" s="5">
        <v>193693</v>
      </c>
      <c r="D13" s="5">
        <v>0</v>
      </c>
    </row>
    <row r="14" spans="1:4" ht="12.75">
      <c r="A14" s="138" t="s">
        <v>920</v>
      </c>
      <c r="B14" s="5">
        <v>2400</v>
      </c>
      <c r="C14" s="5">
        <v>2400</v>
      </c>
      <c r="D14" s="5">
        <v>0</v>
      </c>
    </row>
    <row r="15" spans="1:4" ht="12.75">
      <c r="A15" s="138" t="s">
        <v>921</v>
      </c>
      <c r="B15" s="5">
        <v>2996</v>
      </c>
      <c r="C15" s="5">
        <v>2996</v>
      </c>
      <c r="D15" s="5">
        <v>2996</v>
      </c>
    </row>
    <row r="16" spans="1:4" ht="12.75">
      <c r="A16" s="138" t="s">
        <v>922</v>
      </c>
      <c r="B16" s="5">
        <v>19950</v>
      </c>
      <c r="C16" s="5">
        <v>19950</v>
      </c>
      <c r="D16" s="5">
        <v>0</v>
      </c>
    </row>
    <row r="17" spans="1:4" ht="12.75">
      <c r="A17" s="138" t="s">
        <v>944</v>
      </c>
      <c r="B17" s="5">
        <v>7682</v>
      </c>
      <c r="C17" s="5">
        <v>7682</v>
      </c>
      <c r="D17" s="122">
        <v>7682</v>
      </c>
    </row>
    <row r="18" spans="1:4" ht="12.75">
      <c r="A18" s="138" t="s">
        <v>923</v>
      </c>
      <c r="B18" s="5">
        <v>16259</v>
      </c>
      <c r="C18" s="5">
        <v>16259</v>
      </c>
      <c r="D18" s="122">
        <v>11259</v>
      </c>
    </row>
    <row r="19" spans="1:4" ht="12.75">
      <c r="A19" s="121" t="s">
        <v>924</v>
      </c>
      <c r="B19" s="5">
        <v>252</v>
      </c>
      <c r="C19" s="5">
        <v>252</v>
      </c>
      <c r="D19" s="122"/>
    </row>
    <row r="20" spans="1:4" ht="12.75">
      <c r="A20" s="121" t="s">
        <v>945</v>
      </c>
      <c r="B20" s="5"/>
      <c r="C20" s="5">
        <v>150</v>
      </c>
      <c r="D20" s="122">
        <v>150</v>
      </c>
    </row>
    <row r="21" spans="1:4" ht="12.75">
      <c r="A21" s="121" t="s">
        <v>925</v>
      </c>
      <c r="B21" s="5">
        <v>18893</v>
      </c>
      <c r="C21" s="5">
        <v>18893</v>
      </c>
      <c r="D21" s="122">
        <v>18913</v>
      </c>
    </row>
    <row r="22" spans="1:4" ht="12.75">
      <c r="A22" s="121" t="s">
        <v>926</v>
      </c>
      <c r="B22" s="5">
        <v>458</v>
      </c>
      <c r="C22" s="5">
        <v>458</v>
      </c>
      <c r="D22" s="122"/>
    </row>
    <row r="23" spans="1:4" ht="12.75">
      <c r="A23" s="138" t="s">
        <v>946</v>
      </c>
      <c r="B23" s="5">
        <v>2000</v>
      </c>
      <c r="C23" s="5">
        <v>2813</v>
      </c>
      <c r="D23" s="122">
        <v>2813</v>
      </c>
    </row>
    <row r="24" spans="1:4" ht="12.75">
      <c r="A24" s="138" t="s">
        <v>947</v>
      </c>
      <c r="B24" s="5">
        <v>1000</v>
      </c>
      <c r="C24" s="5">
        <v>0</v>
      </c>
      <c r="D24" s="122">
        <v>0</v>
      </c>
    </row>
    <row r="25" spans="1:4" ht="13.5" customHeight="1">
      <c r="A25" s="138" t="s">
        <v>927</v>
      </c>
      <c r="B25" s="5">
        <v>351</v>
      </c>
      <c r="C25" s="5">
        <v>0</v>
      </c>
      <c r="D25" s="122"/>
    </row>
    <row r="26" spans="1:4" ht="13.5" customHeight="1">
      <c r="A26" s="138" t="s">
        <v>948</v>
      </c>
      <c r="B26" s="5"/>
      <c r="C26" s="5">
        <v>457</v>
      </c>
      <c r="D26" s="122">
        <v>457</v>
      </c>
    </row>
    <row r="27" spans="1:4" ht="12.75">
      <c r="A27" s="138" t="s">
        <v>949</v>
      </c>
      <c r="B27" s="5">
        <v>3000</v>
      </c>
      <c r="C27" s="5">
        <v>1178</v>
      </c>
      <c r="D27" s="122">
        <v>1178</v>
      </c>
    </row>
    <row r="28" spans="1:4" ht="12.75">
      <c r="A28" s="138" t="s">
        <v>950</v>
      </c>
      <c r="B28" s="5"/>
      <c r="C28" s="5">
        <v>3313</v>
      </c>
      <c r="D28" s="122">
        <v>3313</v>
      </c>
    </row>
    <row r="29" spans="1:4" ht="12.75">
      <c r="A29" s="138" t="s">
        <v>951</v>
      </c>
      <c r="B29" s="5"/>
      <c r="C29" s="5">
        <v>383</v>
      </c>
      <c r="D29" s="122">
        <v>383</v>
      </c>
    </row>
    <row r="30" spans="1:4" ht="12.75">
      <c r="A30" s="138" t="s">
        <v>952</v>
      </c>
      <c r="B30" s="5"/>
      <c r="C30" s="5">
        <v>1128</v>
      </c>
      <c r="D30" s="122">
        <v>1128</v>
      </c>
    </row>
    <row r="31" spans="1:4" ht="12.75">
      <c r="A31" s="138" t="s">
        <v>953</v>
      </c>
      <c r="B31" s="5"/>
      <c r="C31" s="5">
        <v>54254</v>
      </c>
      <c r="D31" s="122">
        <v>54254</v>
      </c>
    </row>
    <row r="32" spans="1:4" ht="12.75">
      <c r="A32" s="138" t="s">
        <v>0</v>
      </c>
      <c r="B32" s="5"/>
      <c r="C32" s="5">
        <v>305</v>
      </c>
      <c r="D32" s="122">
        <v>305</v>
      </c>
    </row>
    <row r="33" spans="1:4" ht="12.75">
      <c r="A33" s="138" t="s">
        <v>1</v>
      </c>
      <c r="B33" s="5"/>
      <c r="C33" s="5">
        <v>319</v>
      </c>
      <c r="D33" s="5">
        <v>362</v>
      </c>
    </row>
    <row r="34" spans="1:4" ht="12.75">
      <c r="A34" s="138" t="s">
        <v>2</v>
      </c>
      <c r="B34" s="5"/>
      <c r="C34" s="5">
        <v>372</v>
      </c>
      <c r="D34" s="5">
        <v>372</v>
      </c>
    </row>
    <row r="35" spans="1:4" ht="12.75">
      <c r="A35" s="138" t="s">
        <v>3</v>
      </c>
      <c r="B35" s="5"/>
      <c r="C35" s="5">
        <v>254</v>
      </c>
      <c r="D35" s="5">
        <v>254</v>
      </c>
    </row>
    <row r="36" spans="1:4" ht="12.75">
      <c r="A36" s="138" t="s">
        <v>4</v>
      </c>
      <c r="B36" s="5"/>
      <c r="C36" s="5">
        <v>5000</v>
      </c>
      <c r="D36" s="5">
        <v>4000</v>
      </c>
    </row>
    <row r="37" spans="1:4" ht="12.75">
      <c r="A37" s="138" t="s">
        <v>20</v>
      </c>
      <c r="B37" s="5"/>
      <c r="C37" s="5">
        <v>3000</v>
      </c>
      <c r="D37" s="5">
        <v>3000</v>
      </c>
    </row>
    <row r="38" spans="1:4" ht="12.75">
      <c r="A38" s="138" t="s">
        <v>5</v>
      </c>
      <c r="B38" s="5"/>
      <c r="C38" s="5">
        <v>360</v>
      </c>
      <c r="D38" s="5">
        <v>169</v>
      </c>
    </row>
    <row r="39" spans="1:4" ht="12.75">
      <c r="A39" s="138" t="s">
        <v>21</v>
      </c>
      <c r="B39" s="5"/>
      <c r="C39" s="5"/>
      <c r="D39" s="5">
        <v>638</v>
      </c>
    </row>
    <row r="40" spans="1:4" ht="12.75">
      <c r="A40" s="138" t="s">
        <v>22</v>
      </c>
      <c r="B40" s="5"/>
      <c r="C40" s="5"/>
      <c r="D40" s="5">
        <v>254</v>
      </c>
    </row>
    <row r="41" spans="1:4" ht="12.75">
      <c r="A41" s="138" t="s">
        <v>6</v>
      </c>
      <c r="B41" s="5"/>
      <c r="C41" s="5">
        <v>180</v>
      </c>
      <c r="D41" s="5">
        <v>180</v>
      </c>
    </row>
    <row r="42" spans="1:4" ht="12.75">
      <c r="A42" s="138" t="s">
        <v>7</v>
      </c>
      <c r="B42" s="5"/>
      <c r="C42" s="5">
        <v>75</v>
      </c>
      <c r="D42" s="5">
        <v>75</v>
      </c>
    </row>
    <row r="43" spans="1:4" s="7" customFormat="1" ht="14.25" customHeight="1">
      <c r="A43" s="137" t="s">
        <v>649</v>
      </c>
      <c r="B43" s="23">
        <f>SUM(B3:B27)</f>
        <v>1089893</v>
      </c>
      <c r="C43" s="23">
        <f>SUM(C3:C42)</f>
        <v>774865</v>
      </c>
      <c r="D43" s="23">
        <f>SUM(D3:D42)</f>
        <v>269456</v>
      </c>
    </row>
    <row r="44" spans="1:4" ht="15" customHeight="1">
      <c r="A44" s="13" t="s">
        <v>650</v>
      </c>
      <c r="B44" s="5"/>
      <c r="C44" s="5"/>
      <c r="D44" s="5"/>
    </row>
    <row r="45" spans="1:4" s="93" customFormat="1" ht="13.5" customHeight="1">
      <c r="A45" s="138" t="s">
        <v>928</v>
      </c>
      <c r="B45" s="5">
        <v>5000</v>
      </c>
      <c r="C45" s="5">
        <v>5000</v>
      </c>
      <c r="D45" s="5">
        <v>4037</v>
      </c>
    </row>
    <row r="46" spans="1:4" s="93" customFormat="1" ht="23.25" customHeight="1">
      <c r="A46" s="138" t="s">
        <v>929</v>
      </c>
      <c r="B46" s="5">
        <v>1749</v>
      </c>
      <c r="C46" s="5">
        <v>1749</v>
      </c>
      <c r="D46" s="5"/>
    </row>
    <row r="47" spans="1:4" ht="12.75">
      <c r="A47" s="91" t="s">
        <v>652</v>
      </c>
      <c r="B47" s="5">
        <v>500</v>
      </c>
      <c r="C47" s="5">
        <v>500</v>
      </c>
      <c r="D47" s="5">
        <v>500</v>
      </c>
    </row>
    <row r="48" spans="1:4" ht="12.75">
      <c r="A48" s="91" t="s">
        <v>930</v>
      </c>
      <c r="B48" s="5">
        <v>8500</v>
      </c>
      <c r="C48" s="5">
        <v>10086</v>
      </c>
      <c r="D48" s="5">
        <v>10086</v>
      </c>
    </row>
    <row r="49" spans="1:4" ht="12.75">
      <c r="A49" s="119" t="s">
        <v>651</v>
      </c>
      <c r="B49" s="5">
        <v>1000</v>
      </c>
      <c r="C49" s="5">
        <v>1000</v>
      </c>
      <c r="D49" s="5"/>
    </row>
    <row r="50" spans="1:4" ht="12.75">
      <c r="A50" s="91" t="s">
        <v>931</v>
      </c>
      <c r="B50" s="5">
        <v>500</v>
      </c>
      <c r="C50" s="5">
        <v>500</v>
      </c>
      <c r="D50" s="5">
        <v>250</v>
      </c>
    </row>
    <row r="51" spans="1:4" ht="12.75">
      <c r="A51" s="91" t="s">
        <v>932</v>
      </c>
      <c r="B51" s="5">
        <v>3000</v>
      </c>
      <c r="C51" s="5">
        <v>3000</v>
      </c>
      <c r="D51" s="5">
        <v>750</v>
      </c>
    </row>
    <row r="52" spans="1:4" ht="12.75">
      <c r="A52" s="91" t="s">
        <v>933</v>
      </c>
      <c r="B52" s="5">
        <v>0</v>
      </c>
      <c r="C52" s="5">
        <v>0</v>
      </c>
      <c r="D52" s="5"/>
    </row>
    <row r="53" spans="1:4" ht="12.75">
      <c r="A53" s="91" t="s">
        <v>8</v>
      </c>
      <c r="B53" s="5"/>
      <c r="C53" s="5">
        <v>875</v>
      </c>
      <c r="D53" s="5"/>
    </row>
    <row r="54" spans="1:4" ht="12.75">
      <c r="A54" s="91" t="s">
        <v>9</v>
      </c>
      <c r="B54" s="5"/>
      <c r="C54" s="5">
        <v>125</v>
      </c>
      <c r="D54" s="5"/>
    </row>
    <row r="55" spans="1:4" ht="12.75">
      <c r="A55" s="91" t="s">
        <v>10</v>
      </c>
      <c r="B55" s="5"/>
      <c r="C55" s="5">
        <v>375</v>
      </c>
      <c r="D55" s="5">
        <v>375</v>
      </c>
    </row>
    <row r="56" spans="1:4" ht="12.75">
      <c r="A56" s="91" t="s">
        <v>11</v>
      </c>
      <c r="B56" s="5"/>
      <c r="C56" s="5">
        <v>1500</v>
      </c>
      <c r="D56" s="5">
        <v>1500</v>
      </c>
    </row>
    <row r="57" spans="1:4" ht="12.75">
      <c r="A57" s="91" t="s">
        <v>12</v>
      </c>
      <c r="B57" s="5"/>
      <c r="C57" s="5">
        <v>250</v>
      </c>
      <c r="D57" s="5">
        <v>250</v>
      </c>
    </row>
    <row r="58" spans="1:4" s="7" customFormat="1" ht="14.25" customHeight="1">
      <c r="A58" s="291" t="s">
        <v>653</v>
      </c>
      <c r="B58" s="23">
        <f>SUM(B45:B52)</f>
        <v>20249</v>
      </c>
      <c r="C58" s="23">
        <f>SUM(C45:C57)</f>
        <v>24960</v>
      </c>
      <c r="D58" s="23">
        <f>SUM(D45:D57)</f>
        <v>17748</v>
      </c>
    </row>
    <row r="59" spans="1:4" s="7" customFormat="1" ht="12.75" customHeight="1">
      <c r="A59" s="99" t="s">
        <v>654</v>
      </c>
      <c r="B59" s="23"/>
      <c r="C59" s="23"/>
      <c r="D59" s="23"/>
    </row>
    <row r="60" spans="1:4" ht="12.75">
      <c r="A60" s="91" t="s">
        <v>655</v>
      </c>
      <c r="B60" s="5">
        <v>4000</v>
      </c>
      <c r="C60" s="5">
        <v>4000</v>
      </c>
      <c r="D60" s="5">
        <v>0</v>
      </c>
    </row>
    <row r="61" spans="1:4" ht="12.75">
      <c r="A61" s="91" t="s">
        <v>934</v>
      </c>
      <c r="B61" s="5">
        <v>8000</v>
      </c>
      <c r="C61" s="5">
        <v>8000</v>
      </c>
      <c r="D61" s="5">
        <v>8000</v>
      </c>
    </row>
    <row r="62" spans="1:4" ht="12.75">
      <c r="A62" s="91" t="s">
        <v>935</v>
      </c>
      <c r="B62" s="5">
        <v>3000</v>
      </c>
      <c r="C62" s="5">
        <v>3000</v>
      </c>
      <c r="D62" s="5">
        <v>2950</v>
      </c>
    </row>
    <row r="63" spans="1:4" ht="12.75">
      <c r="A63" s="91" t="s">
        <v>936</v>
      </c>
      <c r="B63" s="5">
        <v>2000</v>
      </c>
      <c r="C63" s="5">
        <v>1179</v>
      </c>
      <c r="D63" s="5">
        <v>0</v>
      </c>
    </row>
    <row r="64" spans="1:4" ht="12.75">
      <c r="A64" s="91" t="s">
        <v>13</v>
      </c>
      <c r="B64" s="5"/>
      <c r="C64" s="5">
        <v>17066</v>
      </c>
      <c r="D64" s="5">
        <v>17066</v>
      </c>
    </row>
    <row r="65" spans="1:4" ht="12.75">
      <c r="A65" s="91" t="s">
        <v>14</v>
      </c>
      <c r="B65" s="5"/>
      <c r="C65" s="5">
        <v>210</v>
      </c>
      <c r="D65" s="5">
        <v>210</v>
      </c>
    </row>
    <row r="66" spans="1:4" ht="12.75">
      <c r="A66" s="91" t="s">
        <v>937</v>
      </c>
      <c r="B66" s="5">
        <v>3000</v>
      </c>
      <c r="C66" s="5">
        <v>6314</v>
      </c>
      <c r="D66" s="5">
        <v>6314</v>
      </c>
    </row>
    <row r="67" spans="1:4" ht="12.75">
      <c r="A67" s="91" t="s">
        <v>15</v>
      </c>
      <c r="B67" s="5"/>
      <c r="C67" s="5">
        <v>2955</v>
      </c>
      <c r="D67" s="5">
        <v>1994</v>
      </c>
    </row>
    <row r="68" spans="1:4" ht="12.75">
      <c r="A68" s="91" t="s">
        <v>16</v>
      </c>
      <c r="B68" s="5"/>
      <c r="C68" s="5">
        <v>2235</v>
      </c>
      <c r="D68" s="5">
        <v>2235</v>
      </c>
    </row>
    <row r="69" spans="1:4" ht="12.75">
      <c r="A69" s="91" t="s">
        <v>17</v>
      </c>
      <c r="B69" s="5"/>
      <c r="C69" s="5">
        <v>720</v>
      </c>
      <c r="D69" s="5">
        <v>720</v>
      </c>
    </row>
    <row r="70" spans="1:4" ht="12.75">
      <c r="A70" s="91" t="s">
        <v>18</v>
      </c>
      <c r="B70" s="5"/>
      <c r="C70" s="5">
        <v>1577</v>
      </c>
      <c r="D70" s="5">
        <v>1576</v>
      </c>
    </row>
    <row r="71" spans="1:4" ht="13.5" customHeight="1">
      <c r="A71" s="137" t="s">
        <v>657</v>
      </c>
      <c r="B71" s="23">
        <f>SUM(B60:B66)</f>
        <v>20000</v>
      </c>
      <c r="C71" s="23">
        <f>SUM(C60:C70)</f>
        <v>47256</v>
      </c>
      <c r="D71" s="23">
        <f>SUM(D60:D70)</f>
        <v>41065</v>
      </c>
    </row>
    <row r="72" spans="1:4" ht="16.5" customHeight="1">
      <c r="A72" s="137" t="s">
        <v>452</v>
      </c>
      <c r="B72" s="88">
        <f>'[1]10. sz. mell.'!D15+'[1]10. sz. mell.'!D17+'[1]10. sz. mell.'!D19</f>
        <v>116368</v>
      </c>
      <c r="C72" s="88">
        <v>116368</v>
      </c>
      <c r="D72" s="88">
        <v>71197</v>
      </c>
    </row>
    <row r="73" spans="1:4" ht="16.5" customHeight="1">
      <c r="A73" s="137" t="s">
        <v>93</v>
      </c>
      <c r="B73" s="88"/>
      <c r="C73" s="32">
        <v>2581</v>
      </c>
      <c r="D73" s="88">
        <v>1000</v>
      </c>
    </row>
    <row r="74" spans="1:4" ht="16.5" customHeight="1">
      <c r="A74" s="292" t="s">
        <v>658</v>
      </c>
      <c r="B74" s="23">
        <f>B75+B76+B77+B78+B79+B80</f>
        <v>116129</v>
      </c>
      <c r="C74" s="23">
        <f>C75+C76+C77+C78+C79+C80</f>
        <v>70782</v>
      </c>
      <c r="D74" s="23">
        <f>D75+D76+D77+D78+D79+D80</f>
        <v>0</v>
      </c>
    </row>
    <row r="75" spans="1:4" ht="16.5" customHeight="1">
      <c r="A75" s="91" t="s">
        <v>348</v>
      </c>
      <c r="B75" s="5">
        <v>14326</v>
      </c>
      <c r="C75" s="5">
        <v>12740</v>
      </c>
      <c r="D75" s="5"/>
    </row>
    <row r="76" spans="1:4" ht="13.5" customHeight="1">
      <c r="A76" s="91" t="s">
        <v>938</v>
      </c>
      <c r="B76" s="5">
        <v>2581</v>
      </c>
      <c r="C76" s="5">
        <v>0</v>
      </c>
      <c r="D76" s="5"/>
    </row>
    <row r="77" spans="1:4" ht="17.25" customHeight="1">
      <c r="A77" s="138" t="s">
        <v>939</v>
      </c>
      <c r="B77" s="5">
        <v>0</v>
      </c>
      <c r="C77" s="5">
        <v>0</v>
      </c>
      <c r="D77" s="5"/>
    </row>
    <row r="78" spans="1:4" ht="15" customHeight="1">
      <c r="A78" s="138" t="s">
        <v>349</v>
      </c>
      <c r="B78" s="5">
        <v>7000</v>
      </c>
      <c r="C78" s="5">
        <v>2665</v>
      </c>
      <c r="D78" s="5"/>
    </row>
    <row r="79" spans="1:4" ht="15" customHeight="1">
      <c r="A79" s="138" t="s">
        <v>940</v>
      </c>
      <c r="B79" s="5">
        <v>50000</v>
      </c>
      <c r="C79" s="5">
        <v>49745</v>
      </c>
      <c r="D79" s="5"/>
    </row>
    <row r="80" spans="1:4" ht="15" customHeight="1">
      <c r="A80" s="138" t="s">
        <v>941</v>
      </c>
      <c r="B80" s="5">
        <v>42222</v>
      </c>
      <c r="C80" s="5">
        <v>5632</v>
      </c>
      <c r="D80" s="5"/>
    </row>
    <row r="81" spans="1:4" ht="14.25" customHeight="1">
      <c r="A81" s="137" t="s">
        <v>659</v>
      </c>
      <c r="B81" s="23">
        <f>B43+B58+B71+B72+B75+B76+B77+B78+B79+B80</f>
        <v>1362639</v>
      </c>
      <c r="C81" s="23">
        <f>C43+C58+C71+C72+C75+C76+C77+C78+C79+C80+C73</f>
        <v>1036812</v>
      </c>
      <c r="D81" s="23">
        <f>D43+D58+D71+D72+D75+D76+D77+D78+D79+D80</f>
        <v>399466</v>
      </c>
    </row>
    <row r="82" spans="1:4" ht="22.5">
      <c r="A82" s="138" t="s">
        <v>660</v>
      </c>
      <c r="B82" s="5">
        <f>'[1]10. sz. mell.'!E15+'[1]10. sz. mell.'!E17</f>
        <v>77462</v>
      </c>
      <c r="C82" s="5">
        <v>59723</v>
      </c>
      <c r="D82" s="5">
        <v>32093</v>
      </c>
    </row>
    <row r="83" spans="1:4" ht="12.75">
      <c r="A83" s="137" t="s">
        <v>661</v>
      </c>
      <c r="B83" s="23">
        <f>B82</f>
        <v>77462</v>
      </c>
      <c r="C83" s="23">
        <f>C82</f>
        <v>59723</v>
      </c>
      <c r="D83" s="23">
        <f>D82</f>
        <v>32093</v>
      </c>
    </row>
    <row r="84" spans="1:4" ht="12.75">
      <c r="A84" s="96" t="s">
        <v>19</v>
      </c>
      <c r="B84" s="95">
        <f>B43+B58+B71+B72+B73+B74+B83</f>
        <v>1440101</v>
      </c>
      <c r="C84" s="95">
        <f>C43+C58+C71+C72+C73+C74+C83</f>
        <v>1096535</v>
      </c>
      <c r="D84" s="95">
        <f>D43+D58+D71+D72+D73+D74+D83</f>
        <v>432559</v>
      </c>
    </row>
    <row r="85" spans="1:2" ht="12.75">
      <c r="A85" s="16"/>
      <c r="B85" s="16"/>
    </row>
    <row r="86" spans="1:2" ht="12.75">
      <c r="A86" s="16"/>
      <c r="B86" s="16"/>
    </row>
    <row r="87" spans="1:2" ht="12.75">
      <c r="A87" s="16"/>
      <c r="B87" s="16"/>
    </row>
    <row r="88" spans="1:2" ht="12.75">
      <c r="A88" s="118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  <row r="93" spans="1:2" ht="12.75">
      <c r="A93" s="21"/>
      <c r="B93" s="21"/>
    </row>
    <row r="94" spans="1:2" ht="12.75">
      <c r="A94" s="21"/>
      <c r="B94" s="16"/>
    </row>
    <row r="95" spans="1:2" ht="12.75">
      <c r="A95" s="16"/>
      <c r="B95" s="16"/>
    </row>
    <row r="96" spans="1:2" ht="12.75">
      <c r="A96" s="21"/>
      <c r="B96" s="21"/>
    </row>
    <row r="97" spans="1:2" ht="12.75">
      <c r="A97" s="21"/>
      <c r="B97" s="21"/>
    </row>
    <row r="98" spans="1:2" ht="12.75">
      <c r="A98" s="16"/>
      <c r="B98" s="16"/>
    </row>
    <row r="99" spans="1:2" ht="12.75">
      <c r="A99" s="16"/>
      <c r="B99" s="16"/>
    </row>
    <row r="100" spans="1:2" ht="12.75">
      <c r="A100" s="16"/>
      <c r="B100" s="16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&amp;Lezer forintban&amp;CFelhalmozási célú kiadások
2013. december 31.&amp;R8. sz. melléklet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0.875" style="0" customWidth="1"/>
    <col min="2" max="2" width="15.375" style="0" bestFit="1" customWidth="1"/>
    <col min="3" max="3" width="22.625" style="0" customWidth="1"/>
    <col min="8" max="8" width="9.75390625" style="0" customWidth="1"/>
  </cols>
  <sheetData>
    <row r="1" spans="1:6" ht="24" customHeight="1">
      <c r="A1" s="97" t="s">
        <v>350</v>
      </c>
      <c r="B1" s="97" t="s">
        <v>351</v>
      </c>
      <c r="C1" s="97" t="s">
        <v>352</v>
      </c>
      <c r="D1" s="97" t="s">
        <v>353</v>
      </c>
      <c r="E1" s="97" t="s">
        <v>354</v>
      </c>
      <c r="F1" s="97" t="s">
        <v>510</v>
      </c>
    </row>
    <row r="2" spans="1:6" ht="22.5" customHeight="1">
      <c r="A2" s="12" t="s">
        <v>355</v>
      </c>
      <c r="B2" s="12" t="s">
        <v>23</v>
      </c>
      <c r="C2" s="3" t="s">
        <v>356</v>
      </c>
      <c r="D2" s="153">
        <v>0</v>
      </c>
      <c r="E2" s="2">
        <v>83334</v>
      </c>
      <c r="F2" s="2">
        <f>D2+E2</f>
        <v>83334</v>
      </c>
    </row>
    <row r="3" spans="1:6" ht="20.25" customHeight="1">
      <c r="A3" s="12"/>
      <c r="B3" s="2" t="s">
        <v>357</v>
      </c>
      <c r="C3" s="4" t="s">
        <v>358</v>
      </c>
      <c r="D3" s="153">
        <v>0</v>
      </c>
      <c r="E3" s="2">
        <v>27776</v>
      </c>
      <c r="F3" s="2">
        <f>D3+E3</f>
        <v>27776</v>
      </c>
    </row>
    <row r="4" spans="1:6" ht="24.75" customHeight="1">
      <c r="A4" s="2" t="s">
        <v>359</v>
      </c>
      <c r="B4" s="2" t="s">
        <v>23</v>
      </c>
      <c r="C4" s="2" t="s">
        <v>360</v>
      </c>
      <c r="D4" s="2">
        <v>0</v>
      </c>
      <c r="E4" s="2">
        <v>56739</v>
      </c>
      <c r="F4" s="2">
        <f>D4+E4</f>
        <v>56739</v>
      </c>
    </row>
    <row r="5" spans="1:6" ht="39" customHeight="1">
      <c r="A5" s="10" t="s">
        <v>361</v>
      </c>
      <c r="B5" s="2" t="s">
        <v>23</v>
      </c>
      <c r="C5" s="2" t="s">
        <v>362</v>
      </c>
      <c r="D5" s="2">
        <v>9000</v>
      </c>
      <c r="E5" s="2">
        <v>0</v>
      </c>
      <c r="F5" s="2">
        <f>D5+E5</f>
        <v>9000</v>
      </c>
    </row>
    <row r="6" spans="1:6" ht="26.25" customHeight="1">
      <c r="A6" s="96" t="s">
        <v>690</v>
      </c>
      <c r="B6" s="96"/>
      <c r="C6" s="96"/>
      <c r="D6" s="96">
        <f>SUM(D2:D5)</f>
        <v>9000</v>
      </c>
      <c r="E6" s="96">
        <f>SUM(E2:E5)</f>
        <v>167849</v>
      </c>
      <c r="F6" s="96">
        <f>SUM(F2:F5)</f>
        <v>176849</v>
      </c>
    </row>
    <row r="9" ht="12.75">
      <c r="E9" s="16"/>
    </row>
    <row r="10" spans="1:9" ht="18.7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8.75" customHeight="1">
      <c r="A11" s="16"/>
      <c r="B11" s="154"/>
      <c r="C11" s="154"/>
      <c r="D11" s="154"/>
      <c r="E11" s="154"/>
      <c r="F11" s="154"/>
      <c r="G11" s="154"/>
      <c r="H11" s="154"/>
      <c r="I11" s="154"/>
    </row>
    <row r="12" spans="1:9" ht="18.75" customHeight="1">
      <c r="A12" s="16"/>
      <c r="B12" s="154"/>
      <c r="C12" s="154"/>
      <c r="D12" s="154"/>
      <c r="E12" s="154"/>
      <c r="F12" s="154"/>
      <c r="G12" s="154"/>
      <c r="H12" s="154"/>
      <c r="I12" s="154"/>
    </row>
    <row r="13" spans="1:9" ht="19.5" customHeight="1">
      <c r="A13" s="16"/>
      <c r="B13" s="155"/>
      <c r="C13" s="155"/>
      <c r="D13" s="155"/>
      <c r="E13" s="155"/>
      <c r="F13" s="155"/>
      <c r="G13" s="155"/>
      <c r="H13" s="155"/>
      <c r="I13" s="155"/>
    </row>
    <row r="14" spans="1:9" ht="18" customHeight="1">
      <c r="A14" s="16"/>
      <c r="B14" s="156"/>
      <c r="C14" s="426"/>
      <c r="D14" s="427"/>
      <c r="E14" s="427"/>
      <c r="F14" s="426"/>
      <c r="G14" s="427"/>
      <c r="H14" s="427"/>
      <c r="I14" s="157"/>
    </row>
    <row r="15" spans="1:9" ht="15">
      <c r="A15" s="16"/>
      <c r="B15" s="16"/>
      <c r="C15" s="16"/>
      <c r="D15" s="16"/>
      <c r="E15" s="16"/>
      <c r="F15" s="16"/>
      <c r="G15" s="16"/>
      <c r="H15" s="16"/>
      <c r="I15" s="158"/>
    </row>
    <row r="16" spans="1:9" ht="15.75">
      <c r="A16" s="159"/>
      <c r="B16" s="16"/>
      <c r="C16" s="16"/>
      <c r="D16" s="16"/>
      <c r="E16" s="16"/>
      <c r="F16" s="16"/>
      <c r="G16" s="82"/>
      <c r="H16" s="16"/>
      <c r="I16" s="158"/>
    </row>
    <row r="17" spans="1:9" ht="15">
      <c r="A17" s="16"/>
      <c r="B17" s="16"/>
      <c r="C17" s="16"/>
      <c r="D17" s="16"/>
      <c r="E17" s="16"/>
      <c r="F17" s="16"/>
      <c r="G17" s="82"/>
      <c r="H17" s="16"/>
      <c r="I17" s="158"/>
    </row>
    <row r="18" spans="1:9" ht="15">
      <c r="A18" s="160"/>
      <c r="B18" s="161"/>
      <c r="C18" s="154"/>
      <c r="D18" s="162"/>
      <c r="E18" s="16"/>
      <c r="F18" s="16"/>
      <c r="G18" s="163"/>
      <c r="H18" s="16"/>
      <c r="I18" s="163"/>
    </row>
    <row r="19" spans="1:9" ht="14.25">
      <c r="A19" s="161"/>
      <c r="B19" s="161"/>
      <c r="C19" s="154"/>
      <c r="D19" s="154"/>
      <c r="E19" s="16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4"/>
      <c r="D21" s="16"/>
      <c r="E21" s="16"/>
      <c r="F21" s="16"/>
      <c r="G21" s="16"/>
      <c r="H21" s="16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</sheetData>
  <sheetProtection/>
  <mergeCells count="2">
    <mergeCell ref="C14:E14"/>
    <mergeCell ref="F14:H14"/>
  </mergeCells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r:id="rId1"/>
  <headerFooter alignWithMargins="0">
    <oddHeader>&amp;Lezer forintban&amp;C
Tárgyéven túlnyúló kötelezettségvállalás testületi döntések alapján
2013. december 31.&amp;R9.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8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9.875" style="0" customWidth="1"/>
    <col min="4" max="4" width="11.875" style="0" customWidth="1"/>
    <col min="5" max="5" width="11.00390625" style="0" customWidth="1"/>
    <col min="6" max="6" width="12.375" style="0" customWidth="1"/>
    <col min="7" max="7" width="10.625" style="0" customWidth="1"/>
  </cols>
  <sheetData>
    <row r="1" spans="1:7" ht="16.5" customHeight="1">
      <c r="A1" s="388" t="s">
        <v>662</v>
      </c>
      <c r="B1" s="388" t="s">
        <v>663</v>
      </c>
      <c r="C1" s="388"/>
      <c r="D1" s="388" t="s">
        <v>664</v>
      </c>
      <c r="E1" s="388"/>
      <c r="F1" s="388" t="s">
        <v>665</v>
      </c>
      <c r="G1" s="388"/>
    </row>
    <row r="2" spans="1:7" ht="16.5" customHeight="1">
      <c r="A2" s="388"/>
      <c r="B2" s="97" t="s">
        <v>666</v>
      </c>
      <c r="C2" s="97" t="s">
        <v>667</v>
      </c>
      <c r="D2" s="97" t="s">
        <v>909</v>
      </c>
      <c r="E2" s="97" t="s">
        <v>910</v>
      </c>
      <c r="F2" s="97" t="s">
        <v>909</v>
      </c>
      <c r="G2" s="97" t="s">
        <v>910</v>
      </c>
    </row>
    <row r="3" spans="1:7" ht="33.75" customHeight="1">
      <c r="A3" s="11" t="s">
        <v>668</v>
      </c>
      <c r="B3" s="2" t="s">
        <v>363</v>
      </c>
      <c r="C3" s="81">
        <v>92885</v>
      </c>
      <c r="D3" s="81">
        <v>92885</v>
      </c>
      <c r="E3" s="81">
        <v>92885</v>
      </c>
      <c r="F3" s="81">
        <v>6285</v>
      </c>
      <c r="G3" s="81">
        <v>6285</v>
      </c>
    </row>
    <row r="4" spans="1:7" ht="22.5" customHeight="1">
      <c r="A4" s="96" t="s">
        <v>511</v>
      </c>
      <c r="B4" s="96"/>
      <c r="C4" s="95">
        <f>SUM(C3:C3)</f>
        <v>92885</v>
      </c>
      <c r="D4" s="95">
        <f>SUM(D3:D3)</f>
        <v>92885</v>
      </c>
      <c r="E4" s="95">
        <f>SUM(E3:E3)</f>
        <v>92885</v>
      </c>
      <c r="F4" s="95">
        <f>SUM(F3:F3)</f>
        <v>6285</v>
      </c>
      <c r="G4" s="95">
        <f>SUM(G3:G3)</f>
        <v>6285</v>
      </c>
    </row>
    <row r="5" ht="12.75">
      <c r="C5" s="117"/>
    </row>
    <row r="6" ht="12.75">
      <c r="C6" s="80"/>
    </row>
    <row r="8" ht="12.75">
      <c r="C8" s="80"/>
    </row>
  </sheetData>
  <sheetProtection/>
  <mergeCells count="4">
    <mergeCell ref="F1:G1"/>
    <mergeCell ref="A1:A2"/>
    <mergeCell ref="B1:C1"/>
    <mergeCell ref="D1:E1"/>
  </mergeCells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&amp;Lezer forintban&amp;C
Komló Város Önkormányzata
hitelállományának mérlege
2013. december 31.&amp;R10.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3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1.875" style="0" customWidth="1"/>
    <col min="2" max="2" width="12.625" style="0" customWidth="1"/>
    <col min="3" max="3" width="12.875" style="0" customWidth="1"/>
    <col min="4" max="4" width="5.25390625" style="0" customWidth="1"/>
    <col min="5" max="5" width="5.625" style="0" customWidth="1"/>
    <col min="6" max="6" width="14.00390625" style="0" customWidth="1"/>
    <col min="7" max="7" width="15.00390625" style="0" customWidth="1"/>
    <col min="8" max="8" width="11.75390625" style="0" customWidth="1"/>
    <col min="9" max="9" width="13.25390625" style="0" customWidth="1"/>
    <col min="10" max="10" width="10.25390625" style="0" customWidth="1"/>
    <col min="11" max="11" width="14.25390625" style="0" customWidth="1"/>
    <col min="12" max="12" width="10.00390625" style="0" customWidth="1"/>
  </cols>
  <sheetData>
    <row r="1" ht="12.75">
      <c r="J1" s="35" t="s">
        <v>718</v>
      </c>
    </row>
    <row r="2" spans="1:13" ht="15">
      <c r="A2" s="442" t="s">
        <v>709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4" ht="12.75">
      <c r="A3" s="443" t="s">
        <v>403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129"/>
    </row>
    <row r="4" spans="1:14" ht="12.75">
      <c r="A4" s="443" t="s">
        <v>890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185"/>
    </row>
    <row r="6" spans="2:12" ht="15"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</row>
    <row r="7" spans="1:14" ht="12.75">
      <c r="A7" s="388" t="s">
        <v>647</v>
      </c>
      <c r="B7" s="437" t="s">
        <v>404</v>
      </c>
      <c r="C7" s="437"/>
      <c r="D7" s="437" t="s">
        <v>405</v>
      </c>
      <c r="E7" s="437"/>
      <c r="F7" s="437" t="s">
        <v>664</v>
      </c>
      <c r="G7" s="437"/>
      <c r="H7" s="444" t="s">
        <v>817</v>
      </c>
      <c r="I7" s="437"/>
      <c r="J7" s="437" t="s">
        <v>406</v>
      </c>
      <c r="K7" s="437"/>
      <c r="L7" s="438" t="s">
        <v>818</v>
      </c>
      <c r="M7" s="387" t="s">
        <v>407</v>
      </c>
      <c r="N7" s="238"/>
    </row>
    <row r="8" spans="1:14" ht="27" customHeight="1">
      <c r="A8" s="388"/>
      <c r="B8" s="97" t="s">
        <v>408</v>
      </c>
      <c r="C8" s="97" t="s">
        <v>409</v>
      </c>
      <c r="D8" s="97" t="s">
        <v>408</v>
      </c>
      <c r="E8" s="97" t="s">
        <v>409</v>
      </c>
      <c r="F8" s="97" t="s">
        <v>408</v>
      </c>
      <c r="G8" s="97" t="s">
        <v>409</v>
      </c>
      <c r="H8" s="97" t="s">
        <v>408</v>
      </c>
      <c r="I8" s="97" t="s">
        <v>409</v>
      </c>
      <c r="J8" s="97" t="s">
        <v>408</v>
      </c>
      <c r="K8" s="97" t="s">
        <v>409</v>
      </c>
      <c r="L8" s="439"/>
      <c r="M8" s="387"/>
      <c r="N8" s="238"/>
    </row>
    <row r="9" spans="1:14" ht="15">
      <c r="A9" s="239" t="s">
        <v>819</v>
      </c>
      <c r="B9" s="240">
        <v>5116879.33</v>
      </c>
      <c r="C9" s="241">
        <v>1233474931</v>
      </c>
      <c r="D9" s="242">
        <v>0</v>
      </c>
      <c r="E9" s="242">
        <v>0</v>
      </c>
      <c r="F9" s="240">
        <v>196899.63</v>
      </c>
      <c r="G9" s="241">
        <v>47464626</v>
      </c>
      <c r="H9" s="240">
        <v>3920802.6</v>
      </c>
      <c r="I9" s="241">
        <v>945148675</v>
      </c>
      <c r="J9" s="243">
        <f>B9-F9-H9</f>
        <v>999177.1000000001</v>
      </c>
      <c r="K9" s="242">
        <f>C9+E9-G9-I9</f>
        <v>240861630</v>
      </c>
      <c r="L9" s="244">
        <v>242.14</v>
      </c>
      <c r="M9" s="245">
        <f>J9*L9</f>
        <v>241940742.99400002</v>
      </c>
      <c r="N9" s="246"/>
    </row>
    <row r="10" spans="1:14" ht="15">
      <c r="A10" s="239" t="s">
        <v>820</v>
      </c>
      <c r="B10" s="240">
        <v>2558439.67</v>
      </c>
      <c r="C10" s="241">
        <v>616737467</v>
      </c>
      <c r="D10" s="242">
        <v>0</v>
      </c>
      <c r="E10" s="242">
        <v>0</v>
      </c>
      <c r="F10" s="240">
        <v>98449.82</v>
      </c>
      <c r="G10" s="241">
        <v>23732313</v>
      </c>
      <c r="H10" s="240">
        <v>2074172.4</v>
      </c>
      <c r="I10" s="241">
        <v>500000000</v>
      </c>
      <c r="J10" s="243">
        <f>B10-F10-H10</f>
        <v>385817.4500000002</v>
      </c>
      <c r="K10" s="242">
        <f>C10+E10-G10-I10</f>
        <v>93005154</v>
      </c>
      <c r="L10" s="244">
        <v>242.14</v>
      </c>
      <c r="M10" s="245">
        <f>J10*L10</f>
        <v>93421837.34300004</v>
      </c>
      <c r="N10" s="246"/>
    </row>
    <row r="11" spans="1:14" ht="15">
      <c r="A11" s="247" t="s">
        <v>510</v>
      </c>
      <c r="B11" s="248">
        <f>SUM(B9:B10)</f>
        <v>7675319</v>
      </c>
      <c r="C11" s="241">
        <f>SUM(C9:C10)</f>
        <v>1850212398</v>
      </c>
      <c r="D11" s="241"/>
      <c r="E11" s="241"/>
      <c r="F11" s="244">
        <f aca="true" t="shared" si="0" ref="F11:K11">SUM(F9:F10)</f>
        <v>295349.45</v>
      </c>
      <c r="G11" s="241">
        <f t="shared" si="0"/>
        <v>71196939</v>
      </c>
      <c r="H11" s="244">
        <f t="shared" si="0"/>
        <v>5994975</v>
      </c>
      <c r="I11" s="241">
        <f t="shared" si="0"/>
        <v>1445148675</v>
      </c>
      <c r="J11" s="249">
        <f t="shared" si="0"/>
        <v>1384994.5500000003</v>
      </c>
      <c r="K11" s="241">
        <f t="shared" si="0"/>
        <v>333866784</v>
      </c>
      <c r="L11" s="244"/>
      <c r="M11" s="250">
        <f>SUM(M9:M10)</f>
        <v>335362580.3370001</v>
      </c>
      <c r="N11" s="251"/>
    </row>
    <row r="12" spans="1:13" ht="15">
      <c r="A12" s="16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3"/>
      <c r="M12" s="16"/>
    </row>
    <row r="13" spans="2:12" ht="15"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</row>
    <row r="14" spans="1:12" ht="15">
      <c r="A14" s="429" t="s">
        <v>821</v>
      </c>
      <c r="B14" s="430"/>
      <c r="C14" s="430"/>
      <c r="D14" s="430"/>
      <c r="E14" s="431"/>
      <c r="F14" s="436" t="s">
        <v>408</v>
      </c>
      <c r="G14" s="436" t="s">
        <v>409</v>
      </c>
      <c r="H14" s="254"/>
      <c r="I14" s="254"/>
      <c r="J14" s="441" t="s">
        <v>411</v>
      </c>
      <c r="K14" s="440" t="s">
        <v>412</v>
      </c>
      <c r="L14" s="237"/>
    </row>
    <row r="15" spans="1:12" ht="15">
      <c r="A15" s="432"/>
      <c r="B15" s="433"/>
      <c r="C15" s="433"/>
      <c r="D15" s="433"/>
      <c r="E15" s="434"/>
      <c r="F15" s="436"/>
      <c r="G15" s="436"/>
      <c r="H15" s="254"/>
      <c r="I15" s="254"/>
      <c r="J15" s="441"/>
      <c r="K15" s="440"/>
      <c r="L15" s="237"/>
    </row>
    <row r="16" spans="1:12" ht="15">
      <c r="A16" s="375" t="s">
        <v>413</v>
      </c>
      <c r="B16" s="375"/>
      <c r="C16" s="375"/>
      <c r="D16" s="375"/>
      <c r="E16" s="375"/>
      <c r="F16" s="240">
        <v>999177.1</v>
      </c>
      <c r="G16" s="241">
        <f>F16*J16</f>
        <v>241940742.994</v>
      </c>
      <c r="H16" s="241"/>
      <c r="I16" s="241"/>
      <c r="J16" s="256">
        <v>242.14</v>
      </c>
      <c r="K16" s="257">
        <v>119</v>
      </c>
      <c r="L16" s="237"/>
    </row>
    <row r="17" spans="1:13" ht="15">
      <c r="A17" s="375" t="s">
        <v>414</v>
      </c>
      <c r="B17" s="375"/>
      <c r="C17" s="375"/>
      <c r="D17" s="375"/>
      <c r="E17" s="375"/>
      <c r="F17" s="240">
        <v>385817.45</v>
      </c>
      <c r="G17" s="241">
        <f>F17*J17</f>
        <v>93421837.343</v>
      </c>
      <c r="H17" s="241"/>
      <c r="I17" s="241"/>
      <c r="J17" s="256">
        <v>242.14</v>
      </c>
      <c r="K17" s="257">
        <v>120</v>
      </c>
      <c r="L17" s="237"/>
      <c r="M17" s="251"/>
    </row>
    <row r="18" spans="1:12" ht="15">
      <c r="A18" s="428" t="s">
        <v>510</v>
      </c>
      <c r="B18" s="428"/>
      <c r="C18" s="428"/>
      <c r="D18" s="428"/>
      <c r="E18" s="428"/>
      <c r="F18" s="244">
        <f>SUM(F16:F17)</f>
        <v>1384994.55</v>
      </c>
      <c r="G18" s="250">
        <f>SUM(G16:G17)</f>
        <v>335362580.337</v>
      </c>
      <c r="H18" s="250"/>
      <c r="I18" s="250"/>
      <c r="J18" s="256"/>
      <c r="K18" s="257"/>
      <c r="L18" s="237"/>
    </row>
    <row r="19" spans="2:12" ht="15">
      <c r="B19" s="236"/>
      <c r="C19" s="236"/>
      <c r="D19" s="236"/>
      <c r="E19" s="236"/>
      <c r="F19" s="258"/>
      <c r="G19" s="258"/>
      <c r="H19" s="258"/>
      <c r="I19" s="258"/>
      <c r="J19" s="236"/>
      <c r="K19" s="236"/>
      <c r="L19" s="237"/>
    </row>
    <row r="20" spans="2:9" ht="15">
      <c r="B20" s="236"/>
      <c r="F20" s="259"/>
      <c r="G20" s="259"/>
      <c r="H20" s="259"/>
      <c r="I20" s="259"/>
    </row>
    <row r="21" spans="1:11" ht="12.75" customHeight="1">
      <c r="A21" s="429" t="s">
        <v>415</v>
      </c>
      <c r="B21" s="430"/>
      <c r="C21" s="430"/>
      <c r="D21" s="430"/>
      <c r="E21" s="431"/>
      <c r="F21" s="435" t="s">
        <v>408</v>
      </c>
      <c r="G21" s="435" t="s">
        <v>409</v>
      </c>
      <c r="H21" s="260"/>
      <c r="I21" s="260"/>
      <c r="J21" s="441" t="s">
        <v>411</v>
      </c>
      <c r="K21" s="440" t="s">
        <v>412</v>
      </c>
    </row>
    <row r="22" spans="1:11" ht="15">
      <c r="A22" s="432"/>
      <c r="B22" s="433"/>
      <c r="C22" s="433"/>
      <c r="D22" s="433"/>
      <c r="E22" s="434"/>
      <c r="F22" s="435"/>
      <c r="G22" s="435"/>
      <c r="H22" s="260"/>
      <c r="I22" s="260"/>
      <c r="J22" s="441"/>
      <c r="K22" s="440"/>
    </row>
    <row r="23" spans="1:11" ht="15">
      <c r="A23" s="375" t="s">
        <v>413</v>
      </c>
      <c r="B23" s="375"/>
      <c r="C23" s="375"/>
      <c r="D23" s="375"/>
      <c r="E23" s="375"/>
      <c r="F23" s="240">
        <f>SUM(J9-F16)</f>
        <v>1.1641532182693481E-10</v>
      </c>
      <c r="G23" s="241">
        <f>F23*J23</f>
        <v>2.8188806027173994E-08</v>
      </c>
      <c r="H23" s="241"/>
      <c r="I23" s="241"/>
      <c r="J23" s="256">
        <v>242.14</v>
      </c>
      <c r="K23" s="257">
        <v>103</v>
      </c>
    </row>
    <row r="24" spans="1:11" ht="15">
      <c r="A24" s="375" t="s">
        <v>414</v>
      </c>
      <c r="B24" s="375"/>
      <c r="C24" s="375"/>
      <c r="D24" s="375"/>
      <c r="E24" s="375"/>
      <c r="F24" s="240">
        <f>SUM(J10-F17)</f>
        <v>1.7462298274040222E-10</v>
      </c>
      <c r="G24" s="241">
        <f>F24*J24</f>
        <v>4.228320904076099E-08</v>
      </c>
      <c r="H24" s="241"/>
      <c r="I24" s="241"/>
      <c r="J24" s="256">
        <v>242.14</v>
      </c>
      <c r="K24" s="257">
        <v>104</v>
      </c>
    </row>
    <row r="25" spans="1:12" ht="15">
      <c r="A25" s="428" t="s">
        <v>510</v>
      </c>
      <c r="B25" s="428"/>
      <c r="C25" s="428"/>
      <c r="D25" s="428"/>
      <c r="E25" s="428"/>
      <c r="F25" s="244">
        <f>SUM(F23:F24)</f>
        <v>2.9103830456733704E-10</v>
      </c>
      <c r="G25" s="250">
        <f>SUM(G23:G24)</f>
        <v>7.047201506793498E-08</v>
      </c>
      <c r="H25" s="250"/>
      <c r="I25" s="250"/>
      <c r="J25" s="256"/>
      <c r="K25" s="257"/>
      <c r="L25" s="237"/>
    </row>
    <row r="26" spans="1:12" ht="15">
      <c r="A26" s="187"/>
      <c r="B26" s="187"/>
      <c r="C26" s="187"/>
      <c r="D26" s="187"/>
      <c r="E26" s="187"/>
      <c r="F26" s="188"/>
      <c r="G26" s="188"/>
      <c r="H26" s="188"/>
      <c r="I26" s="188"/>
      <c r="J26" s="253"/>
      <c r="K26" s="261"/>
      <c r="L26" s="237"/>
    </row>
    <row r="27" ht="15">
      <c r="L27" s="237"/>
    </row>
    <row r="28" spans="1:12" ht="15">
      <c r="A28" t="s">
        <v>416</v>
      </c>
      <c r="B28" s="236"/>
      <c r="C28" s="236"/>
      <c r="L28" s="237"/>
    </row>
    <row r="29" spans="1:10" ht="15">
      <c r="A29" s="187"/>
      <c r="B29" s="187"/>
      <c r="C29" s="187"/>
      <c r="D29" s="187"/>
      <c r="E29" s="187"/>
      <c r="F29" s="188"/>
      <c r="G29" s="188"/>
      <c r="H29" s="189"/>
      <c r="I29" s="190"/>
      <c r="J29" s="191"/>
    </row>
    <row r="30" spans="1:10" ht="15">
      <c r="A30" s="187"/>
      <c r="B30" s="187"/>
      <c r="C30" s="187"/>
      <c r="D30" s="187"/>
      <c r="E30" s="187"/>
      <c r="F30" s="188"/>
      <c r="G30" s="188"/>
      <c r="H30" s="189"/>
      <c r="I30" s="190"/>
      <c r="J30" s="191"/>
    </row>
    <row r="31" ht="15">
      <c r="J31" s="191"/>
    </row>
    <row r="32" ht="15">
      <c r="J32" s="191"/>
    </row>
    <row r="33" ht="15">
      <c r="J33" s="191"/>
    </row>
  </sheetData>
  <sheetProtection/>
  <mergeCells count="27">
    <mergeCell ref="A2:M2"/>
    <mergeCell ref="A17:E17"/>
    <mergeCell ref="A18:E18"/>
    <mergeCell ref="A3:M3"/>
    <mergeCell ref="A4:M4"/>
    <mergeCell ref="A7:A8"/>
    <mergeCell ref="B7:C7"/>
    <mergeCell ref="D7:E7"/>
    <mergeCell ref="F7:G7"/>
    <mergeCell ref="H7:I7"/>
    <mergeCell ref="G21:G22"/>
    <mergeCell ref="J7:K7"/>
    <mergeCell ref="L7:L8"/>
    <mergeCell ref="M7:M8"/>
    <mergeCell ref="K21:K22"/>
    <mergeCell ref="J14:J15"/>
    <mergeCell ref="K14:K15"/>
    <mergeCell ref="J21:J22"/>
    <mergeCell ref="A14:E15"/>
    <mergeCell ref="F14:F15"/>
    <mergeCell ref="G14:G15"/>
    <mergeCell ref="A16:E16"/>
    <mergeCell ref="A24:E24"/>
    <mergeCell ref="A25:E25"/>
    <mergeCell ref="A21:E22"/>
    <mergeCell ref="F21:F22"/>
    <mergeCell ref="A23:E2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45"/>
  <sheetViews>
    <sheetView zoomScalePageLayoutView="0" workbookViewId="0" topLeftCell="A1">
      <selection activeCell="F57" sqref="F56:F57"/>
    </sheetView>
  </sheetViews>
  <sheetFormatPr defaultColWidth="9.00390625" defaultRowHeight="12.75"/>
  <cols>
    <col min="1" max="1" width="39.75390625" style="166" customWidth="1"/>
    <col min="2" max="2" width="7.125" style="166" customWidth="1"/>
    <col min="3" max="3" width="7.75390625" style="166" customWidth="1"/>
    <col min="4" max="4" width="8.25390625" style="166" customWidth="1"/>
    <col min="5" max="5" width="10.625" style="166" customWidth="1"/>
    <col min="6" max="6" width="10.00390625" style="166" customWidth="1"/>
    <col min="7" max="8" width="7.25390625" style="166" customWidth="1"/>
    <col min="9" max="9" width="11.625" style="166" customWidth="1"/>
    <col min="10" max="10" width="10.75390625" style="166" customWidth="1"/>
    <col min="11" max="11" width="11.00390625" style="166" customWidth="1"/>
    <col min="12" max="16384" width="9.125" style="166" customWidth="1"/>
  </cols>
  <sheetData>
    <row r="1" spans="1:11" ht="42.75" customHeight="1">
      <c r="A1" s="98"/>
      <c r="B1" s="208" t="s">
        <v>508</v>
      </c>
      <c r="C1" s="198" t="s">
        <v>813</v>
      </c>
      <c r="D1" s="208" t="s">
        <v>463</v>
      </c>
      <c r="E1" s="198" t="s">
        <v>465</v>
      </c>
      <c r="F1" s="198" t="s">
        <v>814</v>
      </c>
      <c r="G1" s="198" t="s">
        <v>692</v>
      </c>
      <c r="H1" s="198" t="s">
        <v>815</v>
      </c>
      <c r="I1" s="315" t="s">
        <v>467</v>
      </c>
      <c r="J1" s="198" t="s">
        <v>693</v>
      </c>
      <c r="K1" s="315" t="s">
        <v>466</v>
      </c>
    </row>
    <row r="2" spans="1:11" ht="12.75">
      <c r="A2" s="130" t="s">
        <v>608</v>
      </c>
      <c r="B2" s="98"/>
      <c r="C2" s="98"/>
      <c r="D2" s="98"/>
      <c r="E2" s="98"/>
      <c r="F2" s="98"/>
      <c r="G2" s="98"/>
      <c r="H2" s="98">
        <v>0</v>
      </c>
      <c r="I2" s="235">
        <f aca="true" t="shared" si="0" ref="I2:I9">SUM(B2:H2)</f>
        <v>0</v>
      </c>
      <c r="J2" s="98">
        <v>0</v>
      </c>
      <c r="K2" s="235">
        <f>I2+J2</f>
        <v>0</v>
      </c>
    </row>
    <row r="3" spans="1:11" ht="12.75">
      <c r="A3" s="130" t="s">
        <v>609</v>
      </c>
      <c r="B3" s="98">
        <v>1287</v>
      </c>
      <c r="C3" s="98">
        <v>1</v>
      </c>
      <c r="D3" s="98">
        <v>377</v>
      </c>
      <c r="E3" s="98">
        <v>3043</v>
      </c>
      <c r="F3" s="98">
        <v>0</v>
      </c>
      <c r="G3" s="98">
        <v>117870</v>
      </c>
      <c r="H3" s="98">
        <v>28301</v>
      </c>
      <c r="I3" s="235">
        <f t="shared" si="0"/>
        <v>150879</v>
      </c>
      <c r="J3" s="98">
        <v>259705</v>
      </c>
      <c r="K3" s="235">
        <f>I3+J3</f>
        <v>410584</v>
      </c>
    </row>
    <row r="4" spans="1:11" ht="12.75">
      <c r="A4" s="130" t="s">
        <v>610</v>
      </c>
      <c r="B4" s="98"/>
      <c r="C4" s="98"/>
      <c r="D4" s="98"/>
      <c r="E4" s="98"/>
      <c r="F4" s="98"/>
      <c r="G4" s="98">
        <v>43</v>
      </c>
      <c r="H4" s="98">
        <v>184</v>
      </c>
      <c r="I4" s="235">
        <f t="shared" si="0"/>
        <v>227</v>
      </c>
      <c r="J4" s="98">
        <v>191</v>
      </c>
      <c r="K4" s="235">
        <f aca="true" t="shared" si="1" ref="K4:K37">I4+J4</f>
        <v>418</v>
      </c>
    </row>
    <row r="5" spans="1:11" ht="12.75">
      <c r="A5" s="130" t="s">
        <v>611</v>
      </c>
      <c r="B5" s="98">
        <f>SUM(B2:B4)</f>
        <v>1287</v>
      </c>
      <c r="C5" s="98">
        <f aca="true" t="shared" si="2" ref="C5:H5">SUM(C2:C4)</f>
        <v>1</v>
      </c>
      <c r="D5" s="98">
        <f t="shared" si="2"/>
        <v>377</v>
      </c>
      <c r="E5" s="98">
        <f t="shared" si="2"/>
        <v>3043</v>
      </c>
      <c r="F5" s="98">
        <f t="shared" si="2"/>
        <v>0</v>
      </c>
      <c r="G5" s="98">
        <f t="shared" si="2"/>
        <v>117913</v>
      </c>
      <c r="H5" s="98">
        <f t="shared" si="2"/>
        <v>28485</v>
      </c>
      <c r="I5" s="235">
        <f t="shared" si="0"/>
        <v>151106</v>
      </c>
      <c r="J5" s="98">
        <f>SUM(J2:J4)</f>
        <v>259896</v>
      </c>
      <c r="K5" s="235">
        <f t="shared" si="1"/>
        <v>411002</v>
      </c>
    </row>
    <row r="6" spans="1:11" ht="12.75">
      <c r="A6" s="130" t="s">
        <v>612</v>
      </c>
      <c r="B6" s="98"/>
      <c r="C6" s="98"/>
      <c r="D6" s="98"/>
      <c r="E6" s="98"/>
      <c r="F6" s="98"/>
      <c r="G6" s="98"/>
      <c r="H6" s="98">
        <v>0</v>
      </c>
      <c r="I6" s="235">
        <f t="shared" si="0"/>
        <v>0</v>
      </c>
      <c r="J6" s="98">
        <v>0</v>
      </c>
      <c r="K6" s="235">
        <f t="shared" si="1"/>
        <v>0</v>
      </c>
    </row>
    <row r="7" spans="1:11" ht="12.75">
      <c r="A7" s="130" t="s">
        <v>613</v>
      </c>
      <c r="B7" s="98"/>
      <c r="C7" s="98">
        <v>742</v>
      </c>
      <c r="D7" s="98"/>
      <c r="E7" s="98"/>
      <c r="F7" s="98">
        <v>0</v>
      </c>
      <c r="G7" s="98">
        <v>-108910</v>
      </c>
      <c r="H7" s="98">
        <v>-2709</v>
      </c>
      <c r="I7" s="235">
        <f t="shared" si="0"/>
        <v>-110877</v>
      </c>
      <c r="J7" s="98">
        <v>27807</v>
      </c>
      <c r="K7" s="235">
        <f t="shared" si="1"/>
        <v>-83070</v>
      </c>
    </row>
    <row r="8" spans="1:11" ht="12.75">
      <c r="A8" s="130" t="s">
        <v>614</v>
      </c>
      <c r="B8" s="98"/>
      <c r="C8" s="98"/>
      <c r="D8" s="98"/>
      <c r="E8" s="98"/>
      <c r="F8" s="98"/>
      <c r="G8" s="98"/>
      <c r="H8" s="98">
        <v>0</v>
      </c>
      <c r="I8" s="235">
        <f t="shared" si="0"/>
        <v>0</v>
      </c>
      <c r="J8" s="98">
        <v>0</v>
      </c>
      <c r="K8" s="235">
        <f t="shared" si="1"/>
        <v>0</v>
      </c>
    </row>
    <row r="9" spans="1:11" ht="12.75">
      <c r="A9" s="130" t="s">
        <v>615</v>
      </c>
      <c r="B9" s="98"/>
      <c r="C9" s="98"/>
      <c r="D9" s="98"/>
      <c r="E9" s="98"/>
      <c r="F9" s="98"/>
      <c r="G9" s="98"/>
      <c r="H9" s="98"/>
      <c r="I9" s="235">
        <f t="shared" si="0"/>
        <v>0</v>
      </c>
      <c r="J9" s="98">
        <v>0</v>
      </c>
      <c r="K9" s="235">
        <f t="shared" si="1"/>
        <v>0</v>
      </c>
    </row>
    <row r="10" spans="1:11" ht="12.75">
      <c r="A10" s="130" t="s">
        <v>461</v>
      </c>
      <c r="B10" s="98">
        <f aca="true" t="shared" si="3" ref="B10:H10">SUM(B5:B9)</f>
        <v>1287</v>
      </c>
      <c r="C10" s="98">
        <f t="shared" si="3"/>
        <v>743</v>
      </c>
      <c r="D10" s="98">
        <f t="shared" si="3"/>
        <v>377</v>
      </c>
      <c r="E10" s="98">
        <f t="shared" si="3"/>
        <v>3043</v>
      </c>
      <c r="F10" s="98">
        <f t="shared" si="3"/>
        <v>0</v>
      </c>
      <c r="G10" s="98">
        <f t="shared" si="3"/>
        <v>9003</v>
      </c>
      <c r="H10" s="98">
        <f t="shared" si="3"/>
        <v>25776</v>
      </c>
      <c r="I10" s="235">
        <f>SUM(I5:I9)</f>
        <v>40229</v>
      </c>
      <c r="J10" s="98">
        <f>SUM(J5:J9)</f>
        <v>287703</v>
      </c>
      <c r="K10" s="235">
        <f t="shared" si="1"/>
        <v>327932</v>
      </c>
    </row>
    <row r="11" spans="1:11" ht="12.75">
      <c r="A11" s="130" t="s">
        <v>616</v>
      </c>
      <c r="B11" s="98"/>
      <c r="C11" s="98"/>
      <c r="D11" s="98"/>
      <c r="E11" s="98"/>
      <c r="F11" s="98"/>
      <c r="G11" s="98"/>
      <c r="H11" s="98"/>
      <c r="I11" s="235">
        <f aca="true" t="shared" si="4" ref="I11:I16">SUM(B11:H11)</f>
        <v>0</v>
      </c>
      <c r="J11" s="98">
        <v>0</v>
      </c>
      <c r="K11" s="235">
        <f t="shared" si="1"/>
        <v>0</v>
      </c>
    </row>
    <row r="12" spans="1:11" ht="12.75">
      <c r="A12" s="130" t="s">
        <v>617</v>
      </c>
      <c r="B12" s="98"/>
      <c r="C12" s="98"/>
      <c r="D12" s="98"/>
      <c r="E12" s="98"/>
      <c r="F12" s="98"/>
      <c r="G12" s="98"/>
      <c r="H12" s="98"/>
      <c r="I12" s="235">
        <f t="shared" si="4"/>
        <v>0</v>
      </c>
      <c r="J12" s="98">
        <v>-7847</v>
      </c>
      <c r="K12" s="235">
        <f t="shared" si="1"/>
        <v>-7847</v>
      </c>
    </row>
    <row r="13" spans="1:11" ht="24.75" customHeight="1">
      <c r="A13" s="130" t="s">
        <v>618</v>
      </c>
      <c r="B13" s="98"/>
      <c r="C13" s="98"/>
      <c r="D13" s="98"/>
      <c r="E13" s="98"/>
      <c r="F13" s="98"/>
      <c r="G13" s="98"/>
      <c r="H13" s="98"/>
      <c r="I13" s="235">
        <f t="shared" si="4"/>
        <v>0</v>
      </c>
      <c r="J13" s="98">
        <v>0</v>
      </c>
      <c r="K13" s="235">
        <f t="shared" si="1"/>
        <v>0</v>
      </c>
    </row>
    <row r="14" spans="1:11" ht="12.75">
      <c r="A14" s="130" t="s">
        <v>619</v>
      </c>
      <c r="B14" s="98"/>
      <c r="C14" s="98"/>
      <c r="D14" s="98"/>
      <c r="E14" s="98"/>
      <c r="F14" s="98"/>
      <c r="G14" s="98"/>
      <c r="H14" s="98"/>
      <c r="I14" s="235">
        <f t="shared" si="4"/>
        <v>0</v>
      </c>
      <c r="J14" s="98">
        <v>0</v>
      </c>
      <c r="K14" s="235">
        <f t="shared" si="1"/>
        <v>0</v>
      </c>
    </row>
    <row r="15" spans="1:11" ht="12.75">
      <c r="A15" s="130" t="s">
        <v>620</v>
      </c>
      <c r="B15" s="98">
        <f aca="true" t="shared" si="5" ref="B15:H15">SUM(B11:B14)</f>
        <v>0</v>
      </c>
      <c r="C15" s="98">
        <f t="shared" si="5"/>
        <v>0</v>
      </c>
      <c r="D15" s="98">
        <f t="shared" si="5"/>
        <v>0</v>
      </c>
      <c r="E15" s="98">
        <f t="shared" si="5"/>
        <v>0</v>
      </c>
      <c r="F15" s="98">
        <f t="shared" si="5"/>
        <v>0</v>
      </c>
      <c r="G15" s="98">
        <f t="shared" si="5"/>
        <v>0</v>
      </c>
      <c r="H15" s="98">
        <f t="shared" si="5"/>
        <v>0</v>
      </c>
      <c r="I15" s="235">
        <f t="shared" si="4"/>
        <v>0</v>
      </c>
      <c r="J15" s="98">
        <f>SUM(J11:J14)</f>
        <v>-7847</v>
      </c>
      <c r="K15" s="235">
        <f t="shared" si="1"/>
        <v>-7847</v>
      </c>
    </row>
    <row r="16" spans="1:11" ht="12.75">
      <c r="A16" s="130" t="s">
        <v>621</v>
      </c>
      <c r="B16" s="98"/>
      <c r="C16" s="98"/>
      <c r="D16" s="98"/>
      <c r="E16" s="98"/>
      <c r="F16" s="98" t="s">
        <v>493</v>
      </c>
      <c r="G16" s="98"/>
      <c r="H16" s="98"/>
      <c r="I16" s="235">
        <f t="shared" si="4"/>
        <v>0</v>
      </c>
      <c r="J16" s="98">
        <v>0</v>
      </c>
      <c r="K16" s="235">
        <f t="shared" si="1"/>
        <v>0</v>
      </c>
    </row>
    <row r="17" spans="1:11" ht="12.75">
      <c r="A17" s="130" t="s">
        <v>622</v>
      </c>
      <c r="B17" s="98">
        <f aca="true" t="shared" si="6" ref="B17:J17">B10+B15+B16</f>
        <v>1287</v>
      </c>
      <c r="C17" s="98">
        <f>C10+C15+C16</f>
        <v>743</v>
      </c>
      <c r="D17" s="98">
        <f>D10+D15+D16</f>
        <v>377</v>
      </c>
      <c r="E17" s="98">
        <f t="shared" si="6"/>
        <v>3043</v>
      </c>
      <c r="F17" s="98">
        <v>0</v>
      </c>
      <c r="G17" s="98">
        <f t="shared" si="6"/>
        <v>9003</v>
      </c>
      <c r="H17" s="98">
        <f t="shared" si="6"/>
        <v>25776</v>
      </c>
      <c r="I17" s="235">
        <f t="shared" si="6"/>
        <v>40229</v>
      </c>
      <c r="J17" s="98">
        <f t="shared" si="6"/>
        <v>279856</v>
      </c>
      <c r="K17" s="235">
        <f t="shared" si="1"/>
        <v>320085</v>
      </c>
    </row>
    <row r="18" spans="1:11" ht="12.75">
      <c r="A18" s="130" t="s">
        <v>623</v>
      </c>
      <c r="B18" s="98"/>
      <c r="C18" s="98"/>
      <c r="D18" s="98"/>
      <c r="E18" s="98"/>
      <c r="F18" s="98"/>
      <c r="G18" s="98"/>
      <c r="H18" s="98"/>
      <c r="I18" s="235">
        <f aca="true" t="shared" si="7" ref="I18:I32">SUM(B18:H18)</f>
        <v>0</v>
      </c>
      <c r="J18" s="98">
        <v>0</v>
      </c>
      <c r="K18" s="235">
        <f>I18+J18</f>
        <v>0</v>
      </c>
    </row>
    <row r="19" spans="1:11" ht="12.75">
      <c r="A19" s="130" t="s">
        <v>462</v>
      </c>
      <c r="B19" s="98">
        <f aca="true" t="shared" si="8" ref="B19:H19">SUM(B17:B18)</f>
        <v>1287</v>
      </c>
      <c r="C19" s="98">
        <f t="shared" si="8"/>
        <v>743</v>
      </c>
      <c r="D19" s="98">
        <f t="shared" si="8"/>
        <v>377</v>
      </c>
      <c r="E19" s="98">
        <f t="shared" si="8"/>
        <v>3043</v>
      </c>
      <c r="F19" s="98">
        <v>0</v>
      </c>
      <c r="G19" s="98">
        <f t="shared" si="8"/>
        <v>9003</v>
      </c>
      <c r="H19" s="98">
        <f t="shared" si="8"/>
        <v>25776</v>
      </c>
      <c r="I19" s="235">
        <f t="shared" si="7"/>
        <v>40229</v>
      </c>
      <c r="J19" s="98">
        <f>SUM(J17:J18)</f>
        <v>279856</v>
      </c>
      <c r="K19" s="235">
        <f t="shared" si="1"/>
        <v>320085</v>
      </c>
    </row>
    <row r="20" spans="1:11" ht="25.5" customHeight="1">
      <c r="A20" s="316" t="s">
        <v>624</v>
      </c>
      <c r="B20" s="98"/>
      <c r="C20" s="98"/>
      <c r="D20" s="98"/>
      <c r="E20" s="98"/>
      <c r="F20" s="98"/>
      <c r="G20" s="98"/>
      <c r="H20" s="98"/>
      <c r="I20" s="235">
        <f t="shared" si="7"/>
        <v>0</v>
      </c>
      <c r="J20" s="98">
        <v>0</v>
      </c>
      <c r="K20" s="235">
        <f t="shared" si="1"/>
        <v>0</v>
      </c>
    </row>
    <row r="21" spans="1:11" ht="12.75">
      <c r="A21" s="130" t="s">
        <v>625</v>
      </c>
      <c r="B21" s="98">
        <f aca="true" t="shared" si="9" ref="B21:G21">SUM(B22:B23)</f>
        <v>1287</v>
      </c>
      <c r="C21" s="98">
        <f t="shared" si="9"/>
        <v>743</v>
      </c>
      <c r="D21" s="98">
        <f t="shared" si="9"/>
        <v>377</v>
      </c>
      <c r="E21" s="98">
        <f t="shared" si="9"/>
        <v>3043</v>
      </c>
      <c r="F21" s="98">
        <f t="shared" si="9"/>
        <v>0</v>
      </c>
      <c r="G21" s="98">
        <f t="shared" si="9"/>
        <v>9003</v>
      </c>
      <c r="H21" s="98">
        <f>SUM(H22:H23)</f>
        <v>4802</v>
      </c>
      <c r="I21" s="235">
        <f t="shared" si="7"/>
        <v>19255</v>
      </c>
      <c r="J21" s="98">
        <f>SUM(J22:J23)</f>
        <v>279856</v>
      </c>
      <c r="K21" s="235">
        <f t="shared" si="1"/>
        <v>299111</v>
      </c>
    </row>
    <row r="22" spans="1:11" ht="12.75">
      <c r="A22" s="130" t="s">
        <v>626</v>
      </c>
      <c r="B22" s="98">
        <v>1287</v>
      </c>
      <c r="C22" s="98">
        <v>743</v>
      </c>
      <c r="D22" s="98">
        <v>377</v>
      </c>
      <c r="E22" s="98">
        <v>3043</v>
      </c>
      <c r="F22" s="98">
        <v>0</v>
      </c>
      <c r="G22" s="98">
        <v>9003</v>
      </c>
      <c r="H22" s="98">
        <v>1333</v>
      </c>
      <c r="I22" s="235">
        <f t="shared" si="7"/>
        <v>15786</v>
      </c>
      <c r="J22" s="98">
        <v>219047</v>
      </c>
      <c r="K22" s="235">
        <f t="shared" si="1"/>
        <v>234833</v>
      </c>
    </row>
    <row r="23" spans="1:11" ht="12.75">
      <c r="A23" s="130" t="s">
        <v>627</v>
      </c>
      <c r="B23" s="98"/>
      <c r="C23" s="98"/>
      <c r="D23" s="98"/>
      <c r="E23" s="98"/>
      <c r="F23" s="98"/>
      <c r="G23" s="98"/>
      <c r="H23" s="98">
        <v>3469</v>
      </c>
      <c r="I23" s="235">
        <f t="shared" si="7"/>
        <v>3469</v>
      </c>
      <c r="J23" s="98">
        <v>60809</v>
      </c>
      <c r="K23" s="235">
        <f t="shared" si="1"/>
        <v>64278</v>
      </c>
    </row>
    <row r="24" spans="1:11" ht="12.75">
      <c r="A24" s="130" t="s">
        <v>628</v>
      </c>
      <c r="B24" s="98">
        <f>SUM(B25:B26)</f>
        <v>0</v>
      </c>
      <c r="C24" s="98">
        <f aca="true" t="shared" si="10" ref="C24:J24">SUM(C25:C26)</f>
        <v>0</v>
      </c>
      <c r="D24" s="98">
        <f t="shared" si="10"/>
        <v>0</v>
      </c>
      <c r="E24" s="98">
        <f t="shared" si="10"/>
        <v>0</v>
      </c>
      <c r="F24" s="98">
        <f t="shared" si="10"/>
        <v>0</v>
      </c>
      <c r="G24" s="98">
        <f t="shared" si="10"/>
        <v>0</v>
      </c>
      <c r="H24" s="98">
        <f t="shared" si="10"/>
        <v>20974</v>
      </c>
      <c r="I24" s="235">
        <f t="shared" si="7"/>
        <v>20974</v>
      </c>
      <c r="J24" s="98">
        <f t="shared" si="10"/>
        <v>0</v>
      </c>
      <c r="K24" s="235">
        <f t="shared" si="1"/>
        <v>20974</v>
      </c>
    </row>
    <row r="25" spans="1:11" ht="12.75">
      <c r="A25" s="130" t="s">
        <v>629</v>
      </c>
      <c r="B25" s="98"/>
      <c r="C25" s="98"/>
      <c r="D25" s="98"/>
      <c r="E25" s="98"/>
      <c r="F25" s="98"/>
      <c r="G25" s="98"/>
      <c r="H25" s="98">
        <v>20974</v>
      </c>
      <c r="I25" s="235">
        <f t="shared" si="7"/>
        <v>20974</v>
      </c>
      <c r="J25" s="98"/>
      <c r="K25" s="235">
        <f t="shared" si="1"/>
        <v>20974</v>
      </c>
    </row>
    <row r="26" spans="1:11" ht="12.75">
      <c r="A26" s="130" t="s">
        <v>464</v>
      </c>
      <c r="B26" s="98"/>
      <c r="C26" s="98"/>
      <c r="D26" s="98"/>
      <c r="E26" s="98"/>
      <c r="F26" s="98"/>
      <c r="G26" s="98"/>
      <c r="H26" s="98"/>
      <c r="I26" s="235">
        <f t="shared" si="7"/>
        <v>0</v>
      </c>
      <c r="J26" s="98"/>
      <c r="K26" s="235">
        <f t="shared" si="1"/>
        <v>0</v>
      </c>
    </row>
    <row r="27" spans="1:11" ht="12.75">
      <c r="A27" s="130" t="s">
        <v>908</v>
      </c>
      <c r="B27" s="98">
        <f>SUM(B28:B29)</f>
        <v>1287</v>
      </c>
      <c r="C27" s="98">
        <f aca="true" t="shared" si="11" ref="C27:J27">SUM(C28:C29)</f>
        <v>743</v>
      </c>
      <c r="D27" s="98">
        <f t="shared" si="11"/>
        <v>377</v>
      </c>
      <c r="E27" s="98">
        <f t="shared" si="11"/>
        <v>3043</v>
      </c>
      <c r="F27" s="98">
        <f t="shared" si="11"/>
        <v>0</v>
      </c>
      <c r="G27" s="98">
        <f t="shared" si="11"/>
        <v>5775</v>
      </c>
      <c r="H27" s="98">
        <f t="shared" si="11"/>
        <v>25776</v>
      </c>
      <c r="I27" s="235">
        <f t="shared" si="7"/>
        <v>37001</v>
      </c>
      <c r="J27" s="98">
        <f t="shared" si="11"/>
        <v>287639</v>
      </c>
      <c r="K27" s="235">
        <f t="shared" si="1"/>
        <v>324640</v>
      </c>
    </row>
    <row r="28" spans="1:11" ht="12.75">
      <c r="A28" s="130" t="s">
        <v>630</v>
      </c>
      <c r="B28" s="98">
        <v>1287</v>
      </c>
      <c r="C28" s="98">
        <v>743</v>
      </c>
      <c r="D28" s="98">
        <v>377</v>
      </c>
      <c r="E28" s="98">
        <v>3043</v>
      </c>
      <c r="F28" s="98">
        <v>0</v>
      </c>
      <c r="G28" s="98">
        <v>5775</v>
      </c>
      <c r="H28" s="98">
        <v>22307</v>
      </c>
      <c r="I28" s="235">
        <f t="shared" si="7"/>
        <v>33532</v>
      </c>
      <c r="J28" s="98">
        <v>252684</v>
      </c>
      <c r="K28" s="235">
        <f t="shared" si="1"/>
        <v>286216</v>
      </c>
    </row>
    <row r="29" spans="1:11" ht="12.75">
      <c r="A29" s="130" t="s">
        <v>631</v>
      </c>
      <c r="B29" s="98"/>
      <c r="C29" s="98"/>
      <c r="D29" s="98"/>
      <c r="E29" s="98"/>
      <c r="F29" s="98"/>
      <c r="G29" s="98"/>
      <c r="H29" s="98">
        <v>3469</v>
      </c>
      <c r="I29" s="235">
        <f t="shared" si="7"/>
        <v>3469</v>
      </c>
      <c r="J29" s="98">
        <v>34955</v>
      </c>
      <c r="K29" s="235">
        <f t="shared" si="1"/>
        <v>38424</v>
      </c>
    </row>
    <row r="30" spans="1:11" ht="12.75">
      <c r="A30" s="130" t="s">
        <v>632</v>
      </c>
      <c r="B30" s="98">
        <f>SUM(B31:B32)</f>
        <v>0</v>
      </c>
      <c r="C30" s="98">
        <f aca="true" t="shared" si="12" ref="C30:J30">SUM(C31:C32)</f>
        <v>0</v>
      </c>
      <c r="D30" s="98">
        <f t="shared" si="12"/>
        <v>0</v>
      </c>
      <c r="E30" s="98">
        <f t="shared" si="12"/>
        <v>0</v>
      </c>
      <c r="F30" s="98">
        <f t="shared" si="12"/>
        <v>0</v>
      </c>
      <c r="G30" s="98">
        <f t="shared" si="12"/>
        <v>0</v>
      </c>
      <c r="H30" s="98">
        <f t="shared" si="12"/>
        <v>0</v>
      </c>
      <c r="I30" s="235">
        <f t="shared" si="7"/>
        <v>0</v>
      </c>
      <c r="J30" s="98">
        <f t="shared" si="12"/>
        <v>0</v>
      </c>
      <c r="K30" s="235">
        <f t="shared" si="1"/>
        <v>0</v>
      </c>
    </row>
    <row r="31" spans="1:11" ht="12.75">
      <c r="A31" s="130" t="s">
        <v>633</v>
      </c>
      <c r="B31" s="98"/>
      <c r="C31" s="98"/>
      <c r="D31" s="98"/>
      <c r="E31" s="98"/>
      <c r="F31" s="98"/>
      <c r="G31" s="98"/>
      <c r="H31" s="98"/>
      <c r="I31" s="235">
        <f t="shared" si="7"/>
        <v>0</v>
      </c>
      <c r="J31" s="98"/>
      <c r="K31" s="235">
        <f t="shared" si="1"/>
        <v>0</v>
      </c>
    </row>
    <row r="32" spans="1:11" ht="12.75">
      <c r="A32" s="130" t="s">
        <v>634</v>
      </c>
      <c r="B32" s="98"/>
      <c r="C32" s="98"/>
      <c r="D32" s="98"/>
      <c r="E32" s="98"/>
      <c r="F32" s="98"/>
      <c r="G32" s="98"/>
      <c r="H32" s="98"/>
      <c r="I32" s="235">
        <f t="shared" si="7"/>
        <v>0</v>
      </c>
      <c r="J32" s="98"/>
      <c r="K32" s="235">
        <f t="shared" si="1"/>
        <v>0</v>
      </c>
    </row>
    <row r="33" spans="1:11" ht="12.75">
      <c r="A33" s="130" t="s">
        <v>635</v>
      </c>
      <c r="B33" s="98"/>
      <c r="C33" s="98"/>
      <c r="D33" s="98"/>
      <c r="E33" s="98"/>
      <c r="F33" s="98"/>
      <c r="G33" s="98"/>
      <c r="H33" s="98"/>
      <c r="I33" s="235"/>
      <c r="J33" s="98"/>
      <c r="K33" s="235"/>
    </row>
    <row r="34" spans="1:11" ht="26.25" customHeight="1">
      <c r="A34" s="316" t="s">
        <v>636</v>
      </c>
      <c r="B34" s="98">
        <v>1287</v>
      </c>
      <c r="C34" s="98">
        <v>743</v>
      </c>
      <c r="D34" s="98">
        <v>377</v>
      </c>
      <c r="E34" s="98">
        <v>3043</v>
      </c>
      <c r="F34" s="98"/>
      <c r="G34" s="98">
        <v>9003</v>
      </c>
      <c r="H34" s="98">
        <v>1333</v>
      </c>
      <c r="I34" s="235">
        <f>SUM(B34:H34)</f>
        <v>15786</v>
      </c>
      <c r="J34" s="98">
        <v>219047</v>
      </c>
      <c r="K34" s="235">
        <f t="shared" si="1"/>
        <v>234833</v>
      </c>
    </row>
    <row r="35" spans="1:11" ht="12.75">
      <c r="A35" s="130" t="s">
        <v>637</v>
      </c>
      <c r="B35" s="98"/>
      <c r="C35" s="98"/>
      <c r="D35" s="98"/>
      <c r="E35" s="98"/>
      <c r="F35" s="98"/>
      <c r="G35" s="98"/>
      <c r="H35" s="98">
        <v>3469</v>
      </c>
      <c r="I35" s="235">
        <f>SUM(B35:H35)</f>
        <v>3469</v>
      </c>
      <c r="J35" s="98">
        <v>60809</v>
      </c>
      <c r="K35" s="235">
        <f t="shared" si="1"/>
        <v>64278</v>
      </c>
    </row>
    <row r="36" spans="1:11" ht="12.75">
      <c r="A36" s="130" t="s">
        <v>638</v>
      </c>
      <c r="B36" s="98"/>
      <c r="C36" s="98"/>
      <c r="D36" s="98"/>
      <c r="E36" s="98"/>
      <c r="F36" s="98"/>
      <c r="G36" s="98"/>
      <c r="H36" s="98"/>
      <c r="I36" s="235">
        <f>SUM(B36:H36)</f>
        <v>0</v>
      </c>
      <c r="J36" s="98"/>
      <c r="K36" s="235">
        <f t="shared" si="1"/>
        <v>0</v>
      </c>
    </row>
    <row r="37" spans="1:11" ht="12.75">
      <c r="A37" s="130" t="s">
        <v>639</v>
      </c>
      <c r="B37" s="98"/>
      <c r="C37" s="98"/>
      <c r="D37" s="98"/>
      <c r="E37" s="98"/>
      <c r="F37" s="98"/>
      <c r="G37" s="98"/>
      <c r="H37" s="98"/>
      <c r="I37" s="235">
        <f>SUM(B37:H37)</f>
        <v>0</v>
      </c>
      <c r="J37" s="98"/>
      <c r="K37" s="235">
        <f t="shared" si="1"/>
        <v>0</v>
      </c>
    </row>
    <row r="40" spans="1:5" ht="12.75">
      <c r="A40" s="341"/>
      <c r="B40" s="342"/>
      <c r="C40" s="342"/>
      <c r="D40" s="118"/>
      <c r="E40" s="267"/>
    </row>
    <row r="41" spans="1:5" ht="12.75">
      <c r="A41" s="340"/>
      <c r="B41" s="343"/>
      <c r="C41" s="342"/>
      <c r="D41" s="118"/>
      <c r="E41" s="267"/>
    </row>
    <row r="42" spans="1:5" ht="12.75">
      <c r="A42" s="340"/>
      <c r="B42" s="343"/>
      <c r="C42" s="342"/>
      <c r="D42" s="118"/>
      <c r="E42" s="267"/>
    </row>
    <row r="43" spans="1:4" ht="12.75">
      <c r="A43" s="340"/>
      <c r="B43" s="343"/>
      <c r="C43" s="342"/>
      <c r="D43" s="118"/>
    </row>
    <row r="44" spans="1:4" ht="12.75">
      <c r="A44" s="340"/>
      <c r="B44" s="343"/>
      <c r="C44" s="342"/>
      <c r="D44" s="118"/>
    </row>
    <row r="45" spans="1:4" ht="12.75">
      <c r="A45" s="118"/>
      <c r="B45" s="118"/>
      <c r="C45" s="118"/>
      <c r="D45" s="118"/>
    </row>
  </sheetData>
  <sheetProtection/>
  <printOptions horizontalCentered="1" verticalCentered="1"/>
  <pageMargins left="0.1968503937007874" right="0.1968503937007874" top="0.3937007874015748" bottom="0.1968503937007874" header="0.11811023622047245" footer="0.31496062992125984"/>
  <pageSetup orientation="landscape" paperSize="9" r:id="rId1"/>
  <headerFooter alignWithMargins="0">
    <oddHeader>&amp;Lezer forintban&amp;C2013. évi pénzmaradvány felhasználása&amp;R11.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156"/>
  <sheetViews>
    <sheetView zoomScalePageLayoutView="0" workbookViewId="0" topLeftCell="A124">
      <selection activeCell="A5" sqref="A5"/>
    </sheetView>
  </sheetViews>
  <sheetFormatPr defaultColWidth="9.00390625" defaultRowHeight="12.75"/>
  <cols>
    <col min="1" max="1" width="9.00390625" style="166" customWidth="1"/>
    <col min="2" max="3" width="9.00390625" style="182" customWidth="1"/>
    <col min="4" max="4" width="14.125" style="166" customWidth="1"/>
    <col min="5" max="5" width="50.00390625" style="166" bestFit="1" customWidth="1"/>
    <col min="6" max="16384" width="9.00390625" style="166" customWidth="1"/>
  </cols>
  <sheetData>
    <row r="1" ht="12.75">
      <c r="E1" s="184" t="s">
        <v>328</v>
      </c>
    </row>
    <row r="2" spans="1:5" ht="15">
      <c r="A2" s="362" t="s">
        <v>709</v>
      </c>
      <c r="B2" s="362"/>
      <c r="C2" s="362"/>
      <c r="D2" s="362"/>
      <c r="E2" s="362"/>
    </row>
    <row r="3" spans="1:5" ht="12.75">
      <c r="A3" s="363" t="s">
        <v>417</v>
      </c>
      <c r="B3" s="363"/>
      <c r="C3" s="363"/>
      <c r="D3" s="363"/>
      <c r="E3" s="363"/>
    </row>
    <row r="4" spans="1:5" ht="12.75">
      <c r="A4" s="363" t="s">
        <v>889</v>
      </c>
      <c r="B4" s="363"/>
      <c r="C4" s="363"/>
      <c r="D4" s="363"/>
      <c r="E4" s="363"/>
    </row>
    <row r="5" spans="1:5" ht="12.75">
      <c r="A5" s="100"/>
      <c r="B5" s="100"/>
      <c r="C5" s="100"/>
      <c r="D5" s="100"/>
      <c r="E5" s="167"/>
    </row>
    <row r="6" spans="1:5" ht="12.75">
      <c r="A6" s="106" t="s">
        <v>418</v>
      </c>
      <c r="B6" s="395">
        <v>841112</v>
      </c>
      <c r="C6" s="395"/>
      <c r="D6" s="481">
        <v>23200000</v>
      </c>
      <c r="E6" s="467" t="s">
        <v>385</v>
      </c>
    </row>
    <row r="7" spans="1:5" ht="12.75">
      <c r="A7" s="170">
        <v>3812332</v>
      </c>
      <c r="B7" s="395"/>
      <c r="C7" s="395"/>
      <c r="D7" s="482"/>
      <c r="E7" s="450"/>
    </row>
    <row r="8" spans="1:5" ht="12.75">
      <c r="A8" s="178" t="s">
        <v>510</v>
      </c>
      <c r="B8" s="169"/>
      <c r="C8" s="169"/>
      <c r="D8" s="103">
        <f>SUM(D6:D6)</f>
        <v>23200000</v>
      </c>
      <c r="E8" s="98"/>
    </row>
    <row r="9" spans="1:5" ht="12.75">
      <c r="A9" s="106" t="s">
        <v>429</v>
      </c>
      <c r="B9" s="445">
        <v>493909</v>
      </c>
      <c r="C9" s="483"/>
      <c r="D9" s="84">
        <v>11415000</v>
      </c>
      <c r="E9" s="98" t="s">
        <v>430</v>
      </c>
    </row>
    <row r="10" spans="1:5" ht="12.75">
      <c r="A10" s="107">
        <v>3812342</v>
      </c>
      <c r="B10" s="414"/>
      <c r="C10" s="484"/>
      <c r="D10" s="84">
        <v>14000000</v>
      </c>
      <c r="E10" s="262" t="s">
        <v>822</v>
      </c>
    </row>
    <row r="11" spans="1:5" ht="12.75">
      <c r="A11" s="107"/>
      <c r="B11" s="395">
        <v>841112</v>
      </c>
      <c r="C11" s="445"/>
      <c r="D11" s="177">
        <v>12317000</v>
      </c>
      <c r="E11" s="98" t="s">
        <v>431</v>
      </c>
    </row>
    <row r="12" spans="1:5" ht="12.75">
      <c r="A12" s="128"/>
      <c r="B12" s="395"/>
      <c r="C12" s="446"/>
      <c r="D12" s="177">
        <v>500000</v>
      </c>
      <c r="E12" s="115" t="s">
        <v>823</v>
      </c>
    </row>
    <row r="13" spans="1:5" ht="12.75">
      <c r="A13" s="128"/>
      <c r="B13" s="395"/>
      <c r="C13" s="446"/>
      <c r="D13" s="177">
        <v>4600000</v>
      </c>
      <c r="E13" s="98" t="s">
        <v>386</v>
      </c>
    </row>
    <row r="14" spans="1:5" ht="12.75">
      <c r="A14" s="179"/>
      <c r="B14" s="395"/>
      <c r="C14" s="446"/>
      <c r="D14" s="177">
        <v>500000</v>
      </c>
      <c r="E14" s="98" t="s">
        <v>432</v>
      </c>
    </row>
    <row r="15" spans="1:5" ht="12.75">
      <c r="A15" s="179"/>
      <c r="B15" s="395"/>
      <c r="C15" s="203" t="s">
        <v>434</v>
      </c>
      <c r="D15" s="177">
        <v>20000</v>
      </c>
      <c r="E15" s="98" t="s">
        <v>824</v>
      </c>
    </row>
    <row r="16" spans="1:5" ht="12.75">
      <c r="A16" s="179"/>
      <c r="B16" s="205"/>
      <c r="C16" s="445"/>
      <c r="D16" s="177">
        <v>6242000</v>
      </c>
      <c r="E16" s="115" t="s">
        <v>825</v>
      </c>
    </row>
    <row r="17" spans="1:5" ht="12.75">
      <c r="A17" s="179"/>
      <c r="B17" s="446">
        <v>841403</v>
      </c>
      <c r="C17" s="479"/>
      <c r="D17" s="177">
        <v>-173975</v>
      </c>
      <c r="E17" s="98" t="s">
        <v>719</v>
      </c>
    </row>
    <row r="18" spans="1:5" ht="12.75">
      <c r="A18" s="179"/>
      <c r="B18" s="414"/>
      <c r="C18" s="469"/>
      <c r="D18" s="84">
        <v>10000000</v>
      </c>
      <c r="E18" s="98" t="s">
        <v>720</v>
      </c>
    </row>
    <row r="19" spans="1:5" ht="12.75">
      <c r="A19" s="179"/>
      <c r="B19" s="445">
        <v>931201</v>
      </c>
      <c r="C19" s="483"/>
      <c r="D19" s="84">
        <v>20500000</v>
      </c>
      <c r="E19" s="171" t="s">
        <v>433</v>
      </c>
    </row>
    <row r="20" spans="1:5" ht="12.75">
      <c r="A20" s="179"/>
      <c r="B20" s="446"/>
      <c r="C20" s="485"/>
      <c r="D20" s="84">
        <v>5500000</v>
      </c>
      <c r="E20" s="171" t="s">
        <v>826</v>
      </c>
    </row>
    <row r="21" spans="1:5" ht="12.75">
      <c r="A21" s="178" t="s">
        <v>510</v>
      </c>
      <c r="B21" s="169"/>
      <c r="C21" s="169"/>
      <c r="D21" s="103">
        <f>SUM(D9:D20)</f>
        <v>85420025</v>
      </c>
      <c r="E21" s="171"/>
    </row>
    <row r="22" spans="1:5" ht="12.75">
      <c r="A22" s="106" t="s">
        <v>435</v>
      </c>
      <c r="B22" s="445">
        <v>841112</v>
      </c>
      <c r="C22" s="445" t="s">
        <v>434</v>
      </c>
      <c r="D22" s="192">
        <v>20000</v>
      </c>
      <c r="E22" s="171" t="s">
        <v>827</v>
      </c>
    </row>
    <row r="23" spans="1:5" ht="12.75">
      <c r="A23" s="170">
        <v>381242</v>
      </c>
      <c r="B23" s="446"/>
      <c r="C23" s="446"/>
      <c r="D23" s="192">
        <v>20000</v>
      </c>
      <c r="E23" s="171" t="s">
        <v>828</v>
      </c>
    </row>
    <row r="24" spans="1:5" ht="12.75">
      <c r="A24" s="170"/>
      <c r="B24" s="446"/>
      <c r="C24" s="446"/>
      <c r="D24" s="192">
        <v>38093</v>
      </c>
      <c r="E24" s="171" t="s">
        <v>829</v>
      </c>
    </row>
    <row r="25" spans="1:5" ht="12.75">
      <c r="A25" s="170"/>
      <c r="B25" s="446"/>
      <c r="C25" s="446"/>
      <c r="D25" s="192">
        <v>30000</v>
      </c>
      <c r="E25" s="171" t="s">
        <v>830</v>
      </c>
    </row>
    <row r="26" spans="1:5" ht="12.75">
      <c r="A26" s="170"/>
      <c r="B26" s="414"/>
      <c r="C26" s="414"/>
      <c r="D26" s="192">
        <v>20000</v>
      </c>
      <c r="E26" s="171" t="s">
        <v>831</v>
      </c>
    </row>
    <row r="27" spans="1:5" ht="12.75">
      <c r="A27" s="193"/>
      <c r="B27" s="445">
        <v>931201</v>
      </c>
      <c r="C27" s="445" t="s">
        <v>434</v>
      </c>
      <c r="D27" s="84">
        <v>20000</v>
      </c>
      <c r="E27" s="98" t="s">
        <v>832</v>
      </c>
    </row>
    <row r="28" spans="1:5" ht="12.75">
      <c r="A28" s="193"/>
      <c r="B28" s="446"/>
      <c r="C28" s="446"/>
      <c r="D28" s="84">
        <v>35000</v>
      </c>
      <c r="E28" s="98" t="s">
        <v>833</v>
      </c>
    </row>
    <row r="29" spans="1:5" ht="12.75">
      <c r="A29" s="193"/>
      <c r="B29" s="446"/>
      <c r="C29" s="446"/>
      <c r="D29" s="84">
        <v>25000</v>
      </c>
      <c r="E29" s="98" t="s">
        <v>834</v>
      </c>
    </row>
    <row r="30" spans="1:5" ht="12.75">
      <c r="A30" s="193"/>
      <c r="B30" s="446"/>
      <c r="C30" s="446"/>
      <c r="D30" s="84">
        <v>50000</v>
      </c>
      <c r="E30" s="98" t="s">
        <v>835</v>
      </c>
    </row>
    <row r="31" spans="1:5" ht="12.75">
      <c r="A31" s="193"/>
      <c r="B31" s="446"/>
      <c r="C31" s="446"/>
      <c r="D31" s="84">
        <v>20000</v>
      </c>
      <c r="E31" s="98" t="s">
        <v>836</v>
      </c>
    </row>
    <row r="32" spans="1:5" ht="12.75">
      <c r="A32" s="178" t="s">
        <v>510</v>
      </c>
      <c r="B32" s="169"/>
      <c r="C32" s="169"/>
      <c r="D32" s="103">
        <f>SUM(D22:D31)</f>
        <v>278093</v>
      </c>
      <c r="E32" s="98"/>
    </row>
    <row r="33" spans="1:5" ht="12.75">
      <c r="A33" s="106" t="s">
        <v>437</v>
      </c>
      <c r="B33" s="208">
        <v>841192</v>
      </c>
      <c r="C33" s="208" t="s">
        <v>803</v>
      </c>
      <c r="D33" s="84">
        <v>150000</v>
      </c>
      <c r="E33" s="98" t="s">
        <v>837</v>
      </c>
    </row>
    <row r="34" spans="1:5" ht="12.75">
      <c r="A34" s="170">
        <v>38125121</v>
      </c>
      <c r="B34" s="445">
        <v>890302</v>
      </c>
      <c r="C34" s="263"/>
      <c r="D34" s="84">
        <v>70000</v>
      </c>
      <c r="E34" s="98" t="s">
        <v>838</v>
      </c>
    </row>
    <row r="35" spans="1:5" ht="12.75">
      <c r="A35" s="193"/>
      <c r="B35" s="479"/>
      <c r="C35" s="263"/>
      <c r="D35" s="84">
        <v>30000</v>
      </c>
      <c r="E35" s="98" t="s">
        <v>839</v>
      </c>
    </row>
    <row r="36" spans="1:5" ht="12.75">
      <c r="A36" s="193"/>
      <c r="B36" s="479"/>
      <c r="C36" s="263"/>
      <c r="D36" s="84">
        <v>30000</v>
      </c>
      <c r="E36" s="98" t="s">
        <v>840</v>
      </c>
    </row>
    <row r="37" spans="1:5" ht="12.75">
      <c r="A37" s="193"/>
      <c r="B37" s="479"/>
      <c r="C37" s="263"/>
      <c r="D37" s="84">
        <v>70000</v>
      </c>
      <c r="E37" s="98" t="s">
        <v>387</v>
      </c>
    </row>
    <row r="38" spans="1:5" ht="12.75">
      <c r="A38" s="193"/>
      <c r="B38" s="479"/>
      <c r="C38" s="263"/>
      <c r="D38" s="84">
        <v>60000</v>
      </c>
      <c r="E38" s="98" t="s">
        <v>438</v>
      </c>
    </row>
    <row r="39" spans="1:5" ht="12.75">
      <c r="A39" s="193"/>
      <c r="B39" s="479"/>
      <c r="C39" s="263"/>
      <c r="D39" s="84">
        <v>40000</v>
      </c>
      <c r="E39" s="98" t="s">
        <v>841</v>
      </c>
    </row>
    <row r="40" spans="1:5" ht="12.75">
      <c r="A40" s="193"/>
      <c r="B40" s="479"/>
      <c r="C40" s="263"/>
      <c r="D40" s="84">
        <v>100000</v>
      </c>
      <c r="E40" s="98" t="s">
        <v>842</v>
      </c>
    </row>
    <row r="41" spans="1:5" ht="12.75">
      <c r="A41" s="193"/>
      <c r="B41" s="479"/>
      <c r="C41" s="263"/>
      <c r="D41" s="84">
        <v>425000</v>
      </c>
      <c r="E41" s="98" t="s">
        <v>439</v>
      </c>
    </row>
    <row r="42" spans="1:5" ht="12.75">
      <c r="A42" s="193"/>
      <c r="B42" s="479"/>
      <c r="C42" s="263"/>
      <c r="D42" s="84">
        <v>70000</v>
      </c>
      <c r="E42" s="98" t="s">
        <v>440</v>
      </c>
    </row>
    <row r="43" spans="1:5" ht="12.75">
      <c r="A43" s="193"/>
      <c r="B43" s="479"/>
      <c r="C43" s="263"/>
      <c r="D43" s="84">
        <v>100000</v>
      </c>
      <c r="E43" s="98" t="s">
        <v>843</v>
      </c>
    </row>
    <row r="44" spans="1:5" ht="12.75">
      <c r="A44" s="193"/>
      <c r="B44" s="479"/>
      <c r="C44" s="263"/>
      <c r="D44" s="84">
        <v>30000</v>
      </c>
      <c r="E44" s="98" t="s">
        <v>844</v>
      </c>
    </row>
    <row r="45" spans="1:5" ht="12.75">
      <c r="A45" s="193"/>
      <c r="B45" s="479"/>
      <c r="C45" s="263"/>
      <c r="D45" s="84">
        <v>40000</v>
      </c>
      <c r="E45" s="98" t="s">
        <v>845</v>
      </c>
    </row>
    <row r="46" spans="1:5" ht="12.75">
      <c r="A46" s="193"/>
      <c r="B46" s="479"/>
      <c r="C46" s="196"/>
      <c r="D46" s="84">
        <v>60000</v>
      </c>
      <c r="E46" s="98" t="s">
        <v>441</v>
      </c>
    </row>
    <row r="47" spans="1:5" ht="12.75">
      <c r="A47" s="193"/>
      <c r="B47" s="469"/>
      <c r="C47" s="208" t="s">
        <v>434</v>
      </c>
      <c r="D47" s="84">
        <v>30000</v>
      </c>
      <c r="E47" s="98" t="s">
        <v>846</v>
      </c>
    </row>
    <row r="48" spans="1:5" ht="12.75">
      <c r="A48" s="178" t="s">
        <v>510</v>
      </c>
      <c r="B48" s="169"/>
      <c r="C48" s="169"/>
      <c r="D48" s="103">
        <f>SUM(D33:D47)</f>
        <v>1305000</v>
      </c>
      <c r="E48" s="98"/>
    </row>
    <row r="49" spans="1:5" ht="12.75">
      <c r="A49" s="106" t="s">
        <v>442</v>
      </c>
      <c r="B49" s="208">
        <v>841112</v>
      </c>
      <c r="C49" s="174"/>
      <c r="D49" s="84">
        <v>50000</v>
      </c>
      <c r="E49" s="98" t="s">
        <v>443</v>
      </c>
    </row>
    <row r="50" spans="1:5" ht="12.75">
      <c r="A50" s="170">
        <v>38125122</v>
      </c>
      <c r="B50" s="203">
        <v>890302</v>
      </c>
      <c r="C50" s="180"/>
      <c r="D50" s="84">
        <v>100000</v>
      </c>
      <c r="E50" s="98" t="s">
        <v>444</v>
      </c>
    </row>
    <row r="51" spans="1:5" s="118" customFormat="1" ht="12.75" customHeight="1">
      <c r="A51" s="98" t="s">
        <v>510</v>
      </c>
      <c r="B51" s="174"/>
      <c r="C51" s="174"/>
      <c r="D51" s="109">
        <f>SUM(D49:D50)</f>
        <v>150000</v>
      </c>
      <c r="E51" s="98"/>
    </row>
    <row r="52" spans="1:5" s="118" customFormat="1" ht="12.75" customHeight="1">
      <c r="A52" s="106" t="s">
        <v>445</v>
      </c>
      <c r="B52" s="174">
        <v>841192</v>
      </c>
      <c r="C52" s="212" t="s">
        <v>803</v>
      </c>
      <c r="D52" s="84">
        <v>75000</v>
      </c>
      <c r="E52" s="115" t="s">
        <v>847</v>
      </c>
    </row>
    <row r="53" spans="1:5" s="118" customFormat="1" ht="12.75" customHeight="1">
      <c r="A53" s="107">
        <v>38125123</v>
      </c>
      <c r="B53" s="206">
        <v>841403</v>
      </c>
      <c r="C53" s="206"/>
      <c r="D53" s="104">
        <v>11560000</v>
      </c>
      <c r="E53" s="98" t="s">
        <v>721</v>
      </c>
    </row>
    <row r="54" spans="1:5" s="118" customFormat="1" ht="12.75" customHeight="1">
      <c r="A54" s="107"/>
      <c r="B54" s="206">
        <v>890301</v>
      </c>
      <c r="C54" s="264" t="s">
        <v>434</v>
      </c>
      <c r="D54" s="104">
        <v>20000</v>
      </c>
      <c r="E54" s="115" t="s">
        <v>848</v>
      </c>
    </row>
    <row r="55" spans="1:5" ht="12.75">
      <c r="A55" s="170"/>
      <c r="B55" s="445">
        <v>890302</v>
      </c>
      <c r="C55" s="445"/>
      <c r="D55" s="84">
        <v>50000</v>
      </c>
      <c r="E55" s="98" t="s">
        <v>849</v>
      </c>
    </row>
    <row r="56" spans="1:5" ht="12.75">
      <c r="A56" s="193"/>
      <c r="B56" s="446"/>
      <c r="C56" s="446"/>
      <c r="D56" s="84">
        <v>30000</v>
      </c>
      <c r="E56" s="98" t="s">
        <v>850</v>
      </c>
    </row>
    <row r="57" spans="1:5" ht="12.75">
      <c r="A57" s="193"/>
      <c r="B57" s="446"/>
      <c r="C57" s="446"/>
      <c r="D57" s="84">
        <v>30000</v>
      </c>
      <c r="E57" s="98" t="s">
        <v>851</v>
      </c>
    </row>
    <row r="58" spans="1:5" ht="12.75">
      <c r="A58" s="193"/>
      <c r="B58" s="446"/>
      <c r="C58" s="446"/>
      <c r="D58" s="84">
        <v>500000</v>
      </c>
      <c r="E58" s="98" t="s">
        <v>446</v>
      </c>
    </row>
    <row r="59" spans="1:5" ht="12.75">
      <c r="A59" s="193"/>
      <c r="B59" s="446"/>
      <c r="C59" s="446"/>
      <c r="D59" s="84">
        <v>70000</v>
      </c>
      <c r="E59" s="98" t="s">
        <v>447</v>
      </c>
    </row>
    <row r="60" spans="1:5" ht="12.75">
      <c r="A60" s="193"/>
      <c r="B60" s="446"/>
      <c r="C60" s="446"/>
      <c r="D60" s="84">
        <v>65000</v>
      </c>
      <c r="E60" s="98" t="s">
        <v>448</v>
      </c>
    </row>
    <row r="61" spans="1:5" ht="12.75">
      <c r="A61" s="193"/>
      <c r="B61" s="446"/>
      <c r="C61" s="446"/>
      <c r="D61" s="84">
        <v>50000</v>
      </c>
      <c r="E61" s="98" t="s">
        <v>852</v>
      </c>
    </row>
    <row r="62" spans="1:5" ht="12.75">
      <c r="A62" s="193"/>
      <c r="B62" s="446"/>
      <c r="C62" s="446"/>
      <c r="D62" s="84">
        <v>180000</v>
      </c>
      <c r="E62" s="98" t="s">
        <v>722</v>
      </c>
    </row>
    <row r="63" spans="1:5" ht="12.75">
      <c r="A63" s="193"/>
      <c r="B63" s="446"/>
      <c r="C63" s="446"/>
      <c r="D63" s="84">
        <v>30000</v>
      </c>
      <c r="E63" s="98" t="s">
        <v>449</v>
      </c>
    </row>
    <row r="64" spans="1:5" ht="12.75">
      <c r="A64" s="193"/>
      <c r="B64" s="446"/>
      <c r="C64" s="446"/>
      <c r="D64" s="84">
        <v>30000</v>
      </c>
      <c r="E64" s="98" t="s">
        <v>853</v>
      </c>
    </row>
    <row r="65" spans="1:5" ht="12.75">
      <c r="A65" s="193"/>
      <c r="B65" s="446"/>
      <c r="C65" s="446"/>
      <c r="D65" s="84">
        <v>20000</v>
      </c>
      <c r="E65" s="98" t="s">
        <v>454</v>
      </c>
    </row>
    <row r="66" spans="1:5" ht="12.75">
      <c r="A66" s="193"/>
      <c r="B66" s="446"/>
      <c r="C66" s="446"/>
      <c r="D66" s="84">
        <v>350000</v>
      </c>
      <c r="E66" s="98" t="s">
        <v>450</v>
      </c>
    </row>
    <row r="67" spans="1:5" ht="12.75">
      <c r="A67" s="193"/>
      <c r="B67" s="446"/>
      <c r="C67" s="446"/>
      <c r="D67" s="84">
        <v>40000</v>
      </c>
      <c r="E67" s="98" t="s">
        <v>723</v>
      </c>
    </row>
    <row r="68" spans="1:5" ht="12.75">
      <c r="A68" s="193"/>
      <c r="B68" s="446"/>
      <c r="C68" s="446"/>
      <c r="D68" s="84">
        <v>30000</v>
      </c>
      <c r="E68" s="98" t="s">
        <v>724</v>
      </c>
    </row>
    <row r="69" spans="1:5" ht="12.75">
      <c r="A69" s="193"/>
      <c r="B69" s="446"/>
      <c r="C69" s="446"/>
      <c r="D69" s="84">
        <v>50000</v>
      </c>
      <c r="E69" s="98" t="s">
        <v>451</v>
      </c>
    </row>
    <row r="70" spans="1:5" ht="12.75">
      <c r="A70" s="193"/>
      <c r="B70" s="446"/>
      <c r="C70" s="446"/>
      <c r="D70" s="84">
        <v>30000</v>
      </c>
      <c r="E70" s="98" t="s">
        <v>725</v>
      </c>
    </row>
    <row r="71" spans="1:5" ht="12.75">
      <c r="A71" s="193"/>
      <c r="B71" s="446"/>
      <c r="C71" s="446"/>
      <c r="D71" s="84">
        <v>50000</v>
      </c>
      <c r="E71" s="98" t="s">
        <v>453</v>
      </c>
    </row>
    <row r="72" spans="1:5" ht="12.75">
      <c r="A72" s="193"/>
      <c r="B72" s="446"/>
      <c r="C72" s="446"/>
      <c r="D72" s="84">
        <v>60000</v>
      </c>
      <c r="E72" s="98" t="s">
        <v>726</v>
      </c>
    </row>
    <row r="73" spans="1:5" ht="12.75">
      <c r="A73" s="193"/>
      <c r="B73" s="446"/>
      <c r="C73" s="446"/>
      <c r="D73" s="84">
        <v>350000</v>
      </c>
      <c r="E73" s="98" t="s">
        <v>455</v>
      </c>
    </row>
    <row r="74" spans="1:5" ht="12.75">
      <c r="A74" s="193"/>
      <c r="B74" s="446"/>
      <c r="C74" s="446"/>
      <c r="D74" s="84">
        <v>150000</v>
      </c>
      <c r="E74" s="98" t="s">
        <v>388</v>
      </c>
    </row>
    <row r="75" spans="1:5" ht="12.75">
      <c r="A75" s="193"/>
      <c r="B75" s="446"/>
      <c r="C75" s="446"/>
      <c r="D75" s="84">
        <v>40000</v>
      </c>
      <c r="E75" s="98" t="s">
        <v>456</v>
      </c>
    </row>
    <row r="76" spans="1:5" ht="12.75">
      <c r="A76" s="193"/>
      <c r="B76" s="446"/>
      <c r="C76" s="445" t="s">
        <v>434</v>
      </c>
      <c r="D76" s="84">
        <v>15000</v>
      </c>
      <c r="E76" s="98" t="s">
        <v>727</v>
      </c>
    </row>
    <row r="77" spans="1:5" ht="12.75">
      <c r="A77" s="193"/>
      <c r="B77" s="446"/>
      <c r="C77" s="446"/>
      <c r="D77" s="84">
        <v>-300000</v>
      </c>
      <c r="E77" s="98" t="s">
        <v>854</v>
      </c>
    </row>
    <row r="78" spans="1:5" ht="12.75">
      <c r="A78" s="193"/>
      <c r="B78" s="446"/>
      <c r="C78" s="446"/>
      <c r="D78" s="84">
        <v>45000</v>
      </c>
      <c r="E78" s="98" t="s">
        <v>855</v>
      </c>
    </row>
    <row r="79" spans="1:5" ht="12.75">
      <c r="A79" s="193"/>
      <c r="B79" s="446"/>
      <c r="C79" s="446"/>
      <c r="D79" s="84">
        <v>20000</v>
      </c>
      <c r="E79" s="98" t="s">
        <v>856</v>
      </c>
    </row>
    <row r="80" spans="1:5" ht="12.75">
      <c r="A80" s="193"/>
      <c r="B80" s="446"/>
      <c r="C80" s="446"/>
      <c r="D80" s="84">
        <v>40000</v>
      </c>
      <c r="E80" s="98" t="s">
        <v>457</v>
      </c>
    </row>
    <row r="81" spans="1:5" ht="12.75">
      <c r="A81" s="193"/>
      <c r="B81" s="446"/>
      <c r="C81" s="446"/>
      <c r="D81" s="84">
        <v>20000</v>
      </c>
      <c r="E81" s="98" t="s">
        <v>389</v>
      </c>
    </row>
    <row r="82" spans="1:5" ht="12.75">
      <c r="A82" s="193"/>
      <c r="B82" s="446"/>
      <c r="C82" s="446"/>
      <c r="D82" s="84">
        <v>40000</v>
      </c>
      <c r="E82" s="98" t="s">
        <v>728</v>
      </c>
    </row>
    <row r="83" spans="1:5" ht="12.75">
      <c r="A83" s="193"/>
      <c r="B83" s="446"/>
      <c r="C83" s="446"/>
      <c r="D83" s="84">
        <v>40000</v>
      </c>
      <c r="E83" s="98" t="s">
        <v>857</v>
      </c>
    </row>
    <row r="84" spans="1:5" ht="12.75">
      <c r="A84" s="193"/>
      <c r="B84" s="446"/>
      <c r="C84" s="446"/>
      <c r="D84" s="84">
        <v>30000</v>
      </c>
      <c r="E84" s="98" t="s">
        <v>858</v>
      </c>
    </row>
    <row r="85" spans="1:5" ht="12.75">
      <c r="A85" s="193"/>
      <c r="B85" s="446"/>
      <c r="C85" s="446"/>
      <c r="D85" s="84">
        <v>50000</v>
      </c>
      <c r="E85" s="98" t="s">
        <v>859</v>
      </c>
    </row>
    <row r="86" spans="1:5" ht="12.75">
      <c r="A86" s="193"/>
      <c r="B86" s="414"/>
      <c r="C86" s="446"/>
      <c r="D86" s="84">
        <v>35000</v>
      </c>
      <c r="E86" s="98" t="s">
        <v>860</v>
      </c>
    </row>
    <row r="87" spans="1:5" ht="12.75">
      <c r="A87" s="178" t="s">
        <v>510</v>
      </c>
      <c r="B87" s="169"/>
      <c r="C87" s="169"/>
      <c r="D87" s="103">
        <f>SUM(D52:D86)</f>
        <v>13895000</v>
      </c>
      <c r="E87" s="98"/>
    </row>
    <row r="88" spans="1:5" ht="12.75">
      <c r="A88" s="106" t="s">
        <v>861</v>
      </c>
      <c r="B88" s="175">
        <v>841192</v>
      </c>
      <c r="C88" s="212" t="s">
        <v>803</v>
      </c>
      <c r="D88" s="220">
        <v>100000</v>
      </c>
      <c r="E88" s="265" t="s">
        <v>862</v>
      </c>
    </row>
    <row r="89" spans="1:5" ht="12.75">
      <c r="A89" s="473">
        <v>38125124</v>
      </c>
      <c r="B89" s="445">
        <v>931201</v>
      </c>
      <c r="C89" s="212" t="s">
        <v>434</v>
      </c>
      <c r="D89" s="220">
        <v>500000</v>
      </c>
      <c r="E89" s="226" t="s">
        <v>458</v>
      </c>
    </row>
    <row r="90" spans="1:5" ht="12.75">
      <c r="A90" s="474"/>
      <c r="B90" s="469"/>
      <c r="C90" s="207"/>
      <c r="D90" s="220">
        <v>6500000</v>
      </c>
      <c r="E90" s="202" t="s">
        <v>458</v>
      </c>
    </row>
    <row r="91" spans="1:5" s="118" customFormat="1" ht="12.75" customHeight="1">
      <c r="A91" s="209" t="s">
        <v>510</v>
      </c>
      <c r="B91" s="169"/>
      <c r="C91" s="169"/>
      <c r="D91" s="103">
        <f>SUM(D88:D90)</f>
        <v>7100000</v>
      </c>
      <c r="E91" s="98"/>
    </row>
    <row r="92" spans="1:5" s="118" customFormat="1" ht="12.75" customHeight="1">
      <c r="A92" s="106" t="s">
        <v>863</v>
      </c>
      <c r="B92" s="203">
        <v>890302</v>
      </c>
      <c r="C92" s="174"/>
      <c r="D92" s="104">
        <v>30000</v>
      </c>
      <c r="E92" s="98" t="s">
        <v>314</v>
      </c>
    </row>
    <row r="93" spans="1:5" s="118" customFormat="1" ht="12.75">
      <c r="A93" s="473">
        <v>38125125</v>
      </c>
      <c r="B93" s="445">
        <v>931201</v>
      </c>
      <c r="C93" s="476"/>
      <c r="D93" s="84">
        <v>150000</v>
      </c>
      <c r="E93" s="98" t="s">
        <v>460</v>
      </c>
    </row>
    <row r="94" spans="1:5" s="118" customFormat="1" ht="12.75">
      <c r="A94" s="475"/>
      <c r="B94" s="446"/>
      <c r="C94" s="477"/>
      <c r="D94" s="84">
        <v>150000</v>
      </c>
      <c r="E94" s="115" t="s">
        <v>459</v>
      </c>
    </row>
    <row r="95" spans="1:5" ht="12.75">
      <c r="A95" s="475"/>
      <c r="B95" s="446"/>
      <c r="C95" s="477"/>
      <c r="D95" s="84">
        <v>50000</v>
      </c>
      <c r="E95" s="115" t="s">
        <v>864</v>
      </c>
    </row>
    <row r="96" spans="1:5" ht="12.75">
      <c r="A96" s="475"/>
      <c r="B96" s="414"/>
      <c r="C96" s="213" t="s">
        <v>434</v>
      </c>
      <c r="D96" s="110">
        <v>50000</v>
      </c>
      <c r="E96" s="98" t="s">
        <v>315</v>
      </c>
    </row>
    <row r="97" spans="1:5" ht="12.75">
      <c r="A97" s="475"/>
      <c r="B97" s="203">
        <v>931204</v>
      </c>
      <c r="C97" s="266"/>
      <c r="D97" s="110">
        <v>50000</v>
      </c>
      <c r="E97" s="98" t="s">
        <v>468</v>
      </c>
    </row>
    <row r="98" spans="1:5" ht="12.75">
      <c r="A98" s="475"/>
      <c r="B98" s="478">
        <v>931301</v>
      </c>
      <c r="C98" s="445"/>
      <c r="D98" s="84">
        <v>50000</v>
      </c>
      <c r="E98" s="98" t="s">
        <v>316</v>
      </c>
    </row>
    <row r="99" spans="1:5" ht="12.75">
      <c r="A99" s="475"/>
      <c r="B99" s="478"/>
      <c r="C99" s="446"/>
      <c r="D99" s="84">
        <v>30000</v>
      </c>
      <c r="E99" s="115" t="s">
        <v>865</v>
      </c>
    </row>
    <row r="100" spans="1:5" ht="12.75">
      <c r="A100" s="475"/>
      <c r="B100" s="478"/>
      <c r="C100" s="446"/>
      <c r="D100" s="84">
        <v>30000</v>
      </c>
      <c r="E100" s="104" t="s">
        <v>866</v>
      </c>
    </row>
    <row r="101" spans="1:5" ht="12.75">
      <c r="A101" s="475"/>
      <c r="B101" s="478"/>
      <c r="C101" s="414"/>
      <c r="D101" s="84">
        <v>30000</v>
      </c>
      <c r="E101" s="98" t="s">
        <v>317</v>
      </c>
    </row>
    <row r="102" spans="1:5" ht="12.75">
      <c r="A102" s="475"/>
      <c r="B102" s="478"/>
      <c r="C102" s="445" t="s">
        <v>434</v>
      </c>
      <c r="D102" s="84">
        <v>30000</v>
      </c>
      <c r="E102" s="115" t="s">
        <v>867</v>
      </c>
    </row>
    <row r="103" spans="1:5" ht="12.75">
      <c r="A103" s="475"/>
      <c r="B103" s="478"/>
      <c r="C103" s="479"/>
      <c r="D103" s="267">
        <v>50000</v>
      </c>
      <c r="E103" s="104" t="s">
        <v>866</v>
      </c>
    </row>
    <row r="104" spans="1:5" ht="12.75">
      <c r="A104" s="474"/>
      <c r="B104" s="478"/>
      <c r="C104" s="469"/>
      <c r="D104" s="84">
        <v>40000</v>
      </c>
      <c r="E104" s="98" t="s">
        <v>390</v>
      </c>
    </row>
    <row r="105" spans="1:5" ht="12.75">
      <c r="A105" s="195" t="s">
        <v>510</v>
      </c>
      <c r="B105" s="176"/>
      <c r="C105" s="176"/>
      <c r="D105" s="109">
        <f>SUM(D92:D104)</f>
        <v>740000</v>
      </c>
      <c r="E105" s="194"/>
    </row>
    <row r="106" spans="1:5" ht="12.75">
      <c r="A106" s="179" t="s">
        <v>672</v>
      </c>
      <c r="B106" s="175"/>
      <c r="C106" s="175"/>
      <c r="D106" s="109">
        <f>D8+D21+D32+D48+D51+D87+D91+D105</f>
        <v>132088118</v>
      </c>
      <c r="E106" s="194"/>
    </row>
    <row r="107" spans="1:5" ht="12.75">
      <c r="A107" s="268" t="s">
        <v>469</v>
      </c>
      <c r="B107" s="445">
        <v>841112</v>
      </c>
      <c r="C107" s="470"/>
      <c r="D107" s="102">
        <v>1500000</v>
      </c>
      <c r="E107" s="270" t="s">
        <v>868</v>
      </c>
    </row>
    <row r="108" spans="1:5" ht="12.75">
      <c r="A108" s="271">
        <v>38221342</v>
      </c>
      <c r="B108" s="469"/>
      <c r="C108" s="437"/>
      <c r="D108" s="272">
        <v>250000</v>
      </c>
      <c r="E108" s="270" t="s">
        <v>869</v>
      </c>
    </row>
    <row r="109" spans="1:5" ht="12.75">
      <c r="A109" s="273"/>
      <c r="B109" s="445">
        <v>841403</v>
      </c>
      <c r="C109" s="459"/>
      <c r="D109" s="272">
        <v>10085830</v>
      </c>
      <c r="E109" s="270" t="s">
        <v>471</v>
      </c>
    </row>
    <row r="110" spans="1:5" ht="12.75">
      <c r="A110" s="274"/>
      <c r="B110" s="469"/>
      <c r="C110" s="437"/>
      <c r="D110" s="272">
        <v>4037104</v>
      </c>
      <c r="E110" s="172" t="s">
        <v>470</v>
      </c>
    </row>
    <row r="111" spans="1:5" ht="12.75">
      <c r="A111" s="453" t="s">
        <v>510</v>
      </c>
      <c r="B111" s="471"/>
      <c r="C111" s="176"/>
      <c r="D111" s="111">
        <f>SUM(D107:D110)</f>
        <v>15872934</v>
      </c>
      <c r="E111" s="172"/>
    </row>
    <row r="112" spans="1:5" ht="12.75">
      <c r="A112" s="219" t="s">
        <v>870</v>
      </c>
      <c r="B112" s="174">
        <v>841112</v>
      </c>
      <c r="C112" s="269"/>
      <c r="D112" s="102">
        <v>375000</v>
      </c>
      <c r="E112" s="275" t="s">
        <v>871</v>
      </c>
    </row>
    <row r="113" spans="1:5" ht="12.75">
      <c r="A113" s="374">
        <v>3822142</v>
      </c>
      <c r="B113" s="460">
        <v>841403</v>
      </c>
      <c r="C113" s="459"/>
      <c r="D113" s="102">
        <v>250000</v>
      </c>
      <c r="E113" s="275" t="s">
        <v>872</v>
      </c>
    </row>
    <row r="114" spans="1:5" ht="12.75">
      <c r="A114" s="374"/>
      <c r="B114" s="472"/>
      <c r="C114" s="459"/>
      <c r="D114" s="102">
        <v>250000</v>
      </c>
      <c r="E114" s="275" t="s">
        <v>873</v>
      </c>
    </row>
    <row r="115" spans="1:5" ht="12.75">
      <c r="A115" s="374"/>
      <c r="B115" s="472"/>
      <c r="C115" s="459"/>
      <c r="D115" s="102">
        <v>250000</v>
      </c>
      <c r="E115" s="275" t="s">
        <v>874</v>
      </c>
    </row>
    <row r="116" spans="1:5" ht="12.75">
      <c r="A116" s="374"/>
      <c r="B116" s="461"/>
      <c r="C116" s="459"/>
      <c r="D116" s="102">
        <v>250000</v>
      </c>
      <c r="E116" s="275" t="s">
        <v>875</v>
      </c>
    </row>
    <row r="117" spans="1:5" ht="12.75">
      <c r="A117" s="480" t="s">
        <v>510</v>
      </c>
      <c r="B117" s="452"/>
      <c r="C117" s="452"/>
      <c r="D117" s="111">
        <f>SUM(D112:D116)</f>
        <v>1375000</v>
      </c>
      <c r="E117" s="180"/>
    </row>
    <row r="118" spans="1:5" ht="12.75">
      <c r="A118" s="106" t="s">
        <v>318</v>
      </c>
      <c r="B118" s="462">
        <v>841403</v>
      </c>
      <c r="C118" s="464"/>
      <c r="D118" s="466">
        <v>500000</v>
      </c>
      <c r="E118" s="467" t="s">
        <v>319</v>
      </c>
    </row>
    <row r="119" spans="1:5" ht="12.75">
      <c r="A119" s="170">
        <v>38221522</v>
      </c>
      <c r="B119" s="463"/>
      <c r="C119" s="465"/>
      <c r="D119" s="466"/>
      <c r="E119" s="468"/>
    </row>
    <row r="120" spans="1:5" ht="12.75">
      <c r="A120" s="178" t="s">
        <v>510</v>
      </c>
      <c r="B120" s="169"/>
      <c r="C120" s="169"/>
      <c r="D120" s="109">
        <f>SUM(D118:D118)</f>
        <v>500000</v>
      </c>
      <c r="E120" s="98"/>
    </row>
    <row r="121" spans="1:5" ht="12.75">
      <c r="A121" s="178" t="s">
        <v>472</v>
      </c>
      <c r="B121" s="176"/>
      <c r="C121" s="176"/>
      <c r="D121" s="109">
        <f>D111+D117+D120</f>
        <v>17747934</v>
      </c>
      <c r="E121" s="194"/>
    </row>
    <row r="123" spans="1:5" ht="12.75" customHeight="1">
      <c r="A123" s="106" t="s">
        <v>473</v>
      </c>
      <c r="B123" s="445">
        <v>841112</v>
      </c>
      <c r="C123" s="460"/>
      <c r="D123" s="447">
        <v>3815500</v>
      </c>
      <c r="E123" s="449" t="s">
        <v>876</v>
      </c>
    </row>
    <row r="124" spans="1:5" ht="12.75">
      <c r="A124" s="168">
        <v>373212</v>
      </c>
      <c r="B124" s="414"/>
      <c r="C124" s="461"/>
      <c r="D124" s="448"/>
      <c r="E124" s="450"/>
    </row>
    <row r="125" spans="1:5" ht="12.75">
      <c r="A125" s="178" t="s">
        <v>510</v>
      </c>
      <c r="B125" s="169"/>
      <c r="C125" s="169"/>
      <c r="D125" s="109">
        <f>SUM(D123:D123)</f>
        <v>3815500</v>
      </c>
      <c r="E125" s="171"/>
    </row>
    <row r="126" spans="1:5" ht="12.75" customHeight="1">
      <c r="A126" s="106" t="s">
        <v>877</v>
      </c>
      <c r="B126" s="445">
        <v>882117</v>
      </c>
      <c r="C126" s="460"/>
      <c r="D126" s="447">
        <v>52200</v>
      </c>
      <c r="E126" s="449" t="s">
        <v>878</v>
      </c>
    </row>
    <row r="127" spans="1:5" ht="12.75">
      <c r="A127" s="168">
        <v>3732232</v>
      </c>
      <c r="B127" s="414"/>
      <c r="C127" s="461"/>
      <c r="D127" s="448"/>
      <c r="E127" s="450"/>
    </row>
    <row r="128" spans="1:5" ht="12.75">
      <c r="A128" s="451" t="s">
        <v>510</v>
      </c>
      <c r="B128" s="452"/>
      <c r="C128" s="452"/>
      <c r="D128" s="109">
        <f>SUM(D126+D127)</f>
        <v>52200</v>
      </c>
      <c r="E128" s="171"/>
    </row>
    <row r="129" spans="1:5" ht="12.75">
      <c r="A129" s="101" t="s">
        <v>474</v>
      </c>
      <c r="B129" s="208">
        <v>841126</v>
      </c>
      <c r="C129" s="276" t="s">
        <v>434</v>
      </c>
      <c r="D129" s="225">
        <v>40000</v>
      </c>
      <c r="E129" s="227" t="s">
        <v>475</v>
      </c>
    </row>
    <row r="130" spans="1:5" ht="12.75">
      <c r="A130" s="170">
        <v>373252</v>
      </c>
      <c r="B130" s="445">
        <v>841112</v>
      </c>
      <c r="C130" s="488"/>
      <c r="D130" s="225">
        <v>1885066</v>
      </c>
      <c r="E130" s="226" t="s">
        <v>879</v>
      </c>
    </row>
    <row r="131" spans="1:5" ht="12.75">
      <c r="A131" s="194"/>
      <c r="B131" s="469"/>
      <c r="C131" s="388"/>
      <c r="D131" s="225">
        <v>2678778</v>
      </c>
      <c r="E131" s="226" t="s">
        <v>880</v>
      </c>
    </row>
    <row r="132" spans="1:5" ht="12.75">
      <c r="A132" s="453" t="s">
        <v>510</v>
      </c>
      <c r="B132" s="454"/>
      <c r="C132" s="207"/>
      <c r="D132" s="111">
        <f>SUM(D129:D131)</f>
        <v>4603844</v>
      </c>
      <c r="E132" s="196"/>
    </row>
    <row r="133" spans="1:5" ht="12.75">
      <c r="A133" s="106" t="s">
        <v>476</v>
      </c>
      <c r="B133" s="455">
        <v>841112</v>
      </c>
      <c r="C133" s="445"/>
      <c r="D133" s="84">
        <v>9786000</v>
      </c>
      <c r="E133" s="98" t="s">
        <v>477</v>
      </c>
    </row>
    <row r="134" spans="1:5" ht="12.75">
      <c r="A134" s="170">
        <v>373262</v>
      </c>
      <c r="B134" s="456"/>
      <c r="C134" s="446"/>
      <c r="D134" s="84">
        <v>18803000</v>
      </c>
      <c r="E134" s="98" t="s">
        <v>478</v>
      </c>
    </row>
    <row r="135" spans="1:5" ht="12.75">
      <c r="A135" s="459"/>
      <c r="B135" s="456"/>
      <c r="C135" s="446"/>
      <c r="D135" s="84">
        <v>3828300</v>
      </c>
      <c r="E135" s="115" t="s">
        <v>881</v>
      </c>
    </row>
    <row r="136" spans="1:5" ht="12.75">
      <c r="A136" s="459"/>
      <c r="B136" s="456"/>
      <c r="C136" s="446"/>
      <c r="D136" s="84">
        <v>10641769</v>
      </c>
      <c r="E136" s="98" t="s">
        <v>479</v>
      </c>
    </row>
    <row r="137" spans="1:5" ht="12.75">
      <c r="A137" s="459"/>
      <c r="B137" s="456"/>
      <c r="C137" s="446"/>
      <c r="D137" s="84">
        <v>1714711</v>
      </c>
      <c r="E137" s="115" t="s">
        <v>882</v>
      </c>
    </row>
    <row r="138" spans="1:5" ht="12.75">
      <c r="A138" s="459"/>
      <c r="B138" s="456"/>
      <c r="C138" s="446"/>
      <c r="D138" s="84">
        <v>868566</v>
      </c>
      <c r="E138" s="115" t="s">
        <v>883</v>
      </c>
    </row>
    <row r="139" spans="1:5" ht="12.75">
      <c r="A139" s="459"/>
      <c r="B139" s="456"/>
      <c r="C139" s="446"/>
      <c r="D139" s="84">
        <v>857490</v>
      </c>
      <c r="E139" s="115" t="s">
        <v>884</v>
      </c>
    </row>
    <row r="140" spans="1:5" ht="12.75">
      <c r="A140" s="459"/>
      <c r="B140" s="456"/>
      <c r="C140" s="446"/>
      <c r="D140" s="84">
        <v>441000</v>
      </c>
      <c r="E140" s="115" t="s">
        <v>885</v>
      </c>
    </row>
    <row r="141" spans="1:5" ht="12.75">
      <c r="A141" s="459"/>
      <c r="B141" s="456"/>
      <c r="C141" s="458"/>
      <c r="D141" s="84">
        <v>604624</v>
      </c>
      <c r="E141" s="115" t="s">
        <v>886</v>
      </c>
    </row>
    <row r="142" spans="1:5" ht="12.75">
      <c r="A142" s="459"/>
      <c r="B142" s="457"/>
      <c r="C142" s="277" t="s">
        <v>887</v>
      </c>
      <c r="D142" s="84">
        <v>93120262</v>
      </c>
      <c r="E142" s="262" t="s">
        <v>888</v>
      </c>
    </row>
    <row r="143" spans="1:5" ht="12.75">
      <c r="A143" s="209" t="s">
        <v>510</v>
      </c>
      <c r="B143" s="169"/>
      <c r="C143" s="169"/>
      <c r="D143" s="109">
        <f>SUM(D133:D142)</f>
        <v>140665722</v>
      </c>
      <c r="E143" s="171"/>
    </row>
    <row r="144" spans="1:5" ht="12.75">
      <c r="A144" s="106" t="s">
        <v>320</v>
      </c>
      <c r="B144" s="445">
        <v>841112</v>
      </c>
      <c r="C144" s="445"/>
      <c r="D144" s="84">
        <v>795000</v>
      </c>
      <c r="E144" s="98" t="s">
        <v>321</v>
      </c>
    </row>
    <row r="145" spans="1:5" ht="12.75">
      <c r="A145" s="107">
        <v>373272</v>
      </c>
      <c r="B145" s="446"/>
      <c r="C145" s="446"/>
      <c r="D145" s="84">
        <v>222000</v>
      </c>
      <c r="E145" s="98" t="s">
        <v>322</v>
      </c>
    </row>
    <row r="146" spans="1:5" ht="12.75">
      <c r="A146" s="170"/>
      <c r="B146" s="446"/>
      <c r="C146" s="446"/>
      <c r="D146" s="84">
        <v>400000</v>
      </c>
      <c r="E146" s="98" t="s">
        <v>323</v>
      </c>
    </row>
    <row r="147" spans="1:5" ht="12.75">
      <c r="A147" s="170"/>
      <c r="B147" s="446"/>
      <c r="C147" s="446"/>
      <c r="D147" s="84">
        <v>720000</v>
      </c>
      <c r="E147" s="98" t="s">
        <v>324</v>
      </c>
    </row>
    <row r="148" spans="1:5" ht="12.75">
      <c r="A148" s="170"/>
      <c r="B148" s="446"/>
      <c r="C148" s="446"/>
      <c r="D148" s="84">
        <v>222000</v>
      </c>
      <c r="E148" s="98" t="s">
        <v>325</v>
      </c>
    </row>
    <row r="149" spans="1:5" ht="12.75">
      <c r="A149" s="209" t="s">
        <v>510</v>
      </c>
      <c r="B149" s="169"/>
      <c r="C149" s="169"/>
      <c r="D149" s="103">
        <f>SUM(D144:D148)</f>
        <v>2359000</v>
      </c>
      <c r="E149" s="181"/>
    </row>
    <row r="150" spans="1:5" ht="12.75">
      <c r="A150" s="179" t="s">
        <v>480</v>
      </c>
      <c r="B150" s="176"/>
      <c r="C150" s="176"/>
      <c r="D150" s="105">
        <f>D125+D143+D132+D149+D128</f>
        <v>151496266</v>
      </c>
      <c r="E150" s="194"/>
    </row>
    <row r="151" spans="1:5" ht="15">
      <c r="A151" s="112" t="s">
        <v>690</v>
      </c>
      <c r="B151" s="113"/>
      <c r="C151" s="113"/>
      <c r="D151" s="108">
        <f>D150+D121+D106</f>
        <v>301332318</v>
      </c>
      <c r="E151" s="98"/>
    </row>
    <row r="152" spans="1:5" ht="12.75">
      <c r="A152" s="101" t="s">
        <v>326</v>
      </c>
      <c r="B152" s="445">
        <v>841112</v>
      </c>
      <c r="C152" s="483"/>
      <c r="D152" s="486">
        <v>2451417</v>
      </c>
      <c r="E152" s="467" t="s">
        <v>327</v>
      </c>
    </row>
    <row r="153" spans="1:5" ht="12.75">
      <c r="A153" s="168">
        <v>372225</v>
      </c>
      <c r="B153" s="414"/>
      <c r="C153" s="484"/>
      <c r="D153" s="487"/>
      <c r="E153" s="468"/>
    </row>
    <row r="154" spans="1:5" ht="12.75">
      <c r="A154" s="168"/>
      <c r="B154" s="174"/>
      <c r="C154" s="174"/>
      <c r="D154" s="109">
        <f>SUM(D152)</f>
        <v>2451417</v>
      </c>
      <c r="E154" s="98"/>
    </row>
    <row r="155" spans="1:5" ht="12.75">
      <c r="A155" s="178" t="s">
        <v>481</v>
      </c>
      <c r="B155" s="176"/>
      <c r="C155" s="176"/>
      <c r="D155" s="105">
        <f>D154</f>
        <v>2451417</v>
      </c>
      <c r="E155" s="194"/>
    </row>
    <row r="156" spans="1:5" ht="15">
      <c r="A156" s="112" t="s">
        <v>690</v>
      </c>
      <c r="B156" s="113"/>
      <c r="C156" s="113"/>
      <c r="D156" s="108">
        <f>D155+D151+D118+D100</f>
        <v>304313735</v>
      </c>
      <c r="E156" s="98"/>
    </row>
  </sheetData>
  <sheetProtection/>
  <mergeCells count="65">
    <mergeCell ref="C130:C131"/>
    <mergeCell ref="B126:B127"/>
    <mergeCell ref="C126:C127"/>
    <mergeCell ref="B17:B18"/>
    <mergeCell ref="C16:C18"/>
    <mergeCell ref="B34:B47"/>
    <mergeCell ref="C55:C75"/>
    <mergeCell ref="C22:C26"/>
    <mergeCell ref="B27:B31"/>
    <mergeCell ref="C27:C31"/>
    <mergeCell ref="A2:E2"/>
    <mergeCell ref="A3:E3"/>
    <mergeCell ref="A4:E4"/>
    <mergeCell ref="B6:B7"/>
    <mergeCell ref="C6:C7"/>
    <mergeCell ref="E152:E153"/>
    <mergeCell ref="B152:B153"/>
    <mergeCell ref="C152:C153"/>
    <mergeCell ref="D152:D153"/>
    <mergeCell ref="A117:C117"/>
    <mergeCell ref="D6:D7"/>
    <mergeCell ref="E6:E7"/>
    <mergeCell ref="B9:B10"/>
    <mergeCell ref="C9:C10"/>
    <mergeCell ref="B11:B15"/>
    <mergeCell ref="C11:C14"/>
    <mergeCell ref="B19:B20"/>
    <mergeCell ref="C19:C20"/>
    <mergeCell ref="B22:B26"/>
    <mergeCell ref="C76:C86"/>
    <mergeCell ref="A89:A90"/>
    <mergeCell ref="B89:B90"/>
    <mergeCell ref="A93:A104"/>
    <mergeCell ref="B93:B96"/>
    <mergeCell ref="C93:C95"/>
    <mergeCell ref="B98:B104"/>
    <mergeCell ref="C98:C101"/>
    <mergeCell ref="C102:C104"/>
    <mergeCell ref="B55:B86"/>
    <mergeCell ref="B107:B108"/>
    <mergeCell ref="C107:C108"/>
    <mergeCell ref="A111:B111"/>
    <mergeCell ref="A113:A116"/>
    <mergeCell ref="B113:B116"/>
    <mergeCell ref="C113:C116"/>
    <mergeCell ref="B109:B110"/>
    <mergeCell ref="C109:C110"/>
    <mergeCell ref="B118:B119"/>
    <mergeCell ref="C118:C119"/>
    <mergeCell ref="D118:D119"/>
    <mergeCell ref="E118:E119"/>
    <mergeCell ref="B123:B124"/>
    <mergeCell ref="C123:C124"/>
    <mergeCell ref="D123:D124"/>
    <mergeCell ref="E123:E124"/>
    <mergeCell ref="B144:B148"/>
    <mergeCell ref="C144:C148"/>
    <mergeCell ref="D126:D127"/>
    <mergeCell ref="E126:E127"/>
    <mergeCell ref="A128:C128"/>
    <mergeCell ref="A132:B132"/>
    <mergeCell ref="B133:B142"/>
    <mergeCell ref="C133:C141"/>
    <mergeCell ref="A135:A142"/>
    <mergeCell ref="B130:B131"/>
  </mergeCells>
  <printOptions/>
  <pageMargins left="0.7874015748031497" right="0.4330708661417323" top="0.5905511811023623" bottom="0.51181102362204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2" max="2" width="24.75390625" style="0" customWidth="1"/>
    <col min="3" max="6" width="14.75390625" style="0" customWidth="1"/>
    <col min="7" max="7" width="13.875" style="0" customWidth="1"/>
  </cols>
  <sheetData>
    <row r="1" spans="1:6" ht="38.25" customHeight="1">
      <c r="A1" s="317" t="s">
        <v>640</v>
      </c>
      <c r="B1" s="317" t="s">
        <v>641</v>
      </c>
      <c r="C1" s="489" t="s">
        <v>646</v>
      </c>
      <c r="D1" s="490"/>
      <c r="E1" s="489" t="s">
        <v>642</v>
      </c>
      <c r="F1" s="490"/>
    </row>
    <row r="2" spans="1:6" ht="12.75">
      <c r="A2" s="317"/>
      <c r="B2" s="317"/>
      <c r="C2" s="317" t="s">
        <v>155</v>
      </c>
      <c r="D2" s="317" t="s">
        <v>645</v>
      </c>
      <c r="E2" s="317" t="s">
        <v>155</v>
      </c>
      <c r="F2" s="41" t="s">
        <v>645</v>
      </c>
    </row>
    <row r="3" spans="1:6" ht="25.5" customHeight="1">
      <c r="A3" s="318" t="s">
        <v>364</v>
      </c>
      <c r="B3" s="319" t="s">
        <v>365</v>
      </c>
      <c r="C3" s="81">
        <v>39453</v>
      </c>
      <c r="D3" s="81">
        <v>37785</v>
      </c>
      <c r="E3" s="81">
        <v>0</v>
      </c>
      <c r="F3" s="81">
        <v>0</v>
      </c>
    </row>
    <row r="4" spans="1:6" ht="38.25">
      <c r="A4" s="318" t="s">
        <v>366</v>
      </c>
      <c r="B4" s="319" t="s">
        <v>367</v>
      </c>
      <c r="C4" s="81">
        <v>0</v>
      </c>
      <c r="D4" s="81">
        <v>1000</v>
      </c>
      <c r="E4" s="81">
        <v>0</v>
      </c>
      <c r="F4" s="81">
        <v>0</v>
      </c>
    </row>
    <row r="5" spans="1:6" ht="25.5" customHeight="1">
      <c r="A5" s="320" t="s">
        <v>146</v>
      </c>
      <c r="B5" s="321" t="s">
        <v>643</v>
      </c>
      <c r="C5" s="81">
        <v>351000</v>
      </c>
      <c r="D5" s="81">
        <v>429657</v>
      </c>
      <c r="E5" s="81">
        <v>16000</v>
      </c>
      <c r="F5" s="81">
        <v>16950</v>
      </c>
    </row>
    <row r="6" spans="1:6" ht="25.5" customHeight="1">
      <c r="A6" s="322"/>
      <c r="B6" s="319" t="s">
        <v>572</v>
      </c>
      <c r="C6" s="81">
        <v>118000</v>
      </c>
      <c r="D6" s="81">
        <v>118234</v>
      </c>
      <c r="E6" s="81">
        <v>6000</v>
      </c>
      <c r="F6" s="81">
        <v>4353</v>
      </c>
    </row>
    <row r="7" spans="1:6" ht="25.5" customHeight="1">
      <c r="A7" s="322"/>
      <c r="B7" s="319" t="s">
        <v>147</v>
      </c>
      <c r="C7" s="81">
        <v>140000</v>
      </c>
      <c r="D7" s="81">
        <v>154518</v>
      </c>
      <c r="E7" s="81">
        <v>8000</v>
      </c>
      <c r="F7" s="81">
        <v>8793</v>
      </c>
    </row>
    <row r="8" spans="1:6" ht="25.5" customHeight="1">
      <c r="A8" s="322"/>
      <c r="B8" s="319" t="s">
        <v>436</v>
      </c>
      <c r="C8" s="81">
        <v>25000</v>
      </c>
      <c r="D8" s="81">
        <v>28822</v>
      </c>
      <c r="E8" s="81">
        <v>0</v>
      </c>
      <c r="F8" s="81">
        <v>0</v>
      </c>
    </row>
    <row r="9" spans="1:6" ht="25.5" customHeight="1">
      <c r="A9" s="322"/>
      <c r="B9" s="319" t="s">
        <v>644</v>
      </c>
      <c r="C9" s="81">
        <v>5000</v>
      </c>
      <c r="D9" s="81">
        <v>6555</v>
      </c>
      <c r="E9" s="81">
        <v>0</v>
      </c>
      <c r="F9" s="81">
        <v>0</v>
      </c>
    </row>
    <row r="10" spans="1:6" ht="25.5" customHeight="1">
      <c r="A10" s="322"/>
      <c r="B10" s="319" t="s">
        <v>148</v>
      </c>
      <c r="C10" s="81">
        <v>97000</v>
      </c>
      <c r="D10" s="81">
        <v>42200</v>
      </c>
      <c r="E10" s="81">
        <v>7000</v>
      </c>
      <c r="F10" s="81">
        <v>1555</v>
      </c>
    </row>
    <row r="11" spans="1:6" ht="25.5" customHeight="1">
      <c r="A11" s="323"/>
      <c r="B11" s="324" t="s">
        <v>510</v>
      </c>
      <c r="C11" s="325">
        <f>C5+C6+C7+C8+C9+C10</f>
        <v>736000</v>
      </c>
      <c r="D11" s="325">
        <f>D5+D6+D7+D8+D9+D10</f>
        <v>779986</v>
      </c>
      <c r="E11" s="325">
        <f>E5+E6+E7+E8+E9+E10</f>
        <v>37000</v>
      </c>
      <c r="F11" s="325">
        <f>F5+F6+F7+F8+F9+F10</f>
        <v>31651</v>
      </c>
    </row>
    <row r="12" spans="1:6" ht="25.5" customHeight="1">
      <c r="A12" s="318" t="s">
        <v>149</v>
      </c>
      <c r="B12" s="319" t="s">
        <v>368</v>
      </c>
      <c r="C12" s="81">
        <v>85228</v>
      </c>
      <c r="D12" s="81">
        <v>82207</v>
      </c>
      <c r="E12" s="81">
        <v>9269</v>
      </c>
      <c r="F12" s="81">
        <v>8593</v>
      </c>
    </row>
    <row r="13" spans="1:6" ht="25.5" customHeight="1">
      <c r="A13" s="318" t="s">
        <v>150</v>
      </c>
      <c r="B13" s="319" t="s">
        <v>369</v>
      </c>
      <c r="C13" s="81">
        <v>3000</v>
      </c>
      <c r="D13" s="81">
        <v>3450</v>
      </c>
      <c r="E13" s="81">
        <v>0</v>
      </c>
      <c r="F13" s="81">
        <v>0</v>
      </c>
    </row>
    <row r="14" spans="1:6" ht="25.5" customHeight="1">
      <c r="A14" s="326" t="s">
        <v>511</v>
      </c>
      <c r="B14" s="327"/>
      <c r="C14" s="95">
        <f>C3+C4+C11+C12+C13</f>
        <v>863681</v>
      </c>
      <c r="D14" s="95">
        <f>D3+D4+D11+D12+D13</f>
        <v>904428</v>
      </c>
      <c r="E14" s="95">
        <f>E3+E4+E11+E12+E13</f>
        <v>46269</v>
      </c>
      <c r="F14" s="95">
        <f>F3+F4+F11+F12+F13</f>
        <v>40244</v>
      </c>
    </row>
    <row r="15" spans="1:5" ht="12.75">
      <c r="A15" s="328"/>
      <c r="B15" s="328"/>
      <c r="C15" s="328"/>
      <c r="D15" s="328"/>
      <c r="E15" s="328"/>
    </row>
    <row r="16" spans="1:5" ht="12.75">
      <c r="A16" s="328" t="s">
        <v>151</v>
      </c>
      <c r="B16" s="328" t="s">
        <v>152</v>
      </c>
      <c r="C16" s="328"/>
      <c r="D16" s="328"/>
      <c r="E16" s="328"/>
    </row>
    <row r="17" spans="1:5" ht="12.75">
      <c r="A17" s="328" t="s">
        <v>153</v>
      </c>
      <c r="B17" s="328" t="s">
        <v>154</v>
      </c>
      <c r="C17" s="328"/>
      <c r="D17" s="328"/>
      <c r="E17" s="328"/>
    </row>
  </sheetData>
  <sheetProtection/>
  <mergeCells count="2">
    <mergeCell ref="E1:F1"/>
    <mergeCell ref="C1:D1"/>
  </mergeCells>
  <printOptions/>
  <pageMargins left="0.5905511811023623" right="0.1968503937007874" top="1.7716535433070868" bottom="0.984251968503937" header="0.5118110236220472" footer="0.5118110236220472"/>
  <pageSetup orientation="portrait" paperSize="9" r:id="rId1"/>
  <headerFooter alignWithMargins="0">
    <oddHeader>&amp;Lezer forintban&amp;C
Az önkormányzat által adott közvetett támogatások 2013. december 31. 
(kedvezmények)&amp;R13.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38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375" style="89" customWidth="1"/>
    <col min="2" max="2" width="39.875" style="337" customWidth="1"/>
    <col min="3" max="3" width="9.00390625" style="89" customWidth="1"/>
    <col min="4" max="4" width="10.75390625" style="89" customWidth="1"/>
    <col min="5" max="5" width="9.125" style="89" customWidth="1"/>
    <col min="6" max="6" width="9.875" style="89" customWidth="1"/>
    <col min="7" max="7" width="9.625" style="89" customWidth="1"/>
    <col min="8" max="8" width="6.125" style="89" customWidth="1"/>
    <col min="9" max="9" width="8.75390625" style="89" customWidth="1"/>
    <col min="10" max="10" width="9.375" style="89" customWidth="1"/>
    <col min="11" max="11" width="9.875" style="89" customWidth="1"/>
    <col min="12" max="12" width="10.875" style="89" customWidth="1"/>
    <col min="13" max="16384" width="9.125" style="89" customWidth="1"/>
  </cols>
  <sheetData>
    <row r="1" spans="1:12" ht="11.25">
      <c r="A1" s="491" t="s">
        <v>156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28.25" customHeight="1">
      <c r="A2" s="329" t="s">
        <v>157</v>
      </c>
      <c r="B2" s="330" t="s">
        <v>647</v>
      </c>
      <c r="C2" s="329" t="s">
        <v>158</v>
      </c>
      <c r="D2" s="329" t="s">
        <v>159</v>
      </c>
      <c r="E2" s="329" t="s">
        <v>160</v>
      </c>
      <c r="F2" s="329" t="s">
        <v>161</v>
      </c>
      <c r="G2" s="329" t="s">
        <v>162</v>
      </c>
      <c r="H2" s="329" t="s">
        <v>163</v>
      </c>
      <c r="I2" s="329" t="s">
        <v>164</v>
      </c>
      <c r="J2" s="329" t="s">
        <v>165</v>
      </c>
      <c r="K2" s="329" t="s">
        <v>166</v>
      </c>
      <c r="L2" s="329" t="s">
        <v>167</v>
      </c>
    </row>
    <row r="3" spans="1:12" ht="11.25">
      <c r="A3" s="329">
        <v>1</v>
      </c>
      <c r="B3" s="330">
        <v>2</v>
      </c>
      <c r="C3" s="329">
        <v>3</v>
      </c>
      <c r="D3" s="329">
        <v>4</v>
      </c>
      <c r="E3" s="329">
        <v>5</v>
      </c>
      <c r="F3" s="329">
        <v>6</v>
      </c>
      <c r="G3" s="329">
        <v>7</v>
      </c>
      <c r="H3" s="329">
        <v>8</v>
      </c>
      <c r="I3" s="329">
        <v>9</v>
      </c>
      <c r="J3" s="329">
        <v>10</v>
      </c>
      <c r="K3" s="329">
        <v>11</v>
      </c>
      <c r="L3" s="329">
        <v>12</v>
      </c>
    </row>
    <row r="4" spans="1:12" ht="11.25">
      <c r="A4" s="331" t="s">
        <v>168</v>
      </c>
      <c r="B4" s="332" t="s">
        <v>169</v>
      </c>
      <c r="C4" s="333">
        <v>185569</v>
      </c>
      <c r="D4" s="333">
        <v>4105318</v>
      </c>
      <c r="E4" s="333">
        <v>0</v>
      </c>
      <c r="F4" s="333">
        <v>417502</v>
      </c>
      <c r="G4" s="333">
        <v>39723</v>
      </c>
      <c r="H4" s="333">
        <v>0</v>
      </c>
      <c r="I4" s="333">
        <v>0</v>
      </c>
      <c r="J4" s="333">
        <v>3690075</v>
      </c>
      <c r="K4" s="333">
        <v>3299781</v>
      </c>
      <c r="L4" s="333">
        <v>8438187</v>
      </c>
    </row>
    <row r="5" spans="1:12" ht="11.25">
      <c r="A5" s="331" t="s">
        <v>170</v>
      </c>
      <c r="B5" s="332" t="s">
        <v>171</v>
      </c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1.25">
      <c r="A6" s="334" t="s">
        <v>172</v>
      </c>
      <c r="B6" s="335" t="s">
        <v>173</v>
      </c>
      <c r="C6" s="336">
        <v>3530</v>
      </c>
      <c r="D6" s="336">
        <v>159047</v>
      </c>
      <c r="E6" s="336">
        <v>0</v>
      </c>
      <c r="F6" s="336">
        <v>40021</v>
      </c>
      <c r="G6" s="336">
        <v>8070</v>
      </c>
      <c r="H6" s="336">
        <v>0</v>
      </c>
      <c r="I6" s="336">
        <v>0</v>
      </c>
      <c r="J6" s="336">
        <v>0</v>
      </c>
      <c r="K6" s="336">
        <v>0</v>
      </c>
      <c r="L6" s="336">
        <v>210668</v>
      </c>
    </row>
    <row r="7" spans="1:12" ht="11.25">
      <c r="A7" s="334" t="s">
        <v>174</v>
      </c>
      <c r="B7" s="335" t="s">
        <v>175</v>
      </c>
      <c r="C7" s="336">
        <v>0</v>
      </c>
      <c r="D7" s="336">
        <v>32999</v>
      </c>
      <c r="E7" s="336">
        <v>0</v>
      </c>
      <c r="F7" s="336">
        <v>0</v>
      </c>
      <c r="G7" s="336">
        <v>0</v>
      </c>
      <c r="H7" s="336">
        <v>0</v>
      </c>
      <c r="I7" s="336">
        <v>0</v>
      </c>
      <c r="J7" s="336">
        <v>0</v>
      </c>
      <c r="K7" s="336">
        <v>0</v>
      </c>
      <c r="L7" s="336">
        <v>32999</v>
      </c>
    </row>
    <row r="8" spans="1:12" ht="11.25">
      <c r="A8" s="334" t="s">
        <v>176</v>
      </c>
      <c r="B8" s="335" t="s">
        <v>177</v>
      </c>
      <c r="C8" s="336">
        <v>953</v>
      </c>
      <c r="D8" s="336">
        <v>41969</v>
      </c>
      <c r="E8" s="336">
        <v>0</v>
      </c>
      <c r="F8" s="336">
        <v>5491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48413</v>
      </c>
    </row>
    <row r="9" spans="1:12" ht="11.25">
      <c r="A9" s="331" t="s">
        <v>178</v>
      </c>
      <c r="B9" s="332" t="s">
        <v>179</v>
      </c>
      <c r="C9" s="333">
        <v>4483</v>
      </c>
      <c r="D9" s="333">
        <v>234015</v>
      </c>
      <c r="E9" s="333">
        <v>0</v>
      </c>
      <c r="F9" s="333">
        <v>45512</v>
      </c>
      <c r="G9" s="333">
        <v>8070</v>
      </c>
      <c r="H9" s="333">
        <v>0</v>
      </c>
      <c r="I9" s="333">
        <v>0</v>
      </c>
      <c r="J9" s="333">
        <v>0</v>
      </c>
      <c r="K9" s="333">
        <v>0</v>
      </c>
      <c r="L9" s="333">
        <v>292080</v>
      </c>
    </row>
    <row r="10" spans="1:12" ht="11.25">
      <c r="A10" s="334" t="s">
        <v>180</v>
      </c>
      <c r="B10" s="335" t="s">
        <v>181</v>
      </c>
      <c r="C10" s="336">
        <v>0</v>
      </c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6">
        <v>0</v>
      </c>
      <c r="J10" s="336">
        <v>0</v>
      </c>
      <c r="K10" s="336">
        <v>0</v>
      </c>
      <c r="L10" s="336">
        <v>0</v>
      </c>
    </row>
    <row r="11" spans="1:12" ht="11.25">
      <c r="A11" s="334" t="s">
        <v>182</v>
      </c>
      <c r="B11" s="335" t="s">
        <v>183</v>
      </c>
      <c r="C11" s="336">
        <v>0</v>
      </c>
      <c r="D11" s="336">
        <v>356618</v>
      </c>
      <c r="E11" s="336">
        <v>0</v>
      </c>
      <c r="F11" s="336">
        <v>0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356618</v>
      </c>
    </row>
    <row r="12" spans="1:12" ht="11.25">
      <c r="A12" s="334" t="s">
        <v>184</v>
      </c>
      <c r="B12" s="335" t="s">
        <v>185</v>
      </c>
      <c r="C12" s="336">
        <v>0</v>
      </c>
      <c r="D12" s="336">
        <v>137224</v>
      </c>
      <c r="E12" s="336">
        <v>0</v>
      </c>
      <c r="F12" s="336">
        <v>1238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138462</v>
      </c>
    </row>
    <row r="13" spans="1:12" ht="11.25">
      <c r="A13" s="334" t="s">
        <v>186</v>
      </c>
      <c r="B13" s="335" t="s">
        <v>187</v>
      </c>
      <c r="C13" s="336">
        <v>100</v>
      </c>
      <c r="D13" s="336">
        <v>0</v>
      </c>
      <c r="E13" s="336">
        <v>0</v>
      </c>
      <c r="F13" s="336">
        <v>4944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5044</v>
      </c>
    </row>
    <row r="14" spans="1:12" ht="11.25">
      <c r="A14" s="334" t="s">
        <v>188</v>
      </c>
      <c r="B14" s="335" t="s">
        <v>189</v>
      </c>
      <c r="C14" s="336">
        <v>1334</v>
      </c>
      <c r="D14" s="336">
        <v>1522038</v>
      </c>
      <c r="E14" s="336">
        <v>0</v>
      </c>
      <c r="F14" s="336">
        <v>127667</v>
      </c>
      <c r="G14" s="336">
        <v>2678</v>
      </c>
      <c r="H14" s="336">
        <v>0</v>
      </c>
      <c r="I14" s="336">
        <v>0</v>
      </c>
      <c r="J14" s="336">
        <v>1885135</v>
      </c>
      <c r="K14" s="336">
        <v>1185036</v>
      </c>
      <c r="L14" s="336">
        <v>3538852</v>
      </c>
    </row>
    <row r="15" spans="1:12" ht="11.25">
      <c r="A15" s="331" t="s">
        <v>190</v>
      </c>
      <c r="B15" s="332" t="s">
        <v>191</v>
      </c>
      <c r="C15" s="333">
        <v>1434</v>
      </c>
      <c r="D15" s="333">
        <v>2015880</v>
      </c>
      <c r="E15" s="333">
        <v>0</v>
      </c>
      <c r="F15" s="333">
        <v>133849</v>
      </c>
      <c r="G15" s="333">
        <v>2678</v>
      </c>
      <c r="H15" s="333">
        <v>0</v>
      </c>
      <c r="I15" s="333">
        <v>0</v>
      </c>
      <c r="J15" s="333">
        <v>1885135</v>
      </c>
      <c r="K15" s="333">
        <v>1185036</v>
      </c>
      <c r="L15" s="333">
        <v>4038976</v>
      </c>
    </row>
    <row r="16" spans="1:12" ht="11.25">
      <c r="A16" s="331" t="s">
        <v>192</v>
      </c>
      <c r="B16" s="332" t="s">
        <v>193</v>
      </c>
      <c r="C16" s="333">
        <v>5917</v>
      </c>
      <c r="D16" s="333">
        <v>2249895</v>
      </c>
      <c r="E16" s="333">
        <v>0</v>
      </c>
      <c r="F16" s="333">
        <v>179361</v>
      </c>
      <c r="G16" s="333">
        <v>10748</v>
      </c>
      <c r="H16" s="333">
        <v>0</v>
      </c>
      <c r="I16" s="333">
        <v>0</v>
      </c>
      <c r="J16" s="333">
        <v>1885135</v>
      </c>
      <c r="K16" s="333">
        <v>1185036</v>
      </c>
      <c r="L16" s="333">
        <v>4331056</v>
      </c>
    </row>
    <row r="17" spans="1:12" ht="11.25">
      <c r="A17" s="331" t="s">
        <v>170</v>
      </c>
      <c r="B17" s="332" t="s">
        <v>194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1.25">
      <c r="A18" s="334" t="s">
        <v>195</v>
      </c>
      <c r="B18" s="335" t="s">
        <v>196</v>
      </c>
      <c r="C18" s="336">
        <v>0</v>
      </c>
      <c r="D18" s="336">
        <v>1316</v>
      </c>
      <c r="E18" s="336">
        <v>0</v>
      </c>
      <c r="F18" s="336">
        <v>1408</v>
      </c>
      <c r="G18" s="336">
        <v>4533</v>
      </c>
      <c r="H18" s="336">
        <v>0</v>
      </c>
      <c r="I18" s="336">
        <v>0</v>
      </c>
      <c r="J18" s="336">
        <v>0</v>
      </c>
      <c r="K18" s="336">
        <v>0</v>
      </c>
      <c r="L18" s="336">
        <v>7257</v>
      </c>
    </row>
    <row r="19" spans="1:12" ht="11.25">
      <c r="A19" s="334" t="s">
        <v>197</v>
      </c>
      <c r="B19" s="335" t="s">
        <v>198</v>
      </c>
      <c r="C19" s="336">
        <v>0</v>
      </c>
      <c r="D19" s="336">
        <v>227203</v>
      </c>
      <c r="E19" s="336">
        <v>0</v>
      </c>
      <c r="F19" s="336">
        <v>21993</v>
      </c>
      <c r="G19" s="336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249196</v>
      </c>
    </row>
    <row r="20" spans="1:12" ht="11.25">
      <c r="A20" s="334" t="s">
        <v>199</v>
      </c>
      <c r="B20" s="335" t="s">
        <v>200</v>
      </c>
      <c r="C20" s="336">
        <v>0</v>
      </c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</row>
    <row r="21" spans="1:12" ht="11.25">
      <c r="A21" s="334" t="s">
        <v>201</v>
      </c>
      <c r="B21" s="335" t="s">
        <v>202</v>
      </c>
      <c r="C21" s="336">
        <v>110</v>
      </c>
      <c r="D21" s="336">
        <v>0</v>
      </c>
      <c r="E21" s="336">
        <v>0</v>
      </c>
      <c r="F21" s="336">
        <v>3945</v>
      </c>
      <c r="G21" s="336">
        <v>0</v>
      </c>
      <c r="H21" s="336">
        <v>0</v>
      </c>
      <c r="I21" s="336">
        <v>0</v>
      </c>
      <c r="J21" s="336">
        <v>2186</v>
      </c>
      <c r="K21" s="336">
        <v>0</v>
      </c>
      <c r="L21" s="336">
        <v>6241</v>
      </c>
    </row>
    <row r="22" spans="1:12" ht="11.25">
      <c r="A22" s="334" t="s">
        <v>203</v>
      </c>
      <c r="B22" s="335" t="s">
        <v>204</v>
      </c>
      <c r="C22" s="336">
        <v>0</v>
      </c>
      <c r="D22" s="336">
        <v>136145</v>
      </c>
      <c r="E22" s="336">
        <v>0</v>
      </c>
      <c r="F22" s="336">
        <v>1238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137383</v>
      </c>
    </row>
    <row r="23" spans="1:12" ht="11.25">
      <c r="A23" s="334" t="s">
        <v>205</v>
      </c>
      <c r="B23" s="335" t="s">
        <v>206</v>
      </c>
      <c r="C23" s="336">
        <v>440</v>
      </c>
      <c r="D23" s="336">
        <v>0</v>
      </c>
      <c r="E23" s="336">
        <v>0</v>
      </c>
      <c r="F23" s="336">
        <v>7889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8329</v>
      </c>
    </row>
    <row r="24" spans="1:12" ht="11.25">
      <c r="A24" s="334" t="s">
        <v>207</v>
      </c>
      <c r="B24" s="335" t="s">
        <v>208</v>
      </c>
      <c r="C24" s="336">
        <v>12415</v>
      </c>
      <c r="D24" s="336">
        <v>1710474</v>
      </c>
      <c r="E24" s="336">
        <v>0</v>
      </c>
      <c r="F24" s="336">
        <v>195622</v>
      </c>
      <c r="G24" s="336">
        <v>2851</v>
      </c>
      <c r="H24" s="336">
        <v>0</v>
      </c>
      <c r="I24" s="336">
        <v>0</v>
      </c>
      <c r="J24" s="336">
        <v>1591526</v>
      </c>
      <c r="K24" s="336">
        <v>1345179</v>
      </c>
      <c r="L24" s="336">
        <v>3512888</v>
      </c>
    </row>
    <row r="25" spans="1:12" ht="11.25">
      <c r="A25" s="331" t="s">
        <v>209</v>
      </c>
      <c r="B25" s="332" t="s">
        <v>210</v>
      </c>
      <c r="C25" s="333">
        <v>12965</v>
      </c>
      <c r="D25" s="333">
        <v>2075138</v>
      </c>
      <c r="E25" s="333">
        <v>0</v>
      </c>
      <c r="F25" s="333">
        <v>232095</v>
      </c>
      <c r="G25" s="333">
        <v>7384</v>
      </c>
      <c r="H25" s="333">
        <v>0</v>
      </c>
      <c r="I25" s="333">
        <v>0</v>
      </c>
      <c r="J25" s="333">
        <v>1593712</v>
      </c>
      <c r="K25" s="333">
        <v>1345179</v>
      </c>
      <c r="L25" s="333">
        <v>3921294</v>
      </c>
    </row>
    <row r="26" spans="1:12" ht="11.25">
      <c r="A26" s="331" t="s">
        <v>211</v>
      </c>
      <c r="B26" s="332" t="s">
        <v>212</v>
      </c>
      <c r="C26" s="333">
        <v>178521</v>
      </c>
      <c r="D26" s="333">
        <v>4280075</v>
      </c>
      <c r="E26" s="333">
        <v>0</v>
      </c>
      <c r="F26" s="333">
        <v>364768</v>
      </c>
      <c r="G26" s="333">
        <v>43087</v>
      </c>
      <c r="H26" s="333">
        <v>0</v>
      </c>
      <c r="I26" s="333">
        <v>0</v>
      </c>
      <c r="J26" s="333">
        <v>3981498</v>
      </c>
      <c r="K26" s="333">
        <v>3139638</v>
      </c>
      <c r="L26" s="333">
        <v>8847949</v>
      </c>
    </row>
    <row r="27" spans="1:12" ht="11.25">
      <c r="A27" s="331" t="s">
        <v>213</v>
      </c>
      <c r="B27" s="332" t="s">
        <v>214</v>
      </c>
      <c r="C27" s="333">
        <v>95886</v>
      </c>
      <c r="D27" s="333">
        <v>979435</v>
      </c>
      <c r="E27" s="333">
        <v>0</v>
      </c>
      <c r="F27" s="333">
        <v>293807</v>
      </c>
      <c r="G27" s="333">
        <v>26185</v>
      </c>
      <c r="H27" s="333">
        <v>0</v>
      </c>
      <c r="I27" s="333">
        <v>0</v>
      </c>
      <c r="J27" s="333">
        <v>814385</v>
      </c>
      <c r="K27" s="333">
        <v>543301</v>
      </c>
      <c r="L27" s="333">
        <v>2209698</v>
      </c>
    </row>
    <row r="28" spans="1:12" ht="11.25">
      <c r="A28" s="334" t="s">
        <v>215</v>
      </c>
      <c r="B28" s="335" t="s">
        <v>216</v>
      </c>
      <c r="C28" s="336">
        <v>880</v>
      </c>
      <c r="D28" s="336">
        <v>262998</v>
      </c>
      <c r="E28" s="336">
        <v>0</v>
      </c>
      <c r="F28" s="336">
        <v>96791</v>
      </c>
      <c r="G28" s="336">
        <v>4572</v>
      </c>
      <c r="H28" s="336">
        <v>0</v>
      </c>
      <c r="I28" s="336">
        <v>0</v>
      </c>
      <c r="J28" s="336">
        <v>370266</v>
      </c>
      <c r="K28" s="336">
        <v>169793</v>
      </c>
      <c r="L28" s="336">
        <v>735507</v>
      </c>
    </row>
    <row r="29" spans="1:12" ht="11.25">
      <c r="A29" s="334" t="s">
        <v>217</v>
      </c>
      <c r="B29" s="335" t="s">
        <v>218</v>
      </c>
      <c r="C29" s="336">
        <v>1675</v>
      </c>
      <c r="D29" s="336">
        <v>164846</v>
      </c>
      <c r="E29" s="336">
        <v>0</v>
      </c>
      <c r="F29" s="336">
        <v>101114</v>
      </c>
      <c r="G29" s="336">
        <v>4706</v>
      </c>
      <c r="H29" s="336">
        <v>0</v>
      </c>
      <c r="I29" s="336">
        <v>0</v>
      </c>
      <c r="J29" s="336">
        <v>337301</v>
      </c>
      <c r="K29" s="336">
        <v>133395</v>
      </c>
      <c r="L29" s="336">
        <v>609642</v>
      </c>
    </row>
    <row r="30" spans="1:12" ht="11.25">
      <c r="A30" s="331" t="s">
        <v>219</v>
      </c>
      <c r="B30" s="332" t="s">
        <v>220</v>
      </c>
      <c r="C30" s="333">
        <v>95091</v>
      </c>
      <c r="D30" s="333">
        <v>1077587</v>
      </c>
      <c r="E30" s="333">
        <v>0</v>
      </c>
      <c r="F30" s="333">
        <v>289484</v>
      </c>
      <c r="G30" s="333">
        <v>26051</v>
      </c>
      <c r="H30" s="333">
        <v>0</v>
      </c>
      <c r="I30" s="333">
        <v>0</v>
      </c>
      <c r="J30" s="333">
        <v>847350</v>
      </c>
      <c r="K30" s="333">
        <v>579699</v>
      </c>
      <c r="L30" s="333">
        <v>2335563</v>
      </c>
    </row>
    <row r="31" spans="1:12" ht="11.25">
      <c r="A31" s="331" t="s">
        <v>221</v>
      </c>
      <c r="B31" s="332" t="s">
        <v>222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</row>
    <row r="32" spans="1:12" ht="11.25">
      <c r="A32" s="334" t="s">
        <v>223</v>
      </c>
      <c r="B32" s="335" t="s">
        <v>216</v>
      </c>
      <c r="C32" s="336">
        <v>0</v>
      </c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</row>
    <row r="33" spans="1:12" ht="11.25">
      <c r="A33" s="334" t="s">
        <v>224</v>
      </c>
      <c r="B33" s="335" t="s">
        <v>218</v>
      </c>
      <c r="C33" s="336">
        <v>0</v>
      </c>
      <c r="D33" s="336">
        <v>0</v>
      </c>
      <c r="E33" s="336">
        <v>0</v>
      </c>
      <c r="F33" s="336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</row>
    <row r="34" spans="1:12" ht="11.25">
      <c r="A34" s="334" t="s">
        <v>225</v>
      </c>
      <c r="B34" s="335" t="s">
        <v>226</v>
      </c>
      <c r="C34" s="336">
        <v>0</v>
      </c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</row>
    <row r="35" spans="1:12" ht="11.25">
      <c r="A35" s="331" t="s">
        <v>227</v>
      </c>
      <c r="B35" s="332" t="s">
        <v>228</v>
      </c>
      <c r="C35" s="333">
        <v>0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</row>
    <row r="36" spans="1:12" ht="11.25">
      <c r="A36" s="331" t="s">
        <v>229</v>
      </c>
      <c r="B36" s="332" t="s">
        <v>230</v>
      </c>
      <c r="C36" s="333">
        <v>95091</v>
      </c>
      <c r="D36" s="333">
        <v>1077587</v>
      </c>
      <c r="E36" s="333">
        <v>0</v>
      </c>
      <c r="F36" s="333">
        <v>289484</v>
      </c>
      <c r="G36" s="333">
        <v>26051</v>
      </c>
      <c r="H36" s="333">
        <v>0</v>
      </c>
      <c r="I36" s="333">
        <v>0</v>
      </c>
      <c r="J36" s="333">
        <v>847350</v>
      </c>
      <c r="K36" s="333">
        <v>579699</v>
      </c>
      <c r="L36" s="333">
        <v>2335563</v>
      </c>
    </row>
    <row r="37" spans="1:12" ht="11.25">
      <c r="A37" s="331" t="s">
        <v>231</v>
      </c>
      <c r="B37" s="332" t="s">
        <v>232</v>
      </c>
      <c r="C37" s="333">
        <v>83430</v>
      </c>
      <c r="D37" s="333">
        <v>3202488</v>
      </c>
      <c r="E37" s="333">
        <v>0</v>
      </c>
      <c r="F37" s="333">
        <v>75284</v>
      </c>
      <c r="G37" s="333">
        <v>17036</v>
      </c>
      <c r="H37" s="333">
        <v>0</v>
      </c>
      <c r="I37" s="333">
        <v>0</v>
      </c>
      <c r="J37" s="333">
        <v>3134148</v>
      </c>
      <c r="K37" s="333">
        <v>2559939</v>
      </c>
      <c r="L37" s="333">
        <v>6512386</v>
      </c>
    </row>
    <row r="38" spans="1:12" ht="11.25">
      <c r="A38" s="334" t="s">
        <v>233</v>
      </c>
      <c r="B38" s="335" t="s">
        <v>234</v>
      </c>
      <c r="C38" s="336">
        <v>95043</v>
      </c>
      <c r="D38" s="336">
        <v>49681</v>
      </c>
      <c r="E38" s="336">
        <v>0</v>
      </c>
      <c r="F38" s="336">
        <v>157307</v>
      </c>
      <c r="G38" s="336">
        <v>22548</v>
      </c>
      <c r="H38" s="336">
        <v>0</v>
      </c>
      <c r="I38" s="336">
        <v>0</v>
      </c>
      <c r="J38" s="336">
        <v>112268</v>
      </c>
      <c r="K38" s="336">
        <v>290</v>
      </c>
      <c r="L38" s="336">
        <v>436847</v>
      </c>
    </row>
  </sheetData>
  <sheetProtection/>
  <mergeCells count="1">
    <mergeCell ref="A1:L1"/>
  </mergeCells>
  <printOptions/>
  <pageMargins left="0.11811023622047245" right="0" top="0.5511811023622047" bottom="0" header="0.31496062992125984" footer="0.31496062992125984"/>
  <pageSetup horizontalDpi="600" verticalDpi="600" orientation="landscape" paperSize="9" r:id="rId1"/>
  <headerFooter alignWithMargins="0">
    <oddHeader>&amp;R14.sz.melléklet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33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3.75390625" style="166" customWidth="1"/>
    <col min="2" max="2" width="31.00390625" style="166" bestFit="1" customWidth="1"/>
    <col min="3" max="3" width="12.75390625" style="166" bestFit="1" customWidth="1"/>
    <col min="4" max="4" width="11.00390625" style="166" customWidth="1"/>
    <col min="5" max="5" width="12.75390625" style="166" bestFit="1" customWidth="1"/>
    <col min="6" max="6" width="10.375" style="166" customWidth="1"/>
    <col min="7" max="7" width="10.75390625" style="166" bestFit="1" customWidth="1"/>
    <col min="8" max="8" width="12.00390625" style="166" customWidth="1"/>
    <col min="9" max="10" width="11.00390625" style="166" customWidth="1"/>
    <col min="11" max="11" width="12.75390625" style="166" bestFit="1" customWidth="1"/>
    <col min="12" max="16384" width="9.00390625" style="166" customWidth="1"/>
  </cols>
  <sheetData>
    <row r="1" ht="12.75">
      <c r="J1" s="200" t="s">
        <v>733</v>
      </c>
    </row>
    <row r="2" spans="1:11" ht="15">
      <c r="A2" s="362" t="s">
        <v>709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2.75">
      <c r="A3" s="493" t="s">
        <v>402</v>
      </c>
      <c r="B3" s="493"/>
      <c r="C3" s="493"/>
      <c r="D3" s="493"/>
      <c r="E3" s="493"/>
      <c r="F3" s="493"/>
      <c r="G3" s="493"/>
      <c r="H3" s="493"/>
      <c r="I3" s="493"/>
      <c r="J3" s="494"/>
      <c r="K3" s="494"/>
    </row>
    <row r="4" spans="1:11" ht="12.75">
      <c r="A4" s="493" t="s">
        <v>482</v>
      </c>
      <c r="B4" s="493"/>
      <c r="C4" s="493"/>
      <c r="D4" s="493"/>
      <c r="E4" s="493"/>
      <c r="F4" s="493"/>
      <c r="G4" s="493"/>
      <c r="H4" s="493"/>
      <c r="I4" s="493"/>
      <c r="J4" s="494"/>
      <c r="K4" s="494"/>
    </row>
    <row r="5" ht="12.75">
      <c r="J5" s="200"/>
    </row>
    <row r="6" spans="1:11" ht="12.75">
      <c r="A6" s="493" t="s">
        <v>483</v>
      </c>
      <c r="B6" s="493"/>
      <c r="C6" s="493"/>
      <c r="D6" s="493"/>
      <c r="E6" s="493"/>
      <c r="F6" s="493"/>
      <c r="G6" s="493"/>
      <c r="H6" s="493"/>
      <c r="I6" s="493"/>
      <c r="J6" s="494"/>
      <c r="K6" s="494"/>
    </row>
    <row r="7" spans="1:11" ht="12.75">
      <c r="A7" s="493" t="s">
        <v>890</v>
      </c>
      <c r="B7" s="493"/>
      <c r="C7" s="493"/>
      <c r="D7" s="493"/>
      <c r="E7" s="493"/>
      <c r="F7" s="493"/>
      <c r="G7" s="493"/>
      <c r="H7" s="493"/>
      <c r="I7" s="493"/>
      <c r="J7" s="494"/>
      <c r="K7" s="494"/>
    </row>
    <row r="8" spans="1:11" ht="18.75" customHeight="1">
      <c r="A8" s="210"/>
      <c r="B8" s="210"/>
      <c r="C8" s="210"/>
      <c r="D8" s="210"/>
      <c r="E8" s="210"/>
      <c r="F8" s="210"/>
      <c r="G8" s="210"/>
      <c r="H8" s="210"/>
      <c r="I8" s="210"/>
      <c r="J8" s="211"/>
      <c r="K8" s="211"/>
    </row>
    <row r="9" ht="12.75">
      <c r="K9" s="197" t="s">
        <v>484</v>
      </c>
    </row>
    <row r="10" spans="1:11" ht="38.25">
      <c r="A10" s="395" t="s">
        <v>647</v>
      </c>
      <c r="B10" s="395"/>
      <c r="C10" s="198" t="s">
        <v>891</v>
      </c>
      <c r="D10" s="198" t="s">
        <v>892</v>
      </c>
      <c r="E10" s="198" t="s">
        <v>893</v>
      </c>
      <c r="F10" s="198" t="s">
        <v>894</v>
      </c>
      <c r="G10" s="198" t="s">
        <v>895</v>
      </c>
      <c r="H10" s="198" t="s">
        <v>896</v>
      </c>
      <c r="I10" s="198" t="s">
        <v>897</v>
      </c>
      <c r="J10" s="198" t="s">
        <v>391</v>
      </c>
      <c r="K10" s="198" t="s">
        <v>485</v>
      </c>
    </row>
    <row r="11" spans="1:11" ht="12.75">
      <c r="A11" s="278" t="s">
        <v>486</v>
      </c>
      <c r="B11" s="279"/>
      <c r="C11" s="279"/>
      <c r="D11" s="279"/>
      <c r="E11" s="279"/>
      <c r="F11" s="279"/>
      <c r="G11" s="279"/>
      <c r="H11" s="279"/>
      <c r="I11" s="280"/>
      <c r="J11" s="114"/>
      <c r="K11" s="181"/>
    </row>
    <row r="12" spans="1:11" ht="12.75">
      <c r="A12" s="174">
        <v>1</v>
      </c>
      <c r="B12" s="98" t="s">
        <v>487</v>
      </c>
      <c r="C12" s="84">
        <v>5000000</v>
      </c>
      <c r="D12" s="84">
        <v>0</v>
      </c>
      <c r="E12" s="84">
        <f>SUM(C12:D12)</f>
        <v>5000000</v>
      </c>
      <c r="F12" s="281">
        <v>0</v>
      </c>
      <c r="G12" s="281">
        <v>0</v>
      </c>
      <c r="H12" s="281">
        <f>SUM(F12:G12)</f>
        <v>0</v>
      </c>
      <c r="I12" s="281">
        <f>E12+H12</f>
        <v>5000000</v>
      </c>
      <c r="J12" s="115">
        <v>0.1126</v>
      </c>
      <c r="K12" s="281">
        <v>5000000</v>
      </c>
    </row>
    <row r="13" spans="1:11" ht="12.75">
      <c r="A13" s="174">
        <v>2</v>
      </c>
      <c r="B13" s="98" t="s">
        <v>489</v>
      </c>
      <c r="C13" s="84">
        <v>327000</v>
      </c>
      <c r="D13" s="84">
        <v>0</v>
      </c>
      <c r="E13" s="84">
        <f>SUM(C13:D13)</f>
        <v>327000</v>
      </c>
      <c r="F13" s="281">
        <v>0</v>
      </c>
      <c r="G13" s="281">
        <v>0</v>
      </c>
      <c r="H13" s="281">
        <f>SUM(F13:G13)</f>
        <v>0</v>
      </c>
      <c r="I13" s="281">
        <f>E13+H13</f>
        <v>327000</v>
      </c>
      <c r="J13" s="114">
        <v>0</v>
      </c>
      <c r="K13" s="281">
        <v>327000</v>
      </c>
    </row>
    <row r="14" spans="1:11" ht="12.75">
      <c r="A14" s="453" t="s">
        <v>729</v>
      </c>
      <c r="B14" s="454"/>
      <c r="C14" s="84">
        <f>SUM(C12:C13)</f>
        <v>5327000</v>
      </c>
      <c r="D14" s="84">
        <f aca="true" t="shared" si="0" ref="D14:K14">SUM(D12:D13)</f>
        <v>0</v>
      </c>
      <c r="E14" s="84">
        <f t="shared" si="0"/>
        <v>5327000</v>
      </c>
      <c r="F14" s="84">
        <f t="shared" si="0"/>
        <v>0</v>
      </c>
      <c r="G14" s="84">
        <f t="shared" si="0"/>
        <v>0</v>
      </c>
      <c r="H14" s="84">
        <f t="shared" si="0"/>
        <v>0</v>
      </c>
      <c r="I14" s="84">
        <f t="shared" si="0"/>
        <v>5327000</v>
      </c>
      <c r="J14" s="84"/>
      <c r="K14" s="84">
        <f t="shared" si="0"/>
        <v>5327000</v>
      </c>
    </row>
    <row r="15" spans="1:11" ht="12.75">
      <c r="A15" s="174">
        <v>1</v>
      </c>
      <c r="B15" s="98" t="s">
        <v>488</v>
      </c>
      <c r="C15" s="84">
        <v>831410000</v>
      </c>
      <c r="D15" s="84">
        <v>0</v>
      </c>
      <c r="E15" s="84">
        <f>SUM(C15:D15)</f>
        <v>831410000</v>
      </c>
      <c r="F15" s="281">
        <v>0</v>
      </c>
      <c r="G15" s="281">
        <v>0</v>
      </c>
      <c r="H15" s="281">
        <f>SUM(F15:G15)</f>
        <v>0</v>
      </c>
      <c r="I15" s="281">
        <f>E15+H15</f>
        <v>831410000</v>
      </c>
      <c r="J15" s="115">
        <v>100</v>
      </c>
      <c r="K15" s="281">
        <v>831410000</v>
      </c>
    </row>
    <row r="16" spans="1:11" ht="12.75">
      <c r="A16" s="453" t="s">
        <v>730</v>
      </c>
      <c r="B16" s="454"/>
      <c r="C16" s="84">
        <f>SUM(C15)</f>
        <v>831410000</v>
      </c>
      <c r="D16" s="84">
        <f aca="true" t="shared" si="1" ref="D16:K16">SUM(D15)</f>
        <v>0</v>
      </c>
      <c r="E16" s="84">
        <f t="shared" si="1"/>
        <v>831410000</v>
      </c>
      <c r="F16" s="84">
        <f t="shared" si="1"/>
        <v>0</v>
      </c>
      <c r="G16" s="84">
        <f t="shared" si="1"/>
        <v>0</v>
      </c>
      <c r="H16" s="84">
        <f t="shared" si="1"/>
        <v>0</v>
      </c>
      <c r="I16" s="84">
        <f t="shared" si="1"/>
        <v>831410000</v>
      </c>
      <c r="J16" s="84"/>
      <c r="K16" s="84">
        <f t="shared" si="1"/>
        <v>831410000</v>
      </c>
    </row>
    <row r="17" spans="1:11" ht="12.75">
      <c r="A17" s="199" t="s">
        <v>510</v>
      </c>
      <c r="B17" s="199"/>
      <c r="C17" s="116">
        <f>C14+C16</f>
        <v>836737000</v>
      </c>
      <c r="D17" s="116">
        <f aca="true" t="shared" si="2" ref="D17:K17">D14+D16</f>
        <v>0</v>
      </c>
      <c r="E17" s="116">
        <f t="shared" si="2"/>
        <v>836737000</v>
      </c>
      <c r="F17" s="116">
        <f t="shared" si="2"/>
        <v>0</v>
      </c>
      <c r="G17" s="116">
        <f t="shared" si="2"/>
        <v>0</v>
      </c>
      <c r="H17" s="116">
        <f t="shared" si="2"/>
        <v>0</v>
      </c>
      <c r="I17" s="116">
        <f t="shared" si="2"/>
        <v>836737000</v>
      </c>
      <c r="J17" s="116"/>
      <c r="K17" s="116">
        <f t="shared" si="2"/>
        <v>836737000</v>
      </c>
    </row>
    <row r="18" spans="1:11" ht="12.75">
      <c r="A18" s="278" t="s">
        <v>490</v>
      </c>
      <c r="B18" s="279"/>
      <c r="C18" s="279"/>
      <c r="D18" s="279"/>
      <c r="E18" s="279"/>
      <c r="F18" s="282"/>
      <c r="G18" s="282"/>
      <c r="H18" s="282"/>
      <c r="I18" s="281"/>
      <c r="J18" s="114"/>
      <c r="K18" s="283"/>
    </row>
    <row r="19" spans="1:11" ht="12.75">
      <c r="A19" s="174">
        <v>1</v>
      </c>
      <c r="B19" s="98" t="s">
        <v>491</v>
      </c>
      <c r="C19" s="84">
        <v>3500000</v>
      </c>
      <c r="D19" s="84"/>
      <c r="E19" s="84">
        <f>SUM(C19:D19)</f>
        <v>3500000</v>
      </c>
      <c r="F19" s="281">
        <v>-3500000</v>
      </c>
      <c r="G19" s="281"/>
      <c r="H19" s="281">
        <f>SUM(F19:G19)</f>
        <v>-3500000</v>
      </c>
      <c r="I19" s="281">
        <f>E19+H19</f>
        <v>0</v>
      </c>
      <c r="J19" s="114">
        <v>0.89</v>
      </c>
      <c r="K19" s="281">
        <v>3500000</v>
      </c>
    </row>
    <row r="20" spans="1:11" ht="12.75">
      <c r="A20" s="174">
        <v>2</v>
      </c>
      <c r="B20" s="115" t="s">
        <v>898</v>
      </c>
      <c r="C20" s="84">
        <v>630000</v>
      </c>
      <c r="D20" s="84"/>
      <c r="E20" s="84">
        <f>SUM(C20:D20)</f>
        <v>630000</v>
      </c>
      <c r="F20" s="281">
        <v>0</v>
      </c>
      <c r="G20" s="281"/>
      <c r="H20" s="281">
        <f>SUM(F20:G20)</f>
        <v>0</v>
      </c>
      <c r="I20" s="281">
        <f>E20+H20</f>
        <v>630000</v>
      </c>
      <c r="J20" s="115">
        <v>21</v>
      </c>
      <c r="K20" s="281">
        <v>630000</v>
      </c>
    </row>
    <row r="21" spans="1:11" ht="12.75">
      <c r="A21" s="174">
        <v>3</v>
      </c>
      <c r="B21" s="98" t="s">
        <v>731</v>
      </c>
      <c r="C21" s="84">
        <v>1850000</v>
      </c>
      <c r="D21" s="84">
        <v>0</v>
      </c>
      <c r="E21" s="84">
        <f>SUM(C21:D21)</f>
        <v>1850000</v>
      </c>
      <c r="F21" s="281">
        <v>0</v>
      </c>
      <c r="G21" s="281">
        <v>0</v>
      </c>
      <c r="H21" s="281">
        <f>SUM(F21:G21)</f>
        <v>0</v>
      </c>
      <c r="I21" s="281">
        <f>E21+H21</f>
        <v>1850000</v>
      </c>
      <c r="J21" s="114">
        <v>7.98</v>
      </c>
      <c r="K21" s="284">
        <v>1850000</v>
      </c>
    </row>
    <row r="22" spans="1:11" ht="12.75">
      <c r="A22" s="174">
        <v>4</v>
      </c>
      <c r="B22" s="181" t="s">
        <v>899</v>
      </c>
      <c r="C22" s="84">
        <v>0</v>
      </c>
      <c r="D22" s="84">
        <v>180000</v>
      </c>
      <c r="E22" s="84">
        <f>SUM(C22:D22)</f>
        <v>180000</v>
      </c>
      <c r="F22" s="281">
        <v>0</v>
      </c>
      <c r="G22" s="281">
        <v>0</v>
      </c>
      <c r="H22" s="281">
        <f>SUM(F22:G22)</f>
        <v>0</v>
      </c>
      <c r="I22" s="281">
        <f>E22+H22</f>
        <v>180000</v>
      </c>
      <c r="J22" s="114">
        <v>0.23</v>
      </c>
      <c r="K22" s="284">
        <v>180000</v>
      </c>
    </row>
    <row r="23" spans="1:11" ht="12.75">
      <c r="A23" s="174">
        <v>5</v>
      </c>
      <c r="B23" s="98" t="s">
        <v>900</v>
      </c>
      <c r="C23" s="84">
        <v>0</v>
      </c>
      <c r="D23" s="84">
        <v>75000</v>
      </c>
      <c r="E23" s="84">
        <f>SUM(C23:D23)</f>
        <v>75000</v>
      </c>
      <c r="F23" s="281">
        <v>0</v>
      </c>
      <c r="G23" s="281">
        <v>0</v>
      </c>
      <c r="H23" s="281">
        <f>SUM(F23:G23)</f>
        <v>0</v>
      </c>
      <c r="I23" s="281">
        <f>E23+H23</f>
        <v>75000</v>
      </c>
      <c r="J23" s="114">
        <v>15</v>
      </c>
      <c r="K23" s="284">
        <v>75000</v>
      </c>
    </row>
    <row r="24" spans="1:11" ht="12.75">
      <c r="A24" s="453" t="s">
        <v>729</v>
      </c>
      <c r="B24" s="454"/>
      <c r="C24" s="84">
        <f aca="true" t="shared" si="3" ref="C24:I24">SUM(C19:C23)</f>
        <v>5980000</v>
      </c>
      <c r="D24" s="84">
        <f t="shared" si="3"/>
        <v>255000</v>
      </c>
      <c r="E24" s="84">
        <f t="shared" si="3"/>
        <v>6235000</v>
      </c>
      <c r="F24" s="84">
        <f t="shared" si="3"/>
        <v>-3500000</v>
      </c>
      <c r="G24" s="84">
        <f t="shared" si="3"/>
        <v>0</v>
      </c>
      <c r="H24" s="84">
        <f t="shared" si="3"/>
        <v>-3500000</v>
      </c>
      <c r="I24" s="84">
        <f t="shared" si="3"/>
        <v>2735000</v>
      </c>
      <c r="J24" s="84"/>
      <c r="K24" s="84">
        <f>SUM(K19:K23)</f>
        <v>6235000</v>
      </c>
    </row>
    <row r="25" spans="1:11" ht="12.75">
      <c r="A25" s="174">
        <v>1</v>
      </c>
      <c r="B25" s="98" t="s">
        <v>732</v>
      </c>
      <c r="C25" s="84">
        <v>7800000</v>
      </c>
      <c r="D25" s="84"/>
      <c r="E25" s="84">
        <f>SUM(C25:D25)</f>
        <v>7800000</v>
      </c>
      <c r="F25" s="281">
        <v>-7800000</v>
      </c>
      <c r="G25" s="281"/>
      <c r="H25" s="281">
        <f>SUM(F25:G25)</f>
        <v>-7800000</v>
      </c>
      <c r="I25" s="281">
        <f>E25+H25</f>
        <v>0</v>
      </c>
      <c r="J25" s="114">
        <v>53.74</v>
      </c>
      <c r="K25" s="281">
        <v>8770000</v>
      </c>
    </row>
    <row r="26" spans="1:11" ht="12.75">
      <c r="A26" s="174">
        <v>2</v>
      </c>
      <c r="B26" s="98" t="s">
        <v>492</v>
      </c>
      <c r="C26" s="84">
        <v>147780000</v>
      </c>
      <c r="D26" s="84">
        <v>0</v>
      </c>
      <c r="E26" s="84">
        <f>SUM(C26:D26)</f>
        <v>147780000</v>
      </c>
      <c r="F26" s="281">
        <v>0</v>
      </c>
      <c r="G26" s="281"/>
      <c r="H26" s="281">
        <f>SUM(F26:G26)</f>
        <v>0</v>
      </c>
      <c r="I26" s="281">
        <f>E26+H26</f>
        <v>147780000</v>
      </c>
      <c r="J26" s="115">
        <v>62.1</v>
      </c>
      <c r="K26" s="281">
        <v>136110000</v>
      </c>
    </row>
    <row r="27" spans="1:11" ht="12.75">
      <c r="A27" s="174">
        <v>3</v>
      </c>
      <c r="B27" s="115" t="s">
        <v>901</v>
      </c>
      <c r="C27" s="84">
        <v>20050000</v>
      </c>
      <c r="D27" s="84" t="s">
        <v>493</v>
      </c>
      <c r="E27" s="84">
        <f>SUM(C27:D27)</f>
        <v>20050000</v>
      </c>
      <c r="F27" s="281">
        <v>-20050000</v>
      </c>
      <c r="G27" s="281">
        <v>0</v>
      </c>
      <c r="H27" s="281">
        <f>SUM(F27:G27)</f>
        <v>-20050000</v>
      </c>
      <c r="I27" s="281">
        <f>E27+H27</f>
        <v>0</v>
      </c>
      <c r="J27" s="115">
        <v>96.15</v>
      </c>
      <c r="K27" s="281">
        <v>39210000</v>
      </c>
    </row>
    <row r="28" spans="1:11" ht="12.75">
      <c r="A28" s="174">
        <v>4</v>
      </c>
      <c r="B28" s="115" t="s">
        <v>902</v>
      </c>
      <c r="C28" s="84">
        <v>23690000</v>
      </c>
      <c r="D28" s="84"/>
      <c r="E28" s="84">
        <f>SUM(C28:D28)</f>
        <v>23690000</v>
      </c>
      <c r="F28" s="281">
        <v>-23690000</v>
      </c>
      <c r="G28" s="281">
        <v>0</v>
      </c>
      <c r="H28" s="281">
        <f>SUM(F28:G28)</f>
        <v>-23690000</v>
      </c>
      <c r="I28" s="281">
        <f>E28+H28</f>
        <v>0</v>
      </c>
      <c r="J28" s="115">
        <v>100</v>
      </c>
      <c r="K28" s="281">
        <v>42600000</v>
      </c>
    </row>
    <row r="29" spans="1:11" ht="12.75">
      <c r="A29" s="453" t="s">
        <v>730</v>
      </c>
      <c r="B29" s="454"/>
      <c r="C29" s="84">
        <f aca="true" t="shared" si="4" ref="C29:I29">SUM(C25:C28)</f>
        <v>199320000</v>
      </c>
      <c r="D29" s="84">
        <f t="shared" si="4"/>
        <v>0</v>
      </c>
      <c r="E29" s="84">
        <f t="shared" si="4"/>
        <v>199320000</v>
      </c>
      <c r="F29" s="84">
        <f t="shared" si="4"/>
        <v>-51540000</v>
      </c>
      <c r="G29" s="84">
        <f t="shared" si="4"/>
        <v>0</v>
      </c>
      <c r="H29" s="84">
        <f t="shared" si="4"/>
        <v>-51540000</v>
      </c>
      <c r="I29" s="84">
        <f t="shared" si="4"/>
        <v>147780000</v>
      </c>
      <c r="J29" s="84"/>
      <c r="K29" s="84">
        <f>SUM(K25:K28)</f>
        <v>226690000</v>
      </c>
    </row>
    <row r="30" spans="1:11" ht="12.75">
      <c r="A30" s="199" t="s">
        <v>510</v>
      </c>
      <c r="B30" s="199"/>
      <c r="C30" s="116">
        <f aca="true" t="shared" si="5" ref="C30:I30">C24+C29</f>
        <v>205300000</v>
      </c>
      <c r="D30" s="116">
        <f t="shared" si="5"/>
        <v>255000</v>
      </c>
      <c r="E30" s="116">
        <f t="shared" si="5"/>
        <v>205555000</v>
      </c>
      <c r="F30" s="116">
        <f t="shared" si="5"/>
        <v>-55040000</v>
      </c>
      <c r="G30" s="116">
        <f t="shared" si="5"/>
        <v>0</v>
      </c>
      <c r="H30" s="116">
        <f t="shared" si="5"/>
        <v>-55040000</v>
      </c>
      <c r="I30" s="116">
        <f t="shared" si="5"/>
        <v>150515000</v>
      </c>
      <c r="J30" s="116"/>
      <c r="K30" s="116">
        <f>K24+K29</f>
        <v>232925000</v>
      </c>
    </row>
    <row r="31" spans="1:11" ht="12.75">
      <c r="A31" s="453" t="s">
        <v>729</v>
      </c>
      <c r="B31" s="454"/>
      <c r="C31" s="116">
        <f aca="true" t="shared" si="6" ref="C31:I31">C14+C24</f>
        <v>11307000</v>
      </c>
      <c r="D31" s="116">
        <f t="shared" si="6"/>
        <v>255000</v>
      </c>
      <c r="E31" s="116">
        <f t="shared" si="6"/>
        <v>11562000</v>
      </c>
      <c r="F31" s="116">
        <f t="shared" si="6"/>
        <v>-3500000</v>
      </c>
      <c r="G31" s="116">
        <f t="shared" si="6"/>
        <v>0</v>
      </c>
      <c r="H31" s="116">
        <f t="shared" si="6"/>
        <v>-3500000</v>
      </c>
      <c r="I31" s="116">
        <f t="shared" si="6"/>
        <v>8062000</v>
      </c>
      <c r="J31" s="116"/>
      <c r="K31" s="116">
        <f>K14+K24</f>
        <v>11562000</v>
      </c>
    </row>
    <row r="32" spans="1:11" ht="12.75">
      <c r="A32" s="453" t="s">
        <v>730</v>
      </c>
      <c r="B32" s="454"/>
      <c r="C32" s="116">
        <f aca="true" t="shared" si="7" ref="C32:K32">C16+C29</f>
        <v>1030730000</v>
      </c>
      <c r="D32" s="116">
        <f t="shared" si="7"/>
        <v>0</v>
      </c>
      <c r="E32" s="116">
        <f t="shared" si="7"/>
        <v>1030730000</v>
      </c>
      <c r="F32" s="116">
        <f t="shared" si="7"/>
        <v>-51540000</v>
      </c>
      <c r="G32" s="116">
        <f t="shared" si="7"/>
        <v>0</v>
      </c>
      <c r="H32" s="116">
        <f t="shared" si="7"/>
        <v>-51540000</v>
      </c>
      <c r="I32" s="116">
        <f t="shared" si="7"/>
        <v>979190000</v>
      </c>
      <c r="J32" s="116">
        <f t="shared" si="7"/>
        <v>0</v>
      </c>
      <c r="K32" s="116">
        <f t="shared" si="7"/>
        <v>1058100000</v>
      </c>
    </row>
    <row r="33" spans="1:11" ht="12.75">
      <c r="A33" s="199" t="s">
        <v>690</v>
      </c>
      <c r="B33" s="199"/>
      <c r="C33" s="116">
        <f aca="true" t="shared" si="8" ref="C33:I33">SUM(C30+C17)</f>
        <v>1042037000</v>
      </c>
      <c r="D33" s="116">
        <f t="shared" si="8"/>
        <v>255000</v>
      </c>
      <c r="E33" s="116">
        <f t="shared" si="8"/>
        <v>1042292000</v>
      </c>
      <c r="F33" s="116">
        <f t="shared" si="8"/>
        <v>-55040000</v>
      </c>
      <c r="G33" s="116">
        <f t="shared" si="8"/>
        <v>0</v>
      </c>
      <c r="H33" s="116">
        <f t="shared" si="8"/>
        <v>-55040000</v>
      </c>
      <c r="I33" s="116">
        <f t="shared" si="8"/>
        <v>987252000</v>
      </c>
      <c r="J33" s="116"/>
      <c r="K33" s="116">
        <f>SUM(K30+K17)</f>
        <v>1069662000</v>
      </c>
    </row>
  </sheetData>
  <sheetProtection/>
  <mergeCells count="12">
    <mergeCell ref="A16:B16"/>
    <mergeCell ref="A24:B24"/>
    <mergeCell ref="A31:B31"/>
    <mergeCell ref="A32:B32"/>
    <mergeCell ref="A2:K2"/>
    <mergeCell ref="A3:K3"/>
    <mergeCell ref="A6:K6"/>
    <mergeCell ref="A4:K4"/>
    <mergeCell ref="A7:K7"/>
    <mergeCell ref="A29:B29"/>
    <mergeCell ref="A10:B10"/>
    <mergeCell ref="A14:B14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.625" style="62" customWidth="1"/>
    <col min="2" max="2" width="36.25390625" style="62" customWidth="1"/>
    <col min="3" max="3" width="11.00390625" style="62" customWidth="1"/>
    <col min="4" max="4" width="10.875" style="62" customWidth="1"/>
    <col min="5" max="5" width="9.75390625" style="62" customWidth="1"/>
    <col min="6" max="6" width="3.375" style="62" customWidth="1"/>
    <col min="7" max="7" width="27.75390625" style="62" bestFit="1" customWidth="1"/>
    <col min="8" max="8" width="10.375" style="62" customWidth="1"/>
    <col min="9" max="9" width="11.125" style="62" customWidth="1"/>
    <col min="10" max="10" width="10.125" style="62" customWidth="1"/>
    <col min="11" max="16384" width="9.125" style="62" customWidth="1"/>
  </cols>
  <sheetData>
    <row r="1" spans="1:10" ht="25.5">
      <c r="A1" s="385" t="s">
        <v>557</v>
      </c>
      <c r="B1" s="386"/>
      <c r="C1" s="63" t="s">
        <v>559</v>
      </c>
      <c r="D1" s="63" t="s">
        <v>560</v>
      </c>
      <c r="E1" s="63" t="s">
        <v>516</v>
      </c>
      <c r="F1" s="385" t="s">
        <v>558</v>
      </c>
      <c r="G1" s="386"/>
      <c r="H1" s="63" t="s">
        <v>559</v>
      </c>
      <c r="I1" s="63" t="s">
        <v>560</v>
      </c>
      <c r="J1" s="63" t="s">
        <v>516</v>
      </c>
    </row>
    <row r="2" spans="1:10" ht="23.25" customHeight="1">
      <c r="A2" s="66">
        <v>1</v>
      </c>
      <c r="B2" s="312" t="s">
        <v>112</v>
      </c>
      <c r="C2" s="65">
        <v>171213</v>
      </c>
      <c r="D2" s="65">
        <v>301733</v>
      </c>
      <c r="E2" s="65">
        <v>314412</v>
      </c>
      <c r="F2" s="68">
        <v>1</v>
      </c>
      <c r="G2" s="312" t="s">
        <v>113</v>
      </c>
      <c r="H2" s="64">
        <f>SUM(H3:H5)</f>
        <v>1997424</v>
      </c>
      <c r="I2" s="64">
        <f>SUM(I3:I5)</f>
        <v>2776216</v>
      </c>
      <c r="J2" s="64">
        <f>SUM(J3:J5)</f>
        <v>2678195</v>
      </c>
    </row>
    <row r="3" spans="1:10" ht="22.5" customHeight="1">
      <c r="A3" s="68">
        <v>2</v>
      </c>
      <c r="B3" s="312" t="s">
        <v>62</v>
      </c>
      <c r="C3" s="64">
        <v>688150</v>
      </c>
      <c r="D3" s="64">
        <v>748099</v>
      </c>
      <c r="E3" s="64">
        <v>788725</v>
      </c>
      <c r="F3" s="69"/>
      <c r="G3" s="66" t="s">
        <v>522</v>
      </c>
      <c r="H3" s="64">
        <v>793245</v>
      </c>
      <c r="I3" s="64">
        <v>1286279</v>
      </c>
      <c r="J3" s="64">
        <v>1266513</v>
      </c>
    </row>
    <row r="4" spans="1:10" ht="25.5" customHeight="1">
      <c r="A4" s="69"/>
      <c r="B4" s="66" t="s">
        <v>561</v>
      </c>
      <c r="C4" s="64">
        <v>639000</v>
      </c>
      <c r="D4" s="64">
        <v>702924</v>
      </c>
      <c r="E4" s="64">
        <v>737786</v>
      </c>
      <c r="F4" s="69"/>
      <c r="G4" s="66" t="s">
        <v>523</v>
      </c>
      <c r="H4" s="64">
        <v>210339</v>
      </c>
      <c r="I4" s="64">
        <v>259254</v>
      </c>
      <c r="J4" s="64">
        <v>253989</v>
      </c>
    </row>
    <row r="5" spans="1:10" ht="25.5">
      <c r="A5" s="69"/>
      <c r="B5" s="67" t="s">
        <v>562</v>
      </c>
      <c r="C5" s="64">
        <v>10350</v>
      </c>
      <c r="D5" s="64">
        <v>6375</v>
      </c>
      <c r="E5" s="64">
        <v>8739</v>
      </c>
      <c r="F5" s="69"/>
      <c r="G5" s="66" t="s">
        <v>524</v>
      </c>
      <c r="H5" s="64">
        <v>993840</v>
      </c>
      <c r="I5" s="64">
        <v>1230683</v>
      </c>
      <c r="J5" s="64">
        <v>1157693</v>
      </c>
    </row>
    <row r="6" spans="1:10" ht="25.5" customHeight="1">
      <c r="A6" s="69"/>
      <c r="B6" s="66" t="s">
        <v>563</v>
      </c>
      <c r="C6" s="64">
        <v>38800</v>
      </c>
      <c r="D6" s="64">
        <v>38800</v>
      </c>
      <c r="E6" s="64">
        <v>42200</v>
      </c>
      <c r="F6" s="64">
        <v>2</v>
      </c>
      <c r="G6" s="67" t="s">
        <v>567</v>
      </c>
      <c r="H6" s="64">
        <v>905836</v>
      </c>
      <c r="I6" s="64">
        <v>691155</v>
      </c>
      <c r="J6" s="64">
        <v>677147</v>
      </c>
    </row>
    <row r="7" spans="1:10" ht="24.75" customHeight="1">
      <c r="A7" s="66">
        <v>3</v>
      </c>
      <c r="B7" s="66" t="s">
        <v>532</v>
      </c>
      <c r="C7" s="64">
        <v>2049632</v>
      </c>
      <c r="D7" s="64">
        <v>1777870</v>
      </c>
      <c r="E7" s="64">
        <v>1777765</v>
      </c>
      <c r="F7" s="64">
        <v>3</v>
      </c>
      <c r="G7" s="67" t="s">
        <v>694</v>
      </c>
      <c r="H7" s="64">
        <v>3000</v>
      </c>
      <c r="I7" s="64">
        <v>3450</v>
      </c>
      <c r="J7" s="64">
        <v>3450</v>
      </c>
    </row>
    <row r="8" spans="1:10" ht="20.25" customHeight="1">
      <c r="A8" s="66">
        <v>4</v>
      </c>
      <c r="B8" s="66" t="s">
        <v>564</v>
      </c>
      <c r="C8" s="64">
        <v>215177</v>
      </c>
      <c r="D8" s="64">
        <v>875889</v>
      </c>
      <c r="E8" s="64">
        <v>852898</v>
      </c>
      <c r="F8" s="64">
        <v>4</v>
      </c>
      <c r="G8" s="66" t="s">
        <v>498</v>
      </c>
      <c r="H8" s="64">
        <v>251032</v>
      </c>
      <c r="I8" s="64">
        <v>248041</v>
      </c>
      <c r="J8" s="64">
        <v>0</v>
      </c>
    </row>
    <row r="9" spans="1:10" ht="19.5" customHeight="1">
      <c r="A9" s="66">
        <v>5</v>
      </c>
      <c r="B9" s="67" t="s">
        <v>539</v>
      </c>
      <c r="C9" s="64">
        <v>3000</v>
      </c>
      <c r="D9" s="64">
        <v>3000</v>
      </c>
      <c r="E9" s="64">
        <v>3354</v>
      </c>
      <c r="F9" s="64">
        <v>5</v>
      </c>
      <c r="G9" s="67" t="s">
        <v>695</v>
      </c>
      <c r="H9" s="64">
        <v>92885</v>
      </c>
      <c r="I9" s="64">
        <v>92885</v>
      </c>
      <c r="J9" s="64">
        <v>92885</v>
      </c>
    </row>
    <row r="10" spans="1:10" ht="25.5" customHeight="1">
      <c r="A10" s="66">
        <v>6</v>
      </c>
      <c r="B10" s="66" t="s">
        <v>565</v>
      </c>
      <c r="C10" s="64">
        <v>123005</v>
      </c>
      <c r="D10" s="64">
        <v>114758</v>
      </c>
      <c r="E10" s="64">
        <v>114758</v>
      </c>
      <c r="F10" s="72"/>
      <c r="G10" s="73"/>
      <c r="H10" s="74"/>
      <c r="I10" s="74"/>
      <c r="J10" s="75"/>
    </row>
    <row r="11" spans="1:10" ht="25.5" customHeight="1">
      <c r="A11" s="66">
        <v>7</v>
      </c>
      <c r="B11" s="66" t="s">
        <v>531</v>
      </c>
      <c r="C11" s="64">
        <v>0</v>
      </c>
      <c r="D11" s="64">
        <v>0</v>
      </c>
      <c r="E11" s="64">
        <v>0</v>
      </c>
      <c r="F11" s="76"/>
      <c r="G11" s="77"/>
      <c r="H11" s="78"/>
      <c r="I11" s="78"/>
      <c r="J11" s="79"/>
    </row>
    <row r="12" spans="1:10" ht="25.5" customHeight="1">
      <c r="A12" s="66">
        <v>8</v>
      </c>
      <c r="B12" s="312" t="s">
        <v>111</v>
      </c>
      <c r="C12" s="64"/>
      <c r="D12" s="64">
        <v>-9602</v>
      </c>
      <c r="E12" s="64"/>
      <c r="F12" s="76"/>
      <c r="G12" s="77"/>
      <c r="H12" s="78"/>
      <c r="I12" s="78"/>
      <c r="J12" s="79"/>
    </row>
    <row r="13" spans="1:10" ht="24" customHeight="1">
      <c r="A13" s="70" t="s">
        <v>566</v>
      </c>
      <c r="B13" s="71"/>
      <c r="C13" s="64">
        <f>SUM(C7:C11)+C2+C3</f>
        <v>3250177</v>
      </c>
      <c r="D13" s="64">
        <f>SUM(D7:D11)+D2+D3+D12</f>
        <v>3811747</v>
      </c>
      <c r="E13" s="64">
        <f>SUM(E7:E11)+E2+E3</f>
        <v>3851912</v>
      </c>
      <c r="F13" s="70" t="s">
        <v>568</v>
      </c>
      <c r="G13" s="71"/>
      <c r="H13" s="64">
        <f>H2+H6+H8+H9+H7</f>
        <v>3250177</v>
      </c>
      <c r="I13" s="64">
        <f>I2+I6+I8+I9+I7</f>
        <v>3811747</v>
      </c>
      <c r="J13" s="64">
        <f>J2+J6+J8+J9+J7</f>
        <v>3451677</v>
      </c>
    </row>
  </sheetData>
  <sheetProtection/>
  <mergeCells count="2">
    <mergeCell ref="A1:B1"/>
    <mergeCell ref="F1:G1"/>
  </mergeCells>
  <printOptions horizontalCentered="1" verticalCentered="1"/>
  <pageMargins left="0.3937007874015748" right="0.3937007874015748" top="1.1811023622047245" bottom="0.7874015748031497" header="0.31496062992125984" footer="0.5118110236220472"/>
  <pageSetup horizontalDpi="600" verticalDpi="600" orientation="landscape" paperSize="9" r:id="rId1"/>
  <headerFooter alignWithMargins="0">
    <oddHeader>&amp;Lezer forintban&amp;CKomló város
működtetési célú bevételeinek és kiadásainak összesített
m é r l e g e
2013. december 31.&amp;R2.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5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8.875" style="186" bestFit="1" customWidth="1"/>
    <col min="2" max="2" width="25.00390625" style="0" customWidth="1"/>
    <col min="3" max="3" width="16.75390625" style="0" customWidth="1"/>
    <col min="4" max="4" width="15.625" style="0" customWidth="1"/>
    <col min="5" max="5" width="15.75390625" style="0" customWidth="1"/>
  </cols>
  <sheetData>
    <row r="1" ht="12.75">
      <c r="E1" s="35" t="s">
        <v>749</v>
      </c>
    </row>
    <row r="2" spans="1:5" ht="15">
      <c r="A2" s="442" t="s">
        <v>709</v>
      </c>
      <c r="B2" s="442"/>
      <c r="C2" s="442"/>
      <c r="D2" s="442"/>
      <c r="E2" s="442"/>
    </row>
    <row r="3" spans="1:5" ht="15">
      <c r="A3" s="442" t="s">
        <v>734</v>
      </c>
      <c r="B3" s="442"/>
      <c r="C3" s="442"/>
      <c r="D3" s="442"/>
      <c r="E3" s="442"/>
    </row>
    <row r="4" spans="1:5" ht="15">
      <c r="A4" s="442" t="s">
        <v>735</v>
      </c>
      <c r="B4" s="442"/>
      <c r="C4" s="442"/>
      <c r="D4" s="442"/>
      <c r="E4" s="442"/>
    </row>
    <row r="8" spans="1:5" ht="12.75">
      <c r="A8" s="495" t="s">
        <v>736</v>
      </c>
      <c r="B8" s="495"/>
      <c r="C8" s="495"/>
      <c r="D8" s="495"/>
      <c r="E8" s="495"/>
    </row>
    <row r="9" spans="1:5" ht="12.75">
      <c r="A9" s="495" t="s">
        <v>737</v>
      </c>
      <c r="B9" s="495"/>
      <c r="C9" s="495"/>
      <c r="D9" s="495"/>
      <c r="E9" s="495"/>
    </row>
    <row r="14" spans="1:5" s="285" customFormat="1" ht="25.5">
      <c r="A14" s="255" t="s">
        <v>738</v>
      </c>
      <c r="B14" s="10" t="s">
        <v>739</v>
      </c>
      <c r="C14" s="10" t="s">
        <v>903</v>
      </c>
      <c r="D14" s="165" t="s">
        <v>904</v>
      </c>
      <c r="E14" s="165" t="s">
        <v>740</v>
      </c>
    </row>
    <row r="15" spans="1:5" ht="12.75">
      <c r="A15" s="41">
        <v>1</v>
      </c>
      <c r="B15" s="2" t="s">
        <v>905</v>
      </c>
      <c r="C15" s="81">
        <v>18756</v>
      </c>
      <c r="D15" s="81">
        <v>12504</v>
      </c>
      <c r="E15" s="81">
        <f>SUM(C15-D15)</f>
        <v>6252</v>
      </c>
    </row>
    <row r="16" spans="1:5" ht="12.75">
      <c r="A16" s="41">
        <v>2</v>
      </c>
      <c r="B16" s="2" t="s">
        <v>741</v>
      </c>
      <c r="C16" s="81">
        <v>7500</v>
      </c>
      <c r="D16" s="81">
        <v>7500</v>
      </c>
      <c r="E16" s="81">
        <f aca="true" t="shared" si="0" ref="E16:E24">SUM(C16-D16)</f>
        <v>0</v>
      </c>
    </row>
    <row r="17" spans="1:5" ht="12.75">
      <c r="A17" s="41">
        <v>3</v>
      </c>
      <c r="B17" s="2" t="s">
        <v>906</v>
      </c>
      <c r="C17" s="81">
        <v>50000</v>
      </c>
      <c r="D17" s="81">
        <v>30000</v>
      </c>
      <c r="E17" s="81">
        <f t="shared" si="0"/>
        <v>20000</v>
      </c>
    </row>
    <row r="18" spans="1:5" ht="12.75">
      <c r="A18" s="41">
        <v>4</v>
      </c>
      <c r="B18" s="2" t="s">
        <v>742</v>
      </c>
      <c r="C18" s="81">
        <v>60000</v>
      </c>
      <c r="D18" s="81">
        <v>60000</v>
      </c>
      <c r="E18" s="81">
        <f t="shared" si="0"/>
        <v>0</v>
      </c>
    </row>
    <row r="19" spans="1:5" ht="12.75">
      <c r="A19" s="41">
        <v>5</v>
      </c>
      <c r="B19" s="2" t="s">
        <v>743</v>
      </c>
      <c r="C19" s="81">
        <v>27500</v>
      </c>
      <c r="D19" s="81">
        <v>27500</v>
      </c>
      <c r="E19" s="81">
        <f t="shared" si="0"/>
        <v>0</v>
      </c>
    </row>
    <row r="20" spans="1:5" ht="12.75">
      <c r="A20" s="41">
        <v>6</v>
      </c>
      <c r="B20" s="2" t="s">
        <v>744</v>
      </c>
      <c r="C20" s="81">
        <v>49000</v>
      </c>
      <c r="D20" s="81">
        <v>49000</v>
      </c>
      <c r="E20" s="81">
        <f t="shared" si="0"/>
        <v>0</v>
      </c>
    </row>
    <row r="21" spans="1:5" ht="12.75">
      <c r="A21" s="41">
        <v>7</v>
      </c>
      <c r="B21" s="2" t="s">
        <v>745</v>
      </c>
      <c r="C21" s="81">
        <v>-2500</v>
      </c>
      <c r="D21" s="81">
        <v>-2500</v>
      </c>
      <c r="E21" s="81">
        <f t="shared" si="0"/>
        <v>0</v>
      </c>
    </row>
    <row r="22" spans="1:5" ht="12.75">
      <c r="A22" s="41">
        <v>8</v>
      </c>
      <c r="B22" s="2" t="s">
        <v>746</v>
      </c>
      <c r="C22" s="81">
        <v>45000</v>
      </c>
      <c r="D22" s="81">
        <v>45000</v>
      </c>
      <c r="E22" s="81">
        <f t="shared" si="0"/>
        <v>0</v>
      </c>
    </row>
    <row r="23" spans="1:5" ht="12.75">
      <c r="A23" s="41">
        <v>9</v>
      </c>
      <c r="B23" s="2" t="s">
        <v>747</v>
      </c>
      <c r="C23" s="81">
        <v>40000</v>
      </c>
      <c r="D23" s="81">
        <v>40000</v>
      </c>
      <c r="E23" s="81">
        <f t="shared" si="0"/>
        <v>0</v>
      </c>
    </row>
    <row r="24" spans="1:5" ht="12.75">
      <c r="A24" s="41">
        <v>10</v>
      </c>
      <c r="B24" s="2" t="s">
        <v>748</v>
      </c>
      <c r="C24" s="81">
        <v>12500</v>
      </c>
      <c r="D24" s="81">
        <v>12500</v>
      </c>
      <c r="E24" s="81">
        <f t="shared" si="0"/>
        <v>0</v>
      </c>
    </row>
    <row r="25" spans="1:5" ht="51" customHeight="1">
      <c r="A25" s="286"/>
      <c r="B25" s="287" t="s">
        <v>510</v>
      </c>
      <c r="C25" s="288">
        <f>SUM(C15:C24)</f>
        <v>307756</v>
      </c>
      <c r="D25" s="288">
        <f>SUM(D15:D24)</f>
        <v>281504</v>
      </c>
      <c r="E25" s="288">
        <f>SUM(E15:E24)</f>
        <v>26252</v>
      </c>
    </row>
  </sheetData>
  <sheetProtection/>
  <mergeCells count="5">
    <mergeCell ref="A9:E9"/>
    <mergeCell ref="A2:E2"/>
    <mergeCell ref="A3:E3"/>
    <mergeCell ref="A4:E4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2.375" style="0" customWidth="1"/>
    <col min="2" max="2" width="25.00390625" style="0" customWidth="1"/>
    <col min="3" max="3" width="12.625" style="0" customWidth="1"/>
    <col min="4" max="4" width="11.00390625" style="0" bestFit="1" customWidth="1"/>
    <col min="5" max="5" width="15.00390625" style="0" customWidth="1"/>
    <col min="6" max="6" width="12.125" style="0" customWidth="1"/>
    <col min="7" max="7" width="12.25390625" style="0" customWidth="1"/>
    <col min="8" max="8" width="12.875" style="0" customWidth="1"/>
    <col min="9" max="9" width="13.75390625" style="0" customWidth="1"/>
    <col min="10" max="10" width="12.25390625" style="0" customWidth="1"/>
  </cols>
  <sheetData>
    <row r="1" ht="12.75">
      <c r="I1" s="35" t="s">
        <v>691</v>
      </c>
    </row>
    <row r="2" spans="1:10" ht="15">
      <c r="A2" s="442" t="s">
        <v>709</v>
      </c>
      <c r="B2" s="442"/>
      <c r="C2" s="442"/>
      <c r="D2" s="442"/>
      <c r="E2" s="442"/>
      <c r="F2" s="442"/>
      <c r="G2" s="442"/>
      <c r="H2" s="442"/>
      <c r="I2" s="442"/>
      <c r="J2" s="442"/>
    </row>
    <row r="3" spans="1:10" ht="15">
      <c r="A3" s="442" t="s">
        <v>402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0" ht="15">
      <c r="A4" s="442" t="s">
        <v>750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0" ht="15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>
      <c r="A6" s="499" t="s">
        <v>751</v>
      </c>
      <c r="B6" s="499"/>
      <c r="C6" s="499"/>
      <c r="D6" s="499"/>
      <c r="E6" s="499"/>
      <c r="F6" s="499"/>
      <c r="G6" s="499"/>
      <c r="H6" s="499"/>
      <c r="I6" s="499"/>
      <c r="J6" s="499"/>
    </row>
    <row r="7" spans="1:10" ht="15">
      <c r="A7" s="499" t="s">
        <v>907</v>
      </c>
      <c r="B7" s="499"/>
      <c r="C7" s="499"/>
      <c r="D7" s="499"/>
      <c r="E7" s="499"/>
      <c r="F7" s="499"/>
      <c r="G7" s="499"/>
      <c r="H7" s="499"/>
      <c r="I7" s="499"/>
      <c r="J7" s="499"/>
    </row>
    <row r="10" spans="1:10" ht="15">
      <c r="A10" s="497" t="s">
        <v>647</v>
      </c>
      <c r="B10" s="497" t="s">
        <v>752</v>
      </c>
      <c r="C10" s="498">
        <v>41274</v>
      </c>
      <c r="D10" s="498"/>
      <c r="E10" s="498"/>
      <c r="F10" s="498">
        <v>41639</v>
      </c>
      <c r="G10" s="498"/>
      <c r="H10" s="498"/>
      <c r="I10" s="496" t="s">
        <v>753</v>
      </c>
      <c r="J10" s="496" t="s">
        <v>754</v>
      </c>
    </row>
    <row r="11" spans="1:10" ht="30">
      <c r="A11" s="497"/>
      <c r="B11" s="497"/>
      <c r="C11" s="289" t="s">
        <v>755</v>
      </c>
      <c r="D11" s="289" t="s">
        <v>756</v>
      </c>
      <c r="E11" s="289" t="s">
        <v>757</v>
      </c>
      <c r="F11" s="289" t="s">
        <v>755</v>
      </c>
      <c r="G11" s="289" t="s">
        <v>756</v>
      </c>
      <c r="H11" s="289" t="s">
        <v>757</v>
      </c>
      <c r="I11" s="496"/>
      <c r="J11" s="496"/>
    </row>
    <row r="12" spans="1:10" ht="12.75">
      <c r="A12" s="2" t="s">
        <v>758</v>
      </c>
      <c r="B12" s="2" t="s">
        <v>759</v>
      </c>
      <c r="C12" s="81">
        <v>0</v>
      </c>
      <c r="D12" s="81">
        <v>350000</v>
      </c>
      <c r="E12" s="81">
        <f>SUM(C12:D12)</f>
        <v>350000</v>
      </c>
      <c r="F12" s="81">
        <v>0</v>
      </c>
      <c r="G12" s="81">
        <v>0</v>
      </c>
      <c r="H12" s="81">
        <f>SUM(F12:G12)</f>
        <v>0</v>
      </c>
      <c r="I12" s="81">
        <f aca="true" t="shared" si="0" ref="I12:J15">SUM(F12-C12)</f>
        <v>0</v>
      </c>
      <c r="J12" s="81">
        <f t="shared" si="0"/>
        <v>-350000</v>
      </c>
    </row>
    <row r="13" spans="1:10" ht="12.75">
      <c r="A13" s="2" t="s">
        <v>760</v>
      </c>
      <c r="B13" s="2" t="s">
        <v>761</v>
      </c>
      <c r="C13" s="81">
        <v>1223532</v>
      </c>
      <c r="D13" s="81">
        <v>0</v>
      </c>
      <c r="E13" s="81">
        <f>SUM(C13:D13)</f>
        <v>1223532</v>
      </c>
      <c r="F13" s="81">
        <v>873000</v>
      </c>
      <c r="G13" s="81">
        <v>0</v>
      </c>
      <c r="H13" s="81">
        <f>SUM(F13:G13)</f>
        <v>873000</v>
      </c>
      <c r="I13" s="81">
        <f t="shared" si="0"/>
        <v>-350532</v>
      </c>
      <c r="J13" s="81">
        <f t="shared" si="0"/>
        <v>0</v>
      </c>
    </row>
    <row r="14" spans="1:10" ht="12.75">
      <c r="A14" s="2" t="s">
        <v>760</v>
      </c>
      <c r="B14" s="2" t="s">
        <v>762</v>
      </c>
      <c r="C14" s="81">
        <v>1776404</v>
      </c>
      <c r="D14" s="81">
        <v>938477</v>
      </c>
      <c r="E14" s="81">
        <f>SUM(C14:D14)</f>
        <v>2714881</v>
      </c>
      <c r="F14" s="81">
        <v>2271404</v>
      </c>
      <c r="G14" s="81">
        <v>433690</v>
      </c>
      <c r="H14" s="81">
        <f>SUM(F14:G14)</f>
        <v>2705094</v>
      </c>
      <c r="I14" s="81">
        <f t="shared" si="0"/>
        <v>495000</v>
      </c>
      <c r="J14" s="81">
        <f t="shared" si="0"/>
        <v>-504787</v>
      </c>
    </row>
    <row r="15" spans="1:10" ht="12.75">
      <c r="A15" s="2" t="s">
        <v>763</v>
      </c>
      <c r="B15" s="2"/>
      <c r="C15" s="81">
        <v>1320000</v>
      </c>
      <c r="D15" s="81">
        <v>0</v>
      </c>
      <c r="E15" s="81">
        <f>SUM(C15:D15)</f>
        <v>1320000</v>
      </c>
      <c r="F15" s="81">
        <v>1320000</v>
      </c>
      <c r="G15" s="81">
        <v>0</v>
      </c>
      <c r="H15" s="81">
        <f>SUM(F15:G15)</f>
        <v>1320000</v>
      </c>
      <c r="I15" s="81">
        <f t="shared" si="0"/>
        <v>0</v>
      </c>
      <c r="J15" s="81">
        <f t="shared" si="0"/>
        <v>0</v>
      </c>
    </row>
    <row r="16" spans="1:10" ht="37.5" customHeight="1">
      <c r="A16" s="287" t="s">
        <v>690</v>
      </c>
      <c r="B16" s="287"/>
      <c r="C16" s="288">
        <f aca="true" t="shared" si="1" ref="C16:J16">SUM(C12:C15)</f>
        <v>4319936</v>
      </c>
      <c r="D16" s="288">
        <f t="shared" si="1"/>
        <v>1288477</v>
      </c>
      <c r="E16" s="288">
        <f t="shared" si="1"/>
        <v>5608413</v>
      </c>
      <c r="F16" s="288">
        <f t="shared" si="1"/>
        <v>4464404</v>
      </c>
      <c r="G16" s="288">
        <f t="shared" si="1"/>
        <v>433690</v>
      </c>
      <c r="H16" s="288">
        <f t="shared" si="1"/>
        <v>4898094</v>
      </c>
      <c r="I16" s="288">
        <f t="shared" si="1"/>
        <v>144468</v>
      </c>
      <c r="J16" s="288">
        <f t="shared" si="1"/>
        <v>-854787</v>
      </c>
    </row>
    <row r="21" spans="1:10" ht="12.75">
      <c r="A21" s="16"/>
      <c r="B21" s="16"/>
      <c r="C21" s="82"/>
      <c r="D21" s="16"/>
      <c r="E21" s="16"/>
      <c r="F21" s="16"/>
      <c r="G21" s="16"/>
      <c r="H21" s="16"/>
      <c r="I21" s="16"/>
      <c r="J21" s="16"/>
    </row>
    <row r="22" spans="1:10" ht="12.75">
      <c r="A22" s="16"/>
      <c r="B22" s="16"/>
      <c r="C22" s="82"/>
      <c r="D22" s="16"/>
      <c r="E22" s="16"/>
      <c r="F22" s="16"/>
      <c r="G22" s="16"/>
      <c r="H22" s="16"/>
      <c r="I22" s="16"/>
      <c r="J22" s="16"/>
    </row>
    <row r="23" spans="1:10" ht="12.75">
      <c r="A23" s="16"/>
      <c r="B23" s="16"/>
      <c r="C23" s="82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sheetProtection/>
  <mergeCells count="11">
    <mergeCell ref="A7:J7"/>
    <mergeCell ref="A2:J2"/>
    <mergeCell ref="A3:J3"/>
    <mergeCell ref="A4:J4"/>
    <mergeCell ref="A6:J6"/>
    <mergeCell ref="I10:I11"/>
    <mergeCell ref="J10:J11"/>
    <mergeCell ref="A10:A11"/>
    <mergeCell ref="B10:B11"/>
    <mergeCell ref="C10:E10"/>
    <mergeCell ref="F10:H10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375" style="89" customWidth="1"/>
    <col min="2" max="2" width="34.375" style="89" customWidth="1"/>
    <col min="3" max="3" width="9.25390625" style="89" customWidth="1"/>
    <col min="4" max="4" width="7.75390625" style="89" customWidth="1"/>
    <col min="5" max="5" width="10.875" style="89" customWidth="1"/>
    <col min="6" max="6" width="9.00390625" style="89" customWidth="1"/>
    <col min="7" max="7" width="8.875" style="89" customWidth="1"/>
    <col min="8" max="8" width="9.375" style="89" customWidth="1"/>
    <col min="9" max="9" width="5.875" style="89" customWidth="1"/>
    <col min="10" max="10" width="8.125" style="89" customWidth="1"/>
    <col min="11" max="12" width="10.00390625" style="89" customWidth="1"/>
    <col min="13" max="13" width="8.875" style="89" customWidth="1"/>
    <col min="14" max="14" width="10.00390625" style="89" customWidth="1"/>
    <col min="15" max="16384" width="9.125" style="89" customWidth="1"/>
  </cols>
  <sheetData>
    <row r="1" spans="1:14" ht="11.25">
      <c r="A1" s="491" t="s">
        <v>235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4" ht="59.25" customHeight="1">
      <c r="A2" s="329" t="s">
        <v>157</v>
      </c>
      <c r="B2" s="329" t="s">
        <v>647</v>
      </c>
      <c r="C2" s="329" t="s">
        <v>236</v>
      </c>
      <c r="D2" s="329" t="s">
        <v>237</v>
      </c>
      <c r="E2" s="329" t="s">
        <v>238</v>
      </c>
      <c r="F2" s="329" t="s">
        <v>239</v>
      </c>
      <c r="G2" s="329" t="s">
        <v>240</v>
      </c>
      <c r="H2" s="329" t="s">
        <v>241</v>
      </c>
      <c r="I2" s="329" t="s">
        <v>242</v>
      </c>
      <c r="J2" s="329" t="s">
        <v>243</v>
      </c>
      <c r="K2" s="329" t="s">
        <v>244</v>
      </c>
      <c r="L2" s="329" t="s">
        <v>245</v>
      </c>
      <c r="M2" s="329" t="s">
        <v>246</v>
      </c>
      <c r="N2" s="329" t="s">
        <v>247</v>
      </c>
    </row>
    <row r="3" spans="1:14" ht="11.25">
      <c r="A3" s="329">
        <v>1</v>
      </c>
      <c r="B3" s="329">
        <v>2</v>
      </c>
      <c r="C3" s="329">
        <v>3</v>
      </c>
      <c r="D3" s="329">
        <v>4</v>
      </c>
      <c r="E3" s="329">
        <v>5</v>
      </c>
      <c r="F3" s="329">
        <v>6</v>
      </c>
      <c r="G3" s="329">
        <v>7</v>
      </c>
      <c r="H3" s="329">
        <v>8</v>
      </c>
      <c r="I3" s="329">
        <v>9</v>
      </c>
      <c r="J3" s="329">
        <v>10</v>
      </c>
      <c r="K3" s="329">
        <v>11</v>
      </c>
      <c r="L3" s="329">
        <v>12</v>
      </c>
      <c r="M3" s="329">
        <v>13</v>
      </c>
      <c r="N3" s="329">
        <v>14</v>
      </c>
    </row>
    <row r="4" spans="1:14" ht="11.25">
      <c r="A4" s="334" t="s">
        <v>168</v>
      </c>
      <c r="B4" s="338" t="s">
        <v>248</v>
      </c>
      <c r="C4" s="336">
        <v>11886</v>
      </c>
      <c r="D4" s="336">
        <v>139</v>
      </c>
      <c r="E4" s="336">
        <v>1085</v>
      </c>
      <c r="F4" s="336">
        <v>175</v>
      </c>
      <c r="G4" s="336">
        <v>-242</v>
      </c>
      <c r="H4" s="336">
        <v>13043</v>
      </c>
      <c r="I4" s="336">
        <v>0</v>
      </c>
      <c r="J4" s="336">
        <v>306</v>
      </c>
      <c r="K4" s="336">
        <v>27</v>
      </c>
      <c r="L4" s="336">
        <v>11894</v>
      </c>
      <c r="M4" s="336">
        <v>816</v>
      </c>
      <c r="N4" s="336">
        <v>12710</v>
      </c>
    </row>
    <row r="5" spans="1:14" ht="11.25">
      <c r="A5" s="334" t="s">
        <v>172</v>
      </c>
      <c r="B5" s="338" t="s">
        <v>249</v>
      </c>
      <c r="C5" s="336">
        <v>0</v>
      </c>
      <c r="D5" s="336">
        <v>0</v>
      </c>
      <c r="E5" s="336">
        <v>0</v>
      </c>
      <c r="F5" s="336">
        <v>0</v>
      </c>
      <c r="G5" s="336">
        <v>0</v>
      </c>
      <c r="H5" s="336">
        <v>0</v>
      </c>
      <c r="I5" s="336">
        <v>0</v>
      </c>
      <c r="J5" s="336">
        <v>0</v>
      </c>
      <c r="K5" s="336">
        <v>0</v>
      </c>
      <c r="L5" s="336">
        <v>0</v>
      </c>
      <c r="M5" s="336">
        <v>0</v>
      </c>
      <c r="N5" s="336">
        <v>0</v>
      </c>
    </row>
    <row r="6" spans="1:14" ht="11.25">
      <c r="A6" s="334" t="s">
        <v>174</v>
      </c>
      <c r="B6" s="338" t="s">
        <v>250</v>
      </c>
      <c r="C6" s="336">
        <v>252588</v>
      </c>
      <c r="D6" s="336">
        <v>-1549</v>
      </c>
      <c r="E6" s="336">
        <v>1124938</v>
      </c>
      <c r="F6" s="336">
        <v>3073</v>
      </c>
      <c r="G6" s="336">
        <v>2661</v>
      </c>
      <c r="H6" s="336">
        <v>1381711</v>
      </c>
      <c r="I6" s="336">
        <v>0</v>
      </c>
      <c r="J6" s="336">
        <v>62167</v>
      </c>
      <c r="K6" s="336">
        <v>1027296</v>
      </c>
      <c r="L6" s="336">
        <v>191945</v>
      </c>
      <c r="M6" s="336">
        <v>100303</v>
      </c>
      <c r="N6" s="336">
        <v>292248</v>
      </c>
    </row>
    <row r="7" spans="1:14" ht="22.5">
      <c r="A7" s="334" t="s">
        <v>176</v>
      </c>
      <c r="B7" s="338" t="s">
        <v>251</v>
      </c>
      <c r="C7" s="336">
        <v>23008</v>
      </c>
      <c r="D7" s="336">
        <v>0</v>
      </c>
      <c r="E7" s="336">
        <v>40877</v>
      </c>
      <c r="F7" s="336">
        <v>0</v>
      </c>
      <c r="G7" s="336">
        <v>0</v>
      </c>
      <c r="H7" s="336">
        <v>63885</v>
      </c>
      <c r="I7" s="336">
        <v>0</v>
      </c>
      <c r="J7" s="336">
        <v>7513</v>
      </c>
      <c r="K7" s="336">
        <v>34687</v>
      </c>
      <c r="L7" s="336">
        <v>15495</v>
      </c>
      <c r="M7" s="336">
        <v>6190</v>
      </c>
      <c r="N7" s="336">
        <v>21685</v>
      </c>
    </row>
    <row r="8" spans="1:14" ht="11.25">
      <c r="A8" s="334" t="s">
        <v>178</v>
      </c>
      <c r="B8" s="338" t="s">
        <v>252</v>
      </c>
      <c r="C8" s="336">
        <v>134540</v>
      </c>
      <c r="D8" s="336">
        <v>0</v>
      </c>
      <c r="E8" s="336">
        <v>790308</v>
      </c>
      <c r="F8" s="336">
        <v>0</v>
      </c>
      <c r="G8" s="336">
        <v>0</v>
      </c>
      <c r="H8" s="336">
        <v>924848</v>
      </c>
      <c r="I8" s="336">
        <v>0</v>
      </c>
      <c r="J8" s="336">
        <v>38062</v>
      </c>
      <c r="K8" s="336">
        <v>699780</v>
      </c>
      <c r="L8" s="336">
        <v>96478</v>
      </c>
      <c r="M8" s="336">
        <v>90528</v>
      </c>
      <c r="N8" s="336">
        <v>187006</v>
      </c>
    </row>
    <row r="9" spans="1:14" ht="22.5">
      <c r="A9" s="334" t="s">
        <v>180</v>
      </c>
      <c r="B9" s="338" t="s">
        <v>253</v>
      </c>
      <c r="C9" s="336">
        <v>0</v>
      </c>
      <c r="D9" s="336">
        <v>0</v>
      </c>
      <c r="E9" s="336">
        <v>0</v>
      </c>
      <c r="F9" s="336">
        <v>0</v>
      </c>
      <c r="G9" s="336">
        <v>0</v>
      </c>
      <c r="H9" s="336">
        <v>0</v>
      </c>
      <c r="I9" s="336">
        <v>0</v>
      </c>
      <c r="J9" s="336">
        <v>0</v>
      </c>
      <c r="K9" s="336">
        <v>0</v>
      </c>
      <c r="L9" s="336">
        <v>0</v>
      </c>
      <c r="M9" s="336">
        <v>0</v>
      </c>
      <c r="N9" s="336">
        <v>0</v>
      </c>
    </row>
    <row r="10" spans="1:14" ht="11.25">
      <c r="A10" s="334" t="s">
        <v>182</v>
      </c>
      <c r="B10" s="338" t="s">
        <v>254</v>
      </c>
      <c r="C10" s="336">
        <v>10686</v>
      </c>
      <c r="D10" s="336">
        <v>0</v>
      </c>
      <c r="E10" s="336">
        <v>3365</v>
      </c>
      <c r="F10" s="336">
        <v>501</v>
      </c>
      <c r="G10" s="336">
        <v>242</v>
      </c>
      <c r="H10" s="336">
        <v>14794</v>
      </c>
      <c r="I10" s="336">
        <v>0</v>
      </c>
      <c r="J10" s="336">
        <v>2881</v>
      </c>
      <c r="K10" s="336">
        <v>3059</v>
      </c>
      <c r="L10" s="336">
        <v>8306</v>
      </c>
      <c r="M10" s="336">
        <v>548</v>
      </c>
      <c r="N10" s="336">
        <v>8854</v>
      </c>
    </row>
    <row r="11" spans="1:14" ht="11.25">
      <c r="A11" s="334" t="s">
        <v>184</v>
      </c>
      <c r="B11" s="338" t="s">
        <v>255</v>
      </c>
      <c r="C11" s="336">
        <v>13498</v>
      </c>
      <c r="D11" s="336">
        <v>-2896</v>
      </c>
      <c r="E11" s="336">
        <v>11496</v>
      </c>
      <c r="F11" s="336">
        <v>-95</v>
      </c>
      <c r="G11" s="336">
        <v>0</v>
      </c>
      <c r="H11" s="336">
        <v>22003</v>
      </c>
      <c r="I11" s="336">
        <v>0</v>
      </c>
      <c r="J11" s="336">
        <v>6042</v>
      </c>
      <c r="K11" s="336">
        <v>188</v>
      </c>
      <c r="L11" s="336">
        <v>4465</v>
      </c>
      <c r="M11" s="336">
        <v>11308</v>
      </c>
      <c r="N11" s="336">
        <v>15773</v>
      </c>
    </row>
    <row r="12" spans="1:14" ht="22.5">
      <c r="A12" s="331" t="s">
        <v>186</v>
      </c>
      <c r="B12" s="339" t="s">
        <v>313</v>
      </c>
      <c r="C12" s="333">
        <v>288658</v>
      </c>
      <c r="D12" s="333">
        <v>-4306</v>
      </c>
      <c r="E12" s="333">
        <v>1140884</v>
      </c>
      <c r="F12" s="333">
        <v>3654</v>
      </c>
      <c r="G12" s="333">
        <v>2661</v>
      </c>
      <c r="H12" s="333">
        <v>1431551</v>
      </c>
      <c r="I12" s="333">
        <v>0</v>
      </c>
      <c r="J12" s="333">
        <v>71396</v>
      </c>
      <c r="K12" s="333">
        <v>1030570</v>
      </c>
      <c r="L12" s="333">
        <v>216610</v>
      </c>
      <c r="M12" s="333">
        <v>112975</v>
      </c>
      <c r="N12" s="333">
        <v>329585</v>
      </c>
    </row>
  </sheetData>
  <sheetProtection/>
  <mergeCells count="1">
    <mergeCell ref="A1:N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Header>&amp;R18.sz.melléklet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43"/>
  <sheetViews>
    <sheetView zoomScalePageLayoutView="0" workbookViewId="0" topLeftCell="A19">
      <selection activeCell="G2" sqref="G2"/>
    </sheetView>
  </sheetViews>
  <sheetFormatPr defaultColWidth="9.00390625" defaultRowHeight="12.75"/>
  <cols>
    <col min="1" max="1" width="3.00390625" style="89" customWidth="1"/>
    <col min="2" max="2" width="42.75390625" style="89" customWidth="1"/>
    <col min="3" max="3" width="9.25390625" style="89" customWidth="1"/>
    <col min="4" max="4" width="7.75390625" style="89" customWidth="1"/>
    <col min="5" max="5" width="8.25390625" style="89" customWidth="1"/>
    <col min="6" max="6" width="9.25390625" style="89" customWidth="1"/>
    <col min="7" max="7" width="7.625" style="89" customWidth="1"/>
    <col min="8" max="8" width="8.625" style="89" customWidth="1"/>
    <col min="9" max="10" width="7.00390625" style="89" customWidth="1"/>
    <col min="11" max="11" width="9.25390625" style="89" customWidth="1"/>
    <col min="12" max="12" width="8.25390625" style="89" customWidth="1"/>
    <col min="13" max="13" width="7.25390625" style="89" customWidth="1"/>
    <col min="14" max="16384" width="9.125" style="89" customWidth="1"/>
  </cols>
  <sheetData>
    <row r="1" spans="1:14" ht="11.25">
      <c r="A1" s="491" t="s">
        <v>256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4" ht="92.25" customHeight="1">
      <c r="A2" s="329" t="s">
        <v>157</v>
      </c>
      <c r="B2" s="329" t="s">
        <v>647</v>
      </c>
      <c r="C2" s="329" t="s">
        <v>257</v>
      </c>
      <c r="D2" s="329" t="s">
        <v>258</v>
      </c>
      <c r="E2" s="329" t="s">
        <v>259</v>
      </c>
      <c r="F2" s="329" t="s">
        <v>239</v>
      </c>
      <c r="G2" s="329" t="s">
        <v>240</v>
      </c>
      <c r="H2" s="329" t="s">
        <v>260</v>
      </c>
      <c r="I2" s="329" t="s">
        <v>242</v>
      </c>
      <c r="J2" s="329" t="s">
        <v>261</v>
      </c>
      <c r="K2" s="329" t="s">
        <v>262</v>
      </c>
      <c r="L2" s="329" t="s">
        <v>263</v>
      </c>
      <c r="M2" s="329" t="s">
        <v>264</v>
      </c>
      <c r="N2" s="329" t="s">
        <v>265</v>
      </c>
    </row>
    <row r="3" spans="1:14" ht="11.25">
      <c r="A3" s="329">
        <v>1</v>
      </c>
      <c r="B3" s="329">
        <v>2</v>
      </c>
      <c r="C3" s="329">
        <v>3</v>
      </c>
      <c r="D3" s="329">
        <v>4</v>
      </c>
      <c r="E3" s="329">
        <v>5</v>
      </c>
      <c r="F3" s="329">
        <v>6</v>
      </c>
      <c r="G3" s="329">
        <v>7</v>
      </c>
      <c r="H3" s="329">
        <v>8</v>
      </c>
      <c r="I3" s="329">
        <v>9</v>
      </c>
      <c r="J3" s="329">
        <v>10</v>
      </c>
      <c r="K3" s="329">
        <v>11</v>
      </c>
      <c r="L3" s="329">
        <v>12</v>
      </c>
      <c r="M3" s="329">
        <v>13</v>
      </c>
      <c r="N3" s="329">
        <v>14</v>
      </c>
    </row>
    <row r="4" spans="1:14" ht="11.25">
      <c r="A4" s="331" t="s">
        <v>168</v>
      </c>
      <c r="B4" s="339" t="s">
        <v>266</v>
      </c>
      <c r="C4" s="333">
        <v>1877299</v>
      </c>
      <c r="D4" s="333">
        <v>0</v>
      </c>
      <c r="E4" s="333">
        <v>0</v>
      </c>
      <c r="F4" s="333">
        <v>-1739006</v>
      </c>
      <c r="G4" s="333">
        <v>0</v>
      </c>
      <c r="H4" s="333">
        <v>138293</v>
      </c>
      <c r="I4" s="333">
        <v>0</v>
      </c>
      <c r="J4" s="333">
        <v>0</v>
      </c>
      <c r="K4" s="333">
        <v>0</v>
      </c>
      <c r="L4" s="333">
        <v>138293</v>
      </c>
      <c r="M4" s="333">
        <v>0</v>
      </c>
      <c r="N4" s="333">
        <v>138293</v>
      </c>
    </row>
    <row r="5" spans="1:14" ht="11.25">
      <c r="A5" s="334" t="s">
        <v>172</v>
      </c>
      <c r="B5" s="338" t="s">
        <v>267</v>
      </c>
      <c r="C5" s="336">
        <v>0</v>
      </c>
      <c r="D5" s="336">
        <v>0</v>
      </c>
      <c r="E5" s="336">
        <v>0</v>
      </c>
      <c r="F5" s="336">
        <v>0</v>
      </c>
      <c r="G5" s="336">
        <v>0</v>
      </c>
      <c r="H5" s="336">
        <v>0</v>
      </c>
      <c r="I5" s="336">
        <v>0</v>
      </c>
      <c r="J5" s="336">
        <v>0</v>
      </c>
      <c r="K5" s="336">
        <v>0</v>
      </c>
      <c r="L5" s="336">
        <v>0</v>
      </c>
      <c r="M5" s="336">
        <v>0</v>
      </c>
      <c r="N5" s="336">
        <v>0</v>
      </c>
    </row>
    <row r="6" spans="1:14" ht="11.25">
      <c r="A6" s="334" t="s">
        <v>174</v>
      </c>
      <c r="B6" s="338" t="s">
        <v>268</v>
      </c>
      <c r="C6" s="336">
        <v>1153896</v>
      </c>
      <c r="D6" s="336">
        <v>0</v>
      </c>
      <c r="E6" s="336">
        <v>0</v>
      </c>
      <c r="F6" s="336">
        <v>-1153896</v>
      </c>
      <c r="G6" s="336">
        <v>0</v>
      </c>
      <c r="H6" s="336">
        <v>0</v>
      </c>
      <c r="I6" s="336">
        <v>0</v>
      </c>
      <c r="J6" s="336">
        <v>0</v>
      </c>
      <c r="K6" s="336">
        <v>0</v>
      </c>
      <c r="L6" s="336">
        <v>0</v>
      </c>
      <c r="M6" s="336">
        <v>0</v>
      </c>
      <c r="N6" s="336">
        <v>0</v>
      </c>
    </row>
    <row r="7" spans="1:14" ht="11.25">
      <c r="A7" s="334" t="s">
        <v>176</v>
      </c>
      <c r="B7" s="338" t="s">
        <v>269</v>
      </c>
      <c r="C7" s="336">
        <v>576948</v>
      </c>
      <c r="D7" s="336">
        <v>0</v>
      </c>
      <c r="E7" s="336">
        <v>0</v>
      </c>
      <c r="F7" s="336">
        <v>-576948</v>
      </c>
      <c r="G7" s="336">
        <v>0</v>
      </c>
      <c r="H7" s="336">
        <v>0</v>
      </c>
      <c r="I7" s="336">
        <v>0</v>
      </c>
      <c r="J7" s="336">
        <v>0</v>
      </c>
      <c r="K7" s="336">
        <v>0</v>
      </c>
      <c r="L7" s="336">
        <v>0</v>
      </c>
      <c r="M7" s="336">
        <v>0</v>
      </c>
      <c r="N7" s="336">
        <v>0</v>
      </c>
    </row>
    <row r="8" spans="1:14" ht="11.25">
      <c r="A8" s="334" t="s">
        <v>178</v>
      </c>
      <c r="B8" s="338" t="s">
        <v>270</v>
      </c>
      <c r="C8" s="336">
        <v>0</v>
      </c>
      <c r="D8" s="336">
        <v>0</v>
      </c>
      <c r="E8" s="336">
        <v>0</v>
      </c>
      <c r="F8" s="336">
        <v>0</v>
      </c>
      <c r="G8" s="336">
        <v>0</v>
      </c>
      <c r="H8" s="336">
        <v>0</v>
      </c>
      <c r="I8" s="336">
        <v>0</v>
      </c>
      <c r="J8" s="336">
        <v>0</v>
      </c>
      <c r="K8" s="336">
        <v>0</v>
      </c>
      <c r="L8" s="336">
        <v>0</v>
      </c>
      <c r="M8" s="336">
        <v>0</v>
      </c>
      <c r="N8" s="336">
        <v>0</v>
      </c>
    </row>
    <row r="9" spans="1:14" ht="11.25">
      <c r="A9" s="334" t="s">
        <v>180</v>
      </c>
      <c r="B9" s="338" t="s">
        <v>271</v>
      </c>
      <c r="C9" s="336">
        <v>0</v>
      </c>
      <c r="D9" s="336">
        <v>0</v>
      </c>
      <c r="E9" s="336">
        <v>0</v>
      </c>
      <c r="F9" s="336">
        <v>0</v>
      </c>
      <c r="G9" s="336">
        <v>0</v>
      </c>
      <c r="H9" s="336">
        <v>0</v>
      </c>
      <c r="I9" s="336">
        <v>0</v>
      </c>
      <c r="J9" s="336">
        <v>0</v>
      </c>
      <c r="K9" s="336">
        <v>0</v>
      </c>
      <c r="L9" s="336">
        <v>0</v>
      </c>
      <c r="M9" s="336">
        <v>0</v>
      </c>
      <c r="N9" s="336">
        <v>0</v>
      </c>
    </row>
    <row r="10" spans="1:14" ht="11.25">
      <c r="A10" s="334" t="s">
        <v>182</v>
      </c>
      <c r="B10" s="338" t="s">
        <v>272</v>
      </c>
      <c r="C10" s="336">
        <v>0</v>
      </c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6">
        <v>0</v>
      </c>
      <c r="J10" s="336">
        <v>0</v>
      </c>
      <c r="K10" s="336">
        <v>0</v>
      </c>
      <c r="L10" s="336">
        <v>0</v>
      </c>
      <c r="M10" s="336">
        <v>0</v>
      </c>
      <c r="N10" s="336">
        <v>0</v>
      </c>
    </row>
    <row r="11" spans="1:14" ht="11.25">
      <c r="A11" s="331" t="s">
        <v>184</v>
      </c>
      <c r="B11" s="339" t="s">
        <v>273</v>
      </c>
      <c r="C11" s="333">
        <v>146455</v>
      </c>
      <c r="D11" s="333">
        <v>0</v>
      </c>
      <c r="E11" s="333">
        <v>0</v>
      </c>
      <c r="F11" s="333">
        <v>-8162</v>
      </c>
      <c r="G11" s="333">
        <v>0</v>
      </c>
      <c r="H11" s="333">
        <v>138293</v>
      </c>
      <c r="I11" s="333">
        <v>0</v>
      </c>
      <c r="J11" s="333">
        <v>0</v>
      </c>
      <c r="K11" s="333">
        <v>0</v>
      </c>
      <c r="L11" s="333">
        <v>138293</v>
      </c>
      <c r="M11" s="333">
        <v>0</v>
      </c>
      <c r="N11" s="333">
        <v>138293</v>
      </c>
    </row>
    <row r="12" spans="1:14" ht="11.25">
      <c r="A12" s="334" t="s">
        <v>186</v>
      </c>
      <c r="B12" s="338" t="s">
        <v>274</v>
      </c>
      <c r="C12" s="336">
        <v>0</v>
      </c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6">
        <v>0</v>
      </c>
      <c r="N12" s="336">
        <v>0</v>
      </c>
    </row>
    <row r="13" spans="1:14" ht="11.25">
      <c r="A13" s="331" t="s">
        <v>188</v>
      </c>
      <c r="B13" s="339" t="s">
        <v>275</v>
      </c>
      <c r="C13" s="333">
        <v>299628</v>
      </c>
      <c r="D13" s="333">
        <v>-12054</v>
      </c>
      <c r="E13" s="333">
        <v>1348081</v>
      </c>
      <c r="F13" s="333">
        <v>287192</v>
      </c>
      <c r="G13" s="333">
        <v>0</v>
      </c>
      <c r="H13" s="333">
        <v>1922847</v>
      </c>
      <c r="I13" s="333">
        <v>0</v>
      </c>
      <c r="J13" s="333">
        <v>195977</v>
      </c>
      <c r="K13" s="333">
        <v>1273395</v>
      </c>
      <c r="L13" s="333">
        <v>378789</v>
      </c>
      <c r="M13" s="333">
        <v>74686</v>
      </c>
      <c r="N13" s="333">
        <v>453475</v>
      </c>
    </row>
    <row r="14" spans="1:14" ht="11.25">
      <c r="A14" s="331" t="s">
        <v>190</v>
      </c>
      <c r="B14" s="339" t="s">
        <v>276</v>
      </c>
      <c r="C14" s="333">
        <v>0</v>
      </c>
      <c r="D14" s="333">
        <v>0</v>
      </c>
      <c r="E14" s="333">
        <v>0</v>
      </c>
      <c r="F14" s="333">
        <v>0</v>
      </c>
      <c r="G14" s="333">
        <v>0</v>
      </c>
      <c r="H14" s="333">
        <v>0</v>
      </c>
      <c r="I14" s="333">
        <v>0</v>
      </c>
      <c r="J14" s="333">
        <v>0</v>
      </c>
      <c r="K14" s="333">
        <v>0</v>
      </c>
      <c r="L14" s="333">
        <v>0</v>
      </c>
      <c r="M14" s="333">
        <v>0</v>
      </c>
      <c r="N14" s="333">
        <v>0</v>
      </c>
    </row>
    <row r="15" spans="1:14" ht="22.5">
      <c r="A15" s="334" t="s">
        <v>192</v>
      </c>
      <c r="B15" s="338" t="s">
        <v>277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336">
        <v>0</v>
      </c>
    </row>
    <row r="16" spans="1:14" ht="11.25">
      <c r="A16" s="331" t="s">
        <v>195</v>
      </c>
      <c r="B16" s="339" t="s">
        <v>278</v>
      </c>
      <c r="C16" s="333">
        <v>92885</v>
      </c>
      <c r="D16" s="333">
        <v>0</v>
      </c>
      <c r="E16" s="333">
        <v>0</v>
      </c>
      <c r="F16" s="333">
        <v>0</v>
      </c>
      <c r="G16" s="333">
        <v>0</v>
      </c>
      <c r="H16" s="333">
        <v>92885</v>
      </c>
      <c r="I16" s="333">
        <v>0</v>
      </c>
      <c r="J16" s="333">
        <v>92885</v>
      </c>
      <c r="K16" s="333">
        <v>0</v>
      </c>
      <c r="L16" s="333">
        <v>0</v>
      </c>
      <c r="M16" s="333">
        <v>0</v>
      </c>
      <c r="N16" s="333">
        <v>0</v>
      </c>
    </row>
    <row r="17" spans="1:14" ht="11.25">
      <c r="A17" s="334" t="s">
        <v>197</v>
      </c>
      <c r="B17" s="338" t="s">
        <v>279</v>
      </c>
      <c r="C17" s="336">
        <v>0</v>
      </c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0</v>
      </c>
    </row>
    <row r="18" spans="1:14" ht="22.5">
      <c r="A18" s="334" t="s">
        <v>199</v>
      </c>
      <c r="B18" s="338" t="s">
        <v>280</v>
      </c>
      <c r="C18" s="336">
        <v>0</v>
      </c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</row>
    <row r="19" spans="1:14" ht="22.5">
      <c r="A19" s="334" t="s">
        <v>201</v>
      </c>
      <c r="B19" s="338" t="s">
        <v>281</v>
      </c>
      <c r="C19" s="336">
        <v>0</v>
      </c>
      <c r="D19" s="336">
        <v>0</v>
      </c>
      <c r="E19" s="336">
        <v>0</v>
      </c>
      <c r="F19" s="336">
        <v>0</v>
      </c>
      <c r="G19" s="336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336">
        <v>0</v>
      </c>
    </row>
    <row r="20" spans="1:14" ht="22.5">
      <c r="A20" s="331" t="s">
        <v>203</v>
      </c>
      <c r="B20" s="339" t="s">
        <v>282</v>
      </c>
      <c r="C20" s="333">
        <v>119368</v>
      </c>
      <c r="D20" s="333">
        <v>0</v>
      </c>
      <c r="E20" s="333">
        <v>0</v>
      </c>
      <c r="F20" s="333">
        <v>287192</v>
      </c>
      <c r="G20" s="333">
        <v>0</v>
      </c>
      <c r="H20" s="333">
        <v>406560</v>
      </c>
      <c r="I20" s="333">
        <v>0</v>
      </c>
      <c r="J20" s="333">
        <v>71197</v>
      </c>
      <c r="K20" s="333">
        <v>0</v>
      </c>
      <c r="L20" s="333">
        <v>335363</v>
      </c>
      <c r="M20" s="333">
        <v>0</v>
      </c>
      <c r="N20" s="333">
        <v>335363</v>
      </c>
    </row>
    <row r="21" spans="1:14" ht="11.25">
      <c r="A21" s="334" t="s">
        <v>205</v>
      </c>
      <c r="B21" s="338" t="s">
        <v>283</v>
      </c>
      <c r="C21" s="336">
        <v>0</v>
      </c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</row>
    <row r="22" spans="1:14" ht="22.5">
      <c r="A22" s="334" t="s">
        <v>207</v>
      </c>
      <c r="B22" s="338" t="s">
        <v>284</v>
      </c>
      <c r="C22" s="336">
        <v>79579</v>
      </c>
      <c r="D22" s="336">
        <v>0</v>
      </c>
      <c r="E22" s="336">
        <v>0</v>
      </c>
      <c r="F22" s="336">
        <v>209827</v>
      </c>
      <c r="G22" s="336">
        <v>0</v>
      </c>
      <c r="H22" s="336">
        <v>289406</v>
      </c>
      <c r="I22" s="336">
        <v>0</v>
      </c>
      <c r="J22" s="336">
        <v>47465</v>
      </c>
      <c r="K22" s="336">
        <v>0</v>
      </c>
      <c r="L22" s="336">
        <v>241941</v>
      </c>
      <c r="M22" s="336">
        <v>0</v>
      </c>
      <c r="N22" s="336">
        <v>241941</v>
      </c>
    </row>
    <row r="23" spans="1:14" ht="22.5">
      <c r="A23" s="334" t="s">
        <v>209</v>
      </c>
      <c r="B23" s="338" t="s">
        <v>285</v>
      </c>
      <c r="C23" s="336">
        <v>39789</v>
      </c>
      <c r="D23" s="336">
        <v>0</v>
      </c>
      <c r="E23" s="336">
        <v>0</v>
      </c>
      <c r="F23" s="336">
        <v>77365</v>
      </c>
      <c r="G23" s="336">
        <v>0</v>
      </c>
      <c r="H23" s="336">
        <v>117154</v>
      </c>
      <c r="I23" s="336">
        <v>0</v>
      </c>
      <c r="J23" s="336">
        <v>23732</v>
      </c>
      <c r="K23" s="336">
        <v>0</v>
      </c>
      <c r="L23" s="336">
        <v>93422</v>
      </c>
      <c r="M23" s="336">
        <v>0</v>
      </c>
      <c r="N23" s="336">
        <v>93422</v>
      </c>
    </row>
    <row r="24" spans="1:14" ht="22.5">
      <c r="A24" s="331" t="s">
        <v>211</v>
      </c>
      <c r="B24" s="339" t="s">
        <v>286</v>
      </c>
      <c r="C24" s="333">
        <v>22909</v>
      </c>
      <c r="D24" s="333">
        <v>-214</v>
      </c>
      <c r="E24" s="333">
        <v>1306918</v>
      </c>
      <c r="F24" s="333">
        <v>0</v>
      </c>
      <c r="G24" s="333">
        <v>0</v>
      </c>
      <c r="H24" s="333">
        <v>1329613</v>
      </c>
      <c r="I24" s="333">
        <v>0</v>
      </c>
      <c r="J24" s="333">
        <v>22695</v>
      </c>
      <c r="K24" s="333">
        <v>1255161</v>
      </c>
      <c r="L24" s="333">
        <v>0</v>
      </c>
      <c r="M24" s="333">
        <v>51757</v>
      </c>
      <c r="N24" s="333">
        <v>51757</v>
      </c>
    </row>
    <row r="25" spans="1:14" ht="11.25">
      <c r="A25" s="334" t="s">
        <v>213</v>
      </c>
      <c r="B25" s="338" t="s">
        <v>287</v>
      </c>
      <c r="C25" s="336">
        <v>4942</v>
      </c>
      <c r="D25" s="336">
        <v>0</v>
      </c>
      <c r="E25" s="336">
        <v>200029</v>
      </c>
      <c r="F25" s="336">
        <v>0</v>
      </c>
      <c r="G25" s="336">
        <v>0</v>
      </c>
      <c r="H25" s="336">
        <v>204971</v>
      </c>
      <c r="I25" s="336">
        <v>0</v>
      </c>
      <c r="J25" s="336">
        <v>4942</v>
      </c>
      <c r="K25" s="336">
        <v>191064</v>
      </c>
      <c r="L25" s="336">
        <v>0</v>
      </c>
      <c r="M25" s="336">
        <v>8965</v>
      </c>
      <c r="N25" s="336">
        <v>8965</v>
      </c>
    </row>
    <row r="26" spans="1:14" ht="11.25">
      <c r="A26" s="334" t="s">
        <v>215</v>
      </c>
      <c r="B26" s="338" t="s">
        <v>288</v>
      </c>
      <c r="C26" s="336">
        <v>0</v>
      </c>
      <c r="D26" s="336">
        <v>0</v>
      </c>
      <c r="E26" s="336">
        <v>42115</v>
      </c>
      <c r="F26" s="336">
        <v>0</v>
      </c>
      <c r="G26" s="336">
        <v>0</v>
      </c>
      <c r="H26" s="336">
        <v>42115</v>
      </c>
      <c r="I26" s="336">
        <v>0</v>
      </c>
      <c r="J26" s="336">
        <v>0</v>
      </c>
      <c r="K26" s="336">
        <v>38565</v>
      </c>
      <c r="L26" s="336">
        <v>0</v>
      </c>
      <c r="M26" s="336">
        <v>3550</v>
      </c>
      <c r="N26" s="336">
        <v>3550</v>
      </c>
    </row>
    <row r="27" spans="1:14" ht="11.25">
      <c r="A27" s="334" t="s">
        <v>217</v>
      </c>
      <c r="B27" s="338" t="s">
        <v>289</v>
      </c>
      <c r="C27" s="336">
        <v>722</v>
      </c>
      <c r="D27" s="336">
        <v>-9</v>
      </c>
      <c r="E27" s="336">
        <v>234447</v>
      </c>
      <c r="F27" s="336">
        <v>0</v>
      </c>
      <c r="G27" s="336">
        <v>0</v>
      </c>
      <c r="H27" s="336">
        <v>235160</v>
      </c>
      <c r="I27" s="336">
        <v>0</v>
      </c>
      <c r="J27" s="336">
        <v>713</v>
      </c>
      <c r="K27" s="336">
        <v>231431</v>
      </c>
      <c r="L27" s="336">
        <v>0</v>
      </c>
      <c r="M27" s="336">
        <v>3016</v>
      </c>
      <c r="N27" s="336">
        <v>3016</v>
      </c>
    </row>
    <row r="28" spans="1:14" ht="11.25">
      <c r="A28" s="334" t="s">
        <v>219</v>
      </c>
      <c r="B28" s="338" t="s">
        <v>290</v>
      </c>
      <c r="C28" s="336">
        <v>17245</v>
      </c>
      <c r="D28" s="336">
        <v>-205</v>
      </c>
      <c r="E28" s="336">
        <v>830327</v>
      </c>
      <c r="F28" s="336">
        <v>0</v>
      </c>
      <c r="G28" s="336">
        <v>0</v>
      </c>
      <c r="H28" s="336">
        <v>847367</v>
      </c>
      <c r="I28" s="336">
        <v>0</v>
      </c>
      <c r="J28" s="336">
        <v>17040</v>
      </c>
      <c r="K28" s="336">
        <v>794101</v>
      </c>
      <c r="L28" s="336">
        <v>0</v>
      </c>
      <c r="M28" s="336">
        <v>36226</v>
      </c>
      <c r="N28" s="336">
        <v>36226</v>
      </c>
    </row>
    <row r="29" spans="1:14" ht="11.25">
      <c r="A29" s="331" t="s">
        <v>221</v>
      </c>
      <c r="B29" s="339" t="s">
        <v>291</v>
      </c>
      <c r="C29" s="333">
        <v>64466</v>
      </c>
      <c r="D29" s="333">
        <v>-11840</v>
      </c>
      <c r="E29" s="333">
        <v>41163</v>
      </c>
      <c r="F29" s="333">
        <v>0</v>
      </c>
      <c r="G29" s="333">
        <v>0</v>
      </c>
      <c r="H29" s="333">
        <v>93789</v>
      </c>
      <c r="I29" s="333">
        <v>0</v>
      </c>
      <c r="J29" s="333">
        <v>9200</v>
      </c>
      <c r="K29" s="333">
        <v>18234</v>
      </c>
      <c r="L29" s="333">
        <v>43426</v>
      </c>
      <c r="M29" s="333">
        <v>22929</v>
      </c>
      <c r="N29" s="333">
        <v>66355</v>
      </c>
    </row>
    <row r="30" spans="1:14" ht="11.25">
      <c r="A30" s="334" t="s">
        <v>223</v>
      </c>
      <c r="B30" s="338" t="s">
        <v>292</v>
      </c>
      <c r="C30" s="336">
        <v>0</v>
      </c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</row>
    <row r="31" spans="1:14" ht="11.25">
      <c r="A31" s="334" t="s">
        <v>224</v>
      </c>
      <c r="B31" s="338" t="s">
        <v>293</v>
      </c>
      <c r="C31" s="336">
        <v>0</v>
      </c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</row>
    <row r="32" spans="1:14" ht="11.25">
      <c r="A32" s="334" t="s">
        <v>225</v>
      </c>
      <c r="B32" s="338" t="s">
        <v>294</v>
      </c>
      <c r="C32" s="336">
        <v>3097</v>
      </c>
      <c r="D32" s="336">
        <v>-458</v>
      </c>
      <c r="E32" s="336">
        <v>12675</v>
      </c>
      <c r="F32" s="336">
        <v>0</v>
      </c>
      <c r="G32" s="336">
        <v>0</v>
      </c>
      <c r="H32" s="336">
        <v>15314</v>
      </c>
      <c r="I32" s="336">
        <v>0</v>
      </c>
      <c r="J32" s="336">
        <v>2639</v>
      </c>
      <c r="K32" s="336">
        <v>7538</v>
      </c>
      <c r="L32" s="336">
        <v>0</v>
      </c>
      <c r="M32" s="336">
        <v>5137</v>
      </c>
      <c r="N32" s="336">
        <v>5137</v>
      </c>
    </row>
    <row r="33" spans="1:14" ht="11.25">
      <c r="A33" s="334" t="s">
        <v>227</v>
      </c>
      <c r="B33" s="338" t="s">
        <v>295</v>
      </c>
      <c r="C33" s="336">
        <v>19221</v>
      </c>
      <c r="D33" s="336">
        <v>-11193</v>
      </c>
      <c r="E33" s="336">
        <v>14989</v>
      </c>
      <c r="F33" s="336">
        <v>0</v>
      </c>
      <c r="G33" s="336">
        <v>0</v>
      </c>
      <c r="H33" s="336">
        <v>23017</v>
      </c>
      <c r="I33" s="336">
        <v>0</v>
      </c>
      <c r="J33" s="336">
        <v>0</v>
      </c>
      <c r="K33" s="336">
        <v>0</v>
      </c>
      <c r="L33" s="336">
        <v>8028</v>
      </c>
      <c r="M33" s="336">
        <v>14989</v>
      </c>
      <c r="N33" s="336">
        <v>23017</v>
      </c>
    </row>
    <row r="34" spans="1:14" ht="11.25">
      <c r="A34" s="334" t="s">
        <v>229</v>
      </c>
      <c r="B34" s="338" t="s">
        <v>296</v>
      </c>
      <c r="C34" s="336">
        <v>18060</v>
      </c>
      <c r="D34" s="336">
        <v>0</v>
      </c>
      <c r="E34" s="336">
        <v>0</v>
      </c>
      <c r="F34" s="336">
        <v>0</v>
      </c>
      <c r="G34" s="336">
        <v>0</v>
      </c>
      <c r="H34" s="336">
        <v>18060</v>
      </c>
      <c r="I34" s="336">
        <v>0</v>
      </c>
      <c r="J34" s="336">
        <v>5251</v>
      </c>
      <c r="K34" s="336">
        <v>0</v>
      </c>
      <c r="L34" s="336">
        <v>12809</v>
      </c>
      <c r="M34" s="336">
        <v>0</v>
      </c>
      <c r="N34" s="336">
        <v>12809</v>
      </c>
    </row>
    <row r="35" spans="1:14" ht="11.25">
      <c r="A35" s="334" t="s">
        <v>231</v>
      </c>
      <c r="B35" s="338" t="s">
        <v>297</v>
      </c>
      <c r="C35" s="336">
        <v>0</v>
      </c>
      <c r="D35" s="336">
        <v>0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336">
        <v>0</v>
      </c>
    </row>
    <row r="36" spans="1:14" ht="11.25">
      <c r="A36" s="334" t="s">
        <v>233</v>
      </c>
      <c r="B36" s="338" t="s">
        <v>298</v>
      </c>
      <c r="C36" s="336">
        <v>0</v>
      </c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36">
        <v>0</v>
      </c>
      <c r="N36" s="336">
        <v>0</v>
      </c>
    </row>
    <row r="37" spans="1:14" ht="11.25">
      <c r="A37" s="334" t="s">
        <v>299</v>
      </c>
      <c r="B37" s="338" t="s">
        <v>300</v>
      </c>
      <c r="C37" s="336">
        <v>0</v>
      </c>
      <c r="D37" s="336">
        <v>0</v>
      </c>
      <c r="E37" s="336">
        <v>0</v>
      </c>
      <c r="F37" s="336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336">
        <v>0</v>
      </c>
    </row>
    <row r="38" spans="1:14" ht="11.25">
      <c r="A38" s="334" t="s">
        <v>301</v>
      </c>
      <c r="B38" s="338" t="s">
        <v>302</v>
      </c>
      <c r="C38" s="336">
        <v>0</v>
      </c>
      <c r="D38" s="336">
        <v>0</v>
      </c>
      <c r="E38" s="336">
        <v>0</v>
      </c>
      <c r="F38" s="336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36">
        <v>0</v>
      </c>
      <c r="N38" s="336">
        <v>0</v>
      </c>
    </row>
    <row r="39" spans="1:14" ht="22.5">
      <c r="A39" s="334" t="s">
        <v>303</v>
      </c>
      <c r="B39" s="338" t="s">
        <v>304</v>
      </c>
      <c r="C39" s="336">
        <v>0</v>
      </c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6">
        <v>0</v>
      </c>
    </row>
    <row r="40" spans="1:14" ht="22.5">
      <c r="A40" s="334" t="s">
        <v>305</v>
      </c>
      <c r="B40" s="338" t="s">
        <v>306</v>
      </c>
      <c r="C40" s="336">
        <v>0</v>
      </c>
      <c r="D40" s="336">
        <v>0</v>
      </c>
      <c r="E40" s="336">
        <v>13316</v>
      </c>
      <c r="F40" s="336">
        <v>23899</v>
      </c>
      <c r="G40" s="336">
        <v>0</v>
      </c>
      <c r="H40" s="336">
        <v>37215</v>
      </c>
      <c r="I40" s="336">
        <v>0</v>
      </c>
      <c r="J40" s="336">
        <v>1310</v>
      </c>
      <c r="K40" s="336">
        <v>10696</v>
      </c>
      <c r="L40" s="336">
        <v>22589</v>
      </c>
      <c r="M40" s="336">
        <v>2620</v>
      </c>
      <c r="N40" s="336">
        <v>25209</v>
      </c>
    </row>
    <row r="41" spans="1:14" ht="22.5">
      <c r="A41" s="334" t="s">
        <v>307</v>
      </c>
      <c r="B41" s="338" t="s">
        <v>308</v>
      </c>
      <c r="C41" s="336">
        <v>189</v>
      </c>
      <c r="D41" s="336">
        <v>-189</v>
      </c>
      <c r="E41" s="336">
        <v>183</v>
      </c>
      <c r="F41" s="336">
        <v>0</v>
      </c>
      <c r="G41" s="336">
        <v>0</v>
      </c>
      <c r="H41" s="336">
        <v>183</v>
      </c>
      <c r="I41" s="336">
        <v>0</v>
      </c>
      <c r="J41" s="336">
        <v>0</v>
      </c>
      <c r="K41" s="336">
        <v>0</v>
      </c>
      <c r="L41" s="336">
        <v>0</v>
      </c>
      <c r="M41" s="336">
        <v>183</v>
      </c>
      <c r="N41" s="336">
        <v>183</v>
      </c>
    </row>
    <row r="42" spans="1:14" ht="11.25">
      <c r="A42" s="334" t="s">
        <v>309</v>
      </c>
      <c r="B42" s="338" t="s">
        <v>310</v>
      </c>
      <c r="C42" s="336">
        <v>23899</v>
      </c>
      <c r="D42" s="336">
        <v>0</v>
      </c>
      <c r="E42" s="336">
        <v>0</v>
      </c>
      <c r="F42" s="336">
        <v>-23899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36">
        <v>0</v>
      </c>
      <c r="N42" s="336">
        <v>0</v>
      </c>
    </row>
    <row r="43" spans="1:14" ht="11.25">
      <c r="A43" s="331" t="s">
        <v>311</v>
      </c>
      <c r="B43" s="339" t="s">
        <v>312</v>
      </c>
      <c r="C43" s="333">
        <v>2176927</v>
      </c>
      <c r="D43" s="333">
        <v>-12054</v>
      </c>
      <c r="E43" s="333">
        <v>1348081</v>
      </c>
      <c r="F43" s="333">
        <v>-1451814</v>
      </c>
      <c r="G43" s="333">
        <v>0</v>
      </c>
      <c r="H43" s="333">
        <v>2061140</v>
      </c>
      <c r="I43" s="333">
        <v>0</v>
      </c>
      <c r="J43" s="333">
        <v>195977</v>
      </c>
      <c r="K43" s="333">
        <v>1273395</v>
      </c>
      <c r="L43" s="333">
        <v>517082</v>
      </c>
      <c r="M43" s="333">
        <v>74686</v>
      </c>
      <c r="N43" s="333">
        <v>591768</v>
      </c>
    </row>
  </sheetData>
  <sheetProtection/>
  <mergeCells count="1">
    <mergeCell ref="A1:N1"/>
  </mergeCells>
  <printOptions/>
  <pageMargins left="0" right="0" top="0.7480314960629921" bottom="0.3937007874015748" header="0.31496062992125984" footer="0.31496062992125984"/>
  <pageSetup horizontalDpi="600" verticalDpi="600" orientation="landscape" paperSize="9" r:id="rId1"/>
  <headerFooter alignWithMargins="0">
    <oddHeader>&amp;R19.sz.melléklet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3.625" style="0" customWidth="1"/>
    <col min="2" max="2" width="35.875" style="0" bestFit="1" customWidth="1"/>
    <col min="3" max="3" width="9.875" style="0" customWidth="1"/>
    <col min="4" max="4" width="10.00390625" style="0" customWidth="1"/>
    <col min="6" max="6" width="3.375" style="0" customWidth="1"/>
    <col min="7" max="7" width="38.25390625" style="0" bestFit="1" customWidth="1"/>
    <col min="8" max="8" width="9.875" style="0" customWidth="1"/>
    <col min="9" max="9" width="10.00390625" style="0" customWidth="1"/>
  </cols>
  <sheetData>
    <row r="1" spans="1:10" ht="38.25">
      <c r="A1" s="385" t="s">
        <v>557</v>
      </c>
      <c r="B1" s="386"/>
      <c r="C1" s="63" t="s">
        <v>559</v>
      </c>
      <c r="D1" s="63" t="s">
        <v>560</v>
      </c>
      <c r="E1" s="63" t="s">
        <v>516</v>
      </c>
      <c r="F1" s="385" t="s">
        <v>558</v>
      </c>
      <c r="G1" s="386"/>
      <c r="H1" s="63" t="s">
        <v>559</v>
      </c>
      <c r="I1" s="63" t="s">
        <v>560</v>
      </c>
      <c r="J1" s="63" t="s">
        <v>516</v>
      </c>
    </row>
    <row r="2" spans="1:10" ht="18.75" customHeight="1">
      <c r="A2" s="3">
        <v>1</v>
      </c>
      <c r="B2" s="2" t="s">
        <v>569</v>
      </c>
      <c r="C2" s="81">
        <f>SUM(C3:C6)</f>
        <v>1025925</v>
      </c>
      <c r="D2" s="81">
        <f>SUM(D3:D8)</f>
        <v>990695</v>
      </c>
      <c r="E2" s="81">
        <f>SUM(E3:E8)</f>
        <v>253645</v>
      </c>
      <c r="F2" s="85">
        <v>1</v>
      </c>
      <c r="G2" s="2" t="s">
        <v>573</v>
      </c>
      <c r="H2" s="81">
        <f>SUM(H3:H7)</f>
        <v>1323972</v>
      </c>
      <c r="I2" s="81">
        <f>SUM(I3:I7)</f>
        <v>1025753</v>
      </c>
      <c r="J2" s="81">
        <f>SUM(J3:J7)</f>
        <v>432559</v>
      </c>
    </row>
    <row r="3" spans="1:10" ht="25.5">
      <c r="A3" s="12"/>
      <c r="B3" s="2" t="s">
        <v>570</v>
      </c>
      <c r="C3" s="81">
        <v>5200</v>
      </c>
      <c r="D3" s="81">
        <v>5200</v>
      </c>
      <c r="E3" s="81">
        <v>9624</v>
      </c>
      <c r="F3" s="12"/>
      <c r="G3" s="10" t="s">
        <v>574</v>
      </c>
      <c r="H3" s="81">
        <v>1089893</v>
      </c>
      <c r="I3" s="81">
        <v>774865</v>
      </c>
      <c r="J3" s="81">
        <v>269456</v>
      </c>
    </row>
    <row r="4" spans="1:10" ht="21.75" customHeight="1">
      <c r="A4" s="12"/>
      <c r="B4" s="10" t="s">
        <v>395</v>
      </c>
      <c r="C4" s="81">
        <v>14000</v>
      </c>
      <c r="D4" s="81">
        <v>14000</v>
      </c>
      <c r="E4" s="81">
        <v>14000</v>
      </c>
      <c r="F4" s="12"/>
      <c r="G4" s="2" t="s">
        <v>575</v>
      </c>
      <c r="H4" s="81">
        <v>20249</v>
      </c>
      <c r="I4" s="81">
        <v>24960</v>
      </c>
      <c r="J4" s="81">
        <v>17748</v>
      </c>
    </row>
    <row r="5" spans="1:10" ht="17.25" customHeight="1">
      <c r="A5" s="12"/>
      <c r="B5" s="3" t="s">
        <v>571</v>
      </c>
      <c r="C5" s="85">
        <v>953403</v>
      </c>
      <c r="D5" s="85">
        <v>912452</v>
      </c>
      <c r="E5" s="85">
        <v>181324</v>
      </c>
      <c r="F5" s="12"/>
      <c r="G5" s="2" t="s">
        <v>576</v>
      </c>
      <c r="H5" s="84">
        <v>20000</v>
      </c>
      <c r="I5" s="84">
        <v>47256</v>
      </c>
      <c r="J5" s="84">
        <v>41065</v>
      </c>
    </row>
    <row r="6" spans="1:10" ht="18" customHeight="1">
      <c r="A6" s="12"/>
      <c r="B6" s="10" t="s">
        <v>696</v>
      </c>
      <c r="C6" s="81">
        <v>53322</v>
      </c>
      <c r="D6" s="81">
        <v>53322</v>
      </c>
      <c r="E6" s="81">
        <v>38489</v>
      </c>
      <c r="F6" s="12"/>
      <c r="G6" s="2" t="s">
        <v>120</v>
      </c>
      <c r="H6" s="84">
        <v>116368</v>
      </c>
      <c r="I6" s="84">
        <v>118949</v>
      </c>
      <c r="J6" s="84">
        <v>72197</v>
      </c>
    </row>
    <row r="7" spans="2:10" ht="25.5">
      <c r="B7" s="165" t="s">
        <v>119</v>
      </c>
      <c r="C7" s="2"/>
      <c r="D7" s="84">
        <v>5662</v>
      </c>
      <c r="E7" s="84">
        <v>9338</v>
      </c>
      <c r="F7" s="4"/>
      <c r="G7" s="10" t="s">
        <v>577</v>
      </c>
      <c r="H7" s="84">
        <v>77462</v>
      </c>
      <c r="I7" s="84">
        <v>59723</v>
      </c>
      <c r="J7" s="84">
        <v>32093</v>
      </c>
    </row>
    <row r="8" spans="2:10" ht="12.75">
      <c r="B8" s="165" t="s">
        <v>115</v>
      </c>
      <c r="C8" s="2"/>
      <c r="D8" s="84">
        <v>59</v>
      </c>
      <c r="E8" s="2">
        <v>870</v>
      </c>
      <c r="F8" s="12">
        <v>2</v>
      </c>
      <c r="G8" s="2" t="s">
        <v>578</v>
      </c>
      <c r="H8" s="84">
        <f>SUM(H9:H14)</f>
        <v>116129</v>
      </c>
      <c r="I8" s="84">
        <f>SUM(I9:I14)</f>
        <v>70782</v>
      </c>
      <c r="J8" s="84">
        <f>SUM(J9:J14)</f>
        <v>0</v>
      </c>
    </row>
    <row r="9" spans="1:10" ht="12.75">
      <c r="A9" s="2">
        <v>2</v>
      </c>
      <c r="B9" s="2" t="s">
        <v>565</v>
      </c>
      <c r="C9" s="81">
        <v>94185</v>
      </c>
      <c r="D9" s="81">
        <v>94185</v>
      </c>
      <c r="E9" s="81">
        <v>94185</v>
      </c>
      <c r="F9" s="12"/>
      <c r="G9" s="10" t="s">
        <v>579</v>
      </c>
      <c r="H9" s="84">
        <v>14326</v>
      </c>
      <c r="I9" s="84">
        <v>12740</v>
      </c>
      <c r="J9" s="84"/>
    </row>
    <row r="10" spans="1:10" ht="12.75">
      <c r="A10" s="3">
        <v>3</v>
      </c>
      <c r="B10" s="11" t="s">
        <v>114</v>
      </c>
      <c r="C10" s="85">
        <v>0</v>
      </c>
      <c r="D10" s="85">
        <v>2053</v>
      </c>
      <c r="E10" s="85">
        <v>2053</v>
      </c>
      <c r="F10" s="132"/>
      <c r="G10" s="2" t="s">
        <v>697</v>
      </c>
      <c r="H10" s="84">
        <v>42222</v>
      </c>
      <c r="I10" s="84">
        <v>5632</v>
      </c>
      <c r="J10" s="2"/>
    </row>
    <row r="11" spans="1:10" ht="12.75">
      <c r="A11" s="3">
        <v>4</v>
      </c>
      <c r="B11" s="11" t="s">
        <v>539</v>
      </c>
      <c r="C11" s="85"/>
      <c r="D11" s="85"/>
      <c r="E11" s="85">
        <v>2919</v>
      </c>
      <c r="F11" s="132"/>
      <c r="G11" s="2"/>
      <c r="H11" s="84"/>
      <c r="I11" s="84"/>
      <c r="J11" s="2"/>
    </row>
    <row r="12" spans="1:10" ht="25.5">
      <c r="A12" s="2">
        <v>5</v>
      </c>
      <c r="B12" s="2" t="s">
        <v>531</v>
      </c>
      <c r="C12" s="81">
        <v>319991</v>
      </c>
      <c r="D12" s="81">
        <v>0</v>
      </c>
      <c r="E12" s="81">
        <v>0</v>
      </c>
      <c r="F12" s="12"/>
      <c r="G12" s="10" t="s">
        <v>117</v>
      </c>
      <c r="H12" s="84">
        <v>2581</v>
      </c>
      <c r="I12" s="84">
        <v>0</v>
      </c>
      <c r="J12" s="2"/>
    </row>
    <row r="13" spans="1:10" ht="12.75">
      <c r="A13" s="3"/>
      <c r="B13" s="3"/>
      <c r="C13" s="85"/>
      <c r="D13" s="85"/>
      <c r="E13" s="85"/>
      <c r="F13" s="12"/>
      <c r="G13" s="10" t="s">
        <v>118</v>
      </c>
      <c r="H13" s="84">
        <v>50000</v>
      </c>
      <c r="I13" s="84">
        <v>49745</v>
      </c>
      <c r="J13" s="2"/>
    </row>
    <row r="14" spans="1:10" ht="12.75">
      <c r="A14" s="4">
        <v>6</v>
      </c>
      <c r="B14" s="4" t="s">
        <v>116</v>
      </c>
      <c r="C14" s="133"/>
      <c r="D14" s="133">
        <v>9602</v>
      </c>
      <c r="E14" s="133"/>
      <c r="F14" s="12"/>
      <c r="G14" s="10" t="s">
        <v>698</v>
      </c>
      <c r="H14" s="84">
        <v>7000</v>
      </c>
      <c r="I14" s="84">
        <v>2665</v>
      </c>
      <c r="J14" s="2"/>
    </row>
    <row r="15" spans="1:10" ht="17.25" customHeight="1">
      <c r="A15" s="9" t="s">
        <v>566</v>
      </c>
      <c r="B15" s="83"/>
      <c r="C15" s="81">
        <f>C2+C9+C10+C12</f>
        <v>1440101</v>
      </c>
      <c r="D15" s="81">
        <f>D2+D9+D10+D12+D14</f>
        <v>1096535</v>
      </c>
      <c r="E15" s="81">
        <f>E2+E9+E10+E12+E11</f>
        <v>352802</v>
      </c>
      <c r="F15" s="9" t="s">
        <v>568</v>
      </c>
      <c r="G15" s="83"/>
      <c r="H15" s="84">
        <f>H2+H8</f>
        <v>1440101</v>
      </c>
      <c r="I15" s="84">
        <f>I2+I8</f>
        <v>1096535</v>
      </c>
      <c r="J15" s="84">
        <f>J2+J8</f>
        <v>432559</v>
      </c>
    </row>
    <row r="16" spans="3:5" ht="12.75">
      <c r="C16" s="80"/>
      <c r="D16" s="80"/>
      <c r="E16" s="80"/>
    </row>
    <row r="17" spans="3:5" ht="12.75">
      <c r="C17" s="80"/>
      <c r="D17" s="80"/>
      <c r="E17" s="80"/>
    </row>
    <row r="18" spans="3:5" ht="12.75">
      <c r="C18" s="80"/>
      <c r="D18" s="80"/>
      <c r="E18" s="80"/>
    </row>
    <row r="19" spans="3:5" ht="12.75">
      <c r="C19" s="80"/>
      <c r="D19" s="80"/>
      <c r="E19" s="80"/>
    </row>
    <row r="20" spans="3:5" ht="12.75">
      <c r="C20" s="80"/>
      <c r="D20" s="80"/>
      <c r="E20" s="80"/>
    </row>
    <row r="21" spans="3:5" ht="12.75">
      <c r="C21" s="80"/>
      <c r="D21" s="80"/>
      <c r="E21" s="80"/>
    </row>
    <row r="22" spans="3:5" ht="12.75">
      <c r="C22" s="80"/>
      <c r="D22" s="80"/>
      <c r="E22" s="80"/>
    </row>
    <row r="23" spans="3:5" ht="12.75">
      <c r="C23" s="80"/>
      <c r="D23" s="80"/>
      <c r="E23" s="80"/>
    </row>
  </sheetData>
  <sheetProtection/>
  <mergeCells count="2">
    <mergeCell ref="A1:B1"/>
    <mergeCell ref="F1:G1"/>
  </mergeCells>
  <printOptions horizontalCentered="1" verticalCentered="1"/>
  <pageMargins left="0.3937007874015748" right="0.3937007874015748" top="1.1811023622047245" bottom="0.5905511811023623" header="0.5118110236220472" footer="0.5118110236220472"/>
  <pageSetup horizontalDpi="600" verticalDpi="600" orientation="landscape" paperSize="9" r:id="rId1"/>
  <headerFooter alignWithMargins="0">
    <oddHeader>&amp;Lezer forintban&amp;CKomló város
fejlesztési bevételeinek és kiadásainak összesített
m é r l e g e
2013. december 31.&amp;R3.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D104"/>
  <sheetViews>
    <sheetView zoomScalePageLayoutView="0" workbookViewId="0" topLeftCell="A85">
      <selection activeCell="D102" sqref="D102"/>
    </sheetView>
  </sheetViews>
  <sheetFormatPr defaultColWidth="9.00390625" defaultRowHeight="12.75"/>
  <cols>
    <col min="1" max="1" width="63.75390625" style="92" bestFit="1" customWidth="1"/>
    <col min="2" max="3" width="9.125" style="120" customWidth="1"/>
    <col min="4" max="4" width="9.125" style="52" customWidth="1"/>
    <col min="5" max="16384" width="9.125" style="92" customWidth="1"/>
  </cols>
  <sheetData>
    <row r="1" spans="1:4" ht="18" customHeight="1">
      <c r="A1" s="152" t="s">
        <v>647</v>
      </c>
      <c r="B1" s="131" t="s">
        <v>513</v>
      </c>
      <c r="C1" s="131" t="s">
        <v>514</v>
      </c>
      <c r="D1" s="51" t="s">
        <v>645</v>
      </c>
    </row>
    <row r="2" spans="1:4" ht="12.75" customHeight="1">
      <c r="A2" s="22" t="s">
        <v>699</v>
      </c>
      <c r="B2" s="23">
        <v>160713</v>
      </c>
      <c r="C2" s="23">
        <v>271780</v>
      </c>
      <c r="D2" s="308">
        <v>272117</v>
      </c>
    </row>
    <row r="3" spans="1:4" ht="12.75" customHeight="1">
      <c r="A3" s="22" t="s">
        <v>51</v>
      </c>
      <c r="B3" s="23">
        <v>5000</v>
      </c>
      <c r="C3" s="23">
        <v>14875</v>
      </c>
      <c r="D3" s="308">
        <v>15849</v>
      </c>
    </row>
    <row r="4" spans="1:4" ht="12.75" customHeight="1">
      <c r="A4" s="22" t="s">
        <v>24</v>
      </c>
      <c r="B4" s="23">
        <f>B2+B3</f>
        <v>165713</v>
      </c>
      <c r="C4" s="23">
        <f>C2+C3</f>
        <v>286655</v>
      </c>
      <c r="D4" s="308">
        <f>D2+D3</f>
        <v>287966</v>
      </c>
    </row>
    <row r="5" spans="1:4" ht="12.75" customHeight="1">
      <c r="A5" s="22" t="s">
        <v>700</v>
      </c>
      <c r="B5" s="23">
        <v>5500</v>
      </c>
      <c r="C5" s="23">
        <v>15078</v>
      </c>
      <c r="D5" s="308">
        <v>26446</v>
      </c>
    </row>
    <row r="6" spans="1:4" ht="12.75" customHeight="1">
      <c r="A6" s="22" t="s">
        <v>701</v>
      </c>
      <c r="B6" s="23">
        <f>B4+B5</f>
        <v>171213</v>
      </c>
      <c r="C6" s="23">
        <f>C4+C5</f>
        <v>301733</v>
      </c>
      <c r="D6" s="308">
        <f>D4+D5</f>
        <v>314412</v>
      </c>
    </row>
    <row r="7" spans="1:4" ht="12.75" customHeight="1">
      <c r="A7" s="22" t="s">
        <v>62</v>
      </c>
      <c r="B7" s="23">
        <f>B13+B14+B15+B16+B17+B19+B20</f>
        <v>688150</v>
      </c>
      <c r="C7" s="23">
        <f>C13+C14+C15+C16+C17+C19+C20+C18</f>
        <v>748099</v>
      </c>
      <c r="D7" s="308">
        <f>SUM(D13:D20)</f>
        <v>788725</v>
      </c>
    </row>
    <row r="8" spans="1:4" ht="12.75" customHeight="1">
      <c r="A8" s="1" t="s">
        <v>580</v>
      </c>
      <c r="B8" s="5">
        <v>351000</v>
      </c>
      <c r="C8" s="5">
        <v>401000</v>
      </c>
      <c r="D8" s="122">
        <v>429657</v>
      </c>
    </row>
    <row r="9" spans="1:4" ht="12.75" customHeight="1">
      <c r="A9" s="1" t="s">
        <v>581</v>
      </c>
      <c r="B9" s="5">
        <v>140000</v>
      </c>
      <c r="C9" s="5">
        <v>153924</v>
      </c>
      <c r="D9" s="122">
        <v>154518</v>
      </c>
    </row>
    <row r="10" spans="1:4" ht="12.75" customHeight="1">
      <c r="A10" s="1" t="s">
        <v>582</v>
      </c>
      <c r="B10" s="5">
        <v>118000</v>
      </c>
      <c r="C10" s="5">
        <v>118000</v>
      </c>
      <c r="D10" s="122">
        <v>118234</v>
      </c>
    </row>
    <row r="11" spans="1:4" ht="12.75" customHeight="1">
      <c r="A11" s="1" t="s">
        <v>410</v>
      </c>
      <c r="B11" s="5">
        <v>25000</v>
      </c>
      <c r="C11" s="5">
        <v>25000</v>
      </c>
      <c r="D11" s="122">
        <v>28822</v>
      </c>
    </row>
    <row r="12" spans="1:4" ht="12.75" customHeight="1">
      <c r="A12" s="1" t="s">
        <v>583</v>
      </c>
      <c r="B12" s="5">
        <v>5000</v>
      </c>
      <c r="C12" s="5">
        <v>5000</v>
      </c>
      <c r="D12" s="122">
        <v>6555</v>
      </c>
    </row>
    <row r="13" spans="1:4" ht="12.75" customHeight="1">
      <c r="A13" s="293" t="s">
        <v>584</v>
      </c>
      <c r="B13" s="134">
        <f>B8+B9+B10+B11+B12</f>
        <v>639000</v>
      </c>
      <c r="C13" s="134">
        <f>C8+C9+C10+C11+C12</f>
        <v>702924</v>
      </c>
      <c r="D13" s="307">
        <f>SUM(D8:D12)</f>
        <v>737786</v>
      </c>
    </row>
    <row r="14" spans="1:4" ht="12.75" customHeight="1">
      <c r="A14" s="293" t="s">
        <v>585</v>
      </c>
      <c r="B14" s="134">
        <v>5000</v>
      </c>
      <c r="C14" s="134">
        <v>5000</v>
      </c>
      <c r="D14" s="307">
        <v>6577</v>
      </c>
    </row>
    <row r="15" spans="1:4" ht="12.75" customHeight="1">
      <c r="A15" s="293" t="s">
        <v>586</v>
      </c>
      <c r="B15" s="134">
        <v>38800</v>
      </c>
      <c r="C15" s="134">
        <v>38800</v>
      </c>
      <c r="D15" s="307">
        <v>42200</v>
      </c>
    </row>
    <row r="16" spans="1:4" ht="12.75" customHeight="1">
      <c r="A16" s="293" t="s">
        <v>588</v>
      </c>
      <c r="B16" s="134">
        <v>50</v>
      </c>
      <c r="C16" s="134">
        <v>50</v>
      </c>
      <c r="D16" s="307">
        <v>56</v>
      </c>
    </row>
    <row r="17" spans="1:4" ht="12.75" customHeight="1">
      <c r="A17" s="293" t="s">
        <v>25</v>
      </c>
      <c r="B17" s="134">
        <v>3300</v>
      </c>
      <c r="C17" s="134">
        <v>0</v>
      </c>
      <c r="D17" s="307"/>
    </row>
    <row r="18" spans="1:4" ht="12.75" customHeight="1">
      <c r="A18" s="293" t="s">
        <v>52</v>
      </c>
      <c r="B18" s="134"/>
      <c r="C18" s="134">
        <v>1325</v>
      </c>
      <c r="D18" s="307">
        <v>1051</v>
      </c>
    </row>
    <row r="19" spans="1:4" ht="12.75" customHeight="1">
      <c r="A19" s="294" t="s">
        <v>702</v>
      </c>
      <c r="B19" s="135">
        <v>500</v>
      </c>
      <c r="C19" s="135">
        <v>0</v>
      </c>
      <c r="D19" s="298">
        <v>60</v>
      </c>
    </row>
    <row r="20" spans="1:4" ht="12.75" customHeight="1">
      <c r="A20" s="294" t="s">
        <v>587</v>
      </c>
      <c r="B20" s="135">
        <v>1500</v>
      </c>
      <c r="C20" s="135">
        <v>0</v>
      </c>
      <c r="D20" s="298">
        <v>995</v>
      </c>
    </row>
    <row r="21" spans="1:4" ht="12.75" customHeight="1">
      <c r="A21" s="22" t="s">
        <v>589</v>
      </c>
      <c r="B21" s="23">
        <f>B22+B26+B53+B54</f>
        <v>1025925</v>
      </c>
      <c r="C21" s="23">
        <f>C22+C26+C53+C54+C27+C29</f>
        <v>990695</v>
      </c>
      <c r="D21" s="308">
        <f>D22+D26+D53+D54+D25+D27+D28+D29+D30</f>
        <v>253645</v>
      </c>
    </row>
    <row r="22" spans="1:4" ht="12.75" customHeight="1">
      <c r="A22" s="294" t="s">
        <v>570</v>
      </c>
      <c r="B22" s="135">
        <f>B23+B24</f>
        <v>5200</v>
      </c>
      <c r="C22" s="135">
        <f>C23+C24</f>
        <v>5200</v>
      </c>
      <c r="D22" s="298">
        <f>D23+D24</f>
        <v>9624</v>
      </c>
    </row>
    <row r="23" spans="1:4" ht="12.75" customHeight="1">
      <c r="A23" s="1" t="s">
        <v>703</v>
      </c>
      <c r="B23" s="5">
        <v>0</v>
      </c>
      <c r="C23" s="5">
        <v>0</v>
      </c>
      <c r="D23" s="122">
        <v>4027</v>
      </c>
    </row>
    <row r="24" spans="1:4" ht="12.75" customHeight="1">
      <c r="A24" s="1" t="s">
        <v>590</v>
      </c>
      <c r="B24" s="5">
        <v>5200</v>
      </c>
      <c r="C24" s="5">
        <v>5200</v>
      </c>
      <c r="D24" s="122">
        <v>5597</v>
      </c>
    </row>
    <row r="25" spans="1:4" ht="12.75" customHeight="1">
      <c r="A25" s="1" t="s">
        <v>67</v>
      </c>
      <c r="B25" s="5"/>
      <c r="C25" s="5"/>
      <c r="D25" s="122">
        <v>11</v>
      </c>
    </row>
    <row r="26" spans="1:4" ht="14.25" customHeight="1">
      <c r="A26" s="295" t="s">
        <v>591</v>
      </c>
      <c r="B26" s="307">
        <v>14000</v>
      </c>
      <c r="C26" s="307">
        <v>14000</v>
      </c>
      <c r="D26" s="307">
        <v>14000</v>
      </c>
    </row>
    <row r="27" spans="1:4" ht="14.25" customHeight="1">
      <c r="A27" s="1" t="s">
        <v>53</v>
      </c>
      <c r="B27" s="5"/>
      <c r="C27" s="5">
        <v>5662</v>
      </c>
      <c r="D27" s="122">
        <v>7427</v>
      </c>
    </row>
    <row r="28" spans="1:4" ht="14.25" customHeight="1">
      <c r="A28" s="1" t="s">
        <v>69</v>
      </c>
      <c r="B28" s="5"/>
      <c r="C28" s="5"/>
      <c r="D28" s="122">
        <v>1911</v>
      </c>
    </row>
    <row r="29" spans="1:4" ht="14.25" customHeight="1">
      <c r="A29" s="1" t="s">
        <v>54</v>
      </c>
      <c r="B29" s="5"/>
      <c r="C29" s="5">
        <v>59</v>
      </c>
      <c r="D29" s="122">
        <v>59</v>
      </c>
    </row>
    <row r="30" spans="1:4" ht="14.25" customHeight="1">
      <c r="A30" s="1" t="s">
        <v>68</v>
      </c>
      <c r="B30" s="5"/>
      <c r="C30" s="5"/>
      <c r="D30" s="122">
        <v>800</v>
      </c>
    </row>
    <row r="31" spans="1:4" ht="12.75" customHeight="1">
      <c r="A31" s="22" t="s">
        <v>592</v>
      </c>
      <c r="B31" s="122"/>
      <c r="C31" s="122"/>
      <c r="D31" s="122"/>
    </row>
    <row r="32" spans="1:4" ht="12.75" customHeight="1">
      <c r="A32" s="1" t="s">
        <v>26</v>
      </c>
      <c r="B32" s="122">
        <v>1296</v>
      </c>
      <c r="C32" s="122">
        <v>1296</v>
      </c>
      <c r="D32" s="122">
        <v>1296</v>
      </c>
    </row>
    <row r="33" spans="1:4" ht="12.75" customHeight="1">
      <c r="A33" s="1" t="s">
        <v>64</v>
      </c>
      <c r="B33" s="122">
        <v>62900</v>
      </c>
      <c r="C33" s="122">
        <v>17335</v>
      </c>
      <c r="D33" s="122"/>
    </row>
    <row r="34" spans="1:4" ht="12.75" customHeight="1">
      <c r="A34" s="1" t="s">
        <v>27</v>
      </c>
      <c r="B34" s="122">
        <v>1793</v>
      </c>
      <c r="C34" s="122">
        <v>1793</v>
      </c>
      <c r="D34" s="122"/>
    </row>
    <row r="35" spans="1:4" ht="12.75" customHeight="1">
      <c r="A35" s="1" t="s">
        <v>28</v>
      </c>
      <c r="B35" s="122">
        <v>159649</v>
      </c>
      <c r="C35" s="122">
        <v>159649</v>
      </c>
      <c r="D35" s="122">
        <v>145019</v>
      </c>
    </row>
    <row r="36" spans="1:4" ht="12.75" customHeight="1">
      <c r="A36" s="1" t="s">
        <v>29</v>
      </c>
      <c r="B36" s="122">
        <v>3741</v>
      </c>
      <c r="C36" s="122">
        <v>3741</v>
      </c>
      <c r="D36" s="122">
        <v>1471</v>
      </c>
    </row>
    <row r="37" spans="1:4" ht="12.75" customHeight="1">
      <c r="A37" s="1" t="s">
        <v>30</v>
      </c>
      <c r="B37" s="122"/>
      <c r="C37" s="122"/>
      <c r="D37" s="122"/>
    </row>
    <row r="38" spans="1:4" ht="12.75" customHeight="1">
      <c r="A38" s="296" t="s">
        <v>31</v>
      </c>
      <c r="B38" s="5">
        <v>182187</v>
      </c>
      <c r="C38" s="5">
        <v>132187</v>
      </c>
      <c r="D38" s="122"/>
    </row>
    <row r="39" spans="1:4" ht="12.75" customHeight="1">
      <c r="A39" s="296" t="s">
        <v>32</v>
      </c>
      <c r="B39" s="5">
        <v>36199</v>
      </c>
      <c r="C39" s="5">
        <v>36199</v>
      </c>
      <c r="D39" s="122"/>
    </row>
    <row r="40" spans="1:4" ht="12.75" customHeight="1">
      <c r="A40" s="296" t="s">
        <v>33</v>
      </c>
      <c r="B40" s="5">
        <v>55468</v>
      </c>
      <c r="C40" s="5">
        <v>55468</v>
      </c>
      <c r="D40" s="122"/>
    </row>
    <row r="41" spans="1:4" ht="12.75" customHeight="1">
      <c r="A41" s="296" t="s">
        <v>34</v>
      </c>
      <c r="B41" s="5">
        <v>170770</v>
      </c>
      <c r="C41" s="5">
        <v>170770</v>
      </c>
      <c r="D41" s="122"/>
    </row>
    <row r="42" spans="1:4" ht="12.75" customHeight="1">
      <c r="A42" s="296" t="s">
        <v>35</v>
      </c>
      <c r="B42" s="5">
        <v>750</v>
      </c>
      <c r="C42" s="5">
        <v>750</v>
      </c>
      <c r="D42" s="122"/>
    </row>
    <row r="43" spans="1:4" ht="12.75" customHeight="1">
      <c r="A43" s="296" t="s">
        <v>36</v>
      </c>
      <c r="B43" s="5">
        <v>43151</v>
      </c>
      <c r="C43" s="5">
        <v>43151</v>
      </c>
      <c r="D43" s="122"/>
    </row>
    <row r="44" spans="1:4" ht="12.75" customHeight="1">
      <c r="A44" s="296" t="s">
        <v>37</v>
      </c>
      <c r="B44" s="5">
        <v>18953</v>
      </c>
      <c r="C44" s="5">
        <v>18953</v>
      </c>
      <c r="D44" s="122"/>
    </row>
    <row r="45" spans="1:4" ht="12.75" customHeight="1">
      <c r="A45" s="296" t="s">
        <v>38</v>
      </c>
      <c r="B45" s="5">
        <v>2000</v>
      </c>
      <c r="C45" s="5">
        <v>2000</v>
      </c>
      <c r="D45" s="122">
        <v>2073</v>
      </c>
    </row>
    <row r="46" spans="1:4" ht="12.75" customHeight="1">
      <c r="A46" s="296" t="s">
        <v>39</v>
      </c>
      <c r="B46" s="5">
        <v>12000</v>
      </c>
      <c r="C46" s="5">
        <v>12000</v>
      </c>
      <c r="D46" s="122">
        <v>12000</v>
      </c>
    </row>
    <row r="47" spans="1:4" ht="12.75" customHeight="1">
      <c r="A47" s="296" t="s">
        <v>40</v>
      </c>
      <c r="B47" s="5">
        <v>1353</v>
      </c>
      <c r="C47" s="5">
        <v>1353</v>
      </c>
      <c r="D47" s="122"/>
    </row>
    <row r="48" spans="1:4" ht="12.75" customHeight="1">
      <c r="A48" s="297" t="s">
        <v>41</v>
      </c>
      <c r="B48" s="122">
        <v>193693</v>
      </c>
      <c r="C48" s="122">
        <v>193693</v>
      </c>
      <c r="D48" s="122">
        <v>0</v>
      </c>
    </row>
    <row r="49" spans="1:4" ht="12.75" customHeight="1">
      <c r="A49" s="297" t="s">
        <v>65</v>
      </c>
      <c r="B49" s="122"/>
      <c r="C49" s="122">
        <v>360</v>
      </c>
      <c r="D49" s="122">
        <v>360</v>
      </c>
    </row>
    <row r="50" spans="1:4" ht="12.75" customHeight="1">
      <c r="A50" s="297" t="s">
        <v>66</v>
      </c>
      <c r="B50" s="122"/>
      <c r="C50" s="122"/>
      <c r="D50" s="122">
        <v>255</v>
      </c>
    </row>
    <row r="51" spans="1:4" ht="12.75" customHeight="1">
      <c r="A51" s="297" t="s">
        <v>42</v>
      </c>
      <c r="B51" s="122">
        <v>7500</v>
      </c>
      <c r="C51" s="122">
        <v>7500</v>
      </c>
      <c r="D51" s="122"/>
    </row>
    <row r="52" spans="1:4" ht="12.75" customHeight="1">
      <c r="A52" s="297" t="s">
        <v>55</v>
      </c>
      <c r="B52" s="122"/>
      <c r="C52" s="122">
        <v>54254</v>
      </c>
      <c r="D52" s="122">
        <v>18850</v>
      </c>
    </row>
    <row r="53" spans="1:4" ht="12.75" customHeight="1">
      <c r="A53" s="293" t="s">
        <v>510</v>
      </c>
      <c r="B53" s="134">
        <f>B32+B33+B34+B35+B36+B38+B39+B40+B41+B42+B43+B44+B45+B46+B47+B48+B51</f>
        <v>953403</v>
      </c>
      <c r="C53" s="134">
        <f>SUM(C32:C52)</f>
        <v>912452</v>
      </c>
      <c r="D53" s="307">
        <f>SUM(D32:D52)</f>
        <v>181324</v>
      </c>
    </row>
    <row r="54" spans="1:4" ht="12.75" customHeight="1">
      <c r="A54" s="294" t="s">
        <v>593</v>
      </c>
      <c r="B54" s="135">
        <v>53322</v>
      </c>
      <c r="C54" s="135">
        <v>53322</v>
      </c>
      <c r="D54" s="298">
        <v>38489</v>
      </c>
    </row>
    <row r="55" spans="1:4" ht="12.75" customHeight="1">
      <c r="A55" s="22" t="s">
        <v>532</v>
      </c>
      <c r="B55" s="23">
        <f>B56+B68</f>
        <v>2049632</v>
      </c>
      <c r="C55" s="23">
        <f>C56+C68</f>
        <v>1779923</v>
      </c>
      <c r="D55" s="308">
        <f>D56+D68</f>
        <v>1779818</v>
      </c>
    </row>
    <row r="56" spans="1:4" ht="12.75" customHeight="1">
      <c r="A56" s="294" t="s">
        <v>43</v>
      </c>
      <c r="B56" s="298">
        <f>B57+B61+B62+B63+B64+B65+B67</f>
        <v>2049632</v>
      </c>
      <c r="C56" s="298">
        <f>SUM(C57:C67)</f>
        <v>1777870</v>
      </c>
      <c r="D56" s="298">
        <f>SUM(D57:D67)</f>
        <v>1777765</v>
      </c>
    </row>
    <row r="57" spans="1:4" ht="12.75" customHeight="1">
      <c r="A57" s="86" t="s">
        <v>594</v>
      </c>
      <c r="B57" s="136">
        <v>769011</v>
      </c>
      <c r="C57" s="136">
        <v>971732</v>
      </c>
      <c r="D57" s="290">
        <v>971732</v>
      </c>
    </row>
    <row r="58" spans="1:4" ht="12.75" customHeight="1">
      <c r="A58" s="86" t="s">
        <v>56</v>
      </c>
      <c r="B58" s="136"/>
      <c r="C58" s="136">
        <v>134560</v>
      </c>
      <c r="D58" s="290">
        <v>134560</v>
      </c>
    </row>
    <row r="59" spans="1:4" ht="12.75" customHeight="1">
      <c r="A59" s="86" t="s">
        <v>57</v>
      </c>
      <c r="B59" s="136"/>
      <c r="C59" s="136">
        <v>93081</v>
      </c>
      <c r="D59" s="290">
        <v>93081</v>
      </c>
    </row>
    <row r="60" spans="1:4" ht="12.75" customHeight="1">
      <c r="A60" s="86" t="s">
        <v>70</v>
      </c>
      <c r="B60" s="136"/>
      <c r="C60" s="136">
        <v>4564</v>
      </c>
      <c r="D60" s="290">
        <v>4564</v>
      </c>
    </row>
    <row r="61" spans="1:4" ht="12.75" customHeight="1">
      <c r="A61" s="86" t="s">
        <v>44</v>
      </c>
      <c r="B61" s="136">
        <v>122604</v>
      </c>
      <c r="C61" s="136">
        <v>0</v>
      </c>
      <c r="D61" s="290"/>
    </row>
    <row r="62" spans="1:4" ht="21.75" customHeight="1">
      <c r="A62" s="299" t="s">
        <v>704</v>
      </c>
      <c r="B62" s="136">
        <v>593471</v>
      </c>
      <c r="C62" s="136">
        <v>291180</v>
      </c>
      <c r="D62" s="290">
        <v>291180</v>
      </c>
    </row>
    <row r="63" spans="1:4" ht="13.5" customHeight="1">
      <c r="A63" s="300" t="s">
        <v>45</v>
      </c>
      <c r="B63" s="136">
        <v>10881</v>
      </c>
      <c r="C63" s="136">
        <v>23714</v>
      </c>
      <c r="D63" s="290">
        <v>23714</v>
      </c>
    </row>
    <row r="64" spans="1:4" ht="15.75" customHeight="1">
      <c r="A64" s="300" t="s">
        <v>58</v>
      </c>
      <c r="B64" s="136">
        <v>0</v>
      </c>
      <c r="C64" s="136">
        <v>29610</v>
      </c>
      <c r="D64" s="290">
        <v>29610</v>
      </c>
    </row>
    <row r="65" spans="1:4" ht="13.5" customHeight="1">
      <c r="A65" s="300" t="s">
        <v>59</v>
      </c>
      <c r="B65" s="136">
        <v>0</v>
      </c>
      <c r="C65" s="136">
        <v>18679</v>
      </c>
      <c r="D65" s="290">
        <v>18574</v>
      </c>
    </row>
    <row r="66" spans="1:4" ht="13.5" customHeight="1">
      <c r="A66" s="300" t="s">
        <v>60</v>
      </c>
      <c r="B66" s="136"/>
      <c r="C66" s="136">
        <v>750</v>
      </c>
      <c r="D66" s="290">
        <v>750</v>
      </c>
    </row>
    <row r="67" spans="1:4" ht="24.75" customHeight="1">
      <c r="A67" s="300" t="s">
        <v>46</v>
      </c>
      <c r="B67" s="136">
        <v>553665</v>
      </c>
      <c r="C67" s="136">
        <v>210000</v>
      </c>
      <c r="D67" s="290">
        <v>210000</v>
      </c>
    </row>
    <row r="68" spans="1:4" ht="15" customHeight="1">
      <c r="A68" s="301" t="s">
        <v>47</v>
      </c>
      <c r="B68" s="302">
        <f>B70</f>
        <v>0</v>
      </c>
      <c r="C68" s="302">
        <f>SUM(C69:C70)</f>
        <v>2053</v>
      </c>
      <c r="D68" s="302">
        <f>SUM(D69:D70)</f>
        <v>2053</v>
      </c>
    </row>
    <row r="69" spans="1:4" s="89" customFormat="1" ht="15" customHeight="1">
      <c r="A69" s="300" t="s">
        <v>329</v>
      </c>
      <c r="B69" s="136"/>
      <c r="C69" s="136">
        <v>1279</v>
      </c>
      <c r="D69" s="290">
        <v>1279</v>
      </c>
    </row>
    <row r="70" spans="1:4" ht="15.75" customHeight="1">
      <c r="A70" s="300" t="s">
        <v>61</v>
      </c>
      <c r="B70" s="136">
        <v>0</v>
      </c>
      <c r="C70" s="136">
        <v>774</v>
      </c>
      <c r="D70" s="290">
        <v>774</v>
      </c>
    </row>
    <row r="71" spans="1:4" ht="12.75" customHeight="1">
      <c r="A71" s="22" t="s">
        <v>564</v>
      </c>
      <c r="B71" s="23">
        <f>B72+B73+B74+B75+B76+B77+B78+B79+B80+B81+B82+B83</f>
        <v>215177</v>
      </c>
      <c r="C71" s="23">
        <f>SUM(C72:C94)</f>
        <v>875889</v>
      </c>
      <c r="D71" s="23">
        <f>SUM(D72:D95)</f>
        <v>852898</v>
      </c>
    </row>
    <row r="72" spans="1:4" ht="12.75" customHeight="1">
      <c r="A72" s="1" t="s">
        <v>71</v>
      </c>
      <c r="B72" s="5">
        <v>46834</v>
      </c>
      <c r="C72" s="5">
        <v>48133</v>
      </c>
      <c r="D72" s="122">
        <v>48133</v>
      </c>
    </row>
    <row r="73" spans="1:4" ht="20.25" customHeight="1">
      <c r="A73" s="303" t="s">
        <v>72</v>
      </c>
      <c r="B73" s="5">
        <v>16375</v>
      </c>
      <c r="C73" s="5">
        <v>16375</v>
      </c>
      <c r="D73" s="122">
        <v>11933</v>
      </c>
    </row>
    <row r="74" spans="1:4" ht="15" customHeight="1">
      <c r="A74" s="61" t="s">
        <v>73</v>
      </c>
      <c r="B74" s="5">
        <v>12000</v>
      </c>
      <c r="C74" s="5">
        <v>816</v>
      </c>
      <c r="D74" s="122">
        <v>0</v>
      </c>
    </row>
    <row r="75" spans="1:4" ht="22.5" customHeight="1">
      <c r="A75" s="303" t="s">
        <v>74</v>
      </c>
      <c r="B75" s="5">
        <v>5300</v>
      </c>
      <c r="C75" s="5">
        <v>0</v>
      </c>
      <c r="D75" s="122"/>
    </row>
    <row r="76" spans="1:4" ht="14.25" customHeight="1">
      <c r="A76" s="61" t="s">
        <v>75</v>
      </c>
      <c r="B76" s="5">
        <v>1173</v>
      </c>
      <c r="C76" s="5">
        <v>0</v>
      </c>
      <c r="D76" s="122"/>
    </row>
    <row r="77" spans="1:4" ht="14.25" customHeight="1">
      <c r="A77" s="61" t="s">
        <v>76</v>
      </c>
      <c r="B77" s="5">
        <v>922</v>
      </c>
      <c r="C77" s="5">
        <v>922</v>
      </c>
      <c r="D77" s="122">
        <v>921</v>
      </c>
    </row>
    <row r="78" spans="1:4" ht="14.25" customHeight="1">
      <c r="A78" s="304" t="s">
        <v>77</v>
      </c>
      <c r="B78" s="5">
        <v>11119</v>
      </c>
      <c r="C78" s="5">
        <v>11119</v>
      </c>
      <c r="D78" s="122">
        <v>0</v>
      </c>
    </row>
    <row r="79" spans="1:4" ht="14.25" customHeight="1">
      <c r="A79" s="304" t="s">
        <v>39</v>
      </c>
      <c r="B79" s="5">
        <v>14455</v>
      </c>
      <c r="C79" s="5">
        <v>14455</v>
      </c>
      <c r="D79" s="122">
        <v>8289</v>
      </c>
    </row>
    <row r="80" spans="1:4" ht="25.5" customHeight="1">
      <c r="A80" s="304" t="s">
        <v>78</v>
      </c>
      <c r="B80" s="5">
        <v>22688</v>
      </c>
      <c r="C80" s="5">
        <v>22688</v>
      </c>
      <c r="D80" s="122">
        <v>0</v>
      </c>
    </row>
    <row r="81" spans="1:4" ht="11.25">
      <c r="A81" s="305" t="s">
        <v>79</v>
      </c>
      <c r="B81" s="5">
        <v>16582</v>
      </c>
      <c r="C81" s="5">
        <v>16582</v>
      </c>
      <c r="D81" s="122">
        <v>1175</v>
      </c>
    </row>
    <row r="82" spans="1:4" ht="11.25">
      <c r="A82" s="304" t="s">
        <v>80</v>
      </c>
      <c r="B82" s="5">
        <v>54088</v>
      </c>
      <c r="C82" s="5">
        <v>0</v>
      </c>
      <c r="D82" s="122">
        <v>0</v>
      </c>
    </row>
    <row r="83" spans="1:4" ht="11.25">
      <c r="A83" s="304" t="s">
        <v>40</v>
      </c>
      <c r="B83" s="5">
        <v>13641</v>
      </c>
      <c r="C83" s="5">
        <v>13641</v>
      </c>
      <c r="D83" s="122">
        <v>3040</v>
      </c>
    </row>
    <row r="84" spans="1:4" ht="11.25">
      <c r="A84" s="304" t="s">
        <v>81</v>
      </c>
      <c r="B84" s="5"/>
      <c r="C84" s="5">
        <v>2391</v>
      </c>
      <c r="D84" s="122">
        <v>2391</v>
      </c>
    </row>
    <row r="85" spans="1:4" ht="11.25">
      <c r="A85" s="304" t="s">
        <v>82</v>
      </c>
      <c r="B85" s="5"/>
      <c r="C85" s="5">
        <v>150</v>
      </c>
      <c r="D85" s="122">
        <v>150</v>
      </c>
    </row>
    <row r="86" spans="1:4" ht="22.5">
      <c r="A86" s="304" t="s">
        <v>83</v>
      </c>
      <c r="B86" s="5"/>
      <c r="C86" s="5">
        <v>8882</v>
      </c>
      <c r="D86" s="122">
        <v>12073</v>
      </c>
    </row>
    <row r="87" spans="1:4" ht="11.25">
      <c r="A87" s="304" t="s">
        <v>84</v>
      </c>
      <c r="B87" s="5"/>
      <c r="C87" s="5">
        <v>50</v>
      </c>
      <c r="D87" s="122">
        <v>50</v>
      </c>
    </row>
    <row r="88" spans="1:4" ht="11.25">
      <c r="A88" s="304" t="s">
        <v>85</v>
      </c>
      <c r="B88" s="5"/>
      <c r="C88" s="5">
        <v>53816</v>
      </c>
      <c r="D88" s="122">
        <v>53815</v>
      </c>
    </row>
    <row r="89" spans="1:4" ht="11.25">
      <c r="A89" s="304" t="s">
        <v>86</v>
      </c>
      <c r="B89" s="5"/>
      <c r="C89" s="5">
        <v>652458</v>
      </c>
      <c r="D89" s="122">
        <v>687206</v>
      </c>
    </row>
    <row r="90" spans="1:4" ht="11.25">
      <c r="A90" s="304" t="s">
        <v>87</v>
      </c>
      <c r="B90" s="5"/>
      <c r="C90" s="5">
        <v>10891</v>
      </c>
      <c r="D90" s="122">
        <v>10919</v>
      </c>
    </row>
    <row r="91" spans="1:4" ht="11.25">
      <c r="A91" s="304" t="s">
        <v>90</v>
      </c>
      <c r="B91" s="5"/>
      <c r="C91" s="5">
        <v>2520</v>
      </c>
      <c r="D91" s="122">
        <v>2520</v>
      </c>
    </row>
    <row r="92" spans="1:4" ht="11.25">
      <c r="A92" s="304" t="s">
        <v>91</v>
      </c>
      <c r="B92" s="5"/>
      <c r="C92" s="5"/>
      <c r="D92" s="122">
        <v>374</v>
      </c>
    </row>
    <row r="93" spans="1:4" ht="17.25" customHeight="1">
      <c r="A93" s="304" t="s">
        <v>88</v>
      </c>
      <c r="B93" s="5"/>
      <c r="C93" s="5"/>
      <c r="D93" s="122">
        <v>657</v>
      </c>
    </row>
    <row r="94" spans="1:4" ht="17.25" customHeight="1">
      <c r="A94" s="304" t="s">
        <v>89</v>
      </c>
      <c r="B94" s="5"/>
      <c r="C94" s="5"/>
      <c r="D94" s="122">
        <v>55</v>
      </c>
    </row>
    <row r="95" spans="1:4" ht="17.25" customHeight="1">
      <c r="A95" s="304" t="s">
        <v>92</v>
      </c>
      <c r="B95" s="5"/>
      <c r="C95" s="5"/>
      <c r="D95" s="122">
        <v>9197</v>
      </c>
    </row>
    <row r="96" spans="1:4" ht="17.25" customHeight="1">
      <c r="A96" s="306" t="s">
        <v>539</v>
      </c>
      <c r="B96" s="32">
        <v>3000</v>
      </c>
      <c r="C96" s="32">
        <v>3000</v>
      </c>
      <c r="D96" s="309">
        <v>6273</v>
      </c>
    </row>
    <row r="97" spans="1:4" ht="12.75" customHeight="1">
      <c r="A97" s="22" t="s">
        <v>565</v>
      </c>
      <c r="B97" s="23">
        <f>B98+B99</f>
        <v>217190</v>
      </c>
      <c r="C97" s="23">
        <f>C98+C99</f>
        <v>208943</v>
      </c>
      <c r="D97" s="308">
        <f>D98+D99</f>
        <v>208943</v>
      </c>
    </row>
    <row r="98" spans="1:4" ht="12.75" customHeight="1">
      <c r="A98" s="86" t="s">
        <v>48</v>
      </c>
      <c r="B98" s="290">
        <v>123005</v>
      </c>
      <c r="C98" s="290">
        <v>114758</v>
      </c>
      <c r="D98" s="290">
        <v>114758</v>
      </c>
    </row>
    <row r="99" spans="1:4" ht="12.75" customHeight="1">
      <c r="A99" s="86" t="s">
        <v>49</v>
      </c>
      <c r="B99" s="290">
        <v>94185</v>
      </c>
      <c r="C99" s="290">
        <v>94185</v>
      </c>
      <c r="D99" s="290">
        <v>94185</v>
      </c>
    </row>
    <row r="100" spans="1:4" ht="12.75" customHeight="1">
      <c r="A100" s="22" t="s">
        <v>705</v>
      </c>
      <c r="B100" s="23">
        <f>B5+B7+B21+B55+B71+B96+B97-35170</f>
        <v>4169404</v>
      </c>
      <c r="C100" s="23">
        <v>3628208</v>
      </c>
      <c r="D100" s="308">
        <f>D5+D13+D14+D15+D16+D19+D20+D22+D25+D26+D27+D28+D32+D35+D36+D45+D46+D49+D50+D54+D56+D68+D72+D73+D77+D79+D81+D83+D84+D85+D86+D87+D91+D92+D95+5367+182020</f>
        <v>3115507</v>
      </c>
    </row>
    <row r="101" spans="1:4" ht="12.75" customHeight="1">
      <c r="A101" s="22" t="s">
        <v>706</v>
      </c>
      <c r="B101" s="23">
        <f>B100+B4+35170</f>
        <v>4370287</v>
      </c>
      <c r="C101" s="23">
        <v>4908282</v>
      </c>
      <c r="D101" s="308">
        <f>D6+D7+D21+D55+D71+D96+D97</f>
        <v>4204714</v>
      </c>
    </row>
    <row r="102" spans="1:4" ht="12.75" customHeight="1">
      <c r="A102" s="22" t="s">
        <v>50</v>
      </c>
      <c r="B102" s="23">
        <f>B104-B101</f>
        <v>319991</v>
      </c>
      <c r="C102" s="23">
        <v>0</v>
      </c>
      <c r="D102" s="308">
        <v>0</v>
      </c>
    </row>
    <row r="103" spans="1:4" s="90" customFormat="1" ht="12.75" customHeight="1">
      <c r="A103" s="31" t="s">
        <v>707</v>
      </c>
      <c r="B103" s="32">
        <f>B104-B101+B100</f>
        <v>4489395</v>
      </c>
      <c r="C103" s="32">
        <v>3628208</v>
      </c>
      <c r="D103" s="309">
        <f>D100+D102</f>
        <v>3115507</v>
      </c>
    </row>
    <row r="104" spans="1:4" ht="12.75" customHeight="1">
      <c r="A104" s="31" t="s">
        <v>708</v>
      </c>
      <c r="B104" s="32">
        <f>'[1]5.sz.mell.bázis'!D40</f>
        <v>4690278</v>
      </c>
      <c r="C104" s="32">
        <v>4908282</v>
      </c>
      <c r="D104" s="309">
        <f>D101+D102</f>
        <v>4204714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printOptions horizontalCentered="1"/>
  <pageMargins left="0.1968503937007874" right="0.1968503937007874" top="0.5905511811023623" bottom="0.3937007874015748" header="0.11811023622047245" footer="0.5118110236220472"/>
  <pageSetup horizontalDpi="600" verticalDpi="600" orientation="portrait" paperSize="9" r:id="rId1"/>
  <headerFooter alignWithMargins="0">
    <oddHeader>&amp;Lezer forintban&amp;CÖnkormányzat bevételei
2013. december 31.&amp;R4.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32.00390625" style="0" customWidth="1"/>
    <col min="2" max="2" width="25.00390625" style="0" customWidth="1"/>
    <col min="3" max="3" width="13.75390625" style="0" customWidth="1"/>
    <col min="4" max="4" width="11.00390625" style="0" customWidth="1"/>
    <col min="5" max="5" width="9.875" style="0" customWidth="1"/>
    <col min="6" max="6" width="11.375" style="0" customWidth="1"/>
    <col min="7" max="7" width="11.625" style="0" customWidth="1"/>
    <col min="8" max="8" width="18.375" style="0" customWidth="1"/>
  </cols>
  <sheetData>
    <row r="1" spans="1:8" ht="19.5" customHeight="1">
      <c r="A1" s="387" t="s">
        <v>370</v>
      </c>
      <c r="B1" s="387" t="s">
        <v>371</v>
      </c>
      <c r="C1" s="387" t="s">
        <v>372</v>
      </c>
      <c r="D1" s="389" t="s">
        <v>373</v>
      </c>
      <c r="E1" s="390"/>
      <c r="F1" s="389" t="s">
        <v>374</v>
      </c>
      <c r="G1" s="390"/>
      <c r="H1" s="387" t="s">
        <v>375</v>
      </c>
    </row>
    <row r="2" spans="1:8" ht="18.75" customHeight="1">
      <c r="A2" s="387"/>
      <c r="B2" s="387"/>
      <c r="C2" s="387"/>
      <c r="D2" s="41" t="s">
        <v>812</v>
      </c>
      <c r="E2" s="41" t="s">
        <v>121</v>
      </c>
      <c r="F2" s="41" t="s">
        <v>812</v>
      </c>
      <c r="G2" s="41" t="s">
        <v>121</v>
      </c>
      <c r="H2" s="387"/>
    </row>
    <row r="3" spans="1:8" ht="40.5" customHeight="1">
      <c r="A3" s="10" t="s">
        <v>376</v>
      </c>
      <c r="B3" s="10" t="s">
        <v>377</v>
      </c>
      <c r="C3" s="81">
        <v>159715</v>
      </c>
      <c r="D3" s="84">
        <v>159649</v>
      </c>
      <c r="E3" s="84"/>
      <c r="F3" s="81">
        <v>157347</v>
      </c>
      <c r="G3" s="81"/>
      <c r="H3" s="10" t="s">
        <v>122</v>
      </c>
    </row>
    <row r="4" spans="1:8" ht="38.25" customHeight="1">
      <c r="A4" s="10" t="s">
        <v>123</v>
      </c>
      <c r="B4" s="10" t="s">
        <v>377</v>
      </c>
      <c r="C4" s="81">
        <v>26605</v>
      </c>
      <c r="D4" s="84">
        <v>1296</v>
      </c>
      <c r="E4" s="84"/>
      <c r="F4" s="81"/>
      <c r="G4" s="81"/>
      <c r="H4" s="2" t="s">
        <v>378</v>
      </c>
    </row>
    <row r="5" spans="1:8" ht="42" customHeight="1">
      <c r="A5" s="10" t="s">
        <v>145</v>
      </c>
      <c r="B5" s="10" t="s">
        <v>377</v>
      </c>
      <c r="C5" s="81">
        <v>629000</v>
      </c>
      <c r="D5" s="81">
        <v>251600</v>
      </c>
      <c r="E5" s="81">
        <v>377400</v>
      </c>
      <c r="F5" s="81">
        <v>296000</v>
      </c>
      <c r="G5" s="81">
        <v>444000</v>
      </c>
      <c r="H5" s="2" t="s">
        <v>378</v>
      </c>
    </row>
    <row r="6" spans="1:8" ht="44.25" customHeight="1">
      <c r="A6" s="10" t="s">
        <v>379</v>
      </c>
      <c r="B6" s="10" t="s">
        <v>380</v>
      </c>
      <c r="C6" s="81">
        <v>12743</v>
      </c>
      <c r="D6" s="81">
        <v>1793</v>
      </c>
      <c r="E6" s="81"/>
      <c r="F6" s="81"/>
      <c r="G6" s="81"/>
      <c r="H6" s="2" t="s">
        <v>381</v>
      </c>
    </row>
    <row r="7" spans="1:8" ht="52.5" customHeight="1">
      <c r="A7" s="10" t="s">
        <v>124</v>
      </c>
      <c r="B7" s="10" t="s">
        <v>377</v>
      </c>
      <c r="C7" s="81">
        <v>11119</v>
      </c>
      <c r="D7" s="81">
        <v>11119</v>
      </c>
      <c r="E7" s="81"/>
      <c r="F7" s="81">
        <v>11704</v>
      </c>
      <c r="G7" s="81"/>
      <c r="H7" s="2" t="s">
        <v>125</v>
      </c>
    </row>
    <row r="8" spans="1:8" ht="25.5">
      <c r="A8" s="313" t="s">
        <v>126</v>
      </c>
      <c r="B8" s="2"/>
      <c r="C8" s="2"/>
      <c r="D8" s="2"/>
      <c r="E8" s="2"/>
      <c r="F8" s="2"/>
      <c r="G8" s="2"/>
      <c r="H8" s="2"/>
    </row>
    <row r="9" spans="1:8" ht="25.5">
      <c r="A9" s="314" t="s">
        <v>31</v>
      </c>
      <c r="B9" s="165" t="s">
        <v>377</v>
      </c>
      <c r="C9" s="2">
        <v>182187</v>
      </c>
      <c r="D9" s="2">
        <v>182187</v>
      </c>
      <c r="E9" s="2"/>
      <c r="F9" s="2">
        <v>214338</v>
      </c>
      <c r="G9" s="2"/>
      <c r="H9" s="2" t="s">
        <v>127</v>
      </c>
    </row>
    <row r="10" spans="1:8" ht="25.5">
      <c r="A10" s="314" t="s">
        <v>32</v>
      </c>
      <c r="B10" s="165" t="s">
        <v>377</v>
      </c>
      <c r="C10" s="2">
        <v>36199</v>
      </c>
      <c r="D10" s="2">
        <v>36199</v>
      </c>
      <c r="E10" s="2"/>
      <c r="F10" s="84">
        <v>42587</v>
      </c>
      <c r="G10" s="2"/>
      <c r="H10" s="2" t="s">
        <v>128</v>
      </c>
    </row>
    <row r="11" spans="1:8" ht="25.5">
      <c r="A11" s="314" t="s">
        <v>33</v>
      </c>
      <c r="B11" s="165" t="s">
        <v>377</v>
      </c>
      <c r="C11" s="2">
        <v>55468</v>
      </c>
      <c r="D11" s="2">
        <v>55468</v>
      </c>
      <c r="E11" s="2"/>
      <c r="F11" s="84">
        <v>65756</v>
      </c>
      <c r="G11" s="2"/>
      <c r="H11" s="2" t="s">
        <v>129</v>
      </c>
    </row>
    <row r="12" spans="1:8" ht="25.5">
      <c r="A12" s="314" t="s">
        <v>130</v>
      </c>
      <c r="B12" s="165" t="s">
        <v>377</v>
      </c>
      <c r="C12" s="2">
        <v>170771</v>
      </c>
      <c r="D12" s="2">
        <v>170771</v>
      </c>
      <c r="E12" s="2"/>
      <c r="F12" s="84">
        <v>200907</v>
      </c>
      <c r="G12" s="2"/>
      <c r="H12" s="2" t="s">
        <v>131</v>
      </c>
    </row>
    <row r="13" spans="1:8" ht="38.25">
      <c r="A13" s="10" t="s">
        <v>41</v>
      </c>
      <c r="B13" s="165" t="s">
        <v>377</v>
      </c>
      <c r="C13" s="2">
        <v>406467</v>
      </c>
      <c r="D13" s="2">
        <v>193693</v>
      </c>
      <c r="E13" s="2">
        <v>212784</v>
      </c>
      <c r="F13" s="84">
        <v>193693</v>
      </c>
      <c r="G13" s="2">
        <v>212784</v>
      </c>
      <c r="H13" s="2" t="s">
        <v>132</v>
      </c>
    </row>
    <row r="14" spans="1:8" ht="38.25">
      <c r="A14" s="10" t="s">
        <v>133</v>
      </c>
      <c r="B14" s="165" t="s">
        <v>377</v>
      </c>
      <c r="C14" s="2"/>
      <c r="D14" s="2"/>
      <c r="E14" s="2"/>
      <c r="F14" s="84">
        <v>8823</v>
      </c>
      <c r="G14" s="2"/>
      <c r="H14" s="98" t="s">
        <v>134</v>
      </c>
    </row>
    <row r="15" spans="1:8" ht="19.5" customHeight="1">
      <c r="A15" s="387" t="s">
        <v>370</v>
      </c>
      <c r="B15" s="387" t="s">
        <v>371</v>
      </c>
      <c r="C15" s="387" t="s">
        <v>372</v>
      </c>
      <c r="D15" s="388" t="s">
        <v>373</v>
      </c>
      <c r="E15" s="388"/>
      <c r="F15" s="388" t="s">
        <v>374</v>
      </c>
      <c r="G15" s="388"/>
      <c r="H15" s="387" t="s">
        <v>375</v>
      </c>
    </row>
    <row r="16" spans="1:8" ht="21" customHeight="1">
      <c r="A16" s="387"/>
      <c r="B16" s="387"/>
      <c r="C16" s="387"/>
      <c r="D16" s="41" t="s">
        <v>812</v>
      </c>
      <c r="E16" s="41" t="s">
        <v>121</v>
      </c>
      <c r="F16" s="41" t="s">
        <v>812</v>
      </c>
      <c r="G16" s="41" t="s">
        <v>121</v>
      </c>
      <c r="H16" s="387"/>
    </row>
    <row r="17" spans="1:8" ht="38.25">
      <c r="A17" s="10" t="s">
        <v>135</v>
      </c>
      <c r="B17" s="165" t="s">
        <v>377</v>
      </c>
      <c r="C17" s="81">
        <v>143836</v>
      </c>
      <c r="D17" s="81">
        <v>43151</v>
      </c>
      <c r="E17" s="81">
        <v>100685</v>
      </c>
      <c r="F17" s="84">
        <v>43151</v>
      </c>
      <c r="G17" s="81">
        <v>100685</v>
      </c>
      <c r="H17" s="98" t="s">
        <v>136</v>
      </c>
    </row>
    <row r="18" spans="1:8" ht="25.5">
      <c r="A18" s="10" t="s">
        <v>39</v>
      </c>
      <c r="B18" s="165" t="s">
        <v>137</v>
      </c>
      <c r="C18" s="81">
        <v>37491</v>
      </c>
      <c r="D18" s="81">
        <v>26455</v>
      </c>
      <c r="E18" s="81">
        <v>11036</v>
      </c>
      <c r="F18" s="84">
        <v>26455</v>
      </c>
      <c r="G18" s="81">
        <v>11036</v>
      </c>
      <c r="H18" s="98" t="s">
        <v>138</v>
      </c>
    </row>
    <row r="19" spans="1:8" ht="38.25">
      <c r="A19" s="165" t="s">
        <v>139</v>
      </c>
      <c r="B19" s="165" t="s">
        <v>137</v>
      </c>
      <c r="C19" s="81">
        <v>39482</v>
      </c>
      <c r="D19" s="81">
        <v>22688</v>
      </c>
      <c r="E19" s="81">
        <v>16794</v>
      </c>
      <c r="F19" s="84">
        <v>22688</v>
      </c>
      <c r="G19" s="81">
        <v>16794</v>
      </c>
      <c r="H19" s="98" t="s">
        <v>140</v>
      </c>
    </row>
    <row r="20" spans="1:8" ht="38.25">
      <c r="A20" s="165" t="s">
        <v>79</v>
      </c>
      <c r="B20" s="165" t="s">
        <v>137</v>
      </c>
      <c r="C20" s="81">
        <v>20469</v>
      </c>
      <c r="D20" s="81">
        <v>16582</v>
      </c>
      <c r="E20" s="81">
        <v>3887</v>
      </c>
      <c r="F20" s="84">
        <v>16582</v>
      </c>
      <c r="G20" s="81">
        <v>3887</v>
      </c>
      <c r="H20" s="98" t="s">
        <v>141</v>
      </c>
    </row>
    <row r="21" spans="1:8" ht="25.5">
      <c r="A21" s="165" t="s">
        <v>142</v>
      </c>
      <c r="B21" s="165" t="s">
        <v>137</v>
      </c>
      <c r="C21" s="81">
        <v>95586</v>
      </c>
      <c r="D21" s="81">
        <v>54088</v>
      </c>
      <c r="E21" s="81">
        <v>41498</v>
      </c>
      <c r="F21" s="84">
        <v>54088</v>
      </c>
      <c r="G21" s="81">
        <v>41498</v>
      </c>
      <c r="H21" s="98" t="s">
        <v>143</v>
      </c>
    </row>
    <row r="22" spans="1:8" ht="25.5">
      <c r="A22" s="165" t="s">
        <v>40</v>
      </c>
      <c r="B22" s="165" t="s">
        <v>137</v>
      </c>
      <c r="C22" s="81">
        <v>14995</v>
      </c>
      <c r="D22" s="81">
        <v>14995</v>
      </c>
      <c r="E22" s="81"/>
      <c r="F22" s="84">
        <v>15198</v>
      </c>
      <c r="G22" s="81"/>
      <c r="H22" s="98" t="s">
        <v>144</v>
      </c>
    </row>
  </sheetData>
  <sheetProtection/>
  <mergeCells count="12">
    <mergeCell ref="D15:E15"/>
    <mergeCell ref="H15:H16"/>
    <mergeCell ref="B1:B2"/>
    <mergeCell ref="C1:C2"/>
    <mergeCell ref="D1:E1"/>
    <mergeCell ref="F1:G1"/>
    <mergeCell ref="H1:H2"/>
    <mergeCell ref="F15:G15"/>
    <mergeCell ref="A1:A2"/>
    <mergeCell ref="A15:A16"/>
    <mergeCell ref="B15:B16"/>
    <mergeCell ref="C15:C16"/>
  </mergeCells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>&amp;CKomló Város Önkormányzat Európai Uniós projektjei
2013. december 31.&amp;R4/a.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77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9.00390625" style="166" customWidth="1"/>
    <col min="2" max="3" width="9.00390625" style="182" customWidth="1"/>
    <col min="4" max="4" width="13.625" style="166" customWidth="1"/>
    <col min="5" max="5" width="50.375" style="166" bestFit="1" customWidth="1"/>
    <col min="6" max="16384" width="9.00390625" style="166" customWidth="1"/>
  </cols>
  <sheetData>
    <row r="1" ht="12.75">
      <c r="E1" s="184" t="s">
        <v>717</v>
      </c>
    </row>
    <row r="2" spans="1:5" ht="15">
      <c r="A2" s="362" t="s">
        <v>709</v>
      </c>
      <c r="B2" s="362"/>
      <c r="C2" s="362"/>
      <c r="D2" s="362"/>
      <c r="E2" s="362"/>
    </row>
    <row r="3" spans="1:6" ht="12.75">
      <c r="A3" s="363" t="s">
        <v>669</v>
      </c>
      <c r="B3" s="363"/>
      <c r="C3" s="363"/>
      <c r="D3" s="363"/>
      <c r="E3" s="363"/>
      <c r="F3" s="100"/>
    </row>
    <row r="4" spans="1:6" ht="12.75">
      <c r="A4" s="363" t="s">
        <v>812</v>
      </c>
      <c r="B4" s="363"/>
      <c r="C4" s="363"/>
      <c r="D4" s="363"/>
      <c r="E4" s="363"/>
      <c r="F4" s="100"/>
    </row>
    <row r="5" spans="1:6" ht="12.75">
      <c r="A5" s="100"/>
      <c r="B5" s="100"/>
      <c r="C5" s="100"/>
      <c r="D5" s="100"/>
      <c r="E5" s="167"/>
      <c r="F5" s="100"/>
    </row>
    <row r="6" spans="1:6" ht="12.75">
      <c r="A6" s="364" t="s">
        <v>767</v>
      </c>
      <c r="B6" s="212">
        <v>841192</v>
      </c>
      <c r="C6" s="215" t="s">
        <v>768</v>
      </c>
      <c r="D6" s="214">
        <v>56000</v>
      </c>
      <c r="E6" s="221" t="s">
        <v>769</v>
      </c>
      <c r="F6" s="100"/>
    </row>
    <row r="7" spans="1:6" ht="12.75">
      <c r="A7" s="372"/>
      <c r="B7" s="212">
        <v>890509</v>
      </c>
      <c r="C7" s="213" t="s">
        <v>770</v>
      </c>
      <c r="D7" s="214">
        <v>1500</v>
      </c>
      <c r="E7" s="222" t="s">
        <v>771</v>
      </c>
      <c r="F7" s="100"/>
    </row>
    <row r="8" spans="1:6" ht="12.75">
      <c r="A8" s="372" t="s">
        <v>510</v>
      </c>
      <c r="B8" s="394"/>
      <c r="C8" s="97"/>
      <c r="D8" s="223">
        <f>SUM(D6:D7)</f>
        <v>57500</v>
      </c>
      <c r="E8" s="222"/>
      <c r="F8" s="100"/>
    </row>
    <row r="9" spans="1:5" ht="12.75">
      <c r="A9" s="224" t="s">
        <v>670</v>
      </c>
      <c r="B9" s="395">
        <v>890509</v>
      </c>
      <c r="C9" s="373" t="s">
        <v>772</v>
      </c>
      <c r="D9" s="396">
        <v>50000</v>
      </c>
      <c r="E9" s="369" t="s">
        <v>773</v>
      </c>
    </row>
    <row r="10" spans="1:5" ht="12.75">
      <c r="A10" s="173">
        <v>4712122</v>
      </c>
      <c r="B10" s="395"/>
      <c r="C10" s="395"/>
      <c r="D10" s="396"/>
      <c r="E10" s="365"/>
    </row>
    <row r="11" spans="1:5" ht="12.75">
      <c r="A11" s="173" t="s">
        <v>510</v>
      </c>
      <c r="B11" s="174"/>
      <c r="C11" s="208"/>
      <c r="D11" s="109">
        <f>SUM(D9:D10)</f>
        <v>50000</v>
      </c>
      <c r="E11" s="98"/>
    </row>
    <row r="12" spans="1:5" ht="12.75">
      <c r="A12" s="377" t="s">
        <v>774</v>
      </c>
      <c r="B12" s="174">
        <v>841192</v>
      </c>
      <c r="C12" s="215" t="s">
        <v>768</v>
      </c>
      <c r="D12" s="104">
        <v>335000</v>
      </c>
      <c r="E12" s="115" t="s">
        <v>775</v>
      </c>
    </row>
    <row r="13" spans="1:5" ht="12.75">
      <c r="A13" s="378"/>
      <c r="B13" s="395">
        <v>841403</v>
      </c>
      <c r="C13" s="388"/>
      <c r="D13" s="104">
        <v>220000</v>
      </c>
      <c r="E13" s="115" t="s">
        <v>776</v>
      </c>
    </row>
    <row r="14" spans="1:5" ht="12.75">
      <c r="A14" s="378"/>
      <c r="B14" s="388"/>
      <c r="C14" s="388"/>
      <c r="D14" s="104">
        <v>152400</v>
      </c>
      <c r="E14" s="115" t="s">
        <v>777</v>
      </c>
    </row>
    <row r="15" spans="1:5" ht="12.75">
      <c r="A15" s="378"/>
      <c r="B15" s="174">
        <v>882129</v>
      </c>
      <c r="C15" s="97"/>
      <c r="D15" s="104">
        <v>2520480</v>
      </c>
      <c r="E15" s="115" t="s">
        <v>671</v>
      </c>
    </row>
    <row r="16" spans="1:5" ht="12.75">
      <c r="A16" s="393" t="s">
        <v>510</v>
      </c>
      <c r="B16" s="394"/>
      <c r="C16" s="208"/>
      <c r="D16" s="109">
        <f>SUM(D12:D15)</f>
        <v>3227880</v>
      </c>
      <c r="E16" s="98"/>
    </row>
    <row r="17" spans="1:5" ht="12.75">
      <c r="A17" s="173" t="s">
        <v>672</v>
      </c>
      <c r="B17" s="174"/>
      <c r="C17" s="208"/>
      <c r="D17" s="109">
        <f>SUM(D8+D11+D16)</f>
        <v>3335380</v>
      </c>
      <c r="E17" s="98"/>
    </row>
    <row r="18" spans="1:5" ht="12.75">
      <c r="A18" s="224" t="s">
        <v>778</v>
      </c>
      <c r="B18" s="395">
        <v>841403</v>
      </c>
      <c r="C18" s="395"/>
      <c r="D18" s="396">
        <v>33000</v>
      </c>
      <c r="E18" s="369" t="s">
        <v>63</v>
      </c>
    </row>
    <row r="19" spans="1:5" ht="12.75">
      <c r="A19" s="173">
        <v>47221322</v>
      </c>
      <c r="B19" s="395"/>
      <c r="C19" s="395"/>
      <c r="D19" s="396"/>
      <c r="E19" s="365"/>
    </row>
    <row r="20" spans="1:5" ht="12.75">
      <c r="A20" s="173" t="s">
        <v>510</v>
      </c>
      <c r="B20" s="174"/>
      <c r="C20" s="208"/>
      <c r="D20" s="109">
        <f>SUM(D18:D19)</f>
        <v>33000</v>
      </c>
      <c r="E20" s="98"/>
    </row>
    <row r="21" spans="1:5" ht="12.75">
      <c r="A21" s="224" t="s">
        <v>673</v>
      </c>
      <c r="B21" s="395">
        <v>841403</v>
      </c>
      <c r="C21" s="208"/>
      <c r="D21" s="102">
        <v>540000</v>
      </c>
      <c r="E21" s="172" t="s">
        <v>382</v>
      </c>
    </row>
    <row r="22" spans="1:5" ht="12.75">
      <c r="A22" s="173">
        <v>4722122</v>
      </c>
      <c r="B22" s="395"/>
      <c r="C22" s="208" t="s">
        <v>674</v>
      </c>
      <c r="D22" s="102">
        <v>254529</v>
      </c>
      <c r="E22" s="172" t="s">
        <v>675</v>
      </c>
    </row>
    <row r="23" spans="1:5" ht="12.75">
      <c r="A23" s="173" t="s">
        <v>510</v>
      </c>
      <c r="B23" s="174"/>
      <c r="C23" s="208"/>
      <c r="D23" s="109">
        <f>SUM(D21:D22)</f>
        <v>794529</v>
      </c>
      <c r="E23" s="98"/>
    </row>
    <row r="24" spans="1:5" ht="12.75">
      <c r="A24" s="216" t="s">
        <v>472</v>
      </c>
      <c r="B24" s="174"/>
      <c r="C24" s="208"/>
      <c r="D24" s="109">
        <f>SUM(D20+D23)</f>
        <v>827529</v>
      </c>
      <c r="E24" s="98"/>
    </row>
    <row r="25" spans="1:5" ht="12.75">
      <c r="A25" s="217" t="s">
        <v>779</v>
      </c>
      <c r="B25" s="395">
        <v>841112</v>
      </c>
      <c r="C25" s="395"/>
      <c r="D25" s="104">
        <v>8247000</v>
      </c>
      <c r="E25" s="115" t="s">
        <v>780</v>
      </c>
    </row>
    <row r="26" spans="1:5" ht="12.75">
      <c r="A26" s="218">
        <v>4612</v>
      </c>
      <c r="B26" s="388"/>
      <c r="C26" s="388"/>
      <c r="D26" s="104">
        <v>949711</v>
      </c>
      <c r="E26" s="115" t="s">
        <v>781</v>
      </c>
    </row>
    <row r="27" spans="1:5" ht="12.75">
      <c r="A27" s="376" t="s">
        <v>510</v>
      </c>
      <c r="B27" s="394"/>
      <c r="C27" s="208"/>
      <c r="D27" s="109">
        <f>D25+D26</f>
        <v>9196711</v>
      </c>
      <c r="E27" s="98"/>
    </row>
    <row r="28" spans="1:5" ht="12.75">
      <c r="A28" s="219" t="s">
        <v>676</v>
      </c>
      <c r="B28" s="208">
        <v>841403</v>
      </c>
      <c r="C28" s="208"/>
      <c r="D28" s="84">
        <v>1385875</v>
      </c>
      <c r="E28" s="115" t="s">
        <v>782</v>
      </c>
    </row>
    <row r="29" spans="1:5" ht="12.75">
      <c r="A29" s="374">
        <v>464212</v>
      </c>
      <c r="B29" s="395">
        <v>841112</v>
      </c>
      <c r="C29" s="395"/>
      <c r="D29" s="84">
        <v>310565</v>
      </c>
      <c r="E29" s="115" t="s">
        <v>783</v>
      </c>
    </row>
    <row r="30" spans="1:5" ht="12.75">
      <c r="A30" s="399"/>
      <c r="B30" s="388"/>
      <c r="C30" s="388"/>
      <c r="D30" s="84">
        <v>1706715</v>
      </c>
      <c r="E30" s="115" t="s">
        <v>784</v>
      </c>
    </row>
    <row r="31" spans="1:5" ht="12.75">
      <c r="A31" s="98" t="s">
        <v>510</v>
      </c>
      <c r="B31" s="174"/>
      <c r="C31" s="208"/>
      <c r="D31" s="109">
        <f>(D28+D29+D30)</f>
        <v>3403155</v>
      </c>
      <c r="E31" s="98"/>
    </row>
    <row r="32" spans="1:5" ht="12.75">
      <c r="A32" s="224" t="s">
        <v>677</v>
      </c>
      <c r="B32" s="388">
        <v>841403</v>
      </c>
      <c r="C32" s="215" t="s">
        <v>785</v>
      </c>
      <c r="D32" s="84">
        <v>2250000</v>
      </c>
      <c r="E32" s="98" t="s">
        <v>710</v>
      </c>
    </row>
    <row r="33" spans="1:5" ht="12.75">
      <c r="A33" s="216">
        <v>4642232</v>
      </c>
      <c r="B33" s="388"/>
      <c r="C33" s="215" t="s">
        <v>786</v>
      </c>
      <c r="D33" s="84">
        <v>1175015</v>
      </c>
      <c r="E33" s="115" t="s">
        <v>787</v>
      </c>
    </row>
    <row r="34" spans="1:5" ht="12.75">
      <c r="A34" s="393"/>
      <c r="B34" s="388"/>
      <c r="C34" s="215" t="s">
        <v>788</v>
      </c>
      <c r="D34" s="84">
        <v>8289408</v>
      </c>
      <c r="E34" s="115" t="s">
        <v>789</v>
      </c>
    </row>
    <row r="35" spans="1:5" ht="12.75">
      <c r="A35" s="375"/>
      <c r="B35" s="388"/>
      <c r="C35" s="215" t="s">
        <v>790</v>
      </c>
      <c r="D35" s="84">
        <v>3040080</v>
      </c>
      <c r="E35" s="115" t="s">
        <v>791</v>
      </c>
    </row>
    <row r="36" spans="1:5" ht="12.75">
      <c r="A36" s="375"/>
      <c r="B36" s="208">
        <v>882118</v>
      </c>
      <c r="C36" s="208"/>
      <c r="D36" s="84">
        <v>667350</v>
      </c>
      <c r="E36" s="98" t="s">
        <v>678</v>
      </c>
    </row>
    <row r="37" spans="1:5" ht="12.75">
      <c r="A37" s="375"/>
      <c r="B37" s="208">
        <v>889969</v>
      </c>
      <c r="C37" s="208" t="s">
        <v>679</v>
      </c>
      <c r="D37" s="84">
        <v>921115</v>
      </c>
      <c r="E37" s="98" t="s">
        <v>680</v>
      </c>
    </row>
    <row r="38" spans="1:5" ht="12.75">
      <c r="A38" s="173" t="s">
        <v>510</v>
      </c>
      <c r="B38" s="174"/>
      <c r="C38" s="208"/>
      <c r="D38" s="109">
        <f>SUM(D32:D37)</f>
        <v>16342968</v>
      </c>
      <c r="E38" s="98"/>
    </row>
    <row r="39" spans="1:5" ht="12.75">
      <c r="A39" s="224" t="s">
        <v>681</v>
      </c>
      <c r="B39" s="174">
        <v>869041</v>
      </c>
      <c r="C39" s="208"/>
      <c r="D39" s="84">
        <v>25872900</v>
      </c>
      <c r="E39" s="98" t="s">
        <v>682</v>
      </c>
    </row>
    <row r="40" spans="1:5" ht="12.75">
      <c r="A40" s="173">
        <v>464232</v>
      </c>
      <c r="B40" s="174">
        <v>869042</v>
      </c>
      <c r="C40" s="208"/>
      <c r="D40" s="84">
        <v>22260400</v>
      </c>
      <c r="E40" s="98" t="s">
        <v>683</v>
      </c>
    </row>
    <row r="41" spans="1:5" ht="12.75">
      <c r="A41" s="173" t="s">
        <v>510</v>
      </c>
      <c r="B41" s="174"/>
      <c r="C41" s="208"/>
      <c r="D41" s="109">
        <f>SUM(D39:D40)</f>
        <v>48133300</v>
      </c>
      <c r="E41" s="98"/>
    </row>
    <row r="42" spans="1:5" ht="12.75">
      <c r="A42" s="224" t="s">
        <v>684</v>
      </c>
      <c r="B42" s="208">
        <v>841192</v>
      </c>
      <c r="C42" s="215" t="s">
        <v>792</v>
      </c>
      <c r="D42" s="84">
        <v>2000000</v>
      </c>
      <c r="E42" s="115" t="s">
        <v>793</v>
      </c>
    </row>
    <row r="43" spans="1:5" ht="12.75">
      <c r="A43" s="216">
        <v>464242</v>
      </c>
      <c r="B43" s="208">
        <v>890442</v>
      </c>
      <c r="C43" s="215" t="s">
        <v>794</v>
      </c>
      <c r="D43" s="84">
        <v>3010061</v>
      </c>
      <c r="E43" s="115" t="s">
        <v>795</v>
      </c>
    </row>
    <row r="44" spans="1:5" ht="12.75">
      <c r="A44" s="173" t="s">
        <v>510</v>
      </c>
      <c r="B44" s="174"/>
      <c r="C44" s="208"/>
      <c r="D44" s="109">
        <f>SUM(D42:D43)</f>
        <v>5010061</v>
      </c>
      <c r="E44" s="98"/>
    </row>
    <row r="45" spans="1:5" ht="12.75">
      <c r="A45" s="224" t="s">
        <v>685</v>
      </c>
      <c r="B45" s="395">
        <v>841126</v>
      </c>
      <c r="C45" s="395"/>
      <c r="D45" s="84">
        <v>420000</v>
      </c>
      <c r="E45" s="98" t="s">
        <v>711</v>
      </c>
    </row>
    <row r="46" spans="1:5" ht="12.75">
      <c r="A46" s="173">
        <v>464252</v>
      </c>
      <c r="B46" s="395"/>
      <c r="C46" s="395"/>
      <c r="D46" s="84">
        <v>480000</v>
      </c>
      <c r="E46" s="98" t="s">
        <v>712</v>
      </c>
    </row>
    <row r="47" spans="1:5" ht="12.75">
      <c r="A47" s="173"/>
      <c r="B47" s="395"/>
      <c r="C47" s="395"/>
      <c r="D47" s="84">
        <v>420000</v>
      </c>
      <c r="E47" s="98" t="s">
        <v>713</v>
      </c>
    </row>
    <row r="48" spans="1:5" ht="12.75">
      <c r="A48" s="173"/>
      <c r="B48" s="395"/>
      <c r="C48" s="395"/>
      <c r="D48" s="84">
        <v>132500</v>
      </c>
      <c r="E48" s="115" t="s">
        <v>714</v>
      </c>
    </row>
    <row r="49" spans="1:5" ht="12.75">
      <c r="A49" s="173"/>
      <c r="B49" s="395"/>
      <c r="C49" s="395"/>
      <c r="D49" s="84">
        <v>187500</v>
      </c>
      <c r="E49" s="115" t="s">
        <v>796</v>
      </c>
    </row>
    <row r="50" spans="1:5" ht="12.75">
      <c r="A50" s="173"/>
      <c r="B50" s="395"/>
      <c r="C50" s="395"/>
      <c r="D50" s="84">
        <v>20000</v>
      </c>
      <c r="E50" s="98" t="s">
        <v>715</v>
      </c>
    </row>
    <row r="51" spans="1:5" ht="12.75">
      <c r="A51" s="173"/>
      <c r="B51" s="395"/>
      <c r="C51" s="395"/>
      <c r="D51" s="84">
        <v>180000</v>
      </c>
      <c r="E51" s="98" t="s">
        <v>716</v>
      </c>
    </row>
    <row r="52" spans="1:5" ht="12.75">
      <c r="A52" s="173"/>
      <c r="B52" s="208">
        <v>841403</v>
      </c>
      <c r="C52" s="395"/>
      <c r="D52" s="84">
        <v>200000</v>
      </c>
      <c r="E52" s="115" t="s">
        <v>797</v>
      </c>
    </row>
    <row r="53" spans="1:5" ht="12.75">
      <c r="A53" s="173"/>
      <c r="B53" s="208"/>
      <c r="C53" s="395"/>
      <c r="D53" s="84">
        <v>350000</v>
      </c>
      <c r="E53" s="115" t="s">
        <v>798</v>
      </c>
    </row>
    <row r="54" spans="1:5" ht="12.75">
      <c r="A54" s="173" t="s">
        <v>510</v>
      </c>
      <c r="B54" s="174"/>
      <c r="C54" s="208"/>
      <c r="D54" s="109">
        <f>SUM(D45:D53)</f>
        <v>2390000</v>
      </c>
      <c r="E54" s="98"/>
    </row>
    <row r="55" spans="1:5" ht="12.75">
      <c r="A55" s="370" t="s">
        <v>799</v>
      </c>
      <c r="B55" s="395">
        <v>841112</v>
      </c>
      <c r="C55" s="395"/>
      <c r="D55" s="228">
        <v>11932628</v>
      </c>
      <c r="E55" s="104" t="s">
        <v>800</v>
      </c>
    </row>
    <row r="56" spans="1:5" ht="12.75">
      <c r="A56" s="371"/>
      <c r="B56" s="388"/>
      <c r="C56" s="388"/>
      <c r="D56" s="104">
        <v>352515</v>
      </c>
      <c r="E56" s="115" t="s">
        <v>801</v>
      </c>
    </row>
    <row r="57" spans="1:5" ht="12.75">
      <c r="A57" s="372" t="s">
        <v>510</v>
      </c>
      <c r="B57" s="394"/>
      <c r="C57" s="394"/>
      <c r="D57" s="109">
        <f>SUM(D55+D56)</f>
        <v>12285143</v>
      </c>
      <c r="E57" s="115"/>
    </row>
    <row r="58" spans="1:5" ht="12.75">
      <c r="A58" s="370" t="s">
        <v>802</v>
      </c>
      <c r="B58" s="395">
        <v>841192</v>
      </c>
      <c r="C58" s="373" t="s">
        <v>803</v>
      </c>
      <c r="D58" s="400">
        <v>150000</v>
      </c>
      <c r="E58" s="391" t="s">
        <v>804</v>
      </c>
    </row>
    <row r="59" spans="1:5" ht="12.75">
      <c r="A59" s="371"/>
      <c r="B59" s="388"/>
      <c r="C59" s="388"/>
      <c r="D59" s="401"/>
      <c r="E59" s="392"/>
    </row>
    <row r="60" spans="1:5" ht="12.75">
      <c r="A60" s="393" t="s">
        <v>510</v>
      </c>
      <c r="B60" s="394"/>
      <c r="C60" s="208"/>
      <c r="D60" s="109">
        <f>SUM(D58:D59)</f>
        <v>150000</v>
      </c>
      <c r="E60" s="98"/>
    </row>
    <row r="61" spans="1:5" ht="12.75">
      <c r="A61" s="173" t="s">
        <v>686</v>
      </c>
      <c r="B61" s="174"/>
      <c r="C61" s="208"/>
      <c r="D61" s="109">
        <f>D27+D31+D38+D41+D44+D54+D57+D60</f>
        <v>96911338</v>
      </c>
      <c r="E61" s="98"/>
    </row>
    <row r="62" spans="1:5" ht="12.75">
      <c r="A62" s="224" t="s">
        <v>687</v>
      </c>
      <c r="B62" s="174">
        <v>370000</v>
      </c>
      <c r="C62" s="208" t="s">
        <v>383</v>
      </c>
      <c r="D62" s="104">
        <v>1296250</v>
      </c>
      <c r="E62" s="98" t="s">
        <v>384</v>
      </c>
    </row>
    <row r="63" spans="1:5" ht="12.75">
      <c r="A63" s="218">
        <v>46521232</v>
      </c>
      <c r="B63" s="395">
        <v>841403</v>
      </c>
      <c r="C63" s="215" t="s">
        <v>805</v>
      </c>
      <c r="D63" s="104">
        <v>1471243</v>
      </c>
      <c r="E63" s="115" t="s">
        <v>806</v>
      </c>
    </row>
    <row r="64" spans="1:5" ht="12.75">
      <c r="A64" s="218"/>
      <c r="B64" s="394"/>
      <c r="C64" s="213" t="s">
        <v>807</v>
      </c>
      <c r="D64" s="104">
        <v>145018741</v>
      </c>
      <c r="E64" s="115" t="s">
        <v>808</v>
      </c>
    </row>
    <row r="65" spans="1:5" ht="12.75">
      <c r="A65" s="218"/>
      <c r="B65" s="394"/>
      <c r="C65" s="213" t="s">
        <v>788</v>
      </c>
      <c r="D65" s="84">
        <v>12000000</v>
      </c>
      <c r="E65" s="115" t="s">
        <v>809</v>
      </c>
    </row>
    <row r="66" spans="1:5" ht="12.75">
      <c r="A66" s="173" t="s">
        <v>510</v>
      </c>
      <c r="B66" s="174"/>
      <c r="C66" s="208"/>
      <c r="D66" s="109">
        <f>SUM(D62:D65)</f>
        <v>159786234</v>
      </c>
      <c r="E66" s="98"/>
    </row>
    <row r="67" spans="1:5" ht="12.75">
      <c r="A67" s="224" t="s">
        <v>810</v>
      </c>
      <c r="B67" s="395">
        <v>841403</v>
      </c>
      <c r="C67" s="395"/>
      <c r="D67" s="396">
        <v>1500000</v>
      </c>
      <c r="E67" s="369" t="s">
        <v>811</v>
      </c>
    </row>
    <row r="68" spans="1:5" ht="12.75">
      <c r="A68" s="173">
        <v>4652142</v>
      </c>
      <c r="B68" s="388"/>
      <c r="C68" s="388"/>
      <c r="D68" s="397"/>
      <c r="E68" s="392"/>
    </row>
    <row r="69" spans="1:5" ht="12.75">
      <c r="A69" s="216" t="s">
        <v>510</v>
      </c>
      <c r="B69" s="174"/>
      <c r="C69" s="208"/>
      <c r="D69" s="109">
        <f>SUM(D67+D68)</f>
        <v>1500000</v>
      </c>
      <c r="E69" s="98"/>
    </row>
    <row r="70" spans="1:5" ht="12.75">
      <c r="A70" s="224" t="s">
        <v>688</v>
      </c>
      <c r="B70" s="395">
        <v>841126</v>
      </c>
      <c r="C70" s="395"/>
      <c r="D70" s="220">
        <v>120000</v>
      </c>
      <c r="E70" s="98" t="s">
        <v>711</v>
      </c>
    </row>
    <row r="71" spans="1:5" ht="12.75">
      <c r="A71" s="398">
        <v>4652152</v>
      </c>
      <c r="B71" s="395"/>
      <c r="C71" s="395"/>
      <c r="D71" s="220">
        <v>120000</v>
      </c>
      <c r="E71" s="98" t="s">
        <v>712</v>
      </c>
    </row>
    <row r="72" spans="1:5" ht="12.75">
      <c r="A72" s="399"/>
      <c r="B72" s="395"/>
      <c r="C72" s="395"/>
      <c r="D72" s="220">
        <v>120000</v>
      </c>
      <c r="E72" s="98" t="s">
        <v>713</v>
      </c>
    </row>
    <row r="73" spans="1:5" ht="12.75">
      <c r="A73" s="173" t="s">
        <v>510</v>
      </c>
      <c r="B73" s="174"/>
      <c r="C73" s="208"/>
      <c r="D73" s="109">
        <f>SUM(D70:D72)</f>
        <v>360000</v>
      </c>
      <c r="E73" s="98"/>
    </row>
    <row r="74" spans="1:5" ht="12.75">
      <c r="A74" s="173" t="s">
        <v>689</v>
      </c>
      <c r="B74" s="174"/>
      <c r="C74" s="208"/>
      <c r="D74" s="109">
        <f>D66+D69+D73</f>
        <v>161646234</v>
      </c>
      <c r="E74" s="98"/>
    </row>
    <row r="75" spans="1:5" ht="15">
      <c r="A75" s="229" t="s">
        <v>690</v>
      </c>
      <c r="B75" s="230"/>
      <c r="C75" s="231"/>
      <c r="D75" s="232">
        <f>D17+D24+D61+D74</f>
        <v>262720481</v>
      </c>
      <c r="E75" s="98"/>
    </row>
    <row r="77" ht="12.75">
      <c r="D77" s="183"/>
    </row>
  </sheetData>
  <sheetProtection/>
  <mergeCells count="47">
    <mergeCell ref="C52:C53"/>
    <mergeCell ref="E9:E10"/>
    <mergeCell ref="B9:B10"/>
    <mergeCell ref="C9:C10"/>
    <mergeCell ref="D9:D10"/>
    <mergeCell ref="A16:B16"/>
    <mergeCell ref="B18:B19"/>
    <mergeCell ref="C18:C19"/>
    <mergeCell ref="D18:D19"/>
    <mergeCell ref="E18:E19"/>
    <mergeCell ref="A2:E2"/>
    <mergeCell ref="A3:E3"/>
    <mergeCell ref="A4:E4"/>
    <mergeCell ref="A6:A7"/>
    <mergeCell ref="A8:B8"/>
    <mergeCell ref="A12:A15"/>
    <mergeCell ref="B13:B14"/>
    <mergeCell ref="C13:C14"/>
    <mergeCell ref="B21:B22"/>
    <mergeCell ref="B25:B26"/>
    <mergeCell ref="C25:C26"/>
    <mergeCell ref="A27:B27"/>
    <mergeCell ref="A29:A30"/>
    <mergeCell ref="B29:B30"/>
    <mergeCell ref="C29:C30"/>
    <mergeCell ref="B32:B35"/>
    <mergeCell ref="A34:A37"/>
    <mergeCell ref="B45:B51"/>
    <mergeCell ref="C45:C51"/>
    <mergeCell ref="E67:E68"/>
    <mergeCell ref="A55:A56"/>
    <mergeCell ref="B55:B56"/>
    <mergeCell ref="C55:C56"/>
    <mergeCell ref="A57:C57"/>
    <mergeCell ref="A58:A59"/>
    <mergeCell ref="B58:B59"/>
    <mergeCell ref="C58:C59"/>
    <mergeCell ref="B70:B72"/>
    <mergeCell ref="C70:C72"/>
    <mergeCell ref="A71:A72"/>
    <mergeCell ref="D58:D59"/>
    <mergeCell ref="E58:E59"/>
    <mergeCell ref="A60:B60"/>
    <mergeCell ref="B63:B65"/>
    <mergeCell ref="B67:B68"/>
    <mergeCell ref="C67:C68"/>
    <mergeCell ref="D67:D68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2"/>
  <sheetViews>
    <sheetView zoomScalePageLayoutView="0" workbookViewId="0" topLeftCell="A31">
      <selection activeCell="A46" sqref="A46"/>
    </sheetView>
  </sheetViews>
  <sheetFormatPr defaultColWidth="9.00390625" defaultRowHeight="12.75"/>
  <cols>
    <col min="1" max="1" width="49.25390625" style="92" customWidth="1"/>
    <col min="2" max="2" width="11.25390625" style="93" customWidth="1"/>
    <col min="3" max="3" width="10.25390625" style="93" bestFit="1" customWidth="1"/>
    <col min="4" max="16384" width="9.125" style="92" customWidth="1"/>
  </cols>
  <sheetData>
    <row r="1" spans="1:4" ht="12.75">
      <c r="A1" s="152" t="s">
        <v>647</v>
      </c>
      <c r="B1" s="131" t="s">
        <v>513</v>
      </c>
      <c r="C1" s="131" t="s">
        <v>514</v>
      </c>
      <c r="D1" s="51" t="s">
        <v>645</v>
      </c>
    </row>
    <row r="2" spans="1:4" ht="18" customHeight="1">
      <c r="A2" s="22" t="s">
        <v>330</v>
      </c>
      <c r="B2" s="5">
        <v>1200526</v>
      </c>
      <c r="C2" s="5">
        <v>2074040</v>
      </c>
      <c r="D2" s="5">
        <v>2057137</v>
      </c>
    </row>
    <row r="3" spans="1:4" ht="18" customHeight="1">
      <c r="A3" s="22" t="s">
        <v>110</v>
      </c>
      <c r="B3" s="5">
        <v>546833</v>
      </c>
      <c r="C3" s="5">
        <v>396701</v>
      </c>
      <c r="D3" s="5">
        <v>375195</v>
      </c>
    </row>
    <row r="4" spans="1:4" ht="18" customHeight="1">
      <c r="A4" s="22" t="s">
        <v>331</v>
      </c>
      <c r="B4" s="5">
        <f>SUM(B2:B3)</f>
        <v>1747359</v>
      </c>
      <c r="C4" s="5">
        <f>SUM(C2:C3)</f>
        <v>2470741</v>
      </c>
      <c r="D4" s="5">
        <f>SUM(D2:D3)</f>
        <v>2432332</v>
      </c>
    </row>
    <row r="5" spans="1:4" ht="18" customHeight="1">
      <c r="A5" s="22" t="s">
        <v>332</v>
      </c>
      <c r="B5" s="5">
        <v>327527</v>
      </c>
      <c r="C5" s="5">
        <v>365198</v>
      </c>
      <c r="D5" s="5">
        <v>277956</v>
      </c>
    </row>
    <row r="6" spans="1:4" ht="18" customHeight="1">
      <c r="A6" s="22" t="s">
        <v>333</v>
      </c>
      <c r="B6" s="5">
        <f>SUM(B4:B5)</f>
        <v>2074886</v>
      </c>
      <c r="C6" s="5">
        <f>SUM(C4:C5)</f>
        <v>2835939</v>
      </c>
      <c r="D6" s="5">
        <f>SUM(D4:D5)</f>
        <v>2710288</v>
      </c>
    </row>
    <row r="7" spans="1:4" ht="14.25" customHeight="1">
      <c r="A7" s="22" t="s">
        <v>419</v>
      </c>
      <c r="B7" s="5">
        <f>SUM(B8:B10)</f>
        <v>905836</v>
      </c>
      <c r="C7" s="5">
        <f>SUM(C8:C10)</f>
        <v>691155</v>
      </c>
      <c r="D7" s="5">
        <f>SUM(D8:D10)</f>
        <v>677147</v>
      </c>
    </row>
    <row r="8" spans="1:4" ht="12" customHeight="1">
      <c r="A8" s="61" t="s">
        <v>420</v>
      </c>
      <c r="B8" s="5">
        <v>80350</v>
      </c>
      <c r="C8" s="5">
        <v>144203</v>
      </c>
      <c r="D8" s="5">
        <v>132088</v>
      </c>
    </row>
    <row r="9" spans="1:4" ht="14.25" customHeight="1">
      <c r="A9" s="310" t="s">
        <v>421</v>
      </c>
      <c r="B9" s="5">
        <v>52730</v>
      </c>
      <c r="C9" s="5">
        <v>159424</v>
      </c>
      <c r="D9" s="5">
        <v>166635</v>
      </c>
    </row>
    <row r="10" spans="1:4" ht="13.5" customHeight="1">
      <c r="A10" s="1" t="s">
        <v>595</v>
      </c>
      <c r="B10" s="5">
        <v>772756</v>
      </c>
      <c r="C10" s="5">
        <v>387528</v>
      </c>
      <c r="D10" s="5">
        <v>378424</v>
      </c>
    </row>
    <row r="11" spans="1:4" ht="14.25" customHeight="1">
      <c r="A11" s="22" t="s">
        <v>596</v>
      </c>
      <c r="B11" s="5">
        <v>1130142</v>
      </c>
      <c r="C11" s="5">
        <v>849662</v>
      </c>
      <c r="D11" s="5">
        <v>329269</v>
      </c>
    </row>
    <row r="12" spans="1:4" ht="15" customHeight="1">
      <c r="A12" s="22" t="s">
        <v>597</v>
      </c>
      <c r="B12" s="5">
        <f>B35+B42</f>
        <v>367161</v>
      </c>
      <c r="C12" s="5">
        <f>C35+C42</f>
        <v>318823</v>
      </c>
      <c r="D12" s="5">
        <f>D35+D42</f>
        <v>0</v>
      </c>
    </row>
    <row r="13" spans="1:4" ht="15.75" customHeight="1">
      <c r="A13" s="1" t="s">
        <v>598</v>
      </c>
      <c r="B13" s="5">
        <v>29051</v>
      </c>
      <c r="C13" s="5">
        <v>0</v>
      </c>
      <c r="D13" s="5"/>
    </row>
    <row r="14" spans="1:4" ht="16.5" customHeight="1">
      <c r="A14" s="1" t="s">
        <v>334</v>
      </c>
      <c r="B14" s="5">
        <v>3538</v>
      </c>
      <c r="C14" s="5">
        <v>0</v>
      </c>
      <c r="D14" s="5"/>
    </row>
    <row r="15" spans="1:4" ht="18" customHeight="1">
      <c r="A15" s="1" t="s">
        <v>335</v>
      </c>
      <c r="B15" s="5">
        <v>0</v>
      </c>
      <c r="C15" s="5">
        <v>0</v>
      </c>
      <c r="D15" s="5"/>
    </row>
    <row r="16" spans="1:4" ht="18" customHeight="1">
      <c r="A16" s="1" t="s">
        <v>599</v>
      </c>
      <c r="B16" s="5">
        <v>12200</v>
      </c>
      <c r="C16" s="5">
        <v>2545</v>
      </c>
      <c r="D16" s="5"/>
    </row>
    <row r="17" spans="1:4" ht="14.25" customHeight="1">
      <c r="A17" s="1" t="s">
        <v>600</v>
      </c>
      <c r="B17" s="5">
        <v>2560</v>
      </c>
      <c r="C17" s="5">
        <v>1105</v>
      </c>
      <c r="D17" s="5"/>
    </row>
    <row r="18" spans="1:4" ht="14.25" customHeight="1">
      <c r="A18" s="1" t="s">
        <v>94</v>
      </c>
      <c r="B18" s="5">
        <v>16575</v>
      </c>
      <c r="C18" s="5">
        <v>16575</v>
      </c>
      <c r="D18" s="5"/>
    </row>
    <row r="19" spans="1:4" ht="12.75" customHeight="1">
      <c r="A19" s="1" t="s">
        <v>602</v>
      </c>
      <c r="B19" s="5">
        <v>15000</v>
      </c>
      <c r="C19" s="5">
        <v>12696</v>
      </c>
      <c r="D19" s="5"/>
    </row>
    <row r="20" spans="1:4" ht="15" customHeight="1">
      <c r="A20" s="61" t="s">
        <v>603</v>
      </c>
      <c r="B20" s="5">
        <v>5021</v>
      </c>
      <c r="C20" s="5">
        <v>0</v>
      </c>
      <c r="D20" s="5"/>
    </row>
    <row r="21" spans="1:4" ht="13.5" customHeight="1">
      <c r="A21" s="61" t="s">
        <v>95</v>
      </c>
      <c r="B21" s="5">
        <v>10000</v>
      </c>
      <c r="C21" s="5">
        <v>10000</v>
      </c>
      <c r="D21" s="5"/>
    </row>
    <row r="22" spans="1:4" ht="14.25" customHeight="1">
      <c r="A22" s="61" t="s">
        <v>96</v>
      </c>
      <c r="B22" s="5">
        <v>1125</v>
      </c>
      <c r="C22" s="5">
        <v>0</v>
      </c>
      <c r="D22" s="5"/>
    </row>
    <row r="23" spans="1:4" ht="14.25" customHeight="1">
      <c r="A23" s="61" t="s">
        <v>336</v>
      </c>
      <c r="B23" s="5">
        <v>10000</v>
      </c>
      <c r="C23" s="5">
        <v>6225</v>
      </c>
      <c r="D23" s="5"/>
    </row>
    <row r="24" spans="1:4" ht="17.25" customHeight="1">
      <c r="A24" s="61" t="s">
        <v>337</v>
      </c>
      <c r="B24" s="5">
        <v>26000</v>
      </c>
      <c r="C24" s="5">
        <v>0</v>
      </c>
      <c r="D24" s="5"/>
    </row>
    <row r="25" spans="1:4" ht="17.25" customHeight="1">
      <c r="A25" s="61" t="s">
        <v>97</v>
      </c>
      <c r="B25" s="5">
        <v>16320</v>
      </c>
      <c r="C25" s="5">
        <v>0</v>
      </c>
      <c r="D25" s="5"/>
    </row>
    <row r="26" spans="1:4" ht="17.25" customHeight="1">
      <c r="A26" s="61" t="s">
        <v>98</v>
      </c>
      <c r="B26" s="5">
        <v>10000</v>
      </c>
      <c r="C26" s="5">
        <v>2375</v>
      </c>
      <c r="D26" s="5"/>
    </row>
    <row r="27" spans="1:4" ht="17.25" customHeight="1">
      <c r="A27" s="61" t="s">
        <v>39</v>
      </c>
      <c r="B27" s="5">
        <v>284</v>
      </c>
      <c r="C27" s="5">
        <v>284</v>
      </c>
      <c r="D27" s="5"/>
    </row>
    <row r="28" spans="1:4" ht="21.75" customHeight="1">
      <c r="A28" s="61" t="s">
        <v>99</v>
      </c>
      <c r="B28" s="5">
        <v>22688</v>
      </c>
      <c r="C28" s="5">
        <v>18480</v>
      </c>
      <c r="D28" s="5"/>
    </row>
    <row r="29" spans="1:4" ht="21.75" customHeight="1">
      <c r="A29" s="61" t="s">
        <v>100</v>
      </c>
      <c r="B29" s="5">
        <v>16582</v>
      </c>
      <c r="C29" s="5">
        <v>13051</v>
      </c>
      <c r="D29" s="5"/>
    </row>
    <row r="30" spans="1:4" ht="21.75" customHeight="1">
      <c r="A30" s="61" t="s">
        <v>101</v>
      </c>
      <c r="B30" s="5">
        <v>54088</v>
      </c>
      <c r="C30" s="5">
        <v>54088</v>
      </c>
      <c r="D30" s="5"/>
    </row>
    <row r="31" spans="1:4" ht="21.75" customHeight="1">
      <c r="A31" s="61" t="s">
        <v>601</v>
      </c>
      <c r="B31" s="5"/>
      <c r="C31" s="5">
        <v>1444</v>
      </c>
      <c r="D31" s="5"/>
    </row>
    <row r="32" spans="1:4" ht="21.75" customHeight="1">
      <c r="A32" s="61" t="s">
        <v>107</v>
      </c>
      <c r="B32" s="5"/>
      <c r="C32" s="5">
        <v>99576</v>
      </c>
      <c r="D32" s="5"/>
    </row>
    <row r="33" spans="1:4" ht="21.75" customHeight="1">
      <c r="A33" s="61" t="s">
        <v>108</v>
      </c>
      <c r="B33" s="5"/>
      <c r="C33" s="5">
        <v>5000</v>
      </c>
      <c r="D33" s="5"/>
    </row>
    <row r="34" spans="1:4" ht="21.75" customHeight="1">
      <c r="A34" s="61" t="s">
        <v>109</v>
      </c>
      <c r="B34" s="5"/>
      <c r="C34" s="5">
        <v>4597</v>
      </c>
      <c r="D34" s="5"/>
    </row>
    <row r="35" spans="1:4" ht="18" customHeight="1">
      <c r="A35" s="295" t="s">
        <v>604</v>
      </c>
      <c r="B35" s="5">
        <f>SUM(B13:B30)</f>
        <v>251032</v>
      </c>
      <c r="C35" s="5">
        <f>SUM(C13:C34)</f>
        <v>248041</v>
      </c>
      <c r="D35" s="5">
        <f>SUM(D13:D30)</f>
        <v>0</v>
      </c>
    </row>
    <row r="36" spans="1:4" ht="18" customHeight="1">
      <c r="A36" s="61" t="s">
        <v>605</v>
      </c>
      <c r="B36" s="5">
        <v>14326</v>
      </c>
      <c r="C36" s="5">
        <v>12740</v>
      </c>
      <c r="D36" s="5"/>
    </row>
    <row r="37" spans="1:4" ht="18" customHeight="1">
      <c r="A37" s="61" t="s">
        <v>102</v>
      </c>
      <c r="B37" s="5">
        <v>42222</v>
      </c>
      <c r="C37" s="5">
        <v>5632</v>
      </c>
      <c r="D37" s="5"/>
    </row>
    <row r="38" spans="1:4" ht="22.5" customHeight="1">
      <c r="A38" s="61" t="s">
        <v>103</v>
      </c>
      <c r="B38" s="5">
        <v>2581</v>
      </c>
      <c r="C38" s="5">
        <v>0</v>
      </c>
      <c r="D38" s="5"/>
    </row>
    <row r="39" spans="1:4" ht="18" customHeight="1">
      <c r="A39" s="61" t="s">
        <v>104</v>
      </c>
      <c r="B39" s="5">
        <v>0</v>
      </c>
      <c r="C39" s="5">
        <v>0</v>
      </c>
      <c r="D39" s="5"/>
    </row>
    <row r="40" spans="1:4" ht="15" customHeight="1">
      <c r="A40" s="61" t="s">
        <v>105</v>
      </c>
      <c r="B40" s="5">
        <v>50000</v>
      </c>
      <c r="C40" s="5">
        <v>49745</v>
      </c>
      <c r="D40" s="5"/>
    </row>
    <row r="41" spans="1:4" ht="15" customHeight="1">
      <c r="A41" s="61" t="s">
        <v>656</v>
      </c>
      <c r="B41" s="5">
        <v>7000</v>
      </c>
      <c r="C41" s="5">
        <v>2665</v>
      </c>
      <c r="D41" s="5"/>
    </row>
    <row r="42" spans="1:4" ht="14.25" customHeight="1">
      <c r="A42" s="295" t="s">
        <v>606</v>
      </c>
      <c r="B42" s="5">
        <f>SUM(B36:B41)</f>
        <v>116129</v>
      </c>
      <c r="C42" s="5">
        <f>SUM(C36:C41)</f>
        <v>70782</v>
      </c>
      <c r="D42" s="5">
        <f>SUM(D36:D41)</f>
        <v>0</v>
      </c>
    </row>
    <row r="43" spans="1:4" ht="14.25" customHeight="1">
      <c r="A43" s="306" t="s">
        <v>106</v>
      </c>
      <c r="B43" s="5">
        <v>3000</v>
      </c>
      <c r="C43" s="5">
        <v>3450</v>
      </c>
      <c r="D43" s="5">
        <v>3450</v>
      </c>
    </row>
    <row r="44" spans="1:4" ht="18" customHeight="1">
      <c r="A44" s="22" t="s">
        <v>422</v>
      </c>
      <c r="B44" s="5">
        <v>209253</v>
      </c>
      <c r="C44" s="5">
        <v>209253</v>
      </c>
      <c r="D44" s="5">
        <v>164082</v>
      </c>
    </row>
    <row r="45" spans="1:4" ht="18" customHeight="1">
      <c r="A45" s="22" t="s">
        <v>607</v>
      </c>
      <c r="B45" s="5">
        <f>B6+B7+B11+B12+B43+B44</f>
        <v>4690278</v>
      </c>
      <c r="C45" s="5">
        <f>C6+C7+C11+C12+C43+C44</f>
        <v>4908282</v>
      </c>
      <c r="D45" s="5">
        <f>D6+D7+D11+D12+D43+D44</f>
        <v>3884236</v>
      </c>
    </row>
    <row r="46" spans="1:4" ht="18" customHeight="1">
      <c r="A46" s="379"/>
      <c r="B46" s="380"/>
      <c r="C46" s="380"/>
      <c r="D46" s="380"/>
    </row>
    <row r="47" spans="1:4" ht="18" customHeight="1">
      <c r="A47" s="379"/>
      <c r="B47" s="380"/>
      <c r="C47" s="380"/>
      <c r="D47" s="380"/>
    </row>
    <row r="48" spans="1:4" ht="18" customHeight="1">
      <c r="A48" s="379"/>
      <c r="B48" s="380"/>
      <c r="C48" s="380"/>
      <c r="D48" s="380"/>
    </row>
    <row r="49" spans="1:4" ht="12.75">
      <c r="A49" s="94" t="s">
        <v>423</v>
      </c>
      <c r="B49" s="93">
        <v>678</v>
      </c>
      <c r="C49" s="93">
        <v>478</v>
      </c>
      <c r="D49" s="93">
        <v>344</v>
      </c>
    </row>
    <row r="50" spans="1:4" ht="12.75">
      <c r="A50" s="94" t="s">
        <v>424</v>
      </c>
      <c r="B50" s="93">
        <v>359</v>
      </c>
      <c r="C50" s="93">
        <v>578</v>
      </c>
      <c r="D50" s="93">
        <v>508</v>
      </c>
    </row>
    <row r="51" spans="1:4" ht="12.75">
      <c r="A51" s="94" t="s">
        <v>425</v>
      </c>
      <c r="B51" s="93">
        <v>316</v>
      </c>
      <c r="C51" s="93">
        <v>678</v>
      </c>
      <c r="D51" s="93">
        <v>644</v>
      </c>
    </row>
    <row r="52" spans="1:4" ht="12.75">
      <c r="A52" s="94" t="s">
        <v>426</v>
      </c>
      <c r="B52" s="93">
        <v>447</v>
      </c>
      <c r="C52" s="93">
        <v>447</v>
      </c>
      <c r="D52" s="93">
        <v>10</v>
      </c>
    </row>
    <row r="53" spans="1:4" ht="12.75">
      <c r="A53" s="92" t="s">
        <v>427</v>
      </c>
      <c r="B53" s="93">
        <v>300</v>
      </c>
      <c r="C53" s="93">
        <v>350</v>
      </c>
      <c r="D53" s="93">
        <v>150</v>
      </c>
    </row>
    <row r="54" spans="1:4" ht="12.75">
      <c r="A54" s="89" t="s">
        <v>428</v>
      </c>
      <c r="B54" s="311">
        <v>628</v>
      </c>
      <c r="C54" s="93">
        <v>578</v>
      </c>
      <c r="D54" s="93">
        <v>520</v>
      </c>
    </row>
    <row r="55" spans="1:5" ht="12.75">
      <c r="A55" s="90" t="s">
        <v>510</v>
      </c>
      <c r="B55" s="35">
        <f>SUM(B49:B54)</f>
        <v>2728</v>
      </c>
      <c r="C55" s="35">
        <f>SUM(C49:C54)</f>
        <v>3109</v>
      </c>
      <c r="D55" s="7">
        <f>SUM(D49:D54)</f>
        <v>2176</v>
      </c>
      <c r="E55" s="7"/>
    </row>
    <row r="62" spans="1:2" ht="12.75">
      <c r="A62" s="90"/>
      <c r="B62" s="35"/>
    </row>
  </sheetData>
  <sheetProtection/>
  <printOptions/>
  <pageMargins left="0" right="0" top="0.7086614173228347" bottom="0" header="0.11811023622047245" footer="0.5118110236220472"/>
  <pageSetup horizontalDpi="600" verticalDpi="600" orientation="portrait" paperSize="9" r:id="rId1"/>
  <headerFooter alignWithMargins="0">
    <oddHeader>&amp;Lezer forintban&amp;CÖnkormányzat kiadásai
(kiegyenlítő, függő, átfutó nélkül)
2013. december 31.&amp;R5.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U13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4.375" style="0" customWidth="1"/>
    <col min="2" max="4" width="7.75390625" style="0" customWidth="1"/>
    <col min="5" max="5" width="6.375" style="0" customWidth="1"/>
    <col min="6" max="6" width="7.00390625" style="0" customWidth="1"/>
    <col min="7" max="7" width="6.875" style="0" customWidth="1"/>
    <col min="8" max="8" width="7.625" style="0" customWidth="1"/>
    <col min="9" max="9" width="8.00390625" style="0" customWidth="1"/>
    <col min="10" max="10" width="7.75390625" style="0" customWidth="1"/>
    <col min="11" max="11" width="5.25390625" style="0" customWidth="1"/>
    <col min="12" max="12" width="7.375" style="0" customWidth="1"/>
    <col min="13" max="14" width="6.25390625" style="0" customWidth="1"/>
    <col min="15" max="16" width="8.25390625" style="0" customWidth="1"/>
    <col min="17" max="17" width="6.25390625" style="0" customWidth="1"/>
    <col min="18" max="18" width="7.375" style="0" customWidth="1"/>
    <col min="19" max="19" width="7.00390625" style="0" customWidth="1"/>
    <col min="20" max="20" width="15.375" style="0" customWidth="1"/>
    <col min="21" max="21" width="7.00390625" style="0" customWidth="1"/>
    <col min="22" max="22" width="7.375" style="0" customWidth="1"/>
    <col min="23" max="23" width="6.25390625" style="0" customWidth="1"/>
    <col min="24" max="25" width="7.75390625" style="0" customWidth="1"/>
    <col min="26" max="26" width="6.625" style="0" customWidth="1"/>
    <col min="27" max="27" width="5.875" style="0" customWidth="1"/>
    <col min="28" max="28" width="6.75390625" style="0" customWidth="1"/>
    <col min="29" max="29" width="6.25390625" style="0" customWidth="1"/>
    <col min="30" max="30" width="7.625" style="0" customWidth="1"/>
    <col min="31" max="31" width="7.875" style="0" customWidth="1"/>
    <col min="32" max="32" width="6.875" style="0" customWidth="1"/>
    <col min="33" max="33" width="6.375" style="0" customWidth="1"/>
    <col min="34" max="34" width="7.125" style="0" customWidth="1"/>
    <col min="35" max="35" width="7.875" style="0" customWidth="1"/>
    <col min="36" max="36" width="8.25390625" style="0" customWidth="1"/>
    <col min="37" max="38" width="8.625" style="35" customWidth="1"/>
    <col min="39" max="39" width="15.375" style="0" customWidth="1"/>
    <col min="40" max="40" width="7.00390625" style="0" customWidth="1"/>
    <col min="41" max="41" width="7.625" style="0" customWidth="1"/>
    <col min="42" max="42" width="6.875" style="0" customWidth="1"/>
    <col min="43" max="43" width="6.125" style="0" customWidth="1"/>
    <col min="44" max="44" width="7.625" style="0" customWidth="1"/>
    <col min="45" max="45" width="6.875" style="0" customWidth="1"/>
    <col min="46" max="46" width="6.125" style="0" customWidth="1"/>
    <col min="47" max="47" width="7.625" style="0" customWidth="1"/>
  </cols>
  <sheetData>
    <row r="1" spans="1:47" ht="15" customHeight="1">
      <c r="A1" s="360" t="s">
        <v>501</v>
      </c>
      <c r="B1" s="366" t="s">
        <v>494</v>
      </c>
      <c r="C1" s="367"/>
      <c r="D1" s="368"/>
      <c r="E1" s="366" t="s">
        <v>502</v>
      </c>
      <c r="F1" s="367"/>
      <c r="G1" s="368"/>
      <c r="H1" s="366" t="s">
        <v>495</v>
      </c>
      <c r="I1" s="367"/>
      <c r="J1" s="368"/>
      <c r="K1" s="366" t="s">
        <v>503</v>
      </c>
      <c r="L1" s="367"/>
      <c r="M1" s="368"/>
      <c r="N1" s="359" t="s">
        <v>394</v>
      </c>
      <c r="O1" s="359"/>
      <c r="P1" s="359"/>
      <c r="Q1" s="359"/>
      <c r="R1" s="359"/>
      <c r="S1" s="359"/>
      <c r="T1" s="360" t="s">
        <v>501</v>
      </c>
      <c r="U1" s="388" t="s">
        <v>338</v>
      </c>
      <c r="V1" s="388"/>
      <c r="W1" s="388"/>
      <c r="X1" s="403" t="s">
        <v>553</v>
      </c>
      <c r="Y1" s="403"/>
      <c r="Z1" s="403"/>
      <c r="AA1" s="345" t="s">
        <v>497</v>
      </c>
      <c r="AB1" s="345"/>
      <c r="AC1" s="345"/>
      <c r="AD1" s="403" t="s">
        <v>396</v>
      </c>
      <c r="AE1" s="403"/>
      <c r="AF1" s="403"/>
      <c r="AG1" s="404" t="s">
        <v>339</v>
      </c>
      <c r="AH1" s="404"/>
      <c r="AI1" s="139" t="s">
        <v>340</v>
      </c>
      <c r="AJ1" s="402" t="s">
        <v>397</v>
      </c>
      <c r="AK1" s="402"/>
      <c r="AL1" s="402"/>
      <c r="AM1" s="360" t="s">
        <v>501</v>
      </c>
      <c r="AN1" s="345" t="s">
        <v>398</v>
      </c>
      <c r="AO1" s="345"/>
      <c r="AP1" s="345"/>
      <c r="AQ1" s="346" t="s">
        <v>399</v>
      </c>
      <c r="AR1" s="347"/>
      <c r="AS1" s="348"/>
      <c r="AT1" s="346" t="s">
        <v>400</v>
      </c>
      <c r="AU1" s="348"/>
    </row>
    <row r="2" spans="1:47" ht="15" customHeight="1">
      <c r="A2" s="361"/>
      <c r="B2" s="405"/>
      <c r="C2" s="406"/>
      <c r="D2" s="407"/>
      <c r="E2" s="352"/>
      <c r="F2" s="353"/>
      <c r="G2" s="354"/>
      <c r="H2" s="352"/>
      <c r="I2" s="353"/>
      <c r="J2" s="354"/>
      <c r="K2" s="352"/>
      <c r="L2" s="353"/>
      <c r="M2" s="354"/>
      <c r="N2" s="355" t="s">
        <v>504</v>
      </c>
      <c r="O2" s="355"/>
      <c r="P2" s="355"/>
      <c r="Q2" s="356" t="s">
        <v>505</v>
      </c>
      <c r="R2" s="357"/>
      <c r="S2" s="358"/>
      <c r="T2" s="361"/>
      <c r="U2" s="388"/>
      <c r="V2" s="388"/>
      <c r="W2" s="388"/>
      <c r="X2" s="403"/>
      <c r="Y2" s="403"/>
      <c r="Z2" s="403"/>
      <c r="AA2" s="345"/>
      <c r="AB2" s="345"/>
      <c r="AC2" s="345"/>
      <c r="AD2" s="403"/>
      <c r="AE2" s="403"/>
      <c r="AF2" s="403"/>
      <c r="AG2" s="404"/>
      <c r="AH2" s="404"/>
      <c r="AI2" s="140" t="s">
        <v>341</v>
      </c>
      <c r="AJ2" s="402"/>
      <c r="AK2" s="402"/>
      <c r="AL2" s="402"/>
      <c r="AM2" s="361"/>
      <c r="AN2" s="345"/>
      <c r="AO2" s="345"/>
      <c r="AP2" s="345"/>
      <c r="AQ2" s="349"/>
      <c r="AR2" s="350"/>
      <c r="AS2" s="351"/>
      <c r="AT2" s="349"/>
      <c r="AU2" s="351"/>
    </row>
    <row r="3" spans="1:47" ht="21.75" customHeight="1">
      <c r="A3" s="344"/>
      <c r="B3" s="2" t="s">
        <v>393</v>
      </c>
      <c r="C3" s="1" t="s">
        <v>506</v>
      </c>
      <c r="D3" s="1" t="s">
        <v>507</v>
      </c>
      <c r="E3" s="1" t="s">
        <v>393</v>
      </c>
      <c r="F3" s="1" t="s">
        <v>506</v>
      </c>
      <c r="G3" s="1" t="s">
        <v>507</v>
      </c>
      <c r="H3" s="1" t="s">
        <v>393</v>
      </c>
      <c r="I3" s="1" t="s">
        <v>506</v>
      </c>
      <c r="J3" s="1" t="s">
        <v>507</v>
      </c>
      <c r="K3" s="1" t="s">
        <v>393</v>
      </c>
      <c r="L3" s="1" t="s">
        <v>506</v>
      </c>
      <c r="M3" s="1" t="s">
        <v>507</v>
      </c>
      <c r="N3" s="1" t="s">
        <v>393</v>
      </c>
      <c r="O3" s="1" t="s">
        <v>506</v>
      </c>
      <c r="P3" s="1" t="s">
        <v>507</v>
      </c>
      <c r="Q3" s="1" t="s">
        <v>393</v>
      </c>
      <c r="R3" s="1" t="s">
        <v>506</v>
      </c>
      <c r="S3" s="1" t="s">
        <v>507</v>
      </c>
      <c r="T3" s="344"/>
      <c r="U3" s="4" t="s">
        <v>393</v>
      </c>
      <c r="V3" s="87" t="s">
        <v>506</v>
      </c>
      <c r="W3" s="87" t="s">
        <v>507</v>
      </c>
      <c r="X3" s="124" t="s">
        <v>393</v>
      </c>
      <c r="Y3" s="1" t="s">
        <v>506</v>
      </c>
      <c r="Z3" s="1" t="s">
        <v>507</v>
      </c>
      <c r="AA3" s="1" t="s">
        <v>393</v>
      </c>
      <c r="AB3" s="1" t="s">
        <v>506</v>
      </c>
      <c r="AC3" s="1" t="s">
        <v>507</v>
      </c>
      <c r="AD3" s="1" t="s">
        <v>393</v>
      </c>
      <c r="AE3" s="1" t="s">
        <v>506</v>
      </c>
      <c r="AF3" s="1" t="s">
        <v>507</v>
      </c>
      <c r="AG3" s="1" t="s">
        <v>393</v>
      </c>
      <c r="AH3" s="1" t="s">
        <v>506</v>
      </c>
      <c r="AI3" s="141" t="s">
        <v>507</v>
      </c>
      <c r="AJ3" s="31" t="s">
        <v>393</v>
      </c>
      <c r="AK3" s="31" t="s">
        <v>506</v>
      </c>
      <c r="AL3" s="31" t="s">
        <v>507</v>
      </c>
      <c r="AM3" s="344"/>
      <c r="AN3" s="1" t="s">
        <v>393</v>
      </c>
      <c r="AO3" s="1" t="s">
        <v>506</v>
      </c>
      <c r="AP3" s="1" t="s">
        <v>507</v>
      </c>
      <c r="AQ3" s="1" t="s">
        <v>393</v>
      </c>
      <c r="AR3" s="1" t="s">
        <v>506</v>
      </c>
      <c r="AS3" s="1" t="s">
        <v>507</v>
      </c>
      <c r="AT3" s="1" t="s">
        <v>393</v>
      </c>
      <c r="AU3" s="1" t="s">
        <v>506</v>
      </c>
    </row>
    <row r="4" spans="1:47" ht="21.75" customHeight="1">
      <c r="A4" s="1" t="s">
        <v>508</v>
      </c>
      <c r="B4" s="5">
        <v>118314</v>
      </c>
      <c r="C4" s="5">
        <v>127858</v>
      </c>
      <c r="D4" s="5">
        <v>122627</v>
      </c>
      <c r="E4" s="5">
        <v>31264</v>
      </c>
      <c r="F4" s="5">
        <v>25865</v>
      </c>
      <c r="G4" s="5">
        <v>25865</v>
      </c>
      <c r="H4" s="5">
        <v>250716</v>
      </c>
      <c r="I4" s="5">
        <v>384933</v>
      </c>
      <c r="J4" s="5">
        <v>377041</v>
      </c>
      <c r="K4" s="5"/>
      <c r="L4" s="5"/>
      <c r="M4" s="5"/>
      <c r="N4" s="5"/>
      <c r="O4" s="5"/>
      <c r="P4" s="5"/>
      <c r="Q4" s="5"/>
      <c r="R4" s="5"/>
      <c r="S4" s="5"/>
      <c r="T4" s="5" t="s">
        <v>508</v>
      </c>
      <c r="U4" s="5">
        <v>0</v>
      </c>
      <c r="V4" s="5">
        <v>0</v>
      </c>
      <c r="W4" s="5"/>
      <c r="X4" s="86">
        <v>0</v>
      </c>
      <c r="Y4" s="5">
        <v>3313</v>
      </c>
      <c r="Z4" s="5">
        <v>3313</v>
      </c>
      <c r="AA4" s="5">
        <v>3000</v>
      </c>
      <c r="AB4" s="5">
        <v>6314</v>
      </c>
      <c r="AC4" s="5">
        <v>6314</v>
      </c>
      <c r="AD4" s="5">
        <v>0</v>
      </c>
      <c r="AE4" s="5">
        <v>0</v>
      </c>
      <c r="AF4" s="5"/>
      <c r="AG4" s="5">
        <v>0</v>
      </c>
      <c r="AH4" s="5">
        <v>0</v>
      </c>
      <c r="AI4" s="5">
        <v>-44</v>
      </c>
      <c r="AJ4" s="32">
        <f aca="true" t="shared" si="0" ref="AJ4:AL13">B4+E4+H4+K4+N4+Q4+U4+X4+AA4+AD4+AG4</f>
        <v>403294</v>
      </c>
      <c r="AK4" s="32">
        <f t="shared" si="0"/>
        <v>548283</v>
      </c>
      <c r="AL4" s="32">
        <f t="shared" si="0"/>
        <v>535116</v>
      </c>
      <c r="AM4" s="5" t="s">
        <v>508</v>
      </c>
      <c r="AN4" s="5">
        <v>36746</v>
      </c>
      <c r="AO4" s="5">
        <v>137811</v>
      </c>
      <c r="AP4" s="5">
        <v>137811</v>
      </c>
      <c r="AQ4" s="5">
        <v>0</v>
      </c>
      <c r="AR4" s="5">
        <v>0</v>
      </c>
      <c r="AS4" s="5"/>
      <c r="AT4" s="5">
        <v>68</v>
      </c>
      <c r="AU4" s="5">
        <v>68</v>
      </c>
    </row>
    <row r="5" spans="1:47" ht="21.75" customHeight="1">
      <c r="A5" s="5" t="s">
        <v>813</v>
      </c>
      <c r="B5" s="5">
        <v>137532</v>
      </c>
      <c r="C5" s="5">
        <v>185295</v>
      </c>
      <c r="D5" s="5">
        <v>185295</v>
      </c>
      <c r="E5" s="5">
        <v>36097</v>
      </c>
      <c r="F5" s="5">
        <v>44859</v>
      </c>
      <c r="G5" s="5">
        <v>44859</v>
      </c>
      <c r="H5" s="5">
        <v>69560</v>
      </c>
      <c r="I5" s="5">
        <v>113106</v>
      </c>
      <c r="J5" s="5">
        <v>112363</v>
      </c>
      <c r="K5" s="5"/>
      <c r="L5" s="5"/>
      <c r="M5" s="5"/>
      <c r="N5" s="5"/>
      <c r="O5" s="5"/>
      <c r="P5" s="5"/>
      <c r="Q5" s="5"/>
      <c r="R5" s="5"/>
      <c r="S5" s="5"/>
      <c r="T5" s="5" t="s">
        <v>813</v>
      </c>
      <c r="U5" s="5"/>
      <c r="V5" s="5"/>
      <c r="W5" s="5"/>
      <c r="X5" s="86"/>
      <c r="Y5" s="5">
        <v>383</v>
      </c>
      <c r="Z5" s="5">
        <v>383</v>
      </c>
      <c r="AA5" s="5"/>
      <c r="AB5" s="5">
        <v>720</v>
      </c>
      <c r="AC5" s="5">
        <v>720</v>
      </c>
      <c r="AD5" s="5"/>
      <c r="AE5" s="5"/>
      <c r="AF5" s="5"/>
      <c r="AG5" s="5"/>
      <c r="AH5" s="5"/>
      <c r="AI5" s="5">
        <v>730</v>
      </c>
      <c r="AJ5" s="32">
        <f t="shared" si="0"/>
        <v>243189</v>
      </c>
      <c r="AK5" s="32">
        <f t="shared" si="0"/>
        <v>344363</v>
      </c>
      <c r="AL5" s="32">
        <f t="shared" si="0"/>
        <v>344350</v>
      </c>
      <c r="AM5" s="5" t="s">
        <v>813</v>
      </c>
      <c r="AN5" s="5">
        <v>18340</v>
      </c>
      <c r="AO5" s="5">
        <v>25348</v>
      </c>
      <c r="AP5" s="5">
        <v>25348</v>
      </c>
      <c r="AQ5" s="5">
        <v>0</v>
      </c>
      <c r="AR5" s="5">
        <v>0</v>
      </c>
      <c r="AS5" s="5"/>
      <c r="AT5" s="5">
        <v>69</v>
      </c>
      <c r="AU5" s="5">
        <v>108</v>
      </c>
    </row>
    <row r="6" spans="1:47" ht="21.75" customHeight="1">
      <c r="A6" s="1" t="s">
        <v>463</v>
      </c>
      <c r="B6" s="5">
        <v>15788</v>
      </c>
      <c r="C6" s="5">
        <v>23307</v>
      </c>
      <c r="D6" s="5">
        <v>23307</v>
      </c>
      <c r="E6" s="5">
        <v>4076</v>
      </c>
      <c r="F6" s="5">
        <v>5254</v>
      </c>
      <c r="G6" s="5">
        <v>5254</v>
      </c>
      <c r="H6" s="5">
        <v>10840</v>
      </c>
      <c r="I6" s="5">
        <v>19139</v>
      </c>
      <c r="J6" s="5">
        <v>18762</v>
      </c>
      <c r="K6" s="5"/>
      <c r="L6" s="5"/>
      <c r="M6" s="5"/>
      <c r="N6" s="5"/>
      <c r="O6" s="5"/>
      <c r="P6" s="5"/>
      <c r="Q6" s="5"/>
      <c r="R6" s="5"/>
      <c r="S6" s="5"/>
      <c r="T6" s="5" t="s">
        <v>463</v>
      </c>
      <c r="U6" s="5">
        <v>0</v>
      </c>
      <c r="V6" s="5">
        <v>0</v>
      </c>
      <c r="W6" s="5"/>
      <c r="X6" s="86">
        <v>193693</v>
      </c>
      <c r="Y6" s="5">
        <v>193693</v>
      </c>
      <c r="Z6" s="5"/>
      <c r="AA6" s="5">
        <v>0</v>
      </c>
      <c r="AB6" s="5">
        <v>0</v>
      </c>
      <c r="AC6" s="5"/>
      <c r="AD6" s="5">
        <v>0</v>
      </c>
      <c r="AE6" s="5">
        <v>0</v>
      </c>
      <c r="AF6" s="5"/>
      <c r="AG6" s="5">
        <v>0</v>
      </c>
      <c r="AH6" s="5">
        <v>0</v>
      </c>
      <c r="AI6" s="5">
        <v>0</v>
      </c>
      <c r="AJ6" s="32">
        <f t="shared" si="0"/>
        <v>224397</v>
      </c>
      <c r="AK6" s="32">
        <f t="shared" si="0"/>
        <v>241393</v>
      </c>
      <c r="AL6" s="32">
        <f t="shared" si="0"/>
        <v>47323</v>
      </c>
      <c r="AM6" s="5" t="s">
        <v>463</v>
      </c>
      <c r="AN6" s="5">
        <v>7714</v>
      </c>
      <c r="AO6" s="5">
        <v>7625</v>
      </c>
      <c r="AP6" s="5">
        <v>7625</v>
      </c>
      <c r="AQ6" s="5">
        <v>0</v>
      </c>
      <c r="AR6" s="5">
        <v>0</v>
      </c>
      <c r="AS6" s="5"/>
      <c r="AT6" s="5">
        <v>7</v>
      </c>
      <c r="AU6" s="5">
        <v>7</v>
      </c>
    </row>
    <row r="7" spans="1:47" ht="21.75" customHeight="1">
      <c r="A7" s="1" t="s">
        <v>392</v>
      </c>
      <c r="B7" s="5">
        <v>26760</v>
      </c>
      <c r="C7" s="5">
        <v>42447</v>
      </c>
      <c r="D7" s="5">
        <v>40785</v>
      </c>
      <c r="E7" s="5">
        <v>6980</v>
      </c>
      <c r="F7" s="5">
        <v>10282</v>
      </c>
      <c r="G7" s="5">
        <v>9833</v>
      </c>
      <c r="H7" s="5">
        <v>35543</v>
      </c>
      <c r="I7" s="5">
        <v>50993</v>
      </c>
      <c r="J7" s="5">
        <v>50061</v>
      </c>
      <c r="K7" s="5"/>
      <c r="L7" s="5"/>
      <c r="M7" s="5"/>
      <c r="N7" s="5"/>
      <c r="O7" s="5"/>
      <c r="P7" s="5"/>
      <c r="Q7" s="5"/>
      <c r="R7" s="5"/>
      <c r="S7" s="5"/>
      <c r="T7" s="5" t="s">
        <v>392</v>
      </c>
      <c r="U7" s="5">
        <v>0</v>
      </c>
      <c r="V7" s="5">
        <v>0</v>
      </c>
      <c r="W7" s="5"/>
      <c r="X7" s="86">
        <v>0</v>
      </c>
      <c r="Y7" s="5">
        <v>1128</v>
      </c>
      <c r="Z7" s="5">
        <v>1128</v>
      </c>
      <c r="AA7" s="5">
        <v>0</v>
      </c>
      <c r="AB7" s="5">
        <v>0</v>
      </c>
      <c r="AC7" s="5"/>
      <c r="AD7" s="5">
        <v>0</v>
      </c>
      <c r="AE7" s="5">
        <v>0</v>
      </c>
      <c r="AF7" s="5"/>
      <c r="AG7" s="5">
        <v>0</v>
      </c>
      <c r="AH7" s="5">
        <v>0</v>
      </c>
      <c r="AI7" s="5">
        <v>-25</v>
      </c>
      <c r="AJ7" s="32">
        <f t="shared" si="0"/>
        <v>69283</v>
      </c>
      <c r="AK7" s="32">
        <f t="shared" si="0"/>
        <v>104850</v>
      </c>
      <c r="AL7" s="32">
        <f t="shared" si="0"/>
        <v>101782</v>
      </c>
      <c r="AM7" s="5" t="s">
        <v>392</v>
      </c>
      <c r="AN7" s="5">
        <v>9144</v>
      </c>
      <c r="AO7" s="5">
        <v>13862</v>
      </c>
      <c r="AP7" s="5">
        <v>13862</v>
      </c>
      <c r="AQ7" s="5">
        <v>0</v>
      </c>
      <c r="AR7" s="5">
        <v>0</v>
      </c>
      <c r="AS7" s="5"/>
      <c r="AT7" s="5">
        <v>15</v>
      </c>
      <c r="AU7" s="5">
        <v>16</v>
      </c>
    </row>
    <row r="8" spans="1:47" ht="22.5" customHeight="1">
      <c r="A8" s="61" t="s">
        <v>814</v>
      </c>
      <c r="B8" s="5">
        <v>110558</v>
      </c>
      <c r="C8" s="5">
        <v>61091</v>
      </c>
      <c r="D8" s="5">
        <v>61091</v>
      </c>
      <c r="E8" s="5">
        <v>29001</v>
      </c>
      <c r="F8" s="5">
        <v>14734</v>
      </c>
      <c r="G8" s="5">
        <v>14734</v>
      </c>
      <c r="H8" s="5">
        <v>44744</v>
      </c>
      <c r="I8" s="5">
        <v>21277</v>
      </c>
      <c r="J8" s="5">
        <v>21277</v>
      </c>
      <c r="K8" s="5"/>
      <c r="L8" s="5"/>
      <c r="M8" s="5"/>
      <c r="N8" s="5"/>
      <c r="O8" s="5">
        <v>2097</v>
      </c>
      <c r="P8" s="5">
        <v>13139</v>
      </c>
      <c r="Q8" s="5"/>
      <c r="R8" s="5"/>
      <c r="S8" s="5"/>
      <c r="T8" s="61" t="s">
        <v>814</v>
      </c>
      <c r="U8" s="61">
        <v>0</v>
      </c>
      <c r="V8" s="5">
        <v>0</v>
      </c>
      <c r="W8" s="5"/>
      <c r="X8" s="86"/>
      <c r="Y8" s="5"/>
      <c r="Z8" s="5"/>
      <c r="AA8" s="5"/>
      <c r="AB8" s="5"/>
      <c r="AC8" s="5"/>
      <c r="AD8" s="5">
        <v>0</v>
      </c>
      <c r="AE8" s="5">
        <v>0</v>
      </c>
      <c r="AF8" s="5"/>
      <c r="AG8" s="5">
        <v>0</v>
      </c>
      <c r="AH8" s="5">
        <v>0</v>
      </c>
      <c r="AI8" s="5">
        <v>-11057</v>
      </c>
      <c r="AJ8" s="32">
        <f t="shared" si="0"/>
        <v>184303</v>
      </c>
      <c r="AK8" s="32">
        <f t="shared" si="0"/>
        <v>99199</v>
      </c>
      <c r="AL8" s="32">
        <f t="shared" si="0"/>
        <v>99184</v>
      </c>
      <c r="AM8" s="61" t="s">
        <v>814</v>
      </c>
      <c r="AN8" s="5">
        <v>8084</v>
      </c>
      <c r="AO8" s="5">
        <v>6449</v>
      </c>
      <c r="AP8" s="5">
        <v>6449</v>
      </c>
      <c r="AQ8" s="5">
        <v>0</v>
      </c>
      <c r="AR8" s="5">
        <v>0</v>
      </c>
      <c r="AS8" s="5"/>
      <c r="AT8" s="5">
        <v>54</v>
      </c>
      <c r="AU8" s="5">
        <v>0</v>
      </c>
    </row>
    <row r="9" spans="1:47" ht="23.25" customHeight="1">
      <c r="A9" s="1" t="s">
        <v>541</v>
      </c>
      <c r="B9" s="5">
        <v>54607</v>
      </c>
      <c r="C9" s="5">
        <v>547121</v>
      </c>
      <c r="D9" s="5">
        <v>547121</v>
      </c>
      <c r="E9" s="5">
        <v>13569</v>
      </c>
      <c r="F9" s="5">
        <v>80388</v>
      </c>
      <c r="G9" s="5">
        <v>80665</v>
      </c>
      <c r="H9" s="5">
        <v>204577</v>
      </c>
      <c r="I9" s="5">
        <v>316091</v>
      </c>
      <c r="J9" s="5">
        <v>316197</v>
      </c>
      <c r="K9" s="5"/>
      <c r="L9" s="5"/>
      <c r="M9" s="5"/>
      <c r="N9" s="5"/>
      <c r="O9" s="5"/>
      <c r="P9" s="5"/>
      <c r="Q9" s="5"/>
      <c r="R9" s="5"/>
      <c r="S9" s="5"/>
      <c r="T9" s="5" t="s">
        <v>541</v>
      </c>
      <c r="U9" s="5">
        <v>0</v>
      </c>
      <c r="V9" s="5">
        <v>0</v>
      </c>
      <c r="W9" s="5"/>
      <c r="X9" s="86"/>
      <c r="Y9" s="5">
        <v>73195</v>
      </c>
      <c r="Z9" s="5">
        <v>73195</v>
      </c>
      <c r="AA9" s="5">
        <v>8000</v>
      </c>
      <c r="AB9" s="5">
        <v>9577</v>
      </c>
      <c r="AC9" s="5">
        <v>9576</v>
      </c>
      <c r="AD9" s="5">
        <v>0</v>
      </c>
      <c r="AE9" s="5">
        <v>0</v>
      </c>
      <c r="AF9" s="5"/>
      <c r="AG9" s="5">
        <v>0</v>
      </c>
      <c r="AH9" s="5">
        <v>0</v>
      </c>
      <c r="AI9" s="5">
        <v>-8961</v>
      </c>
      <c r="AJ9" s="32">
        <f t="shared" si="0"/>
        <v>280753</v>
      </c>
      <c r="AK9" s="32">
        <f t="shared" si="0"/>
        <v>1026372</v>
      </c>
      <c r="AL9" s="32">
        <f>D9+G9+J9+M9+P9+S9+W9+Z9+AC9+AF9+AI9</f>
        <v>1017793</v>
      </c>
      <c r="AM9" s="5" t="s">
        <v>541</v>
      </c>
      <c r="AN9" s="5">
        <v>80685</v>
      </c>
      <c r="AO9" s="5">
        <v>80685</v>
      </c>
      <c r="AP9" s="5">
        <v>81022</v>
      </c>
      <c r="AQ9" s="5">
        <v>0</v>
      </c>
      <c r="AR9" s="5">
        <v>0</v>
      </c>
      <c r="AS9" s="5"/>
      <c r="AT9" s="5">
        <v>29</v>
      </c>
      <c r="AU9" s="5">
        <v>30</v>
      </c>
    </row>
    <row r="10" spans="1:47" ht="23.25" customHeight="1">
      <c r="A10" s="125" t="s">
        <v>815</v>
      </c>
      <c r="B10" s="5">
        <v>275177</v>
      </c>
      <c r="C10" s="5">
        <v>228179</v>
      </c>
      <c r="D10" s="5">
        <v>221501</v>
      </c>
      <c r="E10" s="5">
        <v>74278</v>
      </c>
      <c r="F10" s="5">
        <v>57520</v>
      </c>
      <c r="G10" s="5">
        <v>54995</v>
      </c>
      <c r="H10" s="5">
        <v>197378</v>
      </c>
      <c r="I10" s="5">
        <v>111002</v>
      </c>
      <c r="J10" s="5">
        <v>98699</v>
      </c>
      <c r="K10" s="5"/>
      <c r="L10" s="5"/>
      <c r="M10" s="5"/>
      <c r="N10" s="5"/>
      <c r="O10" s="5">
        <v>2000</v>
      </c>
      <c r="P10" s="5">
        <v>2000</v>
      </c>
      <c r="Q10" s="5"/>
      <c r="R10" s="5"/>
      <c r="S10" s="5"/>
      <c r="T10" s="125" t="s">
        <v>815</v>
      </c>
      <c r="U10" s="5">
        <v>0</v>
      </c>
      <c r="V10" s="5">
        <v>0</v>
      </c>
      <c r="W10" s="5"/>
      <c r="X10" s="86">
        <v>7372</v>
      </c>
      <c r="Y10" s="5">
        <v>3991</v>
      </c>
      <c r="Z10" s="5">
        <v>3991</v>
      </c>
      <c r="AA10" s="5"/>
      <c r="AB10" s="5"/>
      <c r="AC10" s="5"/>
      <c r="AD10" s="5">
        <v>0</v>
      </c>
      <c r="AE10" s="5">
        <v>2581</v>
      </c>
      <c r="AF10" s="5"/>
      <c r="AG10" s="5">
        <v>0</v>
      </c>
      <c r="AH10" s="5">
        <v>0</v>
      </c>
      <c r="AI10" s="5">
        <v>325</v>
      </c>
      <c r="AJ10" s="32">
        <f t="shared" si="0"/>
        <v>554205</v>
      </c>
      <c r="AK10" s="32">
        <f t="shared" si="0"/>
        <v>405273</v>
      </c>
      <c r="AL10" s="32">
        <f t="shared" si="0"/>
        <v>381511</v>
      </c>
      <c r="AM10" s="125" t="s">
        <v>815</v>
      </c>
      <c r="AN10" s="5">
        <v>3675</v>
      </c>
      <c r="AO10" s="5">
        <v>14875</v>
      </c>
      <c r="AP10" s="5">
        <v>15849</v>
      </c>
      <c r="AQ10" s="5">
        <v>0</v>
      </c>
      <c r="AR10" s="5">
        <v>0</v>
      </c>
      <c r="AS10" s="5"/>
      <c r="AT10" s="233">
        <v>73.5</v>
      </c>
      <c r="AU10" s="233">
        <v>76.5</v>
      </c>
    </row>
    <row r="11" spans="1:47" s="7" customFormat="1" ht="25.5" customHeight="1">
      <c r="A11" s="22" t="s">
        <v>509</v>
      </c>
      <c r="B11" s="23">
        <f>SUM(B4:B10)</f>
        <v>738736</v>
      </c>
      <c r="C11" s="23">
        <f aca="true" t="shared" si="1" ref="C11:S11">SUM(C4:C10)</f>
        <v>1215298</v>
      </c>
      <c r="D11" s="23">
        <f t="shared" si="1"/>
        <v>1201727</v>
      </c>
      <c r="E11" s="23">
        <f t="shared" si="1"/>
        <v>195265</v>
      </c>
      <c r="F11" s="23">
        <f t="shared" si="1"/>
        <v>238902</v>
      </c>
      <c r="G11" s="23">
        <f t="shared" si="1"/>
        <v>236205</v>
      </c>
      <c r="H11" s="23">
        <f t="shared" si="1"/>
        <v>813358</v>
      </c>
      <c r="I11" s="23">
        <f t="shared" si="1"/>
        <v>1016541</v>
      </c>
      <c r="J11" s="23">
        <f t="shared" si="1"/>
        <v>994400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3">
        <f t="shared" si="1"/>
        <v>4097</v>
      </c>
      <c r="P11" s="23">
        <f t="shared" si="1"/>
        <v>15139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 t="s">
        <v>509</v>
      </c>
      <c r="U11" s="23">
        <f>SUM(U4:U10)</f>
        <v>0</v>
      </c>
      <c r="V11" s="23">
        <f aca="true" t="shared" si="2" ref="V11:AI11">SUM(V4:V10)</f>
        <v>0</v>
      </c>
      <c r="W11" s="23">
        <f t="shared" si="2"/>
        <v>0</v>
      </c>
      <c r="X11" s="32">
        <f t="shared" si="2"/>
        <v>201065</v>
      </c>
      <c r="Y11" s="23">
        <f t="shared" si="2"/>
        <v>275703</v>
      </c>
      <c r="Z11" s="23">
        <f t="shared" si="2"/>
        <v>82010</v>
      </c>
      <c r="AA11" s="23">
        <f t="shared" si="2"/>
        <v>11000</v>
      </c>
      <c r="AB11" s="23">
        <f t="shared" si="2"/>
        <v>16611</v>
      </c>
      <c r="AC11" s="23">
        <f t="shared" si="2"/>
        <v>16610</v>
      </c>
      <c r="AD11" s="23">
        <f t="shared" si="2"/>
        <v>0</v>
      </c>
      <c r="AE11" s="23">
        <f>SUM(AE4:AE10)</f>
        <v>2581</v>
      </c>
      <c r="AF11" s="23">
        <f t="shared" si="2"/>
        <v>0</v>
      </c>
      <c r="AG11" s="23">
        <f t="shared" si="2"/>
        <v>0</v>
      </c>
      <c r="AH11" s="23">
        <f t="shared" si="2"/>
        <v>0</v>
      </c>
      <c r="AI11" s="23">
        <f t="shared" si="2"/>
        <v>-19032</v>
      </c>
      <c r="AJ11" s="32">
        <f t="shared" si="0"/>
        <v>1959424</v>
      </c>
      <c r="AK11" s="32">
        <f>C11+F11+I11+L11+O11+R11+V11+Y11+AB11+AE11+AH11</f>
        <v>2769733</v>
      </c>
      <c r="AL11" s="32">
        <f>D11+G11+J11+M11+P11+S11+W11+Z11+AC11+AF11</f>
        <v>2546091</v>
      </c>
      <c r="AM11" s="23" t="s">
        <v>509</v>
      </c>
      <c r="AN11" s="23">
        <f>SUM(AN4:AN10)</f>
        <v>164388</v>
      </c>
      <c r="AO11" s="23">
        <f aca="true" t="shared" si="3" ref="AO11:AU11">SUM(AO4:AO10)</f>
        <v>286655</v>
      </c>
      <c r="AP11" s="23">
        <f t="shared" si="3"/>
        <v>287966</v>
      </c>
      <c r="AQ11" s="23">
        <f t="shared" si="3"/>
        <v>0</v>
      </c>
      <c r="AR11" s="23">
        <f t="shared" si="3"/>
        <v>0</v>
      </c>
      <c r="AS11" s="23">
        <f t="shared" si="3"/>
        <v>0</v>
      </c>
      <c r="AT11" s="234">
        <f t="shared" si="3"/>
        <v>315.5</v>
      </c>
      <c r="AU11" s="234">
        <f t="shared" si="3"/>
        <v>305.5</v>
      </c>
    </row>
    <row r="12" spans="1:47" ht="18" customHeight="1">
      <c r="A12" s="2" t="s">
        <v>342</v>
      </c>
      <c r="B12" s="60">
        <v>54509</v>
      </c>
      <c r="C12" s="60">
        <v>70981</v>
      </c>
      <c r="D12" s="60">
        <v>64786</v>
      </c>
      <c r="E12" s="60">
        <v>15074</v>
      </c>
      <c r="F12" s="60">
        <v>20352</v>
      </c>
      <c r="G12" s="60">
        <v>17784</v>
      </c>
      <c r="H12" s="60">
        <v>257944</v>
      </c>
      <c r="I12" s="60">
        <v>273865</v>
      </c>
      <c r="J12" s="60">
        <v>195386</v>
      </c>
      <c r="K12" s="60"/>
      <c r="L12" s="60"/>
      <c r="M12" s="60"/>
      <c r="N12" s="60">
        <v>133080</v>
      </c>
      <c r="O12" s="60">
        <v>299530</v>
      </c>
      <c r="P12" s="60">
        <v>283584</v>
      </c>
      <c r="Q12" s="60">
        <v>20249</v>
      </c>
      <c r="R12" s="60">
        <v>24960</v>
      </c>
      <c r="S12" s="122">
        <v>17748</v>
      </c>
      <c r="T12" s="2" t="s">
        <v>342</v>
      </c>
      <c r="U12" s="60">
        <v>772756</v>
      </c>
      <c r="V12" s="60">
        <v>387528</v>
      </c>
      <c r="W12" s="60">
        <v>378424</v>
      </c>
      <c r="X12" s="60">
        <v>888828</v>
      </c>
      <c r="Y12" s="60">
        <v>498907</v>
      </c>
      <c r="Z12" s="60">
        <v>187191</v>
      </c>
      <c r="AA12" s="60">
        <v>9000</v>
      </c>
      <c r="AB12" s="60">
        <v>30645</v>
      </c>
      <c r="AC12" s="60">
        <v>24455</v>
      </c>
      <c r="AD12" s="60">
        <v>212253</v>
      </c>
      <c r="AE12" s="60">
        <v>212958</v>
      </c>
      <c r="AF12" s="60">
        <v>168787</v>
      </c>
      <c r="AG12" s="60">
        <v>367161</v>
      </c>
      <c r="AH12" s="60">
        <v>318823</v>
      </c>
      <c r="AI12" s="60">
        <v>70323</v>
      </c>
      <c r="AJ12" s="32">
        <f t="shared" si="0"/>
        <v>2730854</v>
      </c>
      <c r="AK12" s="32">
        <f t="shared" si="0"/>
        <v>2138549</v>
      </c>
      <c r="AL12" s="32">
        <f t="shared" si="0"/>
        <v>1408468</v>
      </c>
      <c r="AM12" s="2" t="s">
        <v>342</v>
      </c>
      <c r="AN12" s="60">
        <v>10800</v>
      </c>
      <c r="AO12" s="60">
        <v>15078</v>
      </c>
      <c r="AP12" s="60">
        <v>26446</v>
      </c>
      <c r="AQ12" s="60">
        <v>46834</v>
      </c>
      <c r="AR12" s="60">
        <v>48133</v>
      </c>
      <c r="AS12" s="60">
        <v>48133</v>
      </c>
      <c r="AT12" s="60">
        <v>19</v>
      </c>
      <c r="AU12" s="60">
        <v>19</v>
      </c>
    </row>
    <row r="13" spans="1:47" s="7" customFormat="1" ht="21.75" customHeight="1">
      <c r="A13" s="22" t="s">
        <v>510</v>
      </c>
      <c r="B13" s="23">
        <f aca="true" t="shared" si="4" ref="B13:S13">SUM(B11:B12)</f>
        <v>793245</v>
      </c>
      <c r="C13" s="23">
        <f t="shared" si="4"/>
        <v>1286279</v>
      </c>
      <c r="D13" s="23">
        <f t="shared" si="4"/>
        <v>1266513</v>
      </c>
      <c r="E13" s="23">
        <f t="shared" si="4"/>
        <v>210339</v>
      </c>
      <c r="F13" s="23">
        <f t="shared" si="4"/>
        <v>259254</v>
      </c>
      <c r="G13" s="23">
        <f t="shared" si="4"/>
        <v>253989</v>
      </c>
      <c r="H13" s="23">
        <f t="shared" si="4"/>
        <v>1071302</v>
      </c>
      <c r="I13" s="23">
        <f t="shared" si="4"/>
        <v>1290406</v>
      </c>
      <c r="J13" s="23">
        <f t="shared" si="4"/>
        <v>1189786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133080</v>
      </c>
      <c r="O13" s="23">
        <f t="shared" si="4"/>
        <v>303627</v>
      </c>
      <c r="P13" s="23">
        <f t="shared" si="4"/>
        <v>298723</v>
      </c>
      <c r="Q13" s="23">
        <f>SUM(Q11:Q12)</f>
        <v>20249</v>
      </c>
      <c r="R13" s="23">
        <f t="shared" si="4"/>
        <v>24960</v>
      </c>
      <c r="S13" s="23">
        <f t="shared" si="4"/>
        <v>17748</v>
      </c>
      <c r="T13" s="23" t="s">
        <v>510</v>
      </c>
      <c r="U13" s="23">
        <f aca="true" t="shared" si="5" ref="U13:AI13">SUM(U11:U12)</f>
        <v>772756</v>
      </c>
      <c r="V13" s="23">
        <f t="shared" si="5"/>
        <v>387528</v>
      </c>
      <c r="W13" s="23">
        <f t="shared" si="5"/>
        <v>378424</v>
      </c>
      <c r="X13" s="23">
        <f t="shared" si="5"/>
        <v>1089893</v>
      </c>
      <c r="Y13" s="23">
        <f t="shared" si="5"/>
        <v>774610</v>
      </c>
      <c r="Z13" s="23">
        <f t="shared" si="5"/>
        <v>269201</v>
      </c>
      <c r="AA13" s="23">
        <f t="shared" si="5"/>
        <v>20000</v>
      </c>
      <c r="AB13" s="23">
        <f t="shared" si="5"/>
        <v>47256</v>
      </c>
      <c r="AC13" s="23">
        <f t="shared" si="5"/>
        <v>41065</v>
      </c>
      <c r="AD13" s="23">
        <f t="shared" si="5"/>
        <v>212253</v>
      </c>
      <c r="AE13" s="23">
        <f t="shared" si="5"/>
        <v>215539</v>
      </c>
      <c r="AF13" s="23">
        <f t="shared" si="5"/>
        <v>168787</v>
      </c>
      <c r="AG13" s="23">
        <f t="shared" si="5"/>
        <v>367161</v>
      </c>
      <c r="AH13" s="23">
        <f t="shared" si="5"/>
        <v>318823</v>
      </c>
      <c r="AI13" s="23">
        <f t="shared" si="5"/>
        <v>51291</v>
      </c>
      <c r="AJ13" s="32">
        <f t="shared" si="0"/>
        <v>4690278</v>
      </c>
      <c r="AK13" s="32">
        <f t="shared" si="0"/>
        <v>4908282</v>
      </c>
      <c r="AL13" s="32">
        <f t="shared" si="0"/>
        <v>3935527</v>
      </c>
      <c r="AM13" s="23" t="s">
        <v>510</v>
      </c>
      <c r="AN13" s="23">
        <f aca="true" t="shared" si="6" ref="AN13:AU13">SUM(AN11:AN12)</f>
        <v>175188</v>
      </c>
      <c r="AO13" s="23">
        <f t="shared" si="6"/>
        <v>301733</v>
      </c>
      <c r="AP13" s="23">
        <f t="shared" si="6"/>
        <v>314412</v>
      </c>
      <c r="AQ13" s="23">
        <f t="shared" si="6"/>
        <v>46834</v>
      </c>
      <c r="AR13" s="23">
        <f t="shared" si="6"/>
        <v>48133</v>
      </c>
      <c r="AS13" s="23">
        <f t="shared" si="6"/>
        <v>48133</v>
      </c>
      <c r="AT13" s="234">
        <f t="shared" si="6"/>
        <v>334.5</v>
      </c>
      <c r="AU13" s="234">
        <f t="shared" si="6"/>
        <v>324.5</v>
      </c>
    </row>
  </sheetData>
  <sheetProtection/>
  <mergeCells count="19">
    <mergeCell ref="A1:A3"/>
    <mergeCell ref="B1:D2"/>
    <mergeCell ref="E1:G2"/>
    <mergeCell ref="H1:J2"/>
    <mergeCell ref="AJ1:AL2"/>
    <mergeCell ref="T1:T3"/>
    <mergeCell ref="U1:W2"/>
    <mergeCell ref="X1:Z2"/>
    <mergeCell ref="AA1:AC2"/>
    <mergeCell ref="AD1:AF2"/>
    <mergeCell ref="AG1:AH2"/>
    <mergeCell ref="AM1:AM3"/>
    <mergeCell ref="AN1:AP2"/>
    <mergeCell ref="AQ1:AS2"/>
    <mergeCell ref="AT1:AU2"/>
    <mergeCell ref="K1:M2"/>
    <mergeCell ref="N2:P2"/>
    <mergeCell ref="Q2:S2"/>
    <mergeCell ref="N1:S1"/>
  </mergeCells>
  <printOptions horizontalCentered="1" verticalCentered="1"/>
  <pageMargins left="0" right="0" top="0.984251968503937" bottom="0.984251968503937" header="0.5118110236220472" footer="0.5118110236220472"/>
  <pageSetup horizontalDpi="360" verticalDpi="360" orientation="landscape" paperSize="9" r:id="rId1"/>
  <headerFooter alignWithMargins="0">
    <oddHeader>&amp;L(ezer forintban)&amp;CKöltségvetési intézmények 2013. évi előirányzat és teljesítése
&amp;R6. sz. melléklet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164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13.00390625" style="50" customWidth="1"/>
    <col min="2" max="2" width="4.25390625" style="50" customWidth="1"/>
    <col min="3" max="6" width="7.375" style="50" customWidth="1"/>
    <col min="7" max="7" width="8.00390625" style="50" customWidth="1"/>
    <col min="8" max="8" width="8.125" style="50" customWidth="1"/>
    <col min="9" max="9" width="7.375" style="50" customWidth="1"/>
    <col min="10" max="16" width="8.25390625" style="50" customWidth="1"/>
    <col min="17" max="17" width="8.75390625" style="50" customWidth="1"/>
    <col min="18" max="16384" width="9.125" style="50" customWidth="1"/>
  </cols>
  <sheetData>
    <row r="1" spans="1:17" s="52" customFormat="1" ht="32.25" customHeight="1">
      <c r="A1" s="409"/>
      <c r="B1" s="409"/>
      <c r="C1" s="408" t="s">
        <v>494</v>
      </c>
      <c r="D1" s="408" t="s">
        <v>549</v>
      </c>
      <c r="E1" s="408" t="s">
        <v>495</v>
      </c>
      <c r="F1" s="415" t="s">
        <v>554</v>
      </c>
      <c r="G1" s="416"/>
      <c r="H1" s="417"/>
      <c r="I1" s="408" t="s">
        <v>497</v>
      </c>
      <c r="J1" s="408" t="s">
        <v>816</v>
      </c>
      <c r="K1" s="410" t="s">
        <v>343</v>
      </c>
      <c r="L1" s="408" t="s">
        <v>547</v>
      </c>
      <c r="M1" s="408" t="s">
        <v>344</v>
      </c>
      <c r="N1" s="408" t="s">
        <v>345</v>
      </c>
      <c r="O1" s="408" t="s">
        <v>346</v>
      </c>
      <c r="P1" s="410" t="s">
        <v>347</v>
      </c>
      <c r="Q1" s="412" t="s">
        <v>499</v>
      </c>
    </row>
    <row r="2" spans="1:17" s="52" customFormat="1" ht="31.5" customHeight="1">
      <c r="A2" s="409"/>
      <c r="B2" s="409"/>
      <c r="C2" s="409"/>
      <c r="D2" s="409"/>
      <c r="E2" s="409"/>
      <c r="F2" s="51" t="s">
        <v>496</v>
      </c>
      <c r="G2" s="51" t="s">
        <v>556</v>
      </c>
      <c r="H2" s="51" t="s">
        <v>546</v>
      </c>
      <c r="I2" s="409"/>
      <c r="J2" s="409"/>
      <c r="K2" s="414"/>
      <c r="L2" s="409"/>
      <c r="M2" s="409"/>
      <c r="N2" s="409"/>
      <c r="O2" s="409"/>
      <c r="P2" s="411"/>
      <c r="Q2" s="413"/>
    </row>
    <row r="3" spans="1:17" s="52" customFormat="1" ht="12" customHeight="1">
      <c r="A3" s="425">
        <v>370000</v>
      </c>
      <c r="B3" s="123" t="s">
        <v>401</v>
      </c>
      <c r="C3" s="142"/>
      <c r="D3" s="142"/>
      <c r="E3" s="142"/>
      <c r="F3" s="143"/>
      <c r="G3" s="143"/>
      <c r="H3" s="143"/>
      <c r="I3" s="142"/>
      <c r="J3" s="142">
        <v>74000</v>
      </c>
      <c r="K3" s="144"/>
      <c r="L3" s="142"/>
      <c r="M3" s="142"/>
      <c r="N3" s="142"/>
      <c r="O3" s="142"/>
      <c r="P3" s="144"/>
      <c r="Q3" s="49">
        <f aca="true" t="shared" si="0" ref="Q3:Q59">SUM(C3:P3)</f>
        <v>74000</v>
      </c>
    </row>
    <row r="4" spans="1:17" ht="12" customHeight="1">
      <c r="A4" s="425"/>
      <c r="B4" s="48" t="s">
        <v>535</v>
      </c>
      <c r="C4" s="145"/>
      <c r="D4" s="145"/>
      <c r="E4" s="145">
        <v>28133</v>
      </c>
      <c r="F4" s="145"/>
      <c r="G4" s="145"/>
      <c r="H4" s="145"/>
      <c r="I4" s="145"/>
      <c r="J4" s="145">
        <v>19320</v>
      </c>
      <c r="K4" s="145"/>
      <c r="L4" s="145"/>
      <c r="M4" s="145"/>
      <c r="N4" s="145"/>
      <c r="O4" s="145"/>
      <c r="P4" s="145"/>
      <c r="Q4" s="49">
        <f t="shared" si="0"/>
        <v>47453</v>
      </c>
    </row>
    <row r="5" spans="1:17" ht="12">
      <c r="A5" s="425"/>
      <c r="B5" s="48" t="s">
        <v>500</v>
      </c>
      <c r="C5" s="145"/>
      <c r="D5" s="145"/>
      <c r="E5" s="145">
        <v>28133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49">
        <f t="shared" si="0"/>
        <v>28133</v>
      </c>
    </row>
    <row r="6" spans="1:17" ht="12">
      <c r="A6" s="425">
        <v>412000</v>
      </c>
      <c r="B6" s="123" t="s">
        <v>401</v>
      </c>
      <c r="C6" s="145"/>
      <c r="D6" s="145"/>
      <c r="E6" s="145"/>
      <c r="F6" s="145"/>
      <c r="G6" s="145"/>
      <c r="H6" s="145"/>
      <c r="I6" s="145">
        <v>5000</v>
      </c>
      <c r="J6" s="145">
        <v>356726</v>
      </c>
      <c r="K6" s="146"/>
      <c r="L6" s="145"/>
      <c r="M6" s="145"/>
      <c r="N6" s="145"/>
      <c r="O6" s="145"/>
      <c r="P6" s="146"/>
      <c r="Q6" s="49">
        <f t="shared" si="0"/>
        <v>361726</v>
      </c>
    </row>
    <row r="7" spans="1:17" s="52" customFormat="1" ht="12" customHeight="1">
      <c r="A7" s="425"/>
      <c r="B7" s="48" t="s">
        <v>535</v>
      </c>
      <c r="C7" s="142"/>
      <c r="D7" s="142"/>
      <c r="E7" s="142"/>
      <c r="F7" s="143"/>
      <c r="G7" s="143"/>
      <c r="H7" s="143"/>
      <c r="I7" s="142">
        <v>6414</v>
      </c>
      <c r="J7" s="142">
        <v>10820</v>
      </c>
      <c r="K7" s="144"/>
      <c r="L7" s="142"/>
      <c r="M7" s="142"/>
      <c r="N7" s="142"/>
      <c r="O7" s="142"/>
      <c r="P7" s="144"/>
      <c r="Q7" s="49">
        <f t="shared" si="0"/>
        <v>17234</v>
      </c>
    </row>
    <row r="8" spans="1:17" ht="12" customHeight="1">
      <c r="A8" s="425"/>
      <c r="B8" s="48" t="s">
        <v>500</v>
      </c>
      <c r="C8" s="145"/>
      <c r="D8" s="145"/>
      <c r="E8" s="145"/>
      <c r="F8" s="145"/>
      <c r="G8" s="145"/>
      <c r="H8" s="145"/>
      <c r="I8" s="145">
        <v>5185</v>
      </c>
      <c r="J8" s="145">
        <v>1093</v>
      </c>
      <c r="K8" s="145"/>
      <c r="L8" s="145"/>
      <c r="M8" s="145"/>
      <c r="N8" s="145"/>
      <c r="O8" s="145"/>
      <c r="P8" s="145"/>
      <c r="Q8" s="49">
        <f t="shared" si="0"/>
        <v>6278</v>
      </c>
    </row>
    <row r="9" spans="1:17" ht="12" customHeight="1">
      <c r="A9" s="419">
        <v>421100</v>
      </c>
      <c r="B9" s="123" t="s">
        <v>401</v>
      </c>
      <c r="C9" s="145"/>
      <c r="D9" s="145"/>
      <c r="E9" s="145"/>
      <c r="F9" s="145"/>
      <c r="G9" s="145"/>
      <c r="H9" s="145"/>
      <c r="I9" s="145"/>
      <c r="J9" s="145">
        <v>43151</v>
      </c>
      <c r="K9" s="145"/>
      <c r="L9" s="145"/>
      <c r="M9" s="145"/>
      <c r="N9" s="145"/>
      <c r="O9" s="145"/>
      <c r="P9" s="145"/>
      <c r="Q9" s="49">
        <f t="shared" si="0"/>
        <v>43151</v>
      </c>
    </row>
    <row r="10" spans="1:17" ht="12">
      <c r="A10" s="420"/>
      <c r="B10" s="48" t="s">
        <v>535</v>
      </c>
      <c r="C10" s="145"/>
      <c r="D10" s="145"/>
      <c r="E10" s="145">
        <v>2530</v>
      </c>
      <c r="F10" s="145"/>
      <c r="G10" s="145"/>
      <c r="H10" s="145"/>
      <c r="I10" s="145"/>
      <c r="J10" s="145">
        <v>47151</v>
      </c>
      <c r="K10" s="145"/>
      <c r="L10" s="145"/>
      <c r="M10" s="145"/>
      <c r="N10" s="145"/>
      <c r="O10" s="145"/>
      <c r="P10" s="145"/>
      <c r="Q10" s="49">
        <f t="shared" si="0"/>
        <v>49681</v>
      </c>
    </row>
    <row r="11" spans="1:17" ht="12">
      <c r="A11" s="421"/>
      <c r="B11" s="48" t="s">
        <v>500</v>
      </c>
      <c r="C11" s="145"/>
      <c r="D11" s="145"/>
      <c r="E11" s="145">
        <v>2560</v>
      </c>
      <c r="F11" s="145"/>
      <c r="G11" s="145"/>
      <c r="H11" s="145"/>
      <c r="I11" s="145"/>
      <c r="J11" s="145">
        <v>4254</v>
      </c>
      <c r="K11" s="145"/>
      <c r="L11" s="145"/>
      <c r="M11" s="145"/>
      <c r="N11" s="145"/>
      <c r="O11" s="145"/>
      <c r="P11" s="145"/>
      <c r="Q11" s="49">
        <f t="shared" si="0"/>
        <v>6814</v>
      </c>
    </row>
    <row r="12" spans="1:17" ht="12.75" customHeight="1">
      <c r="A12" s="419">
        <v>422100</v>
      </c>
      <c r="B12" s="123" t="s">
        <v>401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49">
        <f t="shared" si="0"/>
        <v>0</v>
      </c>
    </row>
    <row r="13" spans="1:17" ht="12">
      <c r="A13" s="420"/>
      <c r="B13" s="48" t="s">
        <v>535</v>
      </c>
      <c r="C13" s="145"/>
      <c r="D13" s="145"/>
      <c r="E13" s="145"/>
      <c r="F13" s="145"/>
      <c r="G13" s="145"/>
      <c r="H13" s="145"/>
      <c r="I13" s="145">
        <v>17066</v>
      </c>
      <c r="J13" s="145">
        <v>4000</v>
      </c>
      <c r="K13" s="145"/>
      <c r="L13" s="145"/>
      <c r="M13" s="145"/>
      <c r="N13" s="145"/>
      <c r="O13" s="145"/>
      <c r="P13" s="145"/>
      <c r="Q13" s="49">
        <f t="shared" si="0"/>
        <v>21066</v>
      </c>
    </row>
    <row r="14" spans="1:17" ht="12">
      <c r="A14" s="421"/>
      <c r="B14" s="48" t="s">
        <v>500</v>
      </c>
      <c r="C14" s="145"/>
      <c r="D14" s="145"/>
      <c r="E14" s="145"/>
      <c r="F14" s="145"/>
      <c r="G14" s="145"/>
      <c r="H14" s="145"/>
      <c r="I14" s="145">
        <v>17066</v>
      </c>
      <c r="J14" s="145">
        <v>3000</v>
      </c>
      <c r="K14" s="145"/>
      <c r="L14" s="145"/>
      <c r="M14" s="145"/>
      <c r="N14" s="145"/>
      <c r="O14" s="145"/>
      <c r="P14" s="145"/>
      <c r="Q14" s="49">
        <f t="shared" si="0"/>
        <v>20066</v>
      </c>
    </row>
    <row r="15" spans="1:17" ht="12.75" customHeight="1">
      <c r="A15" s="419">
        <v>493909</v>
      </c>
      <c r="B15" s="123" t="s">
        <v>401</v>
      </c>
      <c r="C15" s="145"/>
      <c r="D15" s="145"/>
      <c r="E15" s="145">
        <v>2500</v>
      </c>
      <c r="F15" s="145">
        <v>14000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49">
        <f t="shared" si="0"/>
        <v>16500</v>
      </c>
    </row>
    <row r="16" spans="1:17" ht="12">
      <c r="A16" s="420"/>
      <c r="B16" s="48" t="s">
        <v>535</v>
      </c>
      <c r="C16" s="145"/>
      <c r="D16" s="145"/>
      <c r="E16" s="145">
        <v>2500</v>
      </c>
      <c r="F16" s="145">
        <v>25415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49">
        <f t="shared" si="0"/>
        <v>27915</v>
      </c>
    </row>
    <row r="17" spans="1:17" ht="12.75" customHeight="1">
      <c r="A17" s="421"/>
      <c r="B17" s="48" t="s">
        <v>500</v>
      </c>
      <c r="C17" s="145"/>
      <c r="D17" s="145"/>
      <c r="E17" s="145">
        <v>1324</v>
      </c>
      <c r="F17" s="145">
        <v>25415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49">
        <f t="shared" si="0"/>
        <v>26739</v>
      </c>
    </row>
    <row r="18" spans="1:17" ht="12.75" customHeight="1">
      <c r="A18" s="419">
        <v>680002</v>
      </c>
      <c r="B18" s="123" t="s">
        <v>401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49">
        <f t="shared" si="0"/>
        <v>0</v>
      </c>
    </row>
    <row r="19" spans="1:17" ht="12">
      <c r="A19" s="420"/>
      <c r="B19" s="48" t="s">
        <v>535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49">
        <f t="shared" si="0"/>
        <v>0</v>
      </c>
    </row>
    <row r="20" spans="1:17" ht="12">
      <c r="A20" s="421"/>
      <c r="B20" s="48" t="s">
        <v>500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49">
        <f t="shared" si="0"/>
        <v>0</v>
      </c>
    </row>
    <row r="21" spans="1:17" ht="12.75" customHeight="1">
      <c r="A21" s="419">
        <v>692000</v>
      </c>
      <c r="B21" s="123" t="s">
        <v>401</v>
      </c>
      <c r="C21" s="145"/>
      <c r="D21" s="145"/>
      <c r="E21" s="145">
        <v>2000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49">
        <f t="shared" si="0"/>
        <v>2000</v>
      </c>
    </row>
    <row r="22" spans="1:17" ht="12">
      <c r="A22" s="420"/>
      <c r="B22" s="48" t="s">
        <v>535</v>
      </c>
      <c r="C22" s="145"/>
      <c r="D22" s="145"/>
      <c r="E22" s="145">
        <v>2000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49">
        <f t="shared" si="0"/>
        <v>2000</v>
      </c>
    </row>
    <row r="23" spans="1:17" ht="12">
      <c r="A23" s="421"/>
      <c r="B23" s="48" t="s">
        <v>500</v>
      </c>
      <c r="C23" s="145"/>
      <c r="D23" s="145"/>
      <c r="E23" s="145">
        <v>2864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49">
        <f t="shared" si="0"/>
        <v>2864</v>
      </c>
    </row>
    <row r="24" spans="1:17" ht="12.75" customHeight="1">
      <c r="A24" s="419">
        <v>841112</v>
      </c>
      <c r="B24" s="123" t="s">
        <v>401</v>
      </c>
      <c r="C24" s="145"/>
      <c r="D24" s="145"/>
      <c r="E24" s="145">
        <v>41939</v>
      </c>
      <c r="F24" s="145">
        <v>88226</v>
      </c>
      <c r="G24" s="145"/>
      <c r="H24" s="145"/>
      <c r="I24" s="145"/>
      <c r="J24" s="145"/>
      <c r="K24" s="145"/>
      <c r="L24" s="145">
        <v>125190</v>
      </c>
      <c r="M24" s="145"/>
      <c r="N24" s="145"/>
      <c r="O24" s="145"/>
      <c r="P24" s="145"/>
      <c r="Q24" s="49">
        <f t="shared" si="0"/>
        <v>255355</v>
      </c>
    </row>
    <row r="25" spans="1:17" ht="12">
      <c r="A25" s="420"/>
      <c r="B25" s="48" t="s">
        <v>535</v>
      </c>
      <c r="C25" s="145">
        <v>10825</v>
      </c>
      <c r="D25" s="145">
        <v>2609</v>
      </c>
      <c r="E25" s="145">
        <v>30212</v>
      </c>
      <c r="F25" s="145">
        <v>196931</v>
      </c>
      <c r="G25" s="145">
        <v>3125</v>
      </c>
      <c r="H25" s="145"/>
      <c r="I25" s="145"/>
      <c r="J25" s="145">
        <v>360</v>
      </c>
      <c r="K25" s="145">
        <v>255</v>
      </c>
      <c r="L25" s="145">
        <v>144554</v>
      </c>
      <c r="M25" s="145"/>
      <c r="N25" s="145"/>
      <c r="O25" s="145"/>
      <c r="P25" s="145"/>
      <c r="Q25" s="49">
        <f t="shared" si="0"/>
        <v>388871</v>
      </c>
    </row>
    <row r="26" spans="1:17" ht="12">
      <c r="A26" s="421"/>
      <c r="B26" s="48" t="s">
        <v>500</v>
      </c>
      <c r="C26" s="145">
        <v>10215</v>
      </c>
      <c r="D26" s="145">
        <v>2433</v>
      </c>
      <c r="E26" s="145">
        <v>10566</v>
      </c>
      <c r="F26" s="145">
        <v>192719</v>
      </c>
      <c r="G26" s="145">
        <v>2125</v>
      </c>
      <c r="H26" s="145"/>
      <c r="I26" s="145"/>
      <c r="J26" s="145">
        <v>168</v>
      </c>
      <c r="K26" s="145">
        <v>255</v>
      </c>
      <c r="L26" s="145"/>
      <c r="M26" s="145"/>
      <c r="N26" s="145"/>
      <c r="O26" s="145"/>
      <c r="P26" s="145">
        <v>413</v>
      </c>
      <c r="Q26" s="49">
        <f t="shared" si="0"/>
        <v>218894</v>
      </c>
    </row>
    <row r="27" spans="1:17" ht="12.75" customHeight="1">
      <c r="A27" s="419">
        <v>841126</v>
      </c>
      <c r="B27" s="123" t="s">
        <v>401</v>
      </c>
      <c r="C27" s="145">
        <v>5254</v>
      </c>
      <c r="D27" s="145">
        <v>1726</v>
      </c>
      <c r="E27" s="145">
        <v>33090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49">
        <f t="shared" si="0"/>
        <v>40070</v>
      </c>
    </row>
    <row r="28" spans="1:17" ht="12">
      <c r="A28" s="420"/>
      <c r="B28" s="48" t="s">
        <v>535</v>
      </c>
      <c r="C28" s="145">
        <v>5328</v>
      </c>
      <c r="D28" s="145">
        <v>1776</v>
      </c>
      <c r="E28" s="145">
        <v>90055</v>
      </c>
      <c r="F28" s="145">
        <v>40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49">
        <f t="shared" si="0"/>
        <v>97199</v>
      </c>
    </row>
    <row r="29" spans="1:17" ht="12">
      <c r="A29" s="421"/>
      <c r="B29" s="48" t="s">
        <v>500</v>
      </c>
      <c r="C29" s="145">
        <v>3553</v>
      </c>
      <c r="D29" s="145">
        <v>1381</v>
      </c>
      <c r="E29" s="145">
        <v>71779</v>
      </c>
      <c r="F29" s="145">
        <v>40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>
        <v>72687</v>
      </c>
      <c r="Q29" s="49">
        <f t="shared" si="0"/>
        <v>149440</v>
      </c>
    </row>
    <row r="30" spans="1:17" ht="12.75" customHeight="1">
      <c r="A30" s="419">
        <v>841154</v>
      </c>
      <c r="B30" s="123" t="s">
        <v>401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49">
        <f t="shared" si="0"/>
        <v>0</v>
      </c>
    </row>
    <row r="31" spans="1:17" ht="12">
      <c r="A31" s="420"/>
      <c r="B31" s="48" t="s">
        <v>535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49">
        <f t="shared" si="0"/>
        <v>0</v>
      </c>
    </row>
    <row r="32" spans="1:17" ht="12">
      <c r="A32" s="421"/>
      <c r="B32" s="48" t="s">
        <v>500</v>
      </c>
      <c r="C32" s="145"/>
      <c r="D32" s="145"/>
      <c r="E32" s="145">
        <v>319</v>
      </c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49">
        <f t="shared" si="0"/>
        <v>319</v>
      </c>
    </row>
    <row r="33" spans="1:17" ht="12.75" customHeight="1">
      <c r="A33" s="419">
        <v>841192</v>
      </c>
      <c r="B33" s="123" t="s">
        <v>401</v>
      </c>
      <c r="C33" s="145">
        <v>2135</v>
      </c>
      <c r="D33" s="145">
        <v>607</v>
      </c>
      <c r="E33" s="145">
        <v>12853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49">
        <f t="shared" si="0"/>
        <v>15595</v>
      </c>
    </row>
    <row r="34" spans="1:17" ht="12">
      <c r="A34" s="420"/>
      <c r="B34" s="48" t="s">
        <v>535</v>
      </c>
      <c r="C34" s="145">
        <v>1035</v>
      </c>
      <c r="D34" s="145">
        <v>1499</v>
      </c>
      <c r="E34" s="145">
        <v>27316</v>
      </c>
      <c r="F34" s="145">
        <v>325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49">
        <f t="shared" si="0"/>
        <v>30175</v>
      </c>
    </row>
    <row r="35" spans="1:17" ht="12">
      <c r="A35" s="421"/>
      <c r="B35" s="48" t="s">
        <v>500</v>
      </c>
      <c r="C35" s="145">
        <v>1035</v>
      </c>
      <c r="D35" s="145">
        <v>1295</v>
      </c>
      <c r="E35" s="145">
        <v>14195</v>
      </c>
      <c r="F35" s="145">
        <v>325</v>
      </c>
      <c r="G35" s="145"/>
      <c r="H35" s="145"/>
      <c r="I35" s="145"/>
      <c r="J35" s="145"/>
      <c r="K35" s="145"/>
      <c r="L35" s="145"/>
      <c r="M35" s="145"/>
      <c r="N35" s="145"/>
      <c r="O35" s="145"/>
      <c r="P35" s="145">
        <v>-4</v>
      </c>
      <c r="Q35" s="49">
        <f t="shared" si="0"/>
        <v>16846</v>
      </c>
    </row>
    <row r="36" spans="1:17" ht="12.75" customHeight="1">
      <c r="A36" s="419">
        <v>841402</v>
      </c>
      <c r="B36" s="123" t="s">
        <v>401</v>
      </c>
      <c r="C36" s="145"/>
      <c r="D36" s="145"/>
      <c r="E36" s="145"/>
      <c r="F36" s="145"/>
      <c r="G36" s="145"/>
      <c r="H36" s="145"/>
      <c r="I36" s="145"/>
      <c r="J36" s="145">
        <v>219800</v>
      </c>
      <c r="K36" s="145"/>
      <c r="L36" s="145"/>
      <c r="M36" s="145"/>
      <c r="N36" s="145"/>
      <c r="O36" s="145"/>
      <c r="P36" s="145"/>
      <c r="Q36" s="49">
        <f t="shared" si="0"/>
        <v>219800</v>
      </c>
    </row>
    <row r="37" spans="1:17" ht="12">
      <c r="A37" s="420"/>
      <c r="B37" s="48" t="s">
        <v>535</v>
      </c>
      <c r="C37" s="145"/>
      <c r="D37" s="145"/>
      <c r="E37" s="145">
        <v>191</v>
      </c>
      <c r="F37" s="145"/>
      <c r="G37" s="145"/>
      <c r="H37" s="145"/>
      <c r="I37" s="145"/>
      <c r="J37" s="145">
        <v>220562</v>
      </c>
      <c r="K37" s="145"/>
      <c r="L37" s="145"/>
      <c r="M37" s="145"/>
      <c r="N37" s="145"/>
      <c r="O37" s="145"/>
      <c r="P37" s="145"/>
      <c r="Q37" s="49">
        <f t="shared" si="0"/>
        <v>220753</v>
      </c>
    </row>
    <row r="38" spans="1:17" ht="12">
      <c r="A38" s="421"/>
      <c r="B38" s="48" t="s">
        <v>500</v>
      </c>
      <c r="C38" s="145"/>
      <c r="D38" s="145"/>
      <c r="E38" s="145"/>
      <c r="F38" s="145"/>
      <c r="G38" s="145"/>
      <c r="H38" s="145"/>
      <c r="I38" s="145"/>
      <c r="J38" s="145">
        <v>19675</v>
      </c>
      <c r="K38" s="145"/>
      <c r="L38" s="145"/>
      <c r="M38" s="145"/>
      <c r="N38" s="145"/>
      <c r="O38" s="145"/>
      <c r="P38" s="145"/>
      <c r="Q38" s="49">
        <f t="shared" si="0"/>
        <v>19675</v>
      </c>
    </row>
    <row r="39" spans="1:17" ht="12.75" customHeight="1">
      <c r="A39" s="419">
        <v>841403</v>
      </c>
      <c r="B39" s="123" t="s">
        <v>401</v>
      </c>
      <c r="C39" s="145">
        <v>8438</v>
      </c>
      <c r="D39" s="145">
        <v>2404</v>
      </c>
      <c r="E39" s="145">
        <v>33236</v>
      </c>
      <c r="F39" s="145">
        <v>30802</v>
      </c>
      <c r="G39" s="145">
        <v>16749</v>
      </c>
      <c r="H39" s="145"/>
      <c r="I39" s="145">
        <v>4000</v>
      </c>
      <c r="J39" s="145">
        <v>195151</v>
      </c>
      <c r="K39" s="145"/>
      <c r="L39" s="145">
        <v>93642</v>
      </c>
      <c r="M39" s="145"/>
      <c r="N39" s="145"/>
      <c r="O39" s="145">
        <v>3000</v>
      </c>
      <c r="P39" s="145"/>
      <c r="Q39" s="49">
        <f t="shared" si="0"/>
        <v>387422</v>
      </c>
    </row>
    <row r="40" spans="1:17" ht="12">
      <c r="A40" s="420"/>
      <c r="B40" s="48" t="s">
        <v>535</v>
      </c>
      <c r="C40" s="145">
        <v>10008</v>
      </c>
      <c r="D40" s="145">
        <v>2493</v>
      </c>
      <c r="E40" s="145">
        <v>44863</v>
      </c>
      <c r="F40" s="145">
        <v>39362</v>
      </c>
      <c r="G40" s="145">
        <v>21835</v>
      </c>
      <c r="H40" s="145"/>
      <c r="I40" s="145">
        <v>7165</v>
      </c>
      <c r="J40" s="145">
        <v>196694</v>
      </c>
      <c r="K40" s="145"/>
      <c r="L40" s="145">
        <v>85903</v>
      </c>
      <c r="M40" s="145"/>
      <c r="N40" s="145"/>
      <c r="O40" s="145">
        <v>3000</v>
      </c>
      <c r="P40" s="145"/>
      <c r="Q40" s="49">
        <f t="shared" si="0"/>
        <v>411323</v>
      </c>
    </row>
    <row r="41" spans="1:17" ht="12">
      <c r="A41" s="421"/>
      <c r="B41" s="48" t="s">
        <v>500</v>
      </c>
      <c r="C41" s="145">
        <v>8031</v>
      </c>
      <c r="D41" s="145">
        <v>1760</v>
      </c>
      <c r="E41" s="145">
        <v>38956</v>
      </c>
      <c r="F41" s="145">
        <v>27628</v>
      </c>
      <c r="G41" s="145">
        <v>15623</v>
      </c>
      <c r="H41" s="145"/>
      <c r="I41" s="145">
        <v>2204</v>
      </c>
      <c r="J41" s="145">
        <v>159001</v>
      </c>
      <c r="K41" s="145"/>
      <c r="L41" s="145"/>
      <c r="M41" s="145"/>
      <c r="N41" s="145"/>
      <c r="O41" s="145">
        <v>4000</v>
      </c>
      <c r="P41" s="145">
        <v>-212</v>
      </c>
      <c r="Q41" s="49">
        <f t="shared" si="0"/>
        <v>256991</v>
      </c>
    </row>
    <row r="42" spans="1:17" s="52" customFormat="1" ht="32.25" customHeight="1">
      <c r="A42" s="409"/>
      <c r="B42" s="409"/>
      <c r="C42" s="408" t="s">
        <v>494</v>
      </c>
      <c r="D42" s="408" t="s">
        <v>549</v>
      </c>
      <c r="E42" s="408" t="s">
        <v>495</v>
      </c>
      <c r="F42" s="415" t="s">
        <v>554</v>
      </c>
      <c r="G42" s="416"/>
      <c r="H42" s="417"/>
      <c r="I42" s="408" t="s">
        <v>497</v>
      </c>
      <c r="J42" s="408" t="s">
        <v>816</v>
      </c>
      <c r="K42" s="410" t="s">
        <v>343</v>
      </c>
      <c r="L42" s="408" t="s">
        <v>547</v>
      </c>
      <c r="M42" s="408" t="s">
        <v>344</v>
      </c>
      <c r="N42" s="408" t="s">
        <v>345</v>
      </c>
      <c r="O42" s="408" t="s">
        <v>346</v>
      </c>
      <c r="P42" s="410" t="s">
        <v>347</v>
      </c>
      <c r="Q42" s="412" t="s">
        <v>499</v>
      </c>
    </row>
    <row r="43" spans="1:17" s="52" customFormat="1" ht="31.5" customHeight="1">
      <c r="A43" s="409"/>
      <c r="B43" s="409"/>
      <c r="C43" s="409"/>
      <c r="D43" s="409"/>
      <c r="E43" s="409"/>
      <c r="F43" s="51" t="s">
        <v>496</v>
      </c>
      <c r="G43" s="51" t="s">
        <v>556</v>
      </c>
      <c r="H43" s="51" t="s">
        <v>546</v>
      </c>
      <c r="I43" s="409"/>
      <c r="J43" s="409"/>
      <c r="K43" s="414"/>
      <c r="L43" s="409"/>
      <c r="M43" s="409"/>
      <c r="N43" s="409"/>
      <c r="O43" s="409"/>
      <c r="P43" s="411"/>
      <c r="Q43" s="413"/>
    </row>
    <row r="44" spans="1:17" ht="12.75" customHeight="1">
      <c r="A44" s="419">
        <v>841902</v>
      </c>
      <c r="B44" s="123" t="s">
        <v>401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>
        <v>10000</v>
      </c>
      <c r="M44" s="145"/>
      <c r="N44" s="145"/>
      <c r="O44" s="145"/>
      <c r="P44" s="145"/>
      <c r="Q44" s="49">
        <f t="shared" si="0"/>
        <v>10000</v>
      </c>
    </row>
    <row r="45" spans="1:17" ht="12">
      <c r="A45" s="420"/>
      <c r="B45" s="48" t="s">
        <v>535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>
        <v>10000</v>
      </c>
      <c r="M45" s="145"/>
      <c r="N45" s="145"/>
      <c r="O45" s="145"/>
      <c r="P45" s="145"/>
      <c r="Q45" s="49">
        <f t="shared" si="0"/>
        <v>10000</v>
      </c>
    </row>
    <row r="46" spans="1:17" ht="12">
      <c r="A46" s="421"/>
      <c r="B46" s="48" t="s">
        <v>500</v>
      </c>
      <c r="C46" s="145"/>
      <c r="D46" s="145"/>
      <c r="E46" s="145">
        <v>11722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49">
        <f t="shared" si="0"/>
        <v>11722</v>
      </c>
    </row>
    <row r="47" spans="1:17" ht="12.75" customHeight="1">
      <c r="A47" s="419">
        <v>841906</v>
      </c>
      <c r="B47" s="123" t="s">
        <v>401</v>
      </c>
      <c r="C47" s="145"/>
      <c r="D47" s="145"/>
      <c r="E47" s="145">
        <v>119462</v>
      </c>
      <c r="F47" s="145"/>
      <c r="G47" s="145"/>
      <c r="H47" s="145"/>
      <c r="I47" s="145"/>
      <c r="J47" s="145"/>
      <c r="K47" s="145">
        <v>116368</v>
      </c>
      <c r="L47" s="145">
        <v>12200</v>
      </c>
      <c r="M47" s="145"/>
      <c r="N47" s="145">
        <v>92885</v>
      </c>
      <c r="O47" s="145"/>
      <c r="P47" s="145"/>
      <c r="Q47" s="49">
        <f t="shared" si="0"/>
        <v>340915</v>
      </c>
    </row>
    <row r="48" spans="1:17" ht="12">
      <c r="A48" s="420"/>
      <c r="B48" s="48" t="s">
        <v>535</v>
      </c>
      <c r="C48" s="145"/>
      <c r="D48" s="145"/>
      <c r="E48" s="145">
        <v>29085</v>
      </c>
      <c r="F48" s="145"/>
      <c r="G48" s="145"/>
      <c r="H48" s="145"/>
      <c r="I48" s="145"/>
      <c r="J48" s="145"/>
      <c r="K48" s="145">
        <v>116368</v>
      </c>
      <c r="L48" s="145">
        <v>2546</v>
      </c>
      <c r="M48" s="145"/>
      <c r="N48" s="145">
        <v>92885</v>
      </c>
      <c r="O48" s="145"/>
      <c r="P48" s="145"/>
      <c r="Q48" s="49">
        <f t="shared" si="0"/>
        <v>240884</v>
      </c>
    </row>
    <row r="49" spans="1:17" ht="12">
      <c r="A49" s="421"/>
      <c r="B49" s="48" t="s">
        <v>500</v>
      </c>
      <c r="C49" s="145"/>
      <c r="D49" s="145"/>
      <c r="E49" s="145"/>
      <c r="F49" s="145"/>
      <c r="G49" s="145"/>
      <c r="H49" s="145"/>
      <c r="I49" s="145"/>
      <c r="J49" s="145"/>
      <c r="K49" s="145">
        <v>71197</v>
      </c>
      <c r="L49" s="145"/>
      <c r="M49" s="145"/>
      <c r="N49" s="145">
        <v>92885</v>
      </c>
      <c r="O49" s="145"/>
      <c r="P49" s="145"/>
      <c r="Q49" s="49">
        <f t="shared" si="0"/>
        <v>164082</v>
      </c>
    </row>
    <row r="50" spans="1:17" ht="12.75" customHeight="1">
      <c r="A50" s="419">
        <v>841907</v>
      </c>
      <c r="B50" s="123" t="s">
        <v>401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>
        <v>1600018</v>
      </c>
      <c r="N50" s="145"/>
      <c r="O50" s="145"/>
      <c r="P50" s="145"/>
      <c r="Q50" s="49">
        <f t="shared" si="0"/>
        <v>1600018</v>
      </c>
    </row>
    <row r="51" spans="1:17" ht="12" customHeight="1">
      <c r="A51" s="420"/>
      <c r="B51" s="48" t="s">
        <v>535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>
        <v>1489659</v>
      </c>
      <c r="N51" s="145"/>
      <c r="O51" s="145"/>
      <c r="P51" s="145"/>
      <c r="Q51" s="49">
        <f t="shared" si="0"/>
        <v>1489659</v>
      </c>
    </row>
    <row r="52" spans="1:17" ht="12" customHeight="1">
      <c r="A52" s="421"/>
      <c r="B52" s="48" t="s">
        <v>500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>
        <v>1489659</v>
      </c>
      <c r="N52" s="145"/>
      <c r="O52" s="145"/>
      <c r="P52" s="145"/>
      <c r="Q52" s="49">
        <f t="shared" si="0"/>
        <v>1489659</v>
      </c>
    </row>
    <row r="53" spans="1:17" ht="12" customHeight="1">
      <c r="A53" s="419">
        <v>841908</v>
      </c>
      <c r="B53" s="123" t="s">
        <v>401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>
        <v>116129</v>
      </c>
      <c r="M53" s="145"/>
      <c r="N53" s="145"/>
      <c r="O53" s="145"/>
      <c r="P53" s="145"/>
      <c r="Q53" s="49">
        <f t="shared" si="0"/>
        <v>116129</v>
      </c>
    </row>
    <row r="54" spans="1:17" ht="12">
      <c r="A54" s="420"/>
      <c r="B54" s="48" t="s">
        <v>535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>
        <v>70782</v>
      </c>
      <c r="M54" s="145"/>
      <c r="N54" s="145"/>
      <c r="O54" s="145"/>
      <c r="P54" s="145"/>
      <c r="Q54" s="49">
        <f t="shared" si="0"/>
        <v>70782</v>
      </c>
    </row>
    <row r="55" spans="1:17" ht="12">
      <c r="A55" s="421"/>
      <c r="B55" s="48" t="s">
        <v>500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49">
        <f t="shared" si="0"/>
        <v>0</v>
      </c>
    </row>
    <row r="56" spans="1:17" ht="12.75" customHeight="1">
      <c r="A56" s="419">
        <v>842155</v>
      </c>
      <c r="B56" s="123" t="s">
        <v>401</v>
      </c>
      <c r="C56" s="145">
        <v>300</v>
      </c>
      <c r="D56" s="145">
        <v>136</v>
      </c>
      <c r="E56" s="145">
        <v>3782</v>
      </c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49">
        <f t="shared" si="0"/>
        <v>4218</v>
      </c>
    </row>
    <row r="57" spans="1:17" ht="12" customHeight="1">
      <c r="A57" s="420"/>
      <c r="B57" s="48" t="s">
        <v>535</v>
      </c>
      <c r="C57" s="145">
        <v>300</v>
      </c>
      <c r="D57" s="145">
        <v>618</v>
      </c>
      <c r="E57" s="145">
        <v>2831</v>
      </c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49">
        <f t="shared" si="0"/>
        <v>3749</v>
      </c>
    </row>
    <row r="58" spans="1:17" ht="12">
      <c r="A58" s="421"/>
      <c r="B58" s="48" t="s">
        <v>500</v>
      </c>
      <c r="C58" s="145">
        <v>241</v>
      </c>
      <c r="D58" s="145">
        <v>496</v>
      </c>
      <c r="E58" s="145">
        <v>1635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49">
        <f t="shared" si="0"/>
        <v>2372</v>
      </c>
    </row>
    <row r="59" spans="1:17" ht="12.75" customHeight="1">
      <c r="A59" s="419">
        <v>842531</v>
      </c>
      <c r="B59" s="123" t="s">
        <v>401</v>
      </c>
      <c r="C59" s="145">
        <v>1498</v>
      </c>
      <c r="D59" s="145">
        <v>307</v>
      </c>
      <c r="E59" s="145">
        <v>1100</v>
      </c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49">
        <f t="shared" si="0"/>
        <v>2905</v>
      </c>
    </row>
    <row r="60" spans="1:17" ht="12">
      <c r="A60" s="420"/>
      <c r="B60" s="48" t="s">
        <v>535</v>
      </c>
      <c r="C60" s="145">
        <v>830</v>
      </c>
      <c r="D60" s="145">
        <v>239</v>
      </c>
      <c r="E60" s="145">
        <v>988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49">
        <f>SUM(C60:P60)</f>
        <v>2057</v>
      </c>
    </row>
    <row r="61" spans="1:17" ht="12">
      <c r="A61" s="421"/>
      <c r="B61" s="48" t="s">
        <v>500</v>
      </c>
      <c r="C61" s="145">
        <v>801</v>
      </c>
      <c r="D61" s="145">
        <v>239</v>
      </c>
      <c r="E61" s="145">
        <v>421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49">
        <f>SUM(C61:P61)</f>
        <v>1461</v>
      </c>
    </row>
    <row r="62" spans="1:17" s="52" customFormat="1" ht="12" customHeight="1">
      <c r="A62" s="419">
        <v>869041</v>
      </c>
      <c r="B62" s="123" t="s">
        <v>401</v>
      </c>
      <c r="C62" s="142">
        <v>21937</v>
      </c>
      <c r="D62" s="142">
        <v>6055</v>
      </c>
      <c r="E62" s="142">
        <v>3370</v>
      </c>
      <c r="F62" s="143"/>
      <c r="G62" s="143"/>
      <c r="H62" s="143"/>
      <c r="I62" s="142"/>
      <c r="J62" s="142"/>
      <c r="K62" s="144"/>
      <c r="L62" s="142"/>
      <c r="M62" s="142"/>
      <c r="N62" s="142"/>
      <c r="O62" s="142"/>
      <c r="P62" s="144"/>
      <c r="Q62" s="49">
        <f>SUM(C62:P62)</f>
        <v>31362</v>
      </c>
    </row>
    <row r="63" spans="1:17" ht="12">
      <c r="A63" s="420"/>
      <c r="B63" s="48" t="s">
        <v>535</v>
      </c>
      <c r="C63" s="145">
        <v>23383</v>
      </c>
      <c r="D63" s="145">
        <v>6458</v>
      </c>
      <c r="E63" s="145">
        <v>3366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49">
        <f>SUM(C63:P63)</f>
        <v>33207</v>
      </c>
    </row>
    <row r="64" spans="1:17" ht="12">
      <c r="A64" s="421"/>
      <c r="B64" s="48" t="s">
        <v>500</v>
      </c>
      <c r="C64" s="145">
        <v>22314</v>
      </c>
      <c r="D64" s="145">
        <v>5602</v>
      </c>
      <c r="E64" s="145">
        <v>2043</v>
      </c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>
        <v>-682</v>
      </c>
      <c r="Q64" s="49">
        <f aca="true" t="shared" si="1" ref="Q64:Q120">SUM(C64:P64)</f>
        <v>29277</v>
      </c>
    </row>
    <row r="65" spans="1:17" ht="12.75" customHeight="1">
      <c r="A65" s="419">
        <v>869042</v>
      </c>
      <c r="B65" s="123" t="s">
        <v>401</v>
      </c>
      <c r="C65" s="145">
        <v>14947</v>
      </c>
      <c r="D65" s="145">
        <v>3839</v>
      </c>
      <c r="E65" s="145">
        <v>1576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49">
        <f t="shared" si="1"/>
        <v>20362</v>
      </c>
    </row>
    <row r="66" spans="1:17" ht="12">
      <c r="A66" s="420"/>
      <c r="B66" s="48" t="s">
        <v>535</v>
      </c>
      <c r="C66" s="145">
        <v>15911</v>
      </c>
      <c r="D66" s="145">
        <v>4170</v>
      </c>
      <c r="E66" s="145">
        <v>1574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49">
        <f t="shared" si="1"/>
        <v>21655</v>
      </c>
    </row>
    <row r="67" spans="1:17" ht="12">
      <c r="A67" s="421"/>
      <c r="B67" s="48" t="s">
        <v>500</v>
      </c>
      <c r="C67" s="145">
        <v>15888</v>
      </c>
      <c r="D67" s="145">
        <v>4170</v>
      </c>
      <c r="E67" s="145">
        <v>1571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>
        <v>682</v>
      </c>
      <c r="Q67" s="49">
        <f t="shared" si="1"/>
        <v>22311</v>
      </c>
    </row>
    <row r="68" spans="1:17" ht="12.75" customHeight="1">
      <c r="A68" s="419">
        <v>882111</v>
      </c>
      <c r="B68" s="123" t="s">
        <v>401</v>
      </c>
      <c r="C68" s="145"/>
      <c r="D68" s="145"/>
      <c r="E68" s="145"/>
      <c r="F68" s="145"/>
      <c r="G68" s="145"/>
      <c r="H68" s="145">
        <v>564480</v>
      </c>
      <c r="I68" s="145"/>
      <c r="J68" s="145"/>
      <c r="K68" s="145"/>
      <c r="L68" s="145"/>
      <c r="M68" s="145"/>
      <c r="N68" s="145"/>
      <c r="O68" s="145"/>
      <c r="P68" s="145"/>
      <c r="Q68" s="49">
        <f t="shared" si="1"/>
        <v>564480</v>
      </c>
    </row>
    <row r="69" spans="1:17" ht="12">
      <c r="A69" s="420"/>
      <c r="B69" s="48" t="s">
        <v>535</v>
      </c>
      <c r="C69" s="145"/>
      <c r="D69" s="145"/>
      <c r="E69" s="145"/>
      <c r="F69" s="145"/>
      <c r="G69" s="145"/>
      <c r="H69" s="145">
        <v>253925</v>
      </c>
      <c r="I69" s="145"/>
      <c r="J69" s="145"/>
      <c r="K69" s="145"/>
      <c r="L69" s="145"/>
      <c r="M69" s="145"/>
      <c r="N69" s="145"/>
      <c r="O69" s="145"/>
      <c r="P69" s="145"/>
      <c r="Q69" s="49">
        <f t="shared" si="1"/>
        <v>253925</v>
      </c>
    </row>
    <row r="70" spans="1:17" ht="12">
      <c r="A70" s="421"/>
      <c r="B70" s="48" t="s">
        <v>500</v>
      </c>
      <c r="C70" s="145"/>
      <c r="D70" s="145"/>
      <c r="E70" s="145"/>
      <c r="F70" s="145"/>
      <c r="G70" s="145"/>
      <c r="H70" s="145">
        <v>253496</v>
      </c>
      <c r="I70" s="145"/>
      <c r="J70" s="145"/>
      <c r="K70" s="145"/>
      <c r="L70" s="145"/>
      <c r="M70" s="145"/>
      <c r="N70" s="145"/>
      <c r="O70" s="145"/>
      <c r="P70" s="145"/>
      <c r="Q70" s="49">
        <f t="shared" si="1"/>
        <v>253496</v>
      </c>
    </row>
    <row r="71" spans="1:17" ht="12.75" customHeight="1">
      <c r="A71" s="419">
        <v>882112</v>
      </c>
      <c r="B71" s="123" t="s">
        <v>401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49">
        <f t="shared" si="1"/>
        <v>0</v>
      </c>
    </row>
    <row r="72" spans="1:17" ht="12">
      <c r="A72" s="420"/>
      <c r="B72" s="48" t="s">
        <v>535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49">
        <f t="shared" si="1"/>
        <v>0</v>
      </c>
    </row>
    <row r="73" spans="1:17" ht="12">
      <c r="A73" s="421"/>
      <c r="B73" s="48" t="s">
        <v>500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49">
        <f t="shared" si="1"/>
        <v>0</v>
      </c>
    </row>
    <row r="74" spans="1:17" ht="12.75" customHeight="1">
      <c r="A74" s="419">
        <v>882113</v>
      </c>
      <c r="B74" s="123" t="s">
        <v>401</v>
      </c>
      <c r="C74" s="145"/>
      <c r="D74" s="145"/>
      <c r="E74" s="145"/>
      <c r="F74" s="145"/>
      <c r="G74" s="145"/>
      <c r="H74" s="145">
        <v>126000</v>
      </c>
      <c r="I74" s="145"/>
      <c r="J74" s="145"/>
      <c r="K74" s="145"/>
      <c r="L74" s="145"/>
      <c r="M74" s="145"/>
      <c r="N74" s="145"/>
      <c r="O74" s="145"/>
      <c r="P74" s="145"/>
      <c r="Q74" s="49">
        <f t="shared" si="1"/>
        <v>126000</v>
      </c>
    </row>
    <row r="75" spans="1:17" ht="12">
      <c r="A75" s="420"/>
      <c r="B75" s="48" t="s">
        <v>535</v>
      </c>
      <c r="C75" s="145"/>
      <c r="D75" s="145"/>
      <c r="E75" s="145"/>
      <c r="F75" s="145"/>
      <c r="G75" s="145"/>
      <c r="H75" s="145">
        <v>73265</v>
      </c>
      <c r="I75" s="145"/>
      <c r="J75" s="145"/>
      <c r="K75" s="145"/>
      <c r="L75" s="145"/>
      <c r="M75" s="145"/>
      <c r="N75" s="145"/>
      <c r="O75" s="145"/>
      <c r="P75" s="145"/>
      <c r="Q75" s="49">
        <f t="shared" si="1"/>
        <v>73265</v>
      </c>
    </row>
    <row r="76" spans="1:17" ht="12">
      <c r="A76" s="421"/>
      <c r="B76" s="48" t="s">
        <v>500</v>
      </c>
      <c r="C76" s="145"/>
      <c r="D76" s="145"/>
      <c r="E76" s="145"/>
      <c r="F76" s="145"/>
      <c r="G76" s="145"/>
      <c r="H76" s="145">
        <v>67647</v>
      </c>
      <c r="I76" s="145"/>
      <c r="J76" s="145"/>
      <c r="K76" s="145"/>
      <c r="L76" s="145"/>
      <c r="M76" s="145"/>
      <c r="N76" s="145"/>
      <c r="O76" s="145"/>
      <c r="P76" s="145"/>
      <c r="Q76" s="49">
        <f t="shared" si="1"/>
        <v>67647</v>
      </c>
    </row>
    <row r="77" spans="1:17" ht="12.75" customHeight="1">
      <c r="A77" s="419">
        <v>882115</v>
      </c>
      <c r="B77" s="123" t="s">
        <v>401</v>
      </c>
      <c r="C77" s="145"/>
      <c r="D77" s="145"/>
      <c r="E77" s="145"/>
      <c r="F77" s="145"/>
      <c r="G77" s="145"/>
      <c r="H77" s="145">
        <v>1742</v>
      </c>
      <c r="I77" s="145"/>
      <c r="J77" s="145"/>
      <c r="K77" s="145"/>
      <c r="L77" s="145"/>
      <c r="M77" s="145"/>
      <c r="N77" s="145"/>
      <c r="O77" s="145"/>
      <c r="P77" s="145"/>
      <c r="Q77" s="49">
        <f t="shared" si="1"/>
        <v>1742</v>
      </c>
    </row>
    <row r="78" spans="1:17" ht="12">
      <c r="A78" s="420"/>
      <c r="B78" s="48" t="s">
        <v>535</v>
      </c>
      <c r="C78" s="145"/>
      <c r="D78" s="145"/>
      <c r="E78" s="145"/>
      <c r="F78" s="145"/>
      <c r="G78" s="145"/>
      <c r="H78" s="145">
        <v>1742</v>
      </c>
      <c r="I78" s="145"/>
      <c r="J78" s="145"/>
      <c r="K78" s="145"/>
      <c r="L78" s="145"/>
      <c r="M78" s="145"/>
      <c r="N78" s="145"/>
      <c r="O78" s="145"/>
      <c r="P78" s="145"/>
      <c r="Q78" s="49">
        <f t="shared" si="1"/>
        <v>1742</v>
      </c>
    </row>
    <row r="79" spans="1:17" ht="12">
      <c r="A79" s="421"/>
      <c r="B79" s="48" t="s">
        <v>500</v>
      </c>
      <c r="C79" s="145"/>
      <c r="D79" s="145"/>
      <c r="E79" s="145"/>
      <c r="F79" s="145"/>
      <c r="G79" s="145"/>
      <c r="H79" s="145">
        <v>1742</v>
      </c>
      <c r="I79" s="145"/>
      <c r="J79" s="145"/>
      <c r="K79" s="145"/>
      <c r="L79" s="145"/>
      <c r="M79" s="145"/>
      <c r="N79" s="145"/>
      <c r="O79" s="145"/>
      <c r="P79" s="145">
        <v>-1568</v>
      </c>
      <c r="Q79" s="49">
        <f t="shared" si="1"/>
        <v>174</v>
      </c>
    </row>
    <row r="80" spans="1:17" ht="12.75" customHeight="1">
      <c r="A80" s="419">
        <v>882117</v>
      </c>
      <c r="B80" s="123" t="s">
        <v>401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49">
        <f t="shared" si="1"/>
        <v>0</v>
      </c>
    </row>
    <row r="81" spans="1:17" ht="12">
      <c r="A81" s="420"/>
      <c r="B81" s="48" t="s">
        <v>535</v>
      </c>
      <c r="C81" s="145"/>
      <c r="D81" s="145"/>
      <c r="E81" s="145"/>
      <c r="F81" s="145">
        <v>52</v>
      </c>
      <c r="G81" s="145"/>
      <c r="H81" s="145">
        <v>19070</v>
      </c>
      <c r="I81" s="145"/>
      <c r="J81" s="145"/>
      <c r="K81" s="145"/>
      <c r="L81" s="145"/>
      <c r="M81" s="145"/>
      <c r="N81" s="145"/>
      <c r="O81" s="145"/>
      <c r="P81" s="145"/>
      <c r="Q81" s="49">
        <f t="shared" si="1"/>
        <v>19122</v>
      </c>
    </row>
    <row r="82" spans="1:17" ht="12">
      <c r="A82" s="421"/>
      <c r="B82" s="48" t="s">
        <v>500</v>
      </c>
      <c r="C82" s="145"/>
      <c r="D82" s="145"/>
      <c r="E82" s="145"/>
      <c r="F82" s="145">
        <v>52</v>
      </c>
      <c r="G82" s="145"/>
      <c r="H82" s="145">
        <v>18902</v>
      </c>
      <c r="I82" s="145"/>
      <c r="J82" s="145"/>
      <c r="K82" s="145"/>
      <c r="L82" s="145"/>
      <c r="M82" s="145"/>
      <c r="N82" s="145"/>
      <c r="O82" s="145"/>
      <c r="P82" s="145">
        <v>12</v>
      </c>
      <c r="Q82" s="49">
        <f t="shared" si="1"/>
        <v>18966</v>
      </c>
    </row>
    <row r="83" spans="1:17" s="52" customFormat="1" ht="32.25" customHeight="1">
      <c r="A83" s="409"/>
      <c r="B83" s="409"/>
      <c r="C83" s="408" t="s">
        <v>494</v>
      </c>
      <c r="D83" s="408" t="s">
        <v>549</v>
      </c>
      <c r="E83" s="408" t="s">
        <v>495</v>
      </c>
      <c r="F83" s="415" t="s">
        <v>554</v>
      </c>
      <c r="G83" s="416"/>
      <c r="H83" s="417"/>
      <c r="I83" s="408" t="s">
        <v>497</v>
      </c>
      <c r="J83" s="408" t="s">
        <v>816</v>
      </c>
      <c r="K83" s="410" t="s">
        <v>343</v>
      </c>
      <c r="L83" s="408" t="s">
        <v>547</v>
      </c>
      <c r="M83" s="408" t="s">
        <v>344</v>
      </c>
      <c r="N83" s="408" t="s">
        <v>345</v>
      </c>
      <c r="O83" s="408" t="s">
        <v>346</v>
      </c>
      <c r="P83" s="410" t="s">
        <v>347</v>
      </c>
      <c r="Q83" s="412" t="s">
        <v>499</v>
      </c>
    </row>
    <row r="84" spans="1:17" s="52" customFormat="1" ht="31.5" customHeight="1">
      <c r="A84" s="409"/>
      <c r="B84" s="409"/>
      <c r="C84" s="409"/>
      <c r="D84" s="409"/>
      <c r="E84" s="409"/>
      <c r="F84" s="51" t="s">
        <v>496</v>
      </c>
      <c r="G84" s="51" t="s">
        <v>556</v>
      </c>
      <c r="H84" s="51" t="s">
        <v>546</v>
      </c>
      <c r="I84" s="409"/>
      <c r="J84" s="409"/>
      <c r="K84" s="414"/>
      <c r="L84" s="409"/>
      <c r="M84" s="409"/>
      <c r="N84" s="409"/>
      <c r="O84" s="409"/>
      <c r="P84" s="411"/>
      <c r="Q84" s="413"/>
    </row>
    <row r="85" spans="1:17" ht="12.75" customHeight="1">
      <c r="A85" s="419">
        <v>882118</v>
      </c>
      <c r="B85" s="123" t="s">
        <v>401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49">
        <f t="shared" si="1"/>
        <v>0</v>
      </c>
    </row>
    <row r="86" spans="1:17" ht="12">
      <c r="A86" s="420"/>
      <c r="B86" s="48" t="s">
        <v>535</v>
      </c>
      <c r="C86" s="145"/>
      <c r="D86" s="145"/>
      <c r="E86" s="145"/>
      <c r="F86" s="145"/>
      <c r="G86" s="145"/>
      <c r="H86" s="145">
        <v>667</v>
      </c>
      <c r="I86" s="145"/>
      <c r="J86" s="145"/>
      <c r="K86" s="145"/>
      <c r="L86" s="145"/>
      <c r="M86" s="145"/>
      <c r="N86" s="145"/>
      <c r="O86" s="145"/>
      <c r="P86" s="145"/>
      <c r="Q86" s="49">
        <f t="shared" si="1"/>
        <v>667</v>
      </c>
    </row>
    <row r="87" spans="1:17" ht="12">
      <c r="A87" s="421"/>
      <c r="B87" s="48" t="s">
        <v>500</v>
      </c>
      <c r="C87" s="145"/>
      <c r="D87" s="145"/>
      <c r="E87" s="145"/>
      <c r="F87" s="145"/>
      <c r="G87" s="145"/>
      <c r="H87" s="145">
        <v>686</v>
      </c>
      <c r="I87" s="145"/>
      <c r="J87" s="145"/>
      <c r="K87" s="145"/>
      <c r="L87" s="145"/>
      <c r="M87" s="145"/>
      <c r="N87" s="145"/>
      <c r="O87" s="145"/>
      <c r="P87" s="145"/>
      <c r="Q87" s="49">
        <f t="shared" si="1"/>
        <v>686</v>
      </c>
    </row>
    <row r="88" spans="1:17" ht="12.75" customHeight="1">
      <c r="A88" s="419">
        <v>882119</v>
      </c>
      <c r="B88" s="123" t="s">
        <v>401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49">
        <f t="shared" si="1"/>
        <v>0</v>
      </c>
    </row>
    <row r="89" spans="1:17" ht="12">
      <c r="A89" s="420"/>
      <c r="B89" s="48" t="s">
        <v>535</v>
      </c>
      <c r="C89" s="145"/>
      <c r="D89" s="145"/>
      <c r="E89" s="145"/>
      <c r="F89" s="145"/>
      <c r="G89" s="145"/>
      <c r="H89" s="145">
        <v>1090</v>
      </c>
      <c r="I89" s="145"/>
      <c r="J89" s="145"/>
      <c r="K89" s="145"/>
      <c r="L89" s="145"/>
      <c r="M89" s="145"/>
      <c r="N89" s="145"/>
      <c r="O89" s="145"/>
      <c r="P89" s="145"/>
      <c r="Q89" s="49">
        <f t="shared" si="1"/>
        <v>1090</v>
      </c>
    </row>
    <row r="90" spans="1:17" ht="12">
      <c r="A90" s="421"/>
      <c r="B90" s="48" t="s">
        <v>500</v>
      </c>
      <c r="C90" s="145"/>
      <c r="D90" s="145"/>
      <c r="E90" s="145"/>
      <c r="F90" s="145"/>
      <c r="G90" s="145"/>
      <c r="H90" s="145">
        <v>1090</v>
      </c>
      <c r="I90" s="145"/>
      <c r="J90" s="145"/>
      <c r="K90" s="145"/>
      <c r="L90" s="145"/>
      <c r="M90" s="145"/>
      <c r="N90" s="145"/>
      <c r="O90" s="145"/>
      <c r="P90" s="145"/>
      <c r="Q90" s="49">
        <f t="shared" si="1"/>
        <v>1090</v>
      </c>
    </row>
    <row r="91" spans="1:17" ht="12.75" customHeight="1">
      <c r="A91" s="419">
        <v>882122</v>
      </c>
      <c r="B91" s="123" t="s">
        <v>401</v>
      </c>
      <c r="C91" s="145"/>
      <c r="D91" s="145"/>
      <c r="E91" s="145"/>
      <c r="F91" s="145"/>
      <c r="G91" s="145"/>
      <c r="H91" s="145">
        <v>12000</v>
      </c>
      <c r="I91" s="145"/>
      <c r="J91" s="145"/>
      <c r="K91" s="145"/>
      <c r="L91" s="145"/>
      <c r="M91" s="145"/>
      <c r="N91" s="145"/>
      <c r="O91" s="145"/>
      <c r="P91" s="145"/>
      <c r="Q91" s="49">
        <f t="shared" si="1"/>
        <v>12000</v>
      </c>
    </row>
    <row r="92" spans="1:17" ht="12">
      <c r="A92" s="420"/>
      <c r="B92" s="48" t="s">
        <v>535</v>
      </c>
      <c r="C92" s="145"/>
      <c r="D92" s="145"/>
      <c r="E92" s="145"/>
      <c r="F92" s="145"/>
      <c r="G92" s="145"/>
      <c r="H92" s="145">
        <v>6700</v>
      </c>
      <c r="I92" s="145"/>
      <c r="J92" s="145"/>
      <c r="K92" s="145"/>
      <c r="L92" s="145"/>
      <c r="M92" s="145"/>
      <c r="N92" s="145"/>
      <c r="O92" s="145"/>
      <c r="P92" s="145"/>
      <c r="Q92" s="49">
        <f t="shared" si="1"/>
        <v>6700</v>
      </c>
    </row>
    <row r="93" spans="1:17" ht="12">
      <c r="A93" s="421"/>
      <c r="B93" s="48" t="s">
        <v>500</v>
      </c>
      <c r="C93" s="145"/>
      <c r="D93" s="145"/>
      <c r="E93" s="145"/>
      <c r="F93" s="145"/>
      <c r="G93" s="145"/>
      <c r="H93" s="145">
        <v>6340</v>
      </c>
      <c r="I93" s="145"/>
      <c r="J93" s="145"/>
      <c r="K93" s="145"/>
      <c r="L93" s="145"/>
      <c r="M93" s="145"/>
      <c r="N93" s="145"/>
      <c r="O93" s="145"/>
      <c r="P93" s="145"/>
      <c r="Q93" s="49">
        <f t="shared" si="1"/>
        <v>6340</v>
      </c>
    </row>
    <row r="94" spans="1:17" ht="12.75" customHeight="1">
      <c r="A94" s="419">
        <v>882123</v>
      </c>
      <c r="B94" s="123" t="s">
        <v>401</v>
      </c>
      <c r="C94" s="145"/>
      <c r="D94" s="145"/>
      <c r="E94" s="145"/>
      <c r="F94" s="145"/>
      <c r="G94" s="145"/>
      <c r="H94" s="145">
        <v>4000</v>
      </c>
      <c r="I94" s="145"/>
      <c r="J94" s="145"/>
      <c r="K94" s="145"/>
      <c r="L94" s="145"/>
      <c r="M94" s="145"/>
      <c r="N94" s="145"/>
      <c r="O94" s="145"/>
      <c r="P94" s="145"/>
      <c r="Q94" s="49">
        <f t="shared" si="1"/>
        <v>4000</v>
      </c>
    </row>
    <row r="95" spans="1:17" ht="12">
      <c r="A95" s="420"/>
      <c r="B95" s="48" t="s">
        <v>535</v>
      </c>
      <c r="C95" s="145"/>
      <c r="D95" s="145"/>
      <c r="E95" s="145"/>
      <c r="F95" s="145"/>
      <c r="G95" s="145"/>
      <c r="H95" s="145">
        <v>2000</v>
      </c>
      <c r="I95" s="145"/>
      <c r="J95" s="145"/>
      <c r="K95" s="145"/>
      <c r="L95" s="145"/>
      <c r="M95" s="145"/>
      <c r="N95" s="145"/>
      <c r="O95" s="145"/>
      <c r="P95" s="145"/>
      <c r="Q95" s="49">
        <f t="shared" si="1"/>
        <v>2000</v>
      </c>
    </row>
    <row r="96" spans="1:17" ht="12">
      <c r="A96" s="421"/>
      <c r="B96" s="48" t="s">
        <v>500</v>
      </c>
      <c r="C96" s="145"/>
      <c r="D96" s="145"/>
      <c r="E96" s="145"/>
      <c r="F96" s="145"/>
      <c r="G96" s="145"/>
      <c r="H96" s="145">
        <v>1480</v>
      </c>
      <c r="I96" s="145"/>
      <c r="J96" s="145"/>
      <c r="K96" s="145"/>
      <c r="L96" s="145"/>
      <c r="M96" s="145"/>
      <c r="N96" s="145"/>
      <c r="O96" s="145"/>
      <c r="P96" s="145"/>
      <c r="Q96" s="49">
        <f t="shared" si="1"/>
        <v>1480</v>
      </c>
    </row>
    <row r="97" spans="1:17" ht="12.75" customHeight="1">
      <c r="A97" s="419">
        <v>882124</v>
      </c>
      <c r="B97" s="123" t="s">
        <v>401</v>
      </c>
      <c r="C97" s="145"/>
      <c r="D97" s="145"/>
      <c r="E97" s="145"/>
      <c r="F97" s="145">
        <v>52</v>
      </c>
      <c r="G97" s="145"/>
      <c r="H97" s="145">
        <v>30000</v>
      </c>
      <c r="I97" s="145"/>
      <c r="J97" s="145"/>
      <c r="K97" s="145"/>
      <c r="L97" s="145"/>
      <c r="M97" s="145"/>
      <c r="N97" s="145"/>
      <c r="O97" s="145"/>
      <c r="P97" s="145"/>
      <c r="Q97" s="49">
        <f t="shared" si="1"/>
        <v>30052</v>
      </c>
    </row>
    <row r="98" spans="1:17" ht="12">
      <c r="A98" s="420"/>
      <c r="B98" s="48" t="s">
        <v>535</v>
      </c>
      <c r="C98" s="145"/>
      <c r="D98" s="145"/>
      <c r="E98" s="145"/>
      <c r="F98" s="145">
        <v>0</v>
      </c>
      <c r="G98" s="145"/>
      <c r="H98" s="145">
        <v>11386</v>
      </c>
      <c r="I98" s="145"/>
      <c r="J98" s="145"/>
      <c r="K98" s="145"/>
      <c r="L98" s="145"/>
      <c r="M98" s="145"/>
      <c r="N98" s="145"/>
      <c r="O98" s="145"/>
      <c r="P98" s="145"/>
      <c r="Q98" s="49">
        <f t="shared" si="1"/>
        <v>11386</v>
      </c>
    </row>
    <row r="99" spans="1:17" ht="12">
      <c r="A99" s="421"/>
      <c r="B99" s="48" t="s">
        <v>500</v>
      </c>
      <c r="C99" s="145"/>
      <c r="D99" s="145"/>
      <c r="E99" s="145"/>
      <c r="F99" s="145"/>
      <c r="G99" s="145"/>
      <c r="H99" s="145">
        <v>10928</v>
      </c>
      <c r="I99" s="145"/>
      <c r="J99" s="145"/>
      <c r="K99" s="145"/>
      <c r="L99" s="145"/>
      <c r="M99" s="145"/>
      <c r="N99" s="145"/>
      <c r="O99" s="145"/>
      <c r="P99" s="145"/>
      <c r="Q99" s="49">
        <f t="shared" si="1"/>
        <v>10928</v>
      </c>
    </row>
    <row r="100" spans="1:17" ht="12.75" customHeight="1">
      <c r="A100" s="419">
        <v>882129</v>
      </c>
      <c r="B100" s="123" t="s">
        <v>401</v>
      </c>
      <c r="C100" s="145"/>
      <c r="D100" s="145"/>
      <c r="E100" s="145"/>
      <c r="F100" s="145"/>
      <c r="G100" s="145"/>
      <c r="H100" s="145">
        <v>2634</v>
      </c>
      <c r="I100" s="145"/>
      <c r="J100" s="145"/>
      <c r="K100" s="145"/>
      <c r="L100" s="145"/>
      <c r="M100" s="145"/>
      <c r="N100" s="145"/>
      <c r="O100" s="145"/>
      <c r="P100" s="145"/>
      <c r="Q100" s="49">
        <f t="shared" si="1"/>
        <v>2634</v>
      </c>
    </row>
    <row r="101" spans="1:17" ht="12">
      <c r="A101" s="420"/>
      <c r="B101" s="48" t="s">
        <v>535</v>
      </c>
      <c r="C101" s="145"/>
      <c r="D101" s="145"/>
      <c r="E101" s="145"/>
      <c r="F101" s="145"/>
      <c r="G101" s="145"/>
      <c r="H101" s="145">
        <v>5155</v>
      </c>
      <c r="I101" s="145"/>
      <c r="J101" s="145"/>
      <c r="K101" s="145"/>
      <c r="L101" s="145"/>
      <c r="M101" s="145"/>
      <c r="N101" s="145"/>
      <c r="O101" s="145">
        <v>450</v>
      </c>
      <c r="P101" s="145"/>
      <c r="Q101" s="49">
        <f t="shared" si="1"/>
        <v>5605</v>
      </c>
    </row>
    <row r="102" spans="1:17" ht="12">
      <c r="A102" s="421"/>
      <c r="B102" s="48" t="s">
        <v>500</v>
      </c>
      <c r="C102" s="145"/>
      <c r="D102" s="145"/>
      <c r="E102" s="145"/>
      <c r="F102" s="145"/>
      <c r="G102" s="145"/>
      <c r="H102" s="145">
        <v>4921</v>
      </c>
      <c r="I102" s="145"/>
      <c r="J102" s="145"/>
      <c r="K102" s="145"/>
      <c r="L102" s="145"/>
      <c r="M102" s="145"/>
      <c r="N102" s="145"/>
      <c r="O102" s="145">
        <v>450</v>
      </c>
      <c r="P102" s="145"/>
      <c r="Q102" s="49">
        <f t="shared" si="1"/>
        <v>5371</v>
      </c>
    </row>
    <row r="103" spans="1:17" ht="12.75" customHeight="1">
      <c r="A103" s="419">
        <v>882201</v>
      </c>
      <c r="B103" s="123" t="s">
        <v>401</v>
      </c>
      <c r="C103" s="145"/>
      <c r="D103" s="145"/>
      <c r="E103" s="145"/>
      <c r="F103" s="145"/>
      <c r="G103" s="145"/>
      <c r="H103" s="145">
        <v>22200</v>
      </c>
      <c r="I103" s="145"/>
      <c r="J103" s="145"/>
      <c r="K103" s="145"/>
      <c r="L103" s="145"/>
      <c r="M103" s="145"/>
      <c r="N103" s="145"/>
      <c r="O103" s="145"/>
      <c r="P103" s="145"/>
      <c r="Q103" s="49">
        <f t="shared" si="1"/>
        <v>22200</v>
      </c>
    </row>
    <row r="104" spans="1:17" ht="12">
      <c r="A104" s="420"/>
      <c r="B104" s="48" t="s">
        <v>535</v>
      </c>
      <c r="C104" s="145"/>
      <c r="D104" s="145"/>
      <c r="E104" s="145"/>
      <c r="F104" s="145"/>
      <c r="G104" s="145"/>
      <c r="H104" s="145">
        <v>8486</v>
      </c>
      <c r="I104" s="145"/>
      <c r="J104" s="145"/>
      <c r="K104" s="145"/>
      <c r="L104" s="145"/>
      <c r="M104" s="145"/>
      <c r="N104" s="145"/>
      <c r="O104" s="145"/>
      <c r="P104" s="145"/>
      <c r="Q104" s="49">
        <f t="shared" si="1"/>
        <v>8486</v>
      </c>
    </row>
    <row r="105" spans="1:17" ht="12">
      <c r="A105" s="421"/>
      <c r="B105" s="48" t="s">
        <v>500</v>
      </c>
      <c r="C105" s="145"/>
      <c r="D105" s="145"/>
      <c r="E105" s="145"/>
      <c r="F105" s="145"/>
      <c r="G105" s="145"/>
      <c r="H105" s="145">
        <v>7768</v>
      </c>
      <c r="I105" s="145"/>
      <c r="J105" s="145"/>
      <c r="K105" s="145"/>
      <c r="L105" s="145"/>
      <c r="M105" s="145"/>
      <c r="N105" s="145"/>
      <c r="O105" s="145"/>
      <c r="P105" s="145"/>
      <c r="Q105" s="49">
        <f t="shared" si="1"/>
        <v>7768</v>
      </c>
    </row>
    <row r="106" spans="1:17" ht="12.75" customHeight="1">
      <c r="A106" s="419">
        <v>882202</v>
      </c>
      <c r="B106" s="123" t="s">
        <v>401</v>
      </c>
      <c r="C106" s="145"/>
      <c r="D106" s="145"/>
      <c r="E106" s="145"/>
      <c r="F106" s="145"/>
      <c r="G106" s="145"/>
      <c r="H106" s="145">
        <v>4500</v>
      </c>
      <c r="I106" s="145"/>
      <c r="J106" s="145"/>
      <c r="K106" s="145"/>
      <c r="L106" s="145"/>
      <c r="M106" s="145"/>
      <c r="N106" s="145"/>
      <c r="O106" s="145"/>
      <c r="P106" s="145"/>
      <c r="Q106" s="49">
        <f t="shared" si="1"/>
        <v>4500</v>
      </c>
    </row>
    <row r="107" spans="1:17" ht="12">
      <c r="A107" s="420"/>
      <c r="B107" s="48" t="s">
        <v>535</v>
      </c>
      <c r="C107" s="145"/>
      <c r="D107" s="145"/>
      <c r="E107" s="145"/>
      <c r="F107" s="145"/>
      <c r="G107" s="145"/>
      <c r="H107" s="145">
        <v>1500</v>
      </c>
      <c r="I107" s="145"/>
      <c r="J107" s="145"/>
      <c r="K107" s="145"/>
      <c r="L107" s="145"/>
      <c r="M107" s="145"/>
      <c r="N107" s="145"/>
      <c r="O107" s="145"/>
      <c r="P107" s="145"/>
      <c r="Q107" s="49">
        <f t="shared" si="1"/>
        <v>1500</v>
      </c>
    </row>
    <row r="108" spans="1:17" ht="12">
      <c r="A108" s="421"/>
      <c r="B108" s="48" t="s">
        <v>500</v>
      </c>
      <c r="C108" s="145"/>
      <c r="D108" s="145"/>
      <c r="E108" s="145"/>
      <c r="F108" s="145"/>
      <c r="G108" s="145"/>
      <c r="H108" s="145">
        <v>1028</v>
      </c>
      <c r="I108" s="145"/>
      <c r="J108" s="145"/>
      <c r="K108" s="145"/>
      <c r="L108" s="145"/>
      <c r="M108" s="145"/>
      <c r="N108" s="145"/>
      <c r="O108" s="145"/>
      <c r="P108" s="145"/>
      <c r="Q108" s="49">
        <f t="shared" si="1"/>
        <v>1028</v>
      </c>
    </row>
    <row r="109" spans="1:17" ht="12.75" customHeight="1">
      <c r="A109" s="419">
        <v>882203</v>
      </c>
      <c r="B109" s="123" t="s">
        <v>401</v>
      </c>
      <c r="C109" s="145"/>
      <c r="D109" s="145"/>
      <c r="E109" s="145"/>
      <c r="F109" s="145"/>
      <c r="G109" s="145"/>
      <c r="H109" s="145">
        <v>5200</v>
      </c>
      <c r="I109" s="145"/>
      <c r="J109" s="145"/>
      <c r="K109" s="145"/>
      <c r="L109" s="145"/>
      <c r="M109" s="145"/>
      <c r="N109" s="145"/>
      <c r="O109" s="145"/>
      <c r="P109" s="145"/>
      <c r="Q109" s="49">
        <f t="shared" si="1"/>
        <v>5200</v>
      </c>
    </row>
    <row r="110" spans="1:17" ht="12">
      <c r="A110" s="420"/>
      <c r="B110" s="48" t="s">
        <v>535</v>
      </c>
      <c r="C110" s="145"/>
      <c r="D110" s="145"/>
      <c r="E110" s="145"/>
      <c r="F110" s="145"/>
      <c r="G110" s="145"/>
      <c r="H110" s="145">
        <v>2200</v>
      </c>
      <c r="I110" s="145"/>
      <c r="J110" s="145"/>
      <c r="K110" s="145"/>
      <c r="L110" s="145"/>
      <c r="M110" s="145"/>
      <c r="N110" s="145"/>
      <c r="O110" s="145"/>
      <c r="P110" s="145"/>
      <c r="Q110" s="49">
        <f t="shared" si="1"/>
        <v>2200</v>
      </c>
    </row>
    <row r="111" spans="1:17" ht="12">
      <c r="A111" s="421"/>
      <c r="B111" s="48" t="s">
        <v>500</v>
      </c>
      <c r="C111" s="145"/>
      <c r="D111" s="145"/>
      <c r="E111" s="145"/>
      <c r="F111" s="145"/>
      <c r="G111" s="145"/>
      <c r="H111" s="145">
        <v>2054</v>
      </c>
      <c r="I111" s="145"/>
      <c r="J111" s="145"/>
      <c r="K111" s="145"/>
      <c r="L111" s="145"/>
      <c r="M111" s="145"/>
      <c r="N111" s="145"/>
      <c r="O111" s="145"/>
      <c r="P111" s="145"/>
      <c r="Q111" s="49">
        <f t="shared" si="1"/>
        <v>2054</v>
      </c>
    </row>
    <row r="112" spans="1:17" ht="12.75" customHeight="1">
      <c r="A112" s="419">
        <v>889935</v>
      </c>
      <c r="B112" s="123" t="s">
        <v>401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49">
        <f t="shared" si="1"/>
        <v>0</v>
      </c>
    </row>
    <row r="113" spans="1:17" ht="12">
      <c r="A113" s="420"/>
      <c r="B113" s="48" t="s">
        <v>535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49">
        <f t="shared" si="1"/>
        <v>0</v>
      </c>
    </row>
    <row r="114" spans="1:17" ht="12">
      <c r="A114" s="421"/>
      <c r="B114" s="48" t="s">
        <v>500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49">
        <f t="shared" si="1"/>
        <v>0</v>
      </c>
    </row>
    <row r="115" spans="1:17" ht="12.75" customHeight="1">
      <c r="A115" s="419">
        <v>889936</v>
      </c>
      <c r="B115" s="123" t="s">
        <v>401</v>
      </c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49">
        <f t="shared" si="1"/>
        <v>0</v>
      </c>
    </row>
    <row r="116" spans="1:17" ht="12">
      <c r="A116" s="420"/>
      <c r="B116" s="48" t="s">
        <v>535</v>
      </c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49">
        <f t="shared" si="1"/>
        <v>0</v>
      </c>
    </row>
    <row r="117" spans="1:17" ht="12">
      <c r="A117" s="421"/>
      <c r="B117" s="48" t="s">
        <v>500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>
        <v>-1005</v>
      </c>
      <c r="Q117" s="49">
        <f t="shared" si="1"/>
        <v>-1005</v>
      </c>
    </row>
    <row r="118" spans="1:17" ht="12.75" customHeight="1">
      <c r="A118" s="425">
        <v>889942</v>
      </c>
      <c r="B118" s="123" t="s">
        <v>401</v>
      </c>
      <c r="C118" s="145"/>
      <c r="D118" s="145"/>
      <c r="E118" s="145"/>
      <c r="F118" s="145"/>
      <c r="G118" s="145">
        <v>3500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49">
        <f t="shared" si="1"/>
        <v>3500</v>
      </c>
    </row>
    <row r="119" spans="1:17" ht="12">
      <c r="A119" s="425"/>
      <c r="B119" s="48" t="s">
        <v>535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49">
        <f t="shared" si="1"/>
        <v>0</v>
      </c>
    </row>
    <row r="120" spans="1:17" ht="12">
      <c r="A120" s="425"/>
      <c r="B120" s="48" t="s">
        <v>500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49">
        <f t="shared" si="1"/>
        <v>0</v>
      </c>
    </row>
    <row r="121" spans="1:17" ht="12.75" customHeight="1">
      <c r="A121" s="419">
        <v>889967</v>
      </c>
      <c r="B121" s="123" t="s">
        <v>401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49">
        <f>SUM(C121:P121)</f>
        <v>0</v>
      </c>
    </row>
    <row r="122" spans="1:17" ht="12">
      <c r="A122" s="420"/>
      <c r="B122" s="48" t="s">
        <v>535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49">
        <f>SUM(C122:P122)</f>
        <v>0</v>
      </c>
    </row>
    <row r="123" spans="1:17" ht="12">
      <c r="A123" s="421"/>
      <c r="B123" s="48" t="s">
        <v>500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49">
        <f>SUM(C123:P123)</f>
        <v>0</v>
      </c>
    </row>
    <row r="124" spans="1:17" s="52" customFormat="1" ht="32.25" customHeight="1">
      <c r="A124" s="409"/>
      <c r="B124" s="409"/>
      <c r="C124" s="408" t="s">
        <v>494</v>
      </c>
      <c r="D124" s="408" t="s">
        <v>549</v>
      </c>
      <c r="E124" s="408" t="s">
        <v>495</v>
      </c>
      <c r="F124" s="415" t="s">
        <v>554</v>
      </c>
      <c r="G124" s="416"/>
      <c r="H124" s="417"/>
      <c r="I124" s="408" t="s">
        <v>497</v>
      </c>
      <c r="J124" s="410" t="s">
        <v>816</v>
      </c>
      <c r="K124" s="410" t="s">
        <v>343</v>
      </c>
      <c r="L124" s="408" t="s">
        <v>547</v>
      </c>
      <c r="M124" s="408" t="s">
        <v>344</v>
      </c>
      <c r="N124" s="408" t="s">
        <v>345</v>
      </c>
      <c r="O124" s="408" t="s">
        <v>346</v>
      </c>
      <c r="P124" s="410" t="s">
        <v>347</v>
      </c>
      <c r="Q124" s="412" t="s">
        <v>499</v>
      </c>
    </row>
    <row r="125" spans="1:17" s="52" customFormat="1" ht="31.5" customHeight="1">
      <c r="A125" s="409"/>
      <c r="B125" s="409"/>
      <c r="C125" s="409"/>
      <c r="D125" s="409"/>
      <c r="E125" s="409"/>
      <c r="F125" s="51" t="s">
        <v>496</v>
      </c>
      <c r="G125" s="51" t="s">
        <v>556</v>
      </c>
      <c r="H125" s="51" t="s">
        <v>546</v>
      </c>
      <c r="I125" s="409"/>
      <c r="J125" s="418"/>
      <c r="K125" s="414"/>
      <c r="L125" s="409"/>
      <c r="M125" s="409"/>
      <c r="N125" s="409"/>
      <c r="O125" s="409"/>
      <c r="P125" s="411"/>
      <c r="Q125" s="413"/>
    </row>
    <row r="126" spans="1:17" ht="12.75" customHeight="1">
      <c r="A126" s="419">
        <v>889969</v>
      </c>
      <c r="B126" s="123" t="s">
        <v>401</v>
      </c>
      <c r="C126" s="145"/>
      <c r="D126" s="145"/>
      <c r="E126" s="145">
        <v>308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49">
        <f aca="true" t="shared" si="2" ref="Q126:Q159">SUM(C126:P126)</f>
        <v>308</v>
      </c>
    </row>
    <row r="127" spans="1:17" ht="12">
      <c r="A127" s="420"/>
      <c r="B127" s="48" t="s">
        <v>535</v>
      </c>
      <c r="C127" s="145"/>
      <c r="D127" s="145"/>
      <c r="E127" s="145">
        <v>5148</v>
      </c>
      <c r="F127" s="145"/>
      <c r="G127" s="145"/>
      <c r="H127" s="145">
        <v>342</v>
      </c>
      <c r="I127" s="145"/>
      <c r="J127" s="145"/>
      <c r="K127" s="145"/>
      <c r="L127" s="145"/>
      <c r="M127" s="145"/>
      <c r="N127" s="145"/>
      <c r="O127" s="145"/>
      <c r="P127" s="145"/>
      <c r="Q127" s="49">
        <f t="shared" si="2"/>
        <v>5490</v>
      </c>
    </row>
    <row r="128" spans="1:17" ht="12">
      <c r="A128" s="421"/>
      <c r="B128" s="48" t="s">
        <v>500</v>
      </c>
      <c r="C128" s="145"/>
      <c r="D128" s="145"/>
      <c r="E128" s="145">
        <v>5148</v>
      </c>
      <c r="F128" s="145"/>
      <c r="G128" s="145"/>
      <c r="H128" s="145">
        <v>342</v>
      </c>
      <c r="I128" s="145"/>
      <c r="J128" s="145"/>
      <c r="K128" s="145"/>
      <c r="L128" s="145"/>
      <c r="M128" s="145"/>
      <c r="N128" s="145"/>
      <c r="O128" s="145"/>
      <c r="P128" s="145"/>
      <c r="Q128" s="49">
        <f t="shared" si="2"/>
        <v>5490</v>
      </c>
    </row>
    <row r="129" spans="1:17" ht="12.75" customHeight="1">
      <c r="A129" s="419">
        <v>890216</v>
      </c>
      <c r="B129" s="123" t="s">
        <v>401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49">
        <f t="shared" si="2"/>
        <v>0</v>
      </c>
    </row>
    <row r="130" spans="1:17" ht="12">
      <c r="A130" s="420"/>
      <c r="B130" s="48" t="s">
        <v>535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49">
        <f t="shared" si="2"/>
        <v>0</v>
      </c>
    </row>
    <row r="131" spans="1:17" ht="12">
      <c r="A131" s="421"/>
      <c r="B131" s="48" t="s">
        <v>500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49">
        <f t="shared" si="2"/>
        <v>0</v>
      </c>
    </row>
    <row r="132" spans="1:17" ht="12.75" customHeight="1">
      <c r="A132" s="419">
        <v>890301</v>
      </c>
      <c r="B132" s="123" t="s">
        <v>401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49">
        <f t="shared" si="2"/>
        <v>0</v>
      </c>
    </row>
    <row r="133" spans="1:17" ht="12">
      <c r="A133" s="420"/>
      <c r="B133" s="48" t="s">
        <v>535</v>
      </c>
      <c r="C133" s="145"/>
      <c r="D133" s="145"/>
      <c r="E133" s="145"/>
      <c r="F133" s="145">
        <v>20</v>
      </c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49">
        <f t="shared" si="2"/>
        <v>20</v>
      </c>
    </row>
    <row r="134" spans="1:17" ht="12">
      <c r="A134" s="421"/>
      <c r="B134" s="48" t="s">
        <v>500</v>
      </c>
      <c r="C134" s="145"/>
      <c r="D134" s="145"/>
      <c r="E134" s="145"/>
      <c r="F134" s="145">
        <v>20</v>
      </c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49">
        <f t="shared" si="2"/>
        <v>20</v>
      </c>
    </row>
    <row r="135" spans="1:17" ht="12.75" customHeight="1">
      <c r="A135" s="419">
        <v>890302</v>
      </c>
      <c r="B135" s="123" t="s">
        <v>401</v>
      </c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49">
        <f t="shared" si="2"/>
        <v>0</v>
      </c>
    </row>
    <row r="136" spans="1:17" ht="12">
      <c r="A136" s="420"/>
      <c r="B136" s="48" t="s">
        <v>535</v>
      </c>
      <c r="C136" s="145"/>
      <c r="D136" s="145"/>
      <c r="E136" s="145"/>
      <c r="F136" s="145">
        <v>3525</v>
      </c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49">
        <f t="shared" si="2"/>
        <v>3525</v>
      </c>
    </row>
    <row r="137" spans="1:17" ht="12">
      <c r="A137" s="421"/>
      <c r="B137" s="48" t="s">
        <v>500</v>
      </c>
      <c r="C137" s="145"/>
      <c r="D137" s="145"/>
      <c r="E137" s="145"/>
      <c r="F137" s="145">
        <v>3525</v>
      </c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49">
        <f t="shared" si="2"/>
        <v>3525</v>
      </c>
    </row>
    <row r="138" spans="1:17" ht="12.75" customHeight="1">
      <c r="A138" s="419">
        <v>890441</v>
      </c>
      <c r="B138" s="123" t="s">
        <v>401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49">
        <f t="shared" si="2"/>
        <v>0</v>
      </c>
    </row>
    <row r="139" spans="1:17" ht="12">
      <c r="A139" s="420"/>
      <c r="B139" s="48" t="s">
        <v>535</v>
      </c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49">
        <f t="shared" si="2"/>
        <v>0</v>
      </c>
    </row>
    <row r="140" spans="1:17" ht="12">
      <c r="A140" s="421"/>
      <c r="B140" s="48" t="s">
        <v>500</v>
      </c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49">
        <f t="shared" si="2"/>
        <v>0</v>
      </c>
    </row>
    <row r="141" spans="1:17" ht="12.75" customHeight="1">
      <c r="A141" s="419">
        <v>890442</v>
      </c>
      <c r="B141" s="123" t="s">
        <v>401</v>
      </c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49">
        <f t="shared" si="2"/>
        <v>0</v>
      </c>
    </row>
    <row r="142" spans="1:17" ht="12">
      <c r="A142" s="420"/>
      <c r="B142" s="48" t="s">
        <v>535</v>
      </c>
      <c r="C142" s="145">
        <v>3361</v>
      </c>
      <c r="D142" s="145">
        <v>454</v>
      </c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49">
        <f t="shared" si="2"/>
        <v>3815</v>
      </c>
    </row>
    <row r="143" spans="1:17" ht="12">
      <c r="A143" s="421"/>
      <c r="B143" s="48" t="s">
        <v>500</v>
      </c>
      <c r="C143" s="145">
        <v>2708</v>
      </c>
      <c r="D143" s="145">
        <v>373</v>
      </c>
      <c r="E143" s="145">
        <v>9</v>
      </c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49">
        <f t="shared" si="2"/>
        <v>3090</v>
      </c>
    </row>
    <row r="144" spans="1:17" ht="12.75" customHeight="1">
      <c r="A144" s="419">
        <v>890443</v>
      </c>
      <c r="B144" s="123" t="s">
        <v>401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>
        <v>10000</v>
      </c>
      <c r="M144" s="145"/>
      <c r="N144" s="145"/>
      <c r="O144" s="145"/>
      <c r="P144" s="145"/>
      <c r="Q144" s="49">
        <f>SUM(C144:P144)</f>
        <v>10000</v>
      </c>
    </row>
    <row r="145" spans="1:17" ht="12">
      <c r="A145" s="420"/>
      <c r="B145" s="48" t="s">
        <v>535</v>
      </c>
      <c r="C145" s="145"/>
      <c r="D145" s="145"/>
      <c r="E145" s="145"/>
      <c r="F145" s="145"/>
      <c r="G145" s="145"/>
      <c r="H145" s="145"/>
      <c r="I145" s="145"/>
      <c r="J145" s="145"/>
      <c r="K145" s="145"/>
      <c r="L145" s="145">
        <v>5038</v>
      </c>
      <c r="M145" s="145"/>
      <c r="N145" s="145"/>
      <c r="O145" s="145"/>
      <c r="P145" s="145"/>
      <c r="Q145" s="49">
        <f>SUM(C145:P145)</f>
        <v>5038</v>
      </c>
    </row>
    <row r="146" spans="1:17" ht="12">
      <c r="A146" s="421"/>
      <c r="B146" s="48" t="s">
        <v>500</v>
      </c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49">
        <f>SUM(C146:P146)</f>
        <v>0</v>
      </c>
    </row>
    <row r="147" spans="1:17" ht="12.75" customHeight="1">
      <c r="A147" s="419">
        <v>890509</v>
      </c>
      <c r="B147" s="123" t="s">
        <v>401</v>
      </c>
      <c r="C147" s="145"/>
      <c r="D147" s="145"/>
      <c r="E147" s="145">
        <v>2728</v>
      </c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49">
        <f t="shared" si="2"/>
        <v>2728</v>
      </c>
    </row>
    <row r="148" spans="1:17" ht="12">
      <c r="A148" s="420"/>
      <c r="B148" s="48" t="s">
        <v>535</v>
      </c>
      <c r="C148" s="145"/>
      <c r="D148" s="145">
        <v>36</v>
      </c>
      <c r="E148" s="145">
        <v>3073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49">
        <f t="shared" si="2"/>
        <v>3109</v>
      </c>
    </row>
    <row r="149" spans="1:17" ht="12">
      <c r="A149" s="421"/>
      <c r="B149" s="48" t="s">
        <v>500</v>
      </c>
      <c r="C149" s="145"/>
      <c r="D149" s="145">
        <v>35</v>
      </c>
      <c r="E149" s="145">
        <v>2141</v>
      </c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49">
        <f t="shared" si="2"/>
        <v>2176</v>
      </c>
    </row>
    <row r="150" spans="1:17" ht="12.75" customHeight="1">
      <c r="A150" s="419">
        <v>931201</v>
      </c>
      <c r="B150" s="123" t="s">
        <v>401</v>
      </c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49">
        <f t="shared" si="2"/>
        <v>0</v>
      </c>
    </row>
    <row r="151" spans="1:17" ht="12">
      <c r="A151" s="420"/>
      <c r="B151" s="48" t="s">
        <v>535</v>
      </c>
      <c r="C151" s="145"/>
      <c r="D151" s="145"/>
      <c r="E151" s="145"/>
      <c r="F151" s="145">
        <v>33550</v>
      </c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49">
        <f t="shared" si="2"/>
        <v>33550</v>
      </c>
    </row>
    <row r="152" spans="1:17" ht="12">
      <c r="A152" s="421"/>
      <c r="B152" s="48" t="s">
        <v>500</v>
      </c>
      <c r="C152" s="145"/>
      <c r="D152" s="145"/>
      <c r="E152" s="145"/>
      <c r="F152" s="145">
        <v>33550</v>
      </c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49">
        <f t="shared" si="2"/>
        <v>33550</v>
      </c>
    </row>
    <row r="153" spans="1:17" ht="12.75" customHeight="1">
      <c r="A153" s="419">
        <v>931202</v>
      </c>
      <c r="B153" s="123" t="s">
        <v>401</v>
      </c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49">
        <f t="shared" si="2"/>
        <v>0</v>
      </c>
    </row>
    <row r="154" spans="1:17" ht="12">
      <c r="A154" s="420"/>
      <c r="B154" s="48" t="s">
        <v>535</v>
      </c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49">
        <f t="shared" si="2"/>
        <v>0</v>
      </c>
    </row>
    <row r="155" spans="1:17" ht="12">
      <c r="A155" s="421"/>
      <c r="B155" s="48" t="s">
        <v>500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49">
        <f t="shared" si="2"/>
        <v>0</v>
      </c>
    </row>
    <row r="156" spans="1:17" ht="12.75" customHeight="1">
      <c r="A156" s="419">
        <v>931204</v>
      </c>
      <c r="B156" s="123" t="s">
        <v>401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49">
        <f t="shared" si="2"/>
        <v>0</v>
      </c>
    </row>
    <row r="157" spans="1:17" ht="12">
      <c r="A157" s="420"/>
      <c r="B157" s="48" t="s">
        <v>535</v>
      </c>
      <c r="C157" s="145"/>
      <c r="D157" s="145"/>
      <c r="E157" s="145"/>
      <c r="F157" s="145">
        <v>50</v>
      </c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49">
        <f t="shared" si="2"/>
        <v>50</v>
      </c>
    </row>
    <row r="158" spans="1:17" ht="12">
      <c r="A158" s="421"/>
      <c r="B158" s="48" t="s">
        <v>500</v>
      </c>
      <c r="C158" s="145"/>
      <c r="D158" s="145"/>
      <c r="E158" s="145"/>
      <c r="F158" s="145">
        <v>50</v>
      </c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49">
        <f t="shared" si="2"/>
        <v>50</v>
      </c>
    </row>
    <row r="159" spans="1:17" ht="12.75" customHeight="1">
      <c r="A159" s="419">
        <v>931301</v>
      </c>
      <c r="B159" s="123" t="s">
        <v>401</v>
      </c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49">
        <f t="shared" si="2"/>
        <v>0</v>
      </c>
    </row>
    <row r="160" spans="1:17" ht="12">
      <c r="A160" s="420"/>
      <c r="B160" s="48" t="s">
        <v>535</v>
      </c>
      <c r="C160" s="145"/>
      <c r="D160" s="145"/>
      <c r="E160" s="145"/>
      <c r="F160" s="145">
        <v>260</v>
      </c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49">
        <f>SUM(C160:P160)</f>
        <v>260</v>
      </c>
    </row>
    <row r="161" spans="1:17" ht="12">
      <c r="A161" s="421"/>
      <c r="B161" s="48" t="s">
        <v>500</v>
      </c>
      <c r="C161" s="145"/>
      <c r="D161" s="145"/>
      <c r="E161" s="145"/>
      <c r="F161" s="145">
        <v>260</v>
      </c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49">
        <f>SUM(C161:P161)</f>
        <v>260</v>
      </c>
    </row>
    <row r="162" spans="1:17" ht="12.75" customHeight="1">
      <c r="A162" s="422" t="s">
        <v>536</v>
      </c>
      <c r="B162" s="126" t="s">
        <v>401</v>
      </c>
      <c r="C162" s="147">
        <f>C3+C6+C9+C12+C15+C18+C21+C24+C27+C30+C33+C36+C39+C44+C47+C50+C53+C56+C59+C62+C65+C68+C71+C74+C77+C80+C85+C88+C91+C94+C97+C100+C103+C106+C109+C112+C115+C118+C144+C121+C126+C129+C132+C135+C138+C141+C147+C150+C153+C156+C159</f>
        <v>54509</v>
      </c>
      <c r="D162" s="147">
        <f aca="true" t="shared" si="3" ref="D162:P162">D3+D6+D9+D12+D15+D18+D21+D24+D27+D30+D33+D36+D39+D44+D47+D50+D53+D56+D59+D62+D65+D68+D71+D74+D77+D80+D85+D88+D91+D94+D97+D100+D103+D106+D109+D112+D115+D118+D144+D121+D126+D129+D132+D135+D138+D141+D147+D150+D153+D156+D159</f>
        <v>15074</v>
      </c>
      <c r="E162" s="147">
        <f t="shared" si="3"/>
        <v>257944</v>
      </c>
      <c r="F162" s="147">
        <f t="shared" si="3"/>
        <v>133080</v>
      </c>
      <c r="G162" s="147">
        <f t="shared" si="3"/>
        <v>20249</v>
      </c>
      <c r="H162" s="147">
        <f t="shared" si="3"/>
        <v>772756</v>
      </c>
      <c r="I162" s="96">
        <f t="shared" si="3"/>
        <v>9000</v>
      </c>
      <c r="J162" s="235">
        <f t="shared" si="3"/>
        <v>888828</v>
      </c>
      <c r="K162" s="147">
        <f t="shared" si="3"/>
        <v>116368</v>
      </c>
      <c r="L162" s="147">
        <f t="shared" si="3"/>
        <v>367161</v>
      </c>
      <c r="M162" s="147">
        <f t="shared" si="3"/>
        <v>1600018</v>
      </c>
      <c r="N162" s="147">
        <f t="shared" si="3"/>
        <v>92885</v>
      </c>
      <c r="O162" s="147">
        <f t="shared" si="3"/>
        <v>3000</v>
      </c>
      <c r="P162" s="147">
        <f t="shared" si="3"/>
        <v>0</v>
      </c>
      <c r="Q162" s="49">
        <f>SUM(C162:P162)</f>
        <v>4330872</v>
      </c>
    </row>
    <row r="163" spans="1:17" s="53" customFormat="1" ht="12.75">
      <c r="A163" s="423"/>
      <c r="B163" s="49" t="s">
        <v>535</v>
      </c>
      <c r="C163" s="35">
        <f aca="true" t="shared" si="4" ref="C163:P164">C4+C7+C10+C13+C16+C19+C22+C25+C28+C31+C34+C37+C40+C45+C48+C51+C54+C57+C60+C63+C66+C69+C72+C75+C78+C81+C86+C89+C92+C95+C98+C101+C104+C107+C110+C113+C116+C119+C145+C122+C127+C130+C133+C136+C139+C142+C148+C151+C154+C157+C160</f>
        <v>70981</v>
      </c>
      <c r="D163" s="147">
        <f t="shared" si="4"/>
        <v>20352</v>
      </c>
      <c r="E163" s="147">
        <f t="shared" si="4"/>
        <v>273865</v>
      </c>
      <c r="F163" s="147">
        <f t="shared" si="4"/>
        <v>299530</v>
      </c>
      <c r="G163" s="147">
        <f t="shared" si="4"/>
        <v>24960</v>
      </c>
      <c r="H163" s="147">
        <f t="shared" si="4"/>
        <v>387528</v>
      </c>
      <c r="I163" s="96">
        <f t="shared" si="4"/>
        <v>30645</v>
      </c>
      <c r="J163" s="235">
        <f t="shared" si="4"/>
        <v>498907</v>
      </c>
      <c r="K163" s="147">
        <f t="shared" si="4"/>
        <v>116623</v>
      </c>
      <c r="L163" s="147">
        <f t="shared" si="4"/>
        <v>318823</v>
      </c>
      <c r="M163" s="147">
        <f t="shared" si="4"/>
        <v>1489659</v>
      </c>
      <c r="N163" s="147">
        <f t="shared" si="4"/>
        <v>92885</v>
      </c>
      <c r="O163" s="147">
        <f t="shared" si="4"/>
        <v>3450</v>
      </c>
      <c r="P163" s="147">
        <f t="shared" si="4"/>
        <v>0</v>
      </c>
      <c r="Q163" s="49">
        <f>SUM(C163:P163)</f>
        <v>3628208</v>
      </c>
    </row>
    <row r="164" spans="1:17" s="53" customFormat="1" ht="12" customHeight="1">
      <c r="A164" s="424"/>
      <c r="B164" s="49" t="s">
        <v>500</v>
      </c>
      <c r="C164" s="147">
        <f t="shared" si="4"/>
        <v>64786</v>
      </c>
      <c r="D164" s="147">
        <f t="shared" si="4"/>
        <v>17784</v>
      </c>
      <c r="E164" s="147">
        <f t="shared" si="4"/>
        <v>195386</v>
      </c>
      <c r="F164" s="147">
        <f t="shared" si="4"/>
        <v>283584</v>
      </c>
      <c r="G164" s="147">
        <f t="shared" si="4"/>
        <v>17748</v>
      </c>
      <c r="H164" s="147">
        <f t="shared" si="4"/>
        <v>378424</v>
      </c>
      <c r="I164" s="96">
        <f t="shared" si="4"/>
        <v>24455</v>
      </c>
      <c r="J164" s="235">
        <f t="shared" si="4"/>
        <v>187191</v>
      </c>
      <c r="K164" s="147">
        <f t="shared" si="4"/>
        <v>71452</v>
      </c>
      <c r="L164" s="147">
        <f t="shared" si="4"/>
        <v>0</v>
      </c>
      <c r="M164" s="147">
        <f t="shared" si="4"/>
        <v>1489659</v>
      </c>
      <c r="N164" s="147">
        <f t="shared" si="4"/>
        <v>92885</v>
      </c>
      <c r="O164" s="147">
        <f t="shared" si="4"/>
        <v>4450</v>
      </c>
      <c r="P164" s="147">
        <f t="shared" si="4"/>
        <v>70323</v>
      </c>
      <c r="Q164" s="49">
        <f>SUM(C164:P164)</f>
        <v>2898127</v>
      </c>
    </row>
  </sheetData>
  <sheetProtection/>
  <mergeCells count="112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M124:M125"/>
    <mergeCell ref="A30:A32"/>
    <mergeCell ref="A33:A35"/>
    <mergeCell ref="A36:A38"/>
    <mergeCell ref="A39:A41"/>
    <mergeCell ref="A44:A46"/>
    <mergeCell ref="A47:A49"/>
    <mergeCell ref="A50:A52"/>
    <mergeCell ref="A53:A55"/>
    <mergeCell ref="A56:A58"/>
    <mergeCell ref="A59:A61"/>
    <mergeCell ref="A62:A64"/>
    <mergeCell ref="A65:A67"/>
    <mergeCell ref="A71:A73"/>
    <mergeCell ref="L1:L2"/>
    <mergeCell ref="M1:M2"/>
    <mergeCell ref="A88:A90"/>
    <mergeCell ref="L42:L43"/>
    <mergeCell ref="M42:M43"/>
    <mergeCell ref="A80:A82"/>
    <mergeCell ref="A85:A87"/>
    <mergeCell ref="L83:L84"/>
    <mergeCell ref="M83:M84"/>
    <mergeCell ref="A100:A102"/>
    <mergeCell ref="B1:B2"/>
    <mergeCell ref="K42:K43"/>
    <mergeCell ref="A1:A2"/>
    <mergeCell ref="I83:I84"/>
    <mergeCell ref="J83:J84"/>
    <mergeCell ref="K1:K2"/>
    <mergeCell ref="I1:I2"/>
    <mergeCell ref="J1:J2"/>
    <mergeCell ref="A68:A70"/>
    <mergeCell ref="A138:A140"/>
    <mergeCell ref="A141:A143"/>
    <mergeCell ref="F1:H1"/>
    <mergeCell ref="C1:C2"/>
    <mergeCell ref="D1:D2"/>
    <mergeCell ref="E1:E2"/>
    <mergeCell ref="E83:E84"/>
    <mergeCell ref="A109:A111"/>
    <mergeCell ref="A112:A114"/>
    <mergeCell ref="A115:A117"/>
    <mergeCell ref="A74:A76"/>
    <mergeCell ref="A77:A79"/>
    <mergeCell ref="A129:A131"/>
    <mergeCell ref="A132:A134"/>
    <mergeCell ref="A121:A123"/>
    <mergeCell ref="A103:A105"/>
    <mergeCell ref="A106:A108"/>
    <mergeCell ref="A91:A93"/>
    <mergeCell ref="A94:A96"/>
    <mergeCell ref="A97:A99"/>
    <mergeCell ref="F42:H42"/>
    <mergeCell ref="I42:I43"/>
    <mergeCell ref="J42:J43"/>
    <mergeCell ref="A42:A43"/>
    <mergeCell ref="B42:B43"/>
    <mergeCell ref="C42:C43"/>
    <mergeCell ref="D42:D43"/>
    <mergeCell ref="E42:E43"/>
    <mergeCell ref="A147:A149"/>
    <mergeCell ref="A159:A161"/>
    <mergeCell ref="A162:A164"/>
    <mergeCell ref="K83:K84"/>
    <mergeCell ref="A83:A84"/>
    <mergeCell ref="A124:A125"/>
    <mergeCell ref="A126:A128"/>
    <mergeCell ref="A118:A120"/>
    <mergeCell ref="A144:A146"/>
    <mergeCell ref="A135:A137"/>
    <mergeCell ref="A150:A152"/>
    <mergeCell ref="A153:A155"/>
    <mergeCell ref="A156:A158"/>
    <mergeCell ref="F83:H83"/>
    <mergeCell ref="B83:B84"/>
    <mergeCell ref="C83:C84"/>
    <mergeCell ref="D83:D84"/>
    <mergeCell ref="B124:B125"/>
    <mergeCell ref="C124:C125"/>
    <mergeCell ref="D124:D125"/>
    <mergeCell ref="K124:K125"/>
    <mergeCell ref="L124:L125"/>
    <mergeCell ref="E124:E125"/>
    <mergeCell ref="F124:H124"/>
    <mergeCell ref="I124:I125"/>
    <mergeCell ref="J124:J125"/>
    <mergeCell ref="N1:N2"/>
    <mergeCell ref="O1:O2"/>
    <mergeCell ref="P1:P2"/>
    <mergeCell ref="Q1:Q2"/>
    <mergeCell ref="N42:N43"/>
    <mergeCell ref="O42:O43"/>
    <mergeCell ref="P42:P43"/>
    <mergeCell ref="Q42:Q43"/>
    <mergeCell ref="N83:N84"/>
    <mergeCell ref="O83:O84"/>
    <mergeCell ref="P83:P84"/>
    <mergeCell ref="Q83:Q84"/>
    <mergeCell ref="N124:N125"/>
    <mergeCell ref="O124:O125"/>
    <mergeCell ref="P124:P125"/>
    <mergeCell ref="Q124:Q125"/>
  </mergeCells>
  <printOptions horizontalCentered="1"/>
  <pageMargins left="0.6692913385826772" right="0.1968503937007874" top="0.7086614173228347" bottom="0.1968503937007874" header="0.35433070866141736" footer="0.1968503937007874"/>
  <pageSetup horizontalDpi="600" verticalDpi="600" orientation="landscape" paperSize="9" r:id="rId1"/>
  <headerFooter alignWithMargins="0">
    <oddHeader>&amp;L&amp;P&amp;CÖnkormányzat szakfeladatai
2013. december 31.&amp;R7/1.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Polgármesteri Hivatal szakfeladatai</dc:title>
  <dc:subject>Polgármesteri hiv. szakfeladatai 2001.I.félév</dc:subject>
  <dc:creator>Polgármesteri Hivatal</dc:creator>
  <cp:keywords/>
  <dc:description/>
  <cp:lastModifiedBy>User</cp:lastModifiedBy>
  <cp:lastPrinted>2014-04-30T11:04:21Z</cp:lastPrinted>
  <dcterms:created xsi:type="dcterms:W3CDTF">2001-08-23T07:31:05Z</dcterms:created>
  <dcterms:modified xsi:type="dcterms:W3CDTF">2014-04-30T11:57:46Z</dcterms:modified>
  <cp:category/>
  <cp:version/>
  <cp:contentType/>
  <cp:contentStatus/>
</cp:coreProperties>
</file>