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7.sz táj. feladatos Önk. " sheetId="1" r:id="rId1"/>
  </sheets>
  <externalReferences>
    <externalReference r:id="rId2"/>
  </externalReferences>
  <definedNames>
    <definedName name="_xlnm.Print_Area" localSheetId="0">'7.sz táj. feladatos Önk. '!$A$1:$O$65</definedName>
  </definedNames>
  <calcPr calcId="145621"/>
</workbook>
</file>

<file path=xl/calcChain.xml><?xml version="1.0" encoding="utf-8"?>
<calcChain xmlns="http://schemas.openxmlformats.org/spreadsheetml/2006/main">
  <c r="N67" i="1" l="1"/>
  <c r="M67" i="1"/>
  <c r="L67" i="1"/>
  <c r="K67" i="1"/>
  <c r="J67" i="1"/>
  <c r="O67" i="1" s="1"/>
  <c r="G67" i="1"/>
  <c r="F67" i="1"/>
  <c r="E67" i="1"/>
  <c r="D67" i="1"/>
  <c r="C67" i="1"/>
  <c r="L64" i="1"/>
  <c r="O64" i="1" s="1"/>
  <c r="M63" i="1"/>
  <c r="M65" i="1" s="1"/>
  <c r="M66" i="1" s="1"/>
  <c r="L63" i="1"/>
  <c r="L65" i="1" s="1"/>
  <c r="K63" i="1"/>
  <c r="K65" i="1" s="1"/>
  <c r="K66" i="1" s="1"/>
  <c r="G63" i="1"/>
  <c r="G65" i="1" s="1"/>
  <c r="G66" i="1" s="1"/>
  <c r="N62" i="1"/>
  <c r="N63" i="1" s="1"/>
  <c r="N65" i="1" s="1"/>
  <c r="N66" i="1" s="1"/>
  <c r="J62" i="1"/>
  <c r="O62" i="1" s="1"/>
  <c r="H62" i="1"/>
  <c r="F62" i="1"/>
  <c r="F63" i="1" s="1"/>
  <c r="F65" i="1" s="1"/>
  <c r="F66" i="1" s="1"/>
  <c r="O61" i="1"/>
  <c r="E61" i="1"/>
  <c r="H61" i="1" s="1"/>
  <c r="O59" i="1"/>
  <c r="H59" i="1"/>
  <c r="O58" i="1"/>
  <c r="H58" i="1"/>
  <c r="O57" i="1"/>
  <c r="H57" i="1"/>
  <c r="O56" i="1"/>
  <c r="O55" i="1"/>
  <c r="H55" i="1"/>
  <c r="O54" i="1"/>
  <c r="O53" i="1"/>
  <c r="O52" i="1"/>
  <c r="H52" i="1"/>
  <c r="O50" i="1"/>
  <c r="J50" i="1"/>
  <c r="H50" i="1"/>
  <c r="O48" i="1"/>
  <c r="H48" i="1"/>
  <c r="O47" i="1"/>
  <c r="H47" i="1"/>
  <c r="O46" i="1"/>
  <c r="H46" i="1"/>
  <c r="O45" i="1"/>
  <c r="H45" i="1"/>
  <c r="O44" i="1"/>
  <c r="H44" i="1"/>
  <c r="O42" i="1"/>
  <c r="H42" i="1"/>
  <c r="O41" i="1"/>
  <c r="H41" i="1"/>
  <c r="O40" i="1"/>
  <c r="H40" i="1"/>
  <c r="O39" i="1"/>
  <c r="H39" i="1"/>
  <c r="O38" i="1"/>
  <c r="H38" i="1"/>
  <c r="O37" i="1"/>
  <c r="H37" i="1"/>
  <c r="O36" i="1"/>
  <c r="H36" i="1"/>
  <c r="O34" i="1"/>
  <c r="H34" i="1"/>
  <c r="O33" i="1"/>
  <c r="H33" i="1"/>
  <c r="O32" i="1"/>
  <c r="H32" i="1"/>
  <c r="O31" i="1"/>
  <c r="H31" i="1"/>
  <c r="O29" i="1"/>
  <c r="H29" i="1"/>
  <c r="O28" i="1"/>
  <c r="H28" i="1"/>
  <c r="O27" i="1"/>
  <c r="H27" i="1"/>
  <c r="O26" i="1"/>
  <c r="H26" i="1"/>
  <c r="O24" i="1"/>
  <c r="H24" i="1"/>
  <c r="O23" i="1"/>
  <c r="H23" i="1"/>
  <c r="O22" i="1"/>
  <c r="H22" i="1"/>
  <c r="O21" i="1"/>
  <c r="H21" i="1"/>
  <c r="O20" i="1"/>
  <c r="H20" i="1"/>
  <c r="O19" i="1"/>
  <c r="H19" i="1"/>
  <c r="O18" i="1"/>
  <c r="H18" i="1"/>
  <c r="O16" i="1"/>
  <c r="H16" i="1"/>
  <c r="O15" i="1"/>
  <c r="H15" i="1"/>
  <c r="O14" i="1"/>
  <c r="H14" i="1"/>
  <c r="C14" i="1"/>
  <c r="C63" i="1" s="1"/>
  <c r="C65" i="1" s="1"/>
  <c r="C66" i="1" s="1"/>
  <c r="O13" i="1"/>
  <c r="I13" i="1"/>
  <c r="I63" i="1" s="1"/>
  <c r="I65" i="1" s="1"/>
  <c r="I66" i="1" s="1"/>
  <c r="H13" i="1"/>
  <c r="J12" i="1"/>
  <c r="J63" i="1" s="1"/>
  <c r="J65" i="1" s="1"/>
  <c r="J66" i="1" s="1"/>
  <c r="D12" i="1"/>
  <c r="D63" i="1" s="1"/>
  <c r="D65" i="1" s="1"/>
  <c r="D66" i="1" s="1"/>
  <c r="O11" i="1"/>
  <c r="H11" i="1"/>
  <c r="O10" i="1"/>
  <c r="H10" i="1"/>
  <c r="A1" i="1"/>
  <c r="H67" i="1" l="1"/>
  <c r="E63" i="1"/>
  <c r="E65" i="1" s="1"/>
  <c r="E66" i="1" s="1"/>
  <c r="L66" i="1"/>
  <c r="H12" i="1"/>
  <c r="H63" i="1" s="1"/>
  <c r="H65" i="1" s="1"/>
  <c r="O12" i="1"/>
  <c r="O63" i="1" s="1"/>
  <c r="H66" i="1" l="1"/>
  <c r="O66" i="1"/>
  <c r="P63" i="1"/>
  <c r="O65" i="1"/>
</calcChain>
</file>

<file path=xl/sharedStrings.xml><?xml version="1.0" encoding="utf-8"?>
<sst xmlns="http://schemas.openxmlformats.org/spreadsheetml/2006/main" count="141" uniqueCount="122">
  <si>
    <t>tájékoztató tábla</t>
  </si>
  <si>
    <t>Az önkormányzat 2021. évi költségvetésének</t>
  </si>
  <si>
    <t>bevételi  és  kiadási  előirányzata  feladatonként</t>
  </si>
  <si>
    <t>adatok: eFt-ban</t>
  </si>
  <si>
    <t>Cofog száma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</si>
  <si>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</si>
  <si>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</si>
  <si>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</si>
  <si>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</si>
  <si>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</si>
  <si>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</si>
  <si>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</si>
  <si>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</si>
  <si>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2021. év</t>
  </si>
  <si>
    <t>Intézmény</t>
  </si>
  <si>
    <t>Hitel</t>
  </si>
  <si>
    <t>Tartalék</t>
  </si>
  <si>
    <t>bev.</t>
  </si>
  <si>
    <t>hitel, kölcs.</t>
  </si>
  <si>
    <t>bevételei</t>
  </si>
  <si>
    <t>kiadások</t>
  </si>
  <si>
    <t>kiad.</t>
  </si>
  <si>
    <t>finansz.</t>
  </si>
  <si>
    <t>kiadásai</t>
  </si>
  <si>
    <t>1.    Általános közszolgáltatások</t>
  </si>
  <si>
    <t>011130</t>
  </si>
  <si>
    <t>Önkormányzatok és önkormányzati hivatalok jogalkotó és általános igazgatási tevékenysége</t>
  </si>
  <si>
    <t>013320</t>
  </si>
  <si>
    <t>Köztemető-fenntartás és -működtetés</t>
  </si>
  <si>
    <t>013350</t>
  </si>
  <si>
    <t> Az önkormányzati vagyonnal való gazdálkodással kapcsolatos feladatok</t>
  </si>
  <si>
    <t>016080</t>
  </si>
  <si>
    <t>Kiemelt állami és önkormányzati rendezvények</t>
  </si>
  <si>
    <t>018010</t>
  </si>
  <si>
    <t>Önkormányzatok elszámolásai a központi költségvetéssel</t>
  </si>
  <si>
    <t>018020</t>
  </si>
  <si>
    <t>Központi költségvetési befizetések</t>
  </si>
  <si>
    <t>018030</t>
  </si>
  <si>
    <t>Támogatási célú finanszírozási műveletek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</si>
  <si>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</si>
  <si>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</si>
  <si>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</si>
  <si>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</si>
  <si>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</si>
  <si>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</si>
  <si>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</si>
  <si>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</si>
  <si>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</si>
  <si>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046010</t>
  </si>
  <si>
    <t xml:space="preserve">Hírközlés és az információs társadalom fejlesztésének igazgatása és támogatása </t>
  </si>
  <si>
    <t>047320</t>
  </si>
  <si>
    <t>Turizmusfejlesztési támogatások és tevékenységek</t>
  </si>
  <si>
    <t>047410</t>
  </si>
  <si>
    <t>Ár- és belvízvédelemmel összefüggő tevékenységek</t>
  </si>
  <si>
    <t>5.    Környezetvédelem</t>
  </si>
  <si>
    <t>051030</t>
  </si>
  <si>
    <t>Nem veszélyes (települési) hulladék vegyes (ömlesztett) begyűjtése, szállítása, átrakása</t>
  </si>
  <si>
    <t>051040</t>
  </si>
  <si>
    <t>Nem veszélyes hulladék kezelése, ártalmatlanítása</t>
  </si>
  <si>
    <t>052080</t>
  </si>
  <si>
    <t>Szennyvízcsatorna építése, fenntartása, üzemeltetése</t>
  </si>
  <si>
    <t>056010</t>
  </si>
  <si>
    <t>Komplex környezetvédelmi programok támogatása</t>
  </si>
  <si>
    <t>6.    Lakásépítés és kommunális létesítmények</t>
  </si>
  <si>
    <t>062020</t>
  </si>
  <si>
    <t>Településfejlesztési projektek és támogatásuk</t>
  </si>
  <si>
    <t>064010</t>
  </si>
  <si>
    <t>Közvilágítás</t>
  </si>
  <si>
    <t>066010</t>
  </si>
  <si>
    <t>Zöldterület-kezelés</t>
  </si>
  <si>
    <t>066020</t>
  </si>
  <si>
    <t>Város-, községgazdálkodási egyéb szolgáltatások</t>
  </si>
  <si>
    <t>7.    Egészségügy</t>
  </si>
  <si>
    <t>072111</t>
  </si>
  <si>
    <t>Háziorvosi alapellátás</t>
  </si>
  <si>
    <t>072112</t>
  </si>
  <si>
    <t xml:space="preserve">Háziorvosi ügyeleti ellátás </t>
  </si>
  <si>
    <t>072210</t>
  </si>
  <si>
    <t>Járóbetegek gyógyító szakellátása</t>
  </si>
  <si>
    <t>072450</t>
  </si>
  <si>
    <t>Fizikoterápiás szolgáltatás</t>
  </si>
  <si>
    <t>074032</t>
  </si>
  <si>
    <t>Ifjúság-egészségügyi gondozás</t>
  </si>
  <si>
    <t>074051</t>
  </si>
  <si>
    <t xml:space="preserve">Nem fertőző megbetegedések megelőzése </t>
  </si>
  <si>
    <t>074052</t>
  </si>
  <si>
    <t>Kábítószer-megelőzés programjai, tevékenységei</t>
  </si>
  <si>
    <t>8.    Szabadidő, sport, kultúra és vallás</t>
  </si>
  <si>
    <t>081030</t>
  </si>
  <si>
    <t>Sportlétesítmények, edzőtáborok működtetése és fejlesztése</t>
  </si>
  <si>
    <t>082091</t>
  </si>
  <si>
    <t xml:space="preserve">Közművelődés - közösségi és társadalmi részvétel fejlesztése </t>
  </si>
  <si>
    <t>083030</t>
  </si>
  <si>
    <t>Egyéb kiadói tevékenység</t>
  </si>
  <si>
    <t>084031</t>
  </si>
  <si>
    <t>Civil szervezetek működési támogatása</t>
  </si>
  <si>
    <t>084070</t>
  </si>
  <si>
    <t>A fiatalok társadalmi integrációját segítő struktúra, szakmai szolgáltatások fejlesztése, működtetése</t>
  </si>
  <si>
    <t>9.    Oktatás</t>
  </si>
  <si>
    <t>091140</t>
  </si>
  <si>
    <t>Óvodai nevelés, ellátás működtetési feladatai</t>
  </si>
  <si>
    <t>10. Szociális védelem</t>
  </si>
  <si>
    <t xml:space="preserve">Fogyatékossággal élők tartós bentlakásos ellátása </t>
  </si>
  <si>
    <t xml:space="preserve">Időskorúak tartós bentlakásos ellátása </t>
  </si>
  <si>
    <t xml:space="preserve">Demens betegek tartós bentlakásos ellátása </t>
  </si>
  <si>
    <t>104012</t>
  </si>
  <si>
    <t>Gyermekek átmeneti ellátása</t>
  </si>
  <si>
    <t xml:space="preserve">Gyermekek bölcsődében és mini bölcsődében történő ellátása </t>
  </si>
  <si>
    <t>104037</t>
  </si>
  <si>
    <t>Intézményen kívüli gyermekétkeztetés</t>
  </si>
  <si>
    <t>106010</t>
  </si>
  <si>
    <t>Lakóingatlan szociális célú bérbeadása, üzemeltetése</t>
  </si>
  <si>
    <t>107060</t>
  </si>
  <si>
    <t> Egyéb szociális pénzbeli és természetbeni ellátások, támogatások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</si>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</sst>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MS Sans Serif"/>
      <family val="2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charset val="238"/>
    </font>
    <font>
      <sz val="8"/>
      <name val="MS Sans Serif"/>
      <family val="2"/>
      <charset val="238"/>
    </font>
    <font>
      <sz val="9"/>
      <name val="Times New Roman CE"/>
      <charset val="238"/>
    </font>
    <font>
      <b/>
      <sz val="9"/>
      <color rgb="FFFF0000"/>
      <name val="Times New Roman CE"/>
      <charset val="238"/>
    </font>
    <font>
      <i/>
      <sz val="9"/>
      <name val="Times New Roman CE"/>
      <charset val="238"/>
    </font>
    <font>
      <sz val="9"/>
      <name val="Times New Roman CE"/>
      <family val="1"/>
      <charset val="238"/>
    </font>
    <font>
      <sz val="9"/>
      <color rgb="FFFF0000"/>
      <name val="Times New Roman CE"/>
      <charset val="238"/>
    </font>
    <font>
      <b/>
      <i/>
      <sz val="9"/>
      <color rgb="FFFF0000"/>
      <name val="Times New Roman CE"/>
      <charset val="238"/>
    </font>
    <font>
      <b/>
      <i/>
      <sz val="11"/>
      <name val="Times New Roman CE"/>
      <charset val="238"/>
    </font>
    <font>
      <b/>
      <i/>
      <sz val="9"/>
      <color rgb="FFFF0000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2" fillId="0" borderId="0"/>
    <xf numFmtId="0" fontId="9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2" borderId="0" applyNumberFormat="0" applyBorder="0" applyAlignment="0" applyProtection="0"/>
    <xf numFmtId="0" fontId="31" fillId="6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01">
    <xf numFmtId="0" fontId="0" fillId="0" borderId="0" xfId="0"/>
    <xf numFmtId="0" fontId="2" fillId="0" borderId="0" xfId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0" xfId="1" applyFont="1"/>
    <xf numFmtId="0" fontId="2" fillId="0" borderId="0" xfId="1" applyFont="1"/>
    <xf numFmtId="0" fontId="12" fillId="0" borderId="0" xfId="1" applyFont="1" applyAlignment="1">
      <alignment horizontal="centerContinuous"/>
    </xf>
    <xf numFmtId="0" fontId="5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13" fillId="0" borderId="0" xfId="1" applyFont="1" applyAlignment="1">
      <alignment horizontal="right"/>
    </xf>
    <xf numFmtId="0" fontId="15" fillId="0" borderId="5" xfId="1" applyFont="1" applyBorder="1" applyAlignment="1">
      <alignment horizontal="center"/>
    </xf>
    <xf numFmtId="0" fontId="16" fillId="0" borderId="7" xfId="1" applyFont="1" applyBorder="1" applyAlignment="1">
      <alignment horizontal="center"/>
    </xf>
    <xf numFmtId="0" fontId="16" fillId="0" borderId="8" xfId="1" applyFont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6" fillId="0" borderId="9" xfId="1" applyFont="1" applyBorder="1" applyAlignment="1">
      <alignment horizontal="center"/>
    </xf>
    <xf numFmtId="0" fontId="16" fillId="0" borderId="11" xfId="1" applyFont="1" applyBorder="1" applyAlignment="1">
      <alignment horizontal="center"/>
    </xf>
    <xf numFmtId="0" fontId="16" fillId="0" borderId="12" xfId="1" applyFont="1" applyBorder="1" applyAlignment="1">
      <alignment horizontal="center"/>
    </xf>
    <xf numFmtId="0" fontId="17" fillId="0" borderId="13" xfId="1" applyFont="1" applyBorder="1" applyAlignment="1">
      <alignment horizontal="center"/>
    </xf>
    <xf numFmtId="0" fontId="16" fillId="0" borderId="14" xfId="1" applyFont="1" applyBorder="1" applyAlignment="1">
      <alignment horizontal="center"/>
    </xf>
    <xf numFmtId="0" fontId="16" fillId="0" borderId="13" xfId="1" applyFont="1" applyBorder="1" applyAlignment="1">
      <alignment horizontal="center"/>
    </xf>
    <xf numFmtId="0" fontId="19" fillId="0" borderId="0" xfId="1" applyFont="1"/>
    <xf numFmtId="0" fontId="0" fillId="0" borderId="18" xfId="0" quotePrefix="1" applyBorder="1" applyAlignment="1">
      <alignment vertical="center"/>
    </xf>
    <xf numFmtId="0" fontId="0" fillId="0" borderId="19" xfId="0" applyBorder="1" applyAlignment="1">
      <alignment vertical="center" wrapText="1"/>
    </xf>
    <xf numFmtId="3" fontId="20" fillId="0" borderId="20" xfId="1" applyNumberFormat="1" applyFont="1" applyBorder="1"/>
    <xf numFmtId="3" fontId="20" fillId="0" borderId="3" xfId="1" applyNumberFormat="1" applyFont="1" applyBorder="1"/>
    <xf numFmtId="3" fontId="17" fillId="0" borderId="4" xfId="1" applyNumberFormat="1" applyFont="1" applyBorder="1"/>
    <xf numFmtId="3" fontId="17" fillId="0" borderId="6" xfId="1" applyNumberFormat="1" applyFont="1" applyBorder="1"/>
    <xf numFmtId="3" fontId="20" fillId="0" borderId="21" xfId="1" applyNumberFormat="1" applyFont="1" applyBorder="1"/>
    <xf numFmtId="3" fontId="20" fillId="0" borderId="22" xfId="1" applyNumberFormat="1" applyFont="1" applyBorder="1"/>
    <xf numFmtId="3" fontId="17" fillId="0" borderId="23" xfId="1" applyNumberFormat="1" applyFont="1" applyBorder="1"/>
    <xf numFmtId="0" fontId="0" fillId="0" borderId="24" xfId="0" quotePrefix="1" applyBorder="1" applyAlignment="1">
      <alignment vertical="center"/>
    </xf>
    <xf numFmtId="0" fontId="0" fillId="0" borderId="25" xfId="0" applyBorder="1" applyAlignment="1">
      <alignment vertical="center" wrapText="1"/>
    </xf>
    <xf numFmtId="3" fontId="20" fillId="0" borderId="26" xfId="1" applyNumberFormat="1" applyFont="1" applyBorder="1"/>
    <xf numFmtId="3" fontId="20" fillId="0" borderId="27" xfId="1" applyNumberFormat="1" applyFont="1" applyBorder="1"/>
    <xf numFmtId="3" fontId="20" fillId="0" borderId="28" xfId="1" applyNumberFormat="1" applyFont="1" applyBorder="1"/>
    <xf numFmtId="3" fontId="17" fillId="0" borderId="29" xfId="1" applyNumberFormat="1" applyFont="1" applyBorder="1"/>
    <xf numFmtId="3" fontId="17" fillId="0" borderId="0" xfId="1" applyNumberFormat="1" applyFont="1" applyBorder="1"/>
    <xf numFmtId="3" fontId="21" fillId="0" borderId="28" xfId="1" applyNumberFormat="1" applyFont="1" applyBorder="1"/>
    <xf numFmtId="3" fontId="20" fillId="0" borderId="27" xfId="1" applyNumberFormat="1" applyFont="1" applyFill="1" applyBorder="1"/>
    <xf numFmtId="3" fontId="17" fillId="0" borderId="30" xfId="1" applyNumberFormat="1" applyFont="1" applyBorder="1"/>
    <xf numFmtId="3" fontId="21" fillId="0" borderId="26" xfId="1" applyNumberFormat="1" applyFont="1" applyBorder="1"/>
    <xf numFmtId="3" fontId="22" fillId="0" borderId="27" xfId="1" applyNumberFormat="1" applyFont="1" applyBorder="1"/>
    <xf numFmtId="3" fontId="17" fillId="0" borderId="27" xfId="1" applyNumberFormat="1" applyFont="1" applyBorder="1"/>
    <xf numFmtId="3" fontId="20" fillId="0" borderId="7" xfId="1" applyNumberFormat="1" applyFont="1" applyBorder="1"/>
    <xf numFmtId="3" fontId="20" fillId="0" borderId="8" xfId="1" applyNumberFormat="1" applyFont="1" applyBorder="1"/>
    <xf numFmtId="0" fontId="0" fillId="0" borderId="31" xfId="0" quotePrefix="1" applyBorder="1" applyAlignment="1">
      <alignment vertical="center"/>
    </xf>
    <xf numFmtId="0" fontId="0" fillId="0" borderId="32" xfId="0" applyBorder="1" applyAlignment="1">
      <alignment vertical="center" wrapText="1"/>
    </xf>
    <xf numFmtId="3" fontId="20" fillId="0" borderId="33" xfId="1" applyNumberFormat="1" applyFont="1" applyBorder="1"/>
    <xf numFmtId="3" fontId="20" fillId="0" borderId="12" xfId="1" applyNumberFormat="1" applyFont="1" applyBorder="1"/>
    <xf numFmtId="3" fontId="17" fillId="0" borderId="13" xfId="1" applyNumberFormat="1" applyFont="1" applyBorder="1"/>
    <xf numFmtId="0" fontId="0" fillId="0" borderId="18" xfId="0" quotePrefix="1" applyBorder="1"/>
    <xf numFmtId="0" fontId="0" fillId="0" borderId="19" xfId="0" applyBorder="1" applyAlignment="1">
      <alignment wrapText="1"/>
    </xf>
    <xf numFmtId="3" fontId="23" fillId="0" borderId="0" xfId="1" applyNumberFormat="1" applyFont="1" applyBorder="1"/>
    <xf numFmtId="3" fontId="20" fillId="0" borderId="2" xfId="1" applyNumberFormat="1" applyFont="1" applyBorder="1"/>
    <xf numFmtId="0" fontId="0" fillId="0" borderId="24" xfId="0" quotePrefix="1" applyBorder="1"/>
    <xf numFmtId="0" fontId="0" fillId="0" borderId="25" xfId="0" applyBorder="1" applyAlignment="1">
      <alignment wrapText="1"/>
    </xf>
    <xf numFmtId="0" fontId="0" fillId="0" borderId="24" xfId="0" quotePrefix="1" applyFont="1" applyBorder="1"/>
    <xf numFmtId="0" fontId="0" fillId="0" borderId="25" xfId="0" applyFont="1" applyBorder="1" applyAlignment="1">
      <alignment wrapText="1"/>
    </xf>
    <xf numFmtId="3" fontId="24" fillId="0" borderId="26" xfId="1" applyNumberFormat="1" applyFont="1" applyBorder="1"/>
    <xf numFmtId="3" fontId="24" fillId="0" borderId="27" xfId="1" applyNumberFormat="1" applyFont="1" applyBorder="1"/>
    <xf numFmtId="3" fontId="21" fillId="0" borderId="27" xfId="1" applyNumberFormat="1" applyFont="1" applyBorder="1"/>
    <xf numFmtId="3" fontId="21" fillId="0" borderId="0" xfId="1" applyNumberFormat="1" applyFont="1" applyBorder="1"/>
    <xf numFmtId="0" fontId="0" fillId="0" borderId="36" xfId="0" quotePrefix="1" applyBorder="1"/>
    <xf numFmtId="0" fontId="0" fillId="0" borderId="37" xfId="0" applyBorder="1" applyAlignment="1">
      <alignment wrapText="1"/>
    </xf>
    <xf numFmtId="3" fontId="20" fillId="0" borderId="38" xfId="1" applyNumberFormat="1" applyFont="1" applyBorder="1"/>
    <xf numFmtId="3" fontId="20" fillId="0" borderId="39" xfId="1" applyNumberFormat="1" applyFont="1" applyBorder="1"/>
    <xf numFmtId="3" fontId="17" fillId="0" borderId="40" xfId="1" applyNumberFormat="1" applyFont="1" applyBorder="1"/>
    <xf numFmtId="3" fontId="20" fillId="0" borderId="41" xfId="1" applyNumberFormat="1" applyFont="1" applyBorder="1"/>
    <xf numFmtId="0" fontId="0" fillId="0" borderId="2" xfId="0" quotePrefix="1" applyBorder="1"/>
    <xf numFmtId="0" fontId="0" fillId="0" borderId="3" xfId="0" applyBorder="1" applyAlignment="1">
      <alignment wrapText="1"/>
    </xf>
    <xf numFmtId="3" fontId="22" fillId="0" borderId="3" xfId="1" applyNumberFormat="1" applyFont="1" applyBorder="1"/>
    <xf numFmtId="3" fontId="13" fillId="0" borderId="1" xfId="1" applyNumberFormat="1" applyFont="1" applyBorder="1"/>
    <xf numFmtId="0" fontId="0" fillId="0" borderId="28" xfId="0" quotePrefix="1" applyBorder="1"/>
    <xf numFmtId="0" fontId="0" fillId="0" borderId="27" xfId="0" applyBorder="1" applyAlignment="1">
      <alignment wrapText="1"/>
    </xf>
    <xf numFmtId="3" fontId="13" fillId="0" borderId="6" xfId="1" applyNumberFormat="1" applyFont="1" applyBorder="1"/>
    <xf numFmtId="3" fontId="25" fillId="0" borderId="28" xfId="1" applyNumberFormat="1" applyFont="1" applyBorder="1"/>
    <xf numFmtId="0" fontId="0" fillId="0" borderId="41" xfId="0" quotePrefix="1" applyBorder="1"/>
    <xf numFmtId="0" fontId="0" fillId="0" borderId="39" xfId="0" applyBorder="1" applyAlignment="1">
      <alignment wrapText="1"/>
    </xf>
    <xf numFmtId="3" fontId="22" fillId="0" borderId="39" xfId="1" applyNumberFormat="1" applyFont="1" applyBorder="1"/>
    <xf numFmtId="3" fontId="21" fillId="0" borderId="39" xfId="1" applyNumberFormat="1" applyFont="1" applyBorder="1"/>
    <xf numFmtId="3" fontId="13" fillId="0" borderId="10" xfId="1" applyNumberFormat="1" applyFont="1" applyBorder="1"/>
    <xf numFmtId="0" fontId="0" fillId="0" borderId="4" xfId="0" applyBorder="1" applyAlignment="1">
      <alignment wrapText="1"/>
    </xf>
    <xf numFmtId="0" fontId="0" fillId="0" borderId="29" xfId="0" applyBorder="1" applyAlignment="1">
      <alignment wrapText="1"/>
    </xf>
    <xf numFmtId="3" fontId="20" fillId="0" borderId="43" xfId="1" applyNumberFormat="1" applyFont="1" applyBorder="1"/>
    <xf numFmtId="3" fontId="17" fillId="0" borderId="28" xfId="1" applyNumberFormat="1" applyFont="1" applyBorder="1"/>
    <xf numFmtId="0" fontId="0" fillId="0" borderId="40" xfId="0" applyBorder="1" applyAlignment="1">
      <alignment wrapText="1"/>
    </xf>
    <xf numFmtId="3" fontId="13" fillId="0" borderId="44" xfId="1" applyNumberFormat="1" applyFont="1" applyBorder="1"/>
    <xf numFmtId="0" fontId="0" fillId="0" borderId="18" xfId="0" quotePrefix="1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3" fontId="21" fillId="0" borderId="20" xfId="1" applyNumberFormat="1" applyFont="1" applyBorder="1"/>
    <xf numFmtId="3" fontId="25" fillId="0" borderId="45" xfId="1" applyNumberFormat="1" applyFont="1" applyBorder="1"/>
    <xf numFmtId="3" fontId="20" fillId="0" borderId="18" xfId="1" applyNumberFormat="1" applyFont="1" applyBorder="1"/>
    <xf numFmtId="3" fontId="21" fillId="0" borderId="3" xfId="1" applyNumberFormat="1" applyFont="1" applyBorder="1"/>
    <xf numFmtId="0" fontId="0" fillId="0" borderId="46" xfId="0" quotePrefix="1" applyFont="1" applyBorder="1" applyAlignment="1">
      <alignment vertical="center" wrapText="1"/>
    </xf>
    <xf numFmtId="0" fontId="0" fillId="0" borderId="47" xfId="0" applyFont="1" applyBorder="1" applyAlignment="1">
      <alignment vertical="center" wrapText="1"/>
    </xf>
    <xf numFmtId="3" fontId="21" fillId="0" borderId="43" xfId="1" applyNumberFormat="1" applyFont="1" applyBorder="1"/>
    <xf numFmtId="3" fontId="25" fillId="0" borderId="6" xfId="1" applyNumberFormat="1" applyFont="1" applyBorder="1"/>
    <xf numFmtId="3" fontId="20" fillId="0" borderId="46" xfId="1" applyNumberFormat="1" applyFont="1" applyBorder="1"/>
    <xf numFmtId="3" fontId="21" fillId="0" borderId="22" xfId="1" applyNumberFormat="1" applyFont="1" applyBorder="1"/>
    <xf numFmtId="0" fontId="0" fillId="0" borderId="24" xfId="0" quotePrefix="1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3" fontId="13" fillId="0" borderId="48" xfId="1" applyNumberFormat="1" applyFont="1" applyBorder="1"/>
    <xf numFmtId="3" fontId="20" fillId="0" borderId="24" xfId="1" applyNumberFormat="1" applyFont="1" applyBorder="1"/>
    <xf numFmtId="3" fontId="16" fillId="0" borderId="6" xfId="1" applyNumberFormat="1" applyFont="1" applyBorder="1"/>
    <xf numFmtId="3" fontId="21" fillId="0" borderId="6" xfId="1" applyNumberFormat="1" applyFont="1" applyBorder="1"/>
    <xf numFmtId="0" fontId="0" fillId="0" borderId="36" xfId="0" quotePrefix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15" xfId="0" quotePrefix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3" fontId="20" fillId="0" borderId="49" xfId="1" applyNumberFormat="1" applyFont="1" applyBorder="1"/>
    <xf numFmtId="3" fontId="20" fillId="0" borderId="50" xfId="1" applyNumberFormat="1" applyFont="1" applyBorder="1"/>
    <xf numFmtId="3" fontId="17" fillId="0" borderId="51" xfId="1" applyNumberFormat="1" applyFont="1" applyBorder="1"/>
    <xf numFmtId="3" fontId="21" fillId="0" borderId="52" xfId="1" applyNumberFormat="1" applyFont="1" applyBorder="1"/>
    <xf numFmtId="0" fontId="0" fillId="0" borderId="24" xfId="0" quotePrefix="1" applyBorder="1" applyAlignment="1">
      <alignment vertical="center" wrapText="1"/>
    </xf>
    <xf numFmtId="3" fontId="13" fillId="0" borderId="53" xfId="1" applyNumberFormat="1" applyFont="1" applyBorder="1"/>
    <xf numFmtId="0" fontId="0" fillId="0" borderId="46" xfId="0" quotePrefix="1" applyBorder="1" applyAlignment="1">
      <alignment vertical="center" wrapText="1"/>
    </xf>
    <xf numFmtId="0" fontId="0" fillId="0" borderId="47" xfId="0" applyBorder="1" applyAlignment="1">
      <alignment vertical="center" wrapText="1"/>
    </xf>
    <xf numFmtId="3" fontId="20" fillId="0" borderId="54" xfId="1" applyNumberFormat="1" applyFont="1" applyBorder="1"/>
    <xf numFmtId="3" fontId="20" fillId="0" borderId="55" xfId="1" applyNumberFormat="1" applyFont="1" applyBorder="1"/>
    <xf numFmtId="3" fontId="20" fillId="0" borderId="56" xfId="1" applyNumberFormat="1" applyFont="1" applyBorder="1"/>
    <xf numFmtId="3" fontId="20" fillId="0" borderId="57" xfId="1" applyNumberFormat="1" applyFont="1" applyBorder="1"/>
    <xf numFmtId="3" fontId="17" fillId="0" borderId="8" xfId="1" applyNumberFormat="1" applyFont="1" applyBorder="1"/>
    <xf numFmtId="3" fontId="27" fillId="0" borderId="6" xfId="1" applyNumberFormat="1" applyFont="1" applyBorder="1"/>
    <xf numFmtId="0" fontId="28" fillId="0" borderId="0" xfId="1" applyFont="1"/>
    <xf numFmtId="3" fontId="17" fillId="0" borderId="9" xfId="1" applyNumberFormat="1" applyFont="1" applyBorder="1"/>
    <xf numFmtId="0" fontId="0" fillId="0" borderId="18" xfId="0" quotePrefix="1" applyBorder="1" applyAlignment="1">
      <alignment vertical="center" wrapText="1"/>
    </xf>
    <xf numFmtId="3" fontId="21" fillId="0" borderId="56" xfId="1" applyNumberFormat="1" applyFont="1" applyBorder="1"/>
    <xf numFmtId="0" fontId="0" fillId="0" borderId="15" xfId="0" quotePrefix="1" applyBorder="1" applyAlignment="1">
      <alignment horizontal="left" vertical="center" wrapText="1"/>
    </xf>
    <xf numFmtId="3" fontId="13" fillId="0" borderId="15" xfId="1" applyNumberFormat="1" applyFont="1" applyBorder="1"/>
    <xf numFmtId="0" fontId="0" fillId="0" borderId="24" xfId="0" quotePrefix="1" applyBorder="1" applyAlignment="1">
      <alignment horizontal="left" vertical="center" wrapText="1"/>
    </xf>
    <xf numFmtId="3" fontId="13" fillId="0" borderId="34" xfId="1" applyNumberFormat="1" applyFont="1" applyBorder="1"/>
    <xf numFmtId="0" fontId="0" fillId="0" borderId="46" xfId="0" quotePrefix="1" applyBorder="1" applyAlignment="1">
      <alignment horizontal="left" vertical="center" wrapText="1"/>
    </xf>
    <xf numFmtId="3" fontId="13" fillId="0" borderId="46" xfId="1" applyNumberFormat="1" applyFont="1" applyBorder="1"/>
    <xf numFmtId="0" fontId="0" fillId="0" borderId="34" xfId="0" quotePrefix="1" applyBorder="1" applyAlignment="1">
      <alignment horizontal="left" vertical="center" wrapText="1"/>
    </xf>
    <xf numFmtId="0" fontId="0" fillId="0" borderId="42" xfId="0" applyBorder="1" applyAlignment="1">
      <alignment vertical="center" wrapText="1"/>
    </xf>
    <xf numFmtId="3" fontId="17" fillId="0" borderId="58" xfId="1" applyNumberFormat="1" applyFont="1" applyBorder="1"/>
    <xf numFmtId="0" fontId="0" fillId="0" borderId="31" xfId="0" quotePrefix="1" applyBorder="1" applyAlignment="1">
      <alignment vertical="center" wrapText="1"/>
    </xf>
    <xf numFmtId="3" fontId="20" fillId="0" borderId="54" xfId="1" applyNumberFormat="1" applyFont="1" applyFill="1" applyBorder="1"/>
    <xf numFmtId="3" fontId="20" fillId="0" borderId="55" xfId="1" applyNumberFormat="1" applyFont="1" applyFill="1" applyBorder="1"/>
    <xf numFmtId="3" fontId="20" fillId="0" borderId="57" xfId="1" applyNumberFormat="1" applyFont="1" applyFill="1" applyBorder="1"/>
    <xf numFmtId="3" fontId="21" fillId="0" borderId="8" xfId="1" applyNumberFormat="1" applyFont="1" applyBorder="1"/>
    <xf numFmtId="3" fontId="16" fillId="0" borderId="45" xfId="1" applyNumberFormat="1" applyFont="1" applyBorder="1"/>
    <xf numFmtId="3" fontId="17" fillId="0" borderId="45" xfId="1" applyNumberFormat="1" applyFont="1" applyBorder="1"/>
    <xf numFmtId="3" fontId="16" fillId="0" borderId="2" xfId="1" applyNumberFormat="1" applyFont="1" applyBorder="1"/>
    <xf numFmtId="3" fontId="2" fillId="0" borderId="0" xfId="1" applyNumberFormat="1" applyFont="1"/>
    <xf numFmtId="3" fontId="23" fillId="0" borderId="26" xfId="1" applyNumberFormat="1" applyFont="1" applyBorder="1"/>
    <xf numFmtId="3" fontId="23" fillId="0" borderId="27" xfId="1" applyNumberFormat="1" applyFont="1" applyBorder="1"/>
    <xf numFmtId="3" fontId="16" fillId="0" borderId="0" xfId="1" applyNumberFormat="1" applyFont="1" applyBorder="1"/>
    <xf numFmtId="3" fontId="16" fillId="0" borderId="28" xfId="1" applyNumberFormat="1" applyFont="1" applyBorder="1"/>
    <xf numFmtId="3" fontId="16" fillId="0" borderId="29" xfId="1" applyNumberFormat="1" applyFont="1" applyBorder="1"/>
    <xf numFmtId="3" fontId="16" fillId="0" borderId="38" xfId="1" applyNumberFormat="1" applyFont="1" applyBorder="1"/>
    <xf numFmtId="3" fontId="16" fillId="0" borderId="39" xfId="1" applyNumberFormat="1" applyFont="1" applyBorder="1"/>
    <xf numFmtId="3" fontId="17" fillId="0" borderId="39" xfId="1" applyNumberFormat="1" applyFont="1" applyBorder="1"/>
    <xf numFmtId="3" fontId="16" fillId="0" borderId="60" xfId="1" applyNumberFormat="1" applyFont="1" applyBorder="1"/>
    <xf numFmtId="3" fontId="16" fillId="0" borderId="40" xfId="1" applyNumberFormat="1" applyFont="1" applyBorder="1"/>
    <xf numFmtId="0" fontId="29" fillId="0" borderId="0" xfId="1" quotePrefix="1" applyFont="1" applyBorder="1"/>
    <xf numFmtId="3" fontId="13" fillId="0" borderId="0" xfId="1" applyNumberFormat="1" applyFont="1" applyBorder="1"/>
    <xf numFmtId="3" fontId="29" fillId="0" borderId="0" xfId="1" applyNumberFormat="1" applyFont="1" applyFill="1" applyBorder="1"/>
    <xf numFmtId="3" fontId="23" fillId="0" borderId="0" xfId="1" applyNumberFormat="1" applyFont="1" applyFill="1" applyBorder="1"/>
    <xf numFmtId="3" fontId="30" fillId="0" borderId="0" xfId="1" applyNumberFormat="1" applyFont="1" applyBorder="1"/>
    <xf numFmtId="3" fontId="29" fillId="0" borderId="0" xfId="1" applyNumberFormat="1" applyFont="1" applyBorder="1"/>
    <xf numFmtId="0" fontId="14" fillId="0" borderId="0" xfId="1" applyFont="1"/>
    <xf numFmtId="0" fontId="18" fillId="0" borderId="34" xfId="1" applyFont="1" applyBorder="1" applyAlignment="1">
      <alignment horizontal="center"/>
    </xf>
    <xf numFmtId="0" fontId="18" fillId="0" borderId="0" xfId="1" applyFont="1" applyBorder="1" applyAlignment="1">
      <alignment horizontal="center"/>
    </xf>
    <xf numFmtId="0" fontId="18" fillId="0" borderId="16" xfId="1" applyFont="1" applyBorder="1" applyAlignment="1">
      <alignment horizontal="center"/>
    </xf>
    <xf numFmtId="0" fontId="18" fillId="0" borderId="17" xfId="1" applyFont="1" applyBorder="1" applyAlignment="1">
      <alignment horizontal="center"/>
    </xf>
    <xf numFmtId="0" fontId="18" fillId="0" borderId="5" xfId="1" applyFont="1" applyBorder="1" applyAlignment="1">
      <alignment horizontal="center"/>
    </xf>
    <xf numFmtId="0" fontId="18" fillId="0" borderId="35" xfId="1" applyFont="1" applyBorder="1" applyAlignment="1">
      <alignment horizontal="center"/>
    </xf>
    <xf numFmtId="0" fontId="18" fillId="0" borderId="14" xfId="1" applyFont="1" applyBorder="1" applyAlignment="1">
      <alignment horizontal="center"/>
    </xf>
    <xf numFmtId="0" fontId="18" fillId="0" borderId="32" xfId="1" applyFont="1" applyBorder="1" applyAlignment="1">
      <alignment horizontal="center"/>
    </xf>
    <xf numFmtId="0" fontId="16" fillId="0" borderId="59" xfId="1" applyFont="1" applyBorder="1" applyAlignment="1">
      <alignment horizontal="right"/>
    </xf>
    <xf numFmtId="0" fontId="16" fillId="0" borderId="17" xfId="1" applyFont="1" applyBorder="1" applyAlignment="1">
      <alignment horizontal="right"/>
    </xf>
    <xf numFmtId="0" fontId="23" fillId="0" borderId="59" xfId="1" quotePrefix="1" applyFont="1" applyBorder="1" applyAlignment="1">
      <alignment horizontal="right"/>
    </xf>
    <xf numFmtId="0" fontId="23" fillId="0" borderId="17" xfId="1" quotePrefix="1" applyFont="1" applyBorder="1" applyAlignment="1">
      <alignment horizontal="right"/>
    </xf>
    <xf numFmtId="0" fontId="18" fillId="0" borderId="15" xfId="1" applyFont="1" applyBorder="1" applyAlignment="1">
      <alignment horizontal="center"/>
    </xf>
    <xf numFmtId="0" fontId="18" fillId="0" borderId="42" xfId="1" applyFont="1" applyBorder="1" applyAlignment="1">
      <alignment horizontal="center"/>
    </xf>
    <xf numFmtId="49" fontId="18" fillId="0" borderId="34" xfId="1" applyNumberFormat="1" applyFont="1" applyBorder="1" applyAlignment="1">
      <alignment horizontal="center"/>
    </xf>
    <xf numFmtId="49" fontId="18" fillId="0" borderId="0" xfId="1" applyNumberFormat="1" applyFont="1" applyBorder="1" applyAlignment="1">
      <alignment horizontal="center"/>
    </xf>
    <xf numFmtId="49" fontId="18" fillId="0" borderId="14" xfId="1" applyNumberFormat="1" applyFont="1" applyBorder="1" applyAlignment="1">
      <alignment horizontal="center"/>
    </xf>
    <xf numFmtId="49" fontId="18" fillId="0" borderId="32" xfId="1" applyNumberFormat="1" applyFont="1" applyBorder="1" applyAlignment="1">
      <alignment horizontal="center"/>
    </xf>
    <xf numFmtId="0" fontId="26" fillId="0" borderId="34" xfId="1" applyFont="1" applyBorder="1" applyAlignment="1">
      <alignment horizontal="center"/>
    </xf>
    <xf numFmtId="0" fontId="26" fillId="0" borderId="0" xfId="1" applyFont="1" applyBorder="1" applyAlignment="1">
      <alignment horizontal="center"/>
    </xf>
    <xf numFmtId="0" fontId="26" fillId="0" borderId="42" xfId="1" applyFont="1" applyBorder="1" applyAlignment="1">
      <alignment horizontal="center"/>
    </xf>
    <xf numFmtId="0" fontId="3" fillId="0" borderId="0" xfId="1" applyFont="1" applyAlignment="1">
      <alignment horizontal="right"/>
    </xf>
    <xf numFmtId="3" fontId="10" fillId="0" borderId="0" xfId="2" applyNumberFormat="1" applyFont="1" applyFill="1" applyAlignment="1">
      <alignment horizontal="right"/>
    </xf>
    <xf numFmtId="49" fontId="11" fillId="0" borderId="0" xfId="1" applyNumberFormat="1" applyFont="1" applyAlignment="1">
      <alignment horizontal="center"/>
    </xf>
    <xf numFmtId="0" fontId="11" fillId="0" borderId="0" xfId="1" applyFont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/>
    </xf>
    <xf numFmtId="0" fontId="15" fillId="0" borderId="3" xfId="1" applyFont="1" applyBorder="1" applyAlignment="1">
      <alignment horizontal="center"/>
    </xf>
    <xf numFmtId="0" fontId="15" fillId="0" borderId="4" xfId="1" applyFont="1" applyBorder="1" applyAlignment="1">
      <alignment horizontal="center"/>
    </xf>
  </cellXfs>
  <cellStyles count="67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5 2 2" xfId="21"/>
    <cellStyle name="Ezres 5 2 3" xfId="22"/>
    <cellStyle name="Ezres 5 3" xfId="23"/>
    <cellStyle name="Ezres 5 4" xfId="24"/>
    <cellStyle name="Ezres 6" xfId="25"/>
    <cellStyle name="Ezres 6 2" xfId="26"/>
    <cellStyle name="Ezres 6 2 2" xfId="27"/>
    <cellStyle name="Ezres 6 2 3" xfId="28"/>
    <cellStyle name="Ezres 6 3" xfId="29"/>
    <cellStyle name="Ezres 6 4" xfId="30"/>
    <cellStyle name="Ezres 7" xfId="31"/>
    <cellStyle name="Ezres 7 2" xfId="32"/>
    <cellStyle name="Ezres 7 3" xfId="33"/>
    <cellStyle name="Ezres 7 4" xfId="34"/>
    <cellStyle name="hetmál kút" xfId="35"/>
    <cellStyle name="Hiperhivatkozás" xfId="36"/>
    <cellStyle name="Már látott hiperhivatkozás" xfId="37"/>
    <cellStyle name="Normál" xfId="0" builtinId="0"/>
    <cellStyle name="Normál 2" xfId="38"/>
    <cellStyle name="Normál 2 2" xfId="39"/>
    <cellStyle name="Normál 2 3" xfId="40"/>
    <cellStyle name="Normál 3" xfId="41"/>
    <cellStyle name="Normál 3 2" xfId="42"/>
    <cellStyle name="Normál 3 2 2" xfId="43"/>
    <cellStyle name="Normál 4" xfId="44"/>
    <cellStyle name="Normál 4 2" xfId="45"/>
    <cellStyle name="Normál 4 2 2" xfId="46"/>
    <cellStyle name="Normál 4 2 3" xfId="47"/>
    <cellStyle name="Normál 4 3" xfId="48"/>
    <cellStyle name="Normál 4 4" xfId="49"/>
    <cellStyle name="Normál 5" xfId="50"/>
    <cellStyle name="Normál 5 2" xfId="51"/>
    <cellStyle name="Normál 5 2 2" xfId="52"/>
    <cellStyle name="Normál 5 2 3" xfId="53"/>
    <cellStyle name="Normál 5 3" xfId="54"/>
    <cellStyle name="Normál 5 4" xfId="55"/>
    <cellStyle name="Normál 6" xfId="56"/>
    <cellStyle name="Normál 6 2" xfId="57"/>
    <cellStyle name="Normál 6 3" xfId="58"/>
    <cellStyle name="Normál 6 4" xfId="59"/>
    <cellStyle name="Normál 7" xfId="60"/>
    <cellStyle name="Normál 7 2" xfId="61"/>
    <cellStyle name="Normál 8" xfId="62"/>
    <cellStyle name="Normál_Göngyölített 12.13 2 2" xfId="1"/>
    <cellStyle name="Normál_KVRENMUNKA" xfId="2"/>
    <cellStyle name="Százalék 2" xfId="63"/>
    <cellStyle name="Százalék 2 2" xfId="64"/>
    <cellStyle name="Százalék 2 3" xfId="65"/>
    <cellStyle name="Százalék 3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m&#243;d/4_2021.(III.25.)%20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4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C9">
            <v>1585495266</v>
          </cell>
        </row>
        <row r="18">
          <cell r="C18">
            <v>255808159</v>
          </cell>
        </row>
        <row r="25">
          <cell r="C25">
            <v>127479073</v>
          </cell>
        </row>
        <row r="32">
          <cell r="C32">
            <v>398600000</v>
          </cell>
        </row>
        <row r="39">
          <cell r="C39">
            <v>66120065</v>
          </cell>
        </row>
        <row r="51">
          <cell r="C51">
            <v>63000000</v>
          </cell>
        </row>
        <row r="57">
          <cell r="C57">
            <v>1200000</v>
          </cell>
        </row>
        <row r="62">
          <cell r="C62">
            <v>0</v>
          </cell>
        </row>
        <row r="68">
          <cell r="C68">
            <v>868562529</v>
          </cell>
        </row>
        <row r="77">
          <cell r="C77">
            <v>847491815</v>
          </cell>
        </row>
        <row r="80">
          <cell r="C80">
            <v>48966750</v>
          </cell>
        </row>
        <row r="95">
          <cell r="C95">
            <v>865668209</v>
          </cell>
        </row>
        <row r="113">
          <cell r="C113">
            <v>116379151</v>
          </cell>
        </row>
        <row r="116">
          <cell r="C116">
            <v>899252759</v>
          </cell>
        </row>
        <row r="131">
          <cell r="C131">
            <v>874993747</v>
          </cell>
        </row>
        <row r="142">
          <cell r="C142">
            <v>48966750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6">
          <cell r="C16">
            <v>1573842192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2">
    <pageSetUpPr fitToPage="1"/>
  </sheetPr>
  <dimension ref="A1:GL72"/>
  <sheetViews>
    <sheetView tabSelected="1" zoomScaleNormal="100" zoomScaleSheetLayoutView="85" zoomScalePageLayoutView="85" workbookViewId="0">
      <selection activeCell="A17" sqref="A17:O17"/>
    </sheetView>
  </sheetViews>
  <sheetFormatPr defaultColWidth="10.6640625" defaultRowHeight="12.75" x14ac:dyDescent="0.2"/>
  <cols>
    <col min="1" max="1" width="10.6640625" style="1"/>
    <col min="2" max="2" width="42.33203125" style="1" customWidth="1"/>
    <col min="3" max="3" width="13" style="3" bestFit="1" customWidth="1"/>
    <col min="4" max="4" width="13.83203125" style="3" customWidth="1"/>
    <col min="5" max="5" width="14.83203125" style="3" customWidth="1"/>
    <col min="6" max="7" width="11.83203125" style="3" bestFit="1" customWidth="1"/>
    <col min="8" max="8" width="13.6640625" style="5" bestFit="1" customWidth="1"/>
    <col min="9" max="9" width="1.1640625" style="6" customWidth="1"/>
    <col min="10" max="11" width="12.6640625" style="1" bestFit="1" customWidth="1"/>
    <col min="12" max="12" width="13.33203125" style="1" bestFit="1" customWidth="1"/>
    <col min="13" max="14" width="11.83203125" style="1" bestFit="1" customWidth="1"/>
    <col min="15" max="15" width="15.1640625" style="166" bestFit="1" customWidth="1"/>
    <col min="16" max="16" width="15.1640625" style="1" customWidth="1"/>
    <col min="17" max="16384" width="10.6640625" style="1"/>
  </cols>
  <sheetData>
    <row r="1" spans="1:194" x14ac:dyDescent="0.2">
      <c r="A1" s="188" t="str">
        <f>CONCATENATE("31. melléklet ",[1]ALAPADATOK!A7," ",[1]ALAPADATOK!B7," ",[1]ALAPADATOK!C7," ",[1]ALAPADATOK!D7," ",[1]ALAPADATOK!E7," ",[1]ALAPADATOK!F7," ",[1]ALAPADATOK!G7," ",[1]ALAPADATOK!H7)</f>
        <v>31. melléklet a 4 / 2021. ( III.25. ) önkormányzati rendelethez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</row>
    <row r="2" spans="1:194" ht="12.75" customHeight="1" x14ac:dyDescent="0.2">
      <c r="B2" s="2"/>
      <c r="F2" s="4"/>
      <c r="J2" s="2"/>
      <c r="K2" s="189" t="s">
        <v>0</v>
      </c>
      <c r="L2" s="189"/>
      <c r="M2" s="189"/>
      <c r="N2" s="189"/>
      <c r="O2" s="189"/>
    </row>
    <row r="3" spans="1:194" ht="17.25" customHeight="1" x14ac:dyDescent="0.35">
      <c r="A3" s="190" t="s">
        <v>1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7"/>
    </row>
    <row r="4" spans="1:194" ht="19.5" x14ac:dyDescent="0.35">
      <c r="A4" s="191" t="s">
        <v>2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7"/>
    </row>
    <row r="5" spans="1:194" ht="0.75" customHeight="1" thickBot="1" x14ac:dyDescent="0.35">
      <c r="B5" s="8"/>
      <c r="C5" s="9"/>
      <c r="D5" s="9"/>
      <c r="E5" s="9"/>
      <c r="F5" s="9"/>
      <c r="G5" s="9"/>
      <c r="H5" s="10"/>
      <c r="I5" s="11"/>
      <c r="J5" s="12"/>
      <c r="K5" s="12"/>
      <c r="L5" s="12"/>
      <c r="M5" s="12"/>
      <c r="N5" s="12"/>
      <c r="O5" s="13" t="s">
        <v>3</v>
      </c>
      <c r="P5" s="7"/>
    </row>
    <row r="6" spans="1:194" ht="15.75" x14ac:dyDescent="0.25">
      <c r="A6" s="192" t="s">
        <v>4</v>
      </c>
      <c r="B6" s="195" t="s">
        <v>5</v>
      </c>
      <c r="C6" s="198" t="s">
        <v>6</v>
      </c>
      <c r="D6" s="199"/>
      <c r="E6" s="199"/>
      <c r="F6" s="199"/>
      <c r="G6" s="199"/>
      <c r="H6" s="200"/>
      <c r="I6" s="14"/>
      <c r="J6" s="198" t="s">
        <v>7</v>
      </c>
      <c r="K6" s="199"/>
      <c r="L6" s="199"/>
      <c r="M6" s="199"/>
      <c r="N6" s="199"/>
      <c r="O6" s="200"/>
      <c r="P6" s="7"/>
    </row>
    <row r="7" spans="1:194" x14ac:dyDescent="0.2">
      <c r="A7" s="193"/>
      <c r="B7" s="196"/>
      <c r="C7" s="15" t="s">
        <v>8</v>
      </c>
      <c r="D7" s="16" t="s">
        <v>9</v>
      </c>
      <c r="E7" s="16" t="s">
        <v>10</v>
      </c>
      <c r="F7" s="16" t="s">
        <v>11</v>
      </c>
      <c r="G7" s="16" t="s">
        <v>12</v>
      </c>
      <c r="H7" s="17" t="s">
        <v>13</v>
      </c>
      <c r="I7" s="18"/>
      <c r="J7" s="15" t="s">
        <v>8</v>
      </c>
      <c r="K7" s="16" t="s">
        <v>9</v>
      </c>
      <c r="L7" s="16" t="s">
        <v>14</v>
      </c>
      <c r="M7" s="16" t="s">
        <v>15</v>
      </c>
      <c r="N7" s="16" t="s">
        <v>16</v>
      </c>
      <c r="O7" s="19" t="s">
        <v>13</v>
      </c>
      <c r="P7" s="7"/>
    </row>
    <row r="8" spans="1:194" ht="13.5" thickBot="1" x14ac:dyDescent="0.25">
      <c r="A8" s="194"/>
      <c r="B8" s="197"/>
      <c r="C8" s="20" t="s">
        <v>17</v>
      </c>
      <c r="D8" s="21" t="s">
        <v>17</v>
      </c>
      <c r="E8" s="21" t="s">
        <v>17</v>
      </c>
      <c r="F8" s="21" t="s">
        <v>18</v>
      </c>
      <c r="G8" s="21"/>
      <c r="H8" s="22" t="s">
        <v>19</v>
      </c>
      <c r="I8" s="23"/>
      <c r="J8" s="20" t="s">
        <v>20</v>
      </c>
      <c r="K8" s="21" t="s">
        <v>21</v>
      </c>
      <c r="L8" s="21" t="s">
        <v>22</v>
      </c>
      <c r="M8" s="21"/>
      <c r="N8" s="21"/>
      <c r="O8" s="24" t="s">
        <v>23</v>
      </c>
      <c r="P8" s="7"/>
    </row>
    <row r="9" spans="1:194" ht="14.25" thickBot="1" x14ac:dyDescent="0.3">
      <c r="A9" s="179" t="s">
        <v>24</v>
      </c>
      <c r="B9" s="171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70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</row>
    <row r="10" spans="1:194" ht="38.25" x14ac:dyDescent="0.2">
      <c r="A10" s="26" t="s">
        <v>25</v>
      </c>
      <c r="B10" s="27" t="s">
        <v>26</v>
      </c>
      <c r="C10" s="28">
        <v>127000</v>
      </c>
      <c r="D10" s="29"/>
      <c r="E10" s="29"/>
      <c r="F10" s="29"/>
      <c r="G10" s="29"/>
      <c r="H10" s="30">
        <f t="shared" ref="H10:H16" si="0">SUM(C10:G10)</f>
        <v>127000</v>
      </c>
      <c r="I10" s="31"/>
      <c r="J10" s="32">
        <v>32781559</v>
      </c>
      <c r="K10" s="33">
        <v>2869994</v>
      </c>
      <c r="L10" s="33"/>
      <c r="M10" s="33"/>
      <c r="N10" s="33"/>
      <c r="O10" s="34">
        <f t="shared" ref="O10:O16" si="1">SUM(J10:N10)</f>
        <v>35651553</v>
      </c>
      <c r="P10" s="7"/>
    </row>
    <row r="11" spans="1:194" x14ac:dyDescent="0.2">
      <c r="A11" s="35" t="s">
        <v>27</v>
      </c>
      <c r="B11" s="36" t="s">
        <v>28</v>
      </c>
      <c r="C11" s="37"/>
      <c r="D11" s="38"/>
      <c r="E11" s="38"/>
      <c r="F11" s="38"/>
      <c r="G11" s="38"/>
      <c r="H11" s="34">
        <f t="shared" si="0"/>
        <v>0</v>
      </c>
      <c r="I11" s="31"/>
      <c r="J11" s="39">
        <v>500000</v>
      </c>
      <c r="K11" s="38"/>
      <c r="L11" s="38"/>
      <c r="M11" s="38"/>
      <c r="N11" s="38"/>
      <c r="O11" s="34">
        <f t="shared" si="1"/>
        <v>500000</v>
      </c>
      <c r="P11" s="7"/>
    </row>
    <row r="12" spans="1:194" ht="25.5" x14ac:dyDescent="0.2">
      <c r="A12" s="35" t="s">
        <v>29</v>
      </c>
      <c r="B12" s="36" t="s">
        <v>30</v>
      </c>
      <c r="C12" s="37">
        <v>30982865</v>
      </c>
      <c r="D12" s="38">
        <f>63000000+1499571</f>
        <v>64499571</v>
      </c>
      <c r="E12" s="38"/>
      <c r="F12" s="38"/>
      <c r="G12" s="38"/>
      <c r="H12" s="40">
        <f t="shared" si="0"/>
        <v>95482436</v>
      </c>
      <c r="I12" s="41"/>
      <c r="J12" s="42">
        <f>31791596+3278940</f>
        <v>35070536</v>
      </c>
      <c r="K12" s="38">
        <v>7747000</v>
      </c>
      <c r="L12" s="38"/>
      <c r="M12" s="38"/>
      <c r="N12" s="38"/>
      <c r="O12" s="34">
        <f t="shared" si="1"/>
        <v>42817536</v>
      </c>
      <c r="P12" s="7"/>
    </row>
    <row r="13" spans="1:194" ht="25.5" x14ac:dyDescent="0.2">
      <c r="A13" s="35" t="s">
        <v>31</v>
      </c>
      <c r="B13" s="36" t="s">
        <v>32</v>
      </c>
      <c r="C13" s="37"/>
      <c r="D13" s="43"/>
      <c r="E13" s="38"/>
      <c r="F13" s="38"/>
      <c r="G13" s="38"/>
      <c r="H13" s="40">
        <f t="shared" si="0"/>
        <v>0</v>
      </c>
      <c r="I13" s="44" t="e">
        <f>SUM(#REF!)</f>
        <v>#REF!</v>
      </c>
      <c r="J13" s="39">
        <v>9921632</v>
      </c>
      <c r="K13" s="38"/>
      <c r="L13" s="38"/>
      <c r="M13" s="38"/>
      <c r="N13" s="38"/>
      <c r="O13" s="34">
        <f t="shared" si="1"/>
        <v>9921632</v>
      </c>
      <c r="P13" s="7"/>
    </row>
    <row r="14" spans="1:194" ht="25.5" x14ac:dyDescent="0.2">
      <c r="A14" s="35" t="s">
        <v>33</v>
      </c>
      <c r="B14" s="36" t="s">
        <v>34</v>
      </c>
      <c r="C14" s="45">
        <f>1586619919+131199793+48966750-4715+107725-1227663</f>
        <v>1765661809</v>
      </c>
      <c r="D14" s="38"/>
      <c r="E14" s="38"/>
      <c r="F14" s="46"/>
      <c r="G14" s="46"/>
      <c r="H14" s="40">
        <f t="shared" si="0"/>
        <v>1765661809</v>
      </c>
      <c r="I14" s="31"/>
      <c r="J14" s="39">
        <v>49106750</v>
      </c>
      <c r="K14" s="38"/>
      <c r="L14" s="46"/>
      <c r="M14" s="46"/>
      <c r="N14" s="46"/>
      <c r="O14" s="34">
        <f t="shared" si="1"/>
        <v>49106750</v>
      </c>
      <c r="P14" s="7"/>
    </row>
    <row r="15" spans="1:194" x14ac:dyDescent="0.2">
      <c r="A15" s="35" t="s">
        <v>35</v>
      </c>
      <c r="B15" s="36" t="s">
        <v>36</v>
      </c>
      <c r="C15" s="37"/>
      <c r="D15" s="47"/>
      <c r="E15" s="38"/>
      <c r="F15" s="38"/>
      <c r="G15" s="38"/>
      <c r="H15" s="40">
        <f t="shared" ref="H15" si="2">SUM(C15:G15)</f>
        <v>0</v>
      </c>
      <c r="I15" s="31"/>
      <c r="J15" s="48">
        <v>24566831</v>
      </c>
      <c r="K15" s="49"/>
      <c r="L15" s="49"/>
      <c r="M15" s="49"/>
      <c r="N15" s="49"/>
      <c r="O15" s="34">
        <f t="shared" ref="O15" si="3">SUM(J15:N15)</f>
        <v>24566831</v>
      </c>
      <c r="P15" s="7"/>
    </row>
    <row r="16" spans="1:194" ht="13.5" thickBot="1" x14ac:dyDescent="0.25">
      <c r="A16" s="50" t="s">
        <v>37</v>
      </c>
      <c r="B16" s="51" t="s">
        <v>38</v>
      </c>
      <c r="C16" s="52"/>
      <c r="D16" s="53"/>
      <c r="E16" s="53"/>
      <c r="F16" s="53"/>
      <c r="G16" s="53">
        <v>847491815</v>
      </c>
      <c r="H16" s="54">
        <f t="shared" si="0"/>
        <v>847491815</v>
      </c>
      <c r="I16" s="31"/>
      <c r="J16" s="48">
        <v>636000</v>
      </c>
      <c r="K16" s="49"/>
      <c r="L16" s="49">
        <v>1573842192</v>
      </c>
      <c r="M16" s="49"/>
      <c r="N16" s="49"/>
      <c r="O16" s="34">
        <f t="shared" si="1"/>
        <v>1574478192</v>
      </c>
      <c r="P16" s="7"/>
    </row>
    <row r="17" spans="1:16" s="7" customFormat="1" ht="14.25" thickBot="1" x14ac:dyDescent="0.3">
      <c r="A17" s="167" t="s">
        <v>39</v>
      </c>
      <c r="B17" s="168" t="s">
        <v>39</v>
      </c>
      <c r="C17" s="171" t="s">
        <v>39</v>
      </c>
      <c r="D17" s="171" t="s">
        <v>39</v>
      </c>
      <c r="E17" s="171" t="s">
        <v>39</v>
      </c>
      <c r="F17" s="171" t="s">
        <v>39</v>
      </c>
      <c r="G17" s="171" t="s">
        <v>39</v>
      </c>
      <c r="H17" s="171" t="s">
        <v>39</v>
      </c>
      <c r="I17" s="169" t="s">
        <v>39</v>
      </c>
      <c r="J17" s="171" t="s">
        <v>39</v>
      </c>
      <c r="K17" s="171" t="s">
        <v>39</v>
      </c>
      <c r="L17" s="171" t="s">
        <v>39</v>
      </c>
      <c r="M17" s="171" t="s">
        <v>39</v>
      </c>
      <c r="N17" s="171" t="s">
        <v>39</v>
      </c>
      <c r="O17" s="172" t="s">
        <v>39</v>
      </c>
    </row>
    <row r="18" spans="1:16" s="7" customFormat="1" x14ac:dyDescent="0.2">
      <c r="A18" s="55" t="s">
        <v>40</v>
      </c>
      <c r="B18" s="56" t="s">
        <v>41</v>
      </c>
      <c r="C18" s="28"/>
      <c r="D18" s="29"/>
      <c r="E18" s="29"/>
      <c r="F18" s="29"/>
      <c r="G18" s="29"/>
      <c r="H18" s="30">
        <f t="shared" ref="H18:H24" si="4">SUM(C18:G18)</f>
        <v>0</v>
      </c>
      <c r="I18" s="57"/>
      <c r="J18" s="58">
        <v>37424697</v>
      </c>
      <c r="K18" s="29">
        <v>5000000</v>
      </c>
      <c r="L18" s="29"/>
      <c r="M18" s="29"/>
      <c r="N18" s="29"/>
      <c r="O18" s="30">
        <f t="shared" ref="O18:O24" si="5">SUM(J18:N18)</f>
        <v>42424697</v>
      </c>
    </row>
    <row r="19" spans="1:16" s="7" customFormat="1" ht="25.5" x14ac:dyDescent="0.2">
      <c r="A19" s="59" t="s">
        <v>42</v>
      </c>
      <c r="B19" s="60" t="s">
        <v>43</v>
      </c>
      <c r="C19" s="37"/>
      <c r="D19" s="38"/>
      <c r="E19" s="38"/>
      <c r="F19" s="38"/>
      <c r="G19" s="38"/>
      <c r="H19" s="40">
        <f t="shared" si="4"/>
        <v>0</v>
      </c>
      <c r="I19" s="57"/>
      <c r="J19" s="39">
        <v>47000</v>
      </c>
      <c r="K19" s="38"/>
      <c r="L19" s="38"/>
      <c r="M19" s="38"/>
      <c r="N19" s="38"/>
      <c r="O19" s="40">
        <f t="shared" si="5"/>
        <v>47000</v>
      </c>
    </row>
    <row r="20" spans="1:16" s="7" customFormat="1" x14ac:dyDescent="0.2">
      <c r="A20" s="59" t="s">
        <v>44</v>
      </c>
      <c r="B20" s="60" t="s">
        <v>45</v>
      </c>
      <c r="C20" s="37"/>
      <c r="D20" s="38"/>
      <c r="E20" s="38"/>
      <c r="F20" s="38"/>
      <c r="G20" s="38"/>
      <c r="H20" s="40">
        <f t="shared" si="4"/>
        <v>0</v>
      </c>
      <c r="I20" s="57"/>
      <c r="J20" s="39"/>
      <c r="K20" s="38">
        <v>250000</v>
      </c>
      <c r="L20" s="38"/>
      <c r="M20" s="38"/>
      <c r="N20" s="38"/>
      <c r="O20" s="40">
        <f t="shared" si="5"/>
        <v>250000</v>
      </c>
    </row>
    <row r="21" spans="1:16" s="7" customFormat="1" ht="25.5" x14ac:dyDescent="0.2">
      <c r="A21" s="59" t="s">
        <v>46</v>
      </c>
      <c r="B21" s="60" t="s">
        <v>47</v>
      </c>
      <c r="C21" s="37"/>
      <c r="D21" s="38"/>
      <c r="E21" s="38"/>
      <c r="F21" s="38"/>
      <c r="G21" s="38"/>
      <c r="H21" s="40">
        <f t="shared" si="4"/>
        <v>0</v>
      </c>
      <c r="I21" s="57"/>
      <c r="J21" s="39">
        <v>5592279</v>
      </c>
      <c r="K21" s="38">
        <v>46370421</v>
      </c>
      <c r="L21" s="38"/>
      <c r="M21" s="38"/>
      <c r="N21" s="38"/>
      <c r="O21" s="40">
        <f t="shared" si="5"/>
        <v>51962700</v>
      </c>
    </row>
    <row r="22" spans="1:16" s="7" customFormat="1" ht="25.5" x14ac:dyDescent="0.2">
      <c r="A22" s="61" t="s">
        <v>48</v>
      </c>
      <c r="B22" s="62" t="s">
        <v>49</v>
      </c>
      <c r="C22" s="63"/>
      <c r="D22" s="38"/>
      <c r="E22" s="64"/>
      <c r="F22" s="64"/>
      <c r="G22" s="65"/>
      <c r="H22" s="40">
        <f>SUM(C22:G22)</f>
        <v>0</v>
      </c>
      <c r="I22" s="66"/>
      <c r="J22" s="39">
        <v>337820</v>
      </c>
      <c r="K22" s="38"/>
      <c r="L22" s="65"/>
      <c r="M22" s="65"/>
      <c r="N22" s="65"/>
      <c r="O22" s="40">
        <f t="shared" si="5"/>
        <v>337820</v>
      </c>
    </row>
    <row r="23" spans="1:16" s="7" customFormat="1" ht="25.5" x14ac:dyDescent="0.2">
      <c r="A23" s="59" t="s">
        <v>50</v>
      </c>
      <c r="B23" s="60" t="s">
        <v>51</v>
      </c>
      <c r="C23" s="37">
        <v>25525800</v>
      </c>
      <c r="D23" s="38">
        <v>100000000</v>
      </c>
      <c r="E23" s="38"/>
      <c r="F23" s="38"/>
      <c r="G23" s="38"/>
      <c r="H23" s="40">
        <f t="shared" si="4"/>
        <v>125525800</v>
      </c>
      <c r="I23" s="57"/>
      <c r="J23" s="39">
        <v>28137400</v>
      </c>
      <c r="K23" s="38">
        <v>97670000</v>
      </c>
      <c r="L23" s="38"/>
      <c r="M23" s="38"/>
      <c r="N23" s="38"/>
      <c r="O23" s="40">
        <f t="shared" si="5"/>
        <v>125807400</v>
      </c>
    </row>
    <row r="24" spans="1:16" s="7" customFormat="1" ht="26.25" thickBot="1" x14ac:dyDescent="0.25">
      <c r="A24" s="67" t="s">
        <v>52</v>
      </c>
      <c r="B24" s="68" t="s">
        <v>53</v>
      </c>
      <c r="C24" s="69"/>
      <c r="D24" s="70">
        <v>3482179</v>
      </c>
      <c r="E24" s="70"/>
      <c r="F24" s="70"/>
      <c r="G24" s="70"/>
      <c r="H24" s="71">
        <f t="shared" si="4"/>
        <v>3482179</v>
      </c>
      <c r="I24" s="57"/>
      <c r="J24" s="72">
        <v>773900</v>
      </c>
      <c r="K24" s="70"/>
      <c r="L24" s="70"/>
      <c r="M24" s="70"/>
      <c r="N24" s="70"/>
      <c r="O24" s="71">
        <f t="shared" si="5"/>
        <v>773900</v>
      </c>
    </row>
    <row r="25" spans="1:16" ht="14.25" thickBot="1" x14ac:dyDescent="0.3">
      <c r="A25" s="167" t="s">
        <v>54</v>
      </c>
      <c r="B25" s="168"/>
      <c r="C25" s="168"/>
      <c r="D25" s="168"/>
      <c r="E25" s="168"/>
      <c r="F25" s="168"/>
      <c r="G25" s="168"/>
      <c r="H25" s="168"/>
      <c r="I25" s="169"/>
      <c r="J25" s="168"/>
      <c r="K25" s="168"/>
      <c r="L25" s="168"/>
      <c r="M25" s="168"/>
      <c r="N25" s="168"/>
      <c r="O25" s="180"/>
      <c r="P25" s="7"/>
    </row>
    <row r="26" spans="1:16" ht="25.5" x14ac:dyDescent="0.2">
      <c r="A26" s="73" t="s">
        <v>55</v>
      </c>
      <c r="B26" s="74" t="s">
        <v>56</v>
      </c>
      <c r="C26" s="29">
        <v>507601</v>
      </c>
      <c r="D26" s="75"/>
      <c r="E26" s="75"/>
      <c r="F26" s="75"/>
      <c r="G26" s="75"/>
      <c r="H26" s="30">
        <f>SUM(C26:G26)</f>
        <v>507601</v>
      </c>
      <c r="I26" s="76"/>
      <c r="J26" s="58">
        <v>25486091</v>
      </c>
      <c r="K26" s="75"/>
      <c r="L26" s="75"/>
      <c r="M26" s="75"/>
      <c r="N26" s="75"/>
      <c r="O26" s="30">
        <f>SUM(J26:N26)</f>
        <v>25486091</v>
      </c>
      <c r="P26" s="7"/>
    </row>
    <row r="27" spans="1:16" ht="25.5" x14ac:dyDescent="0.2">
      <c r="A27" s="77" t="s">
        <v>57</v>
      </c>
      <c r="B27" s="78" t="s">
        <v>58</v>
      </c>
      <c r="C27" s="38"/>
      <c r="D27" s="38"/>
      <c r="E27" s="38"/>
      <c r="F27" s="38"/>
      <c r="G27" s="38"/>
      <c r="H27" s="40">
        <f>SUM(C27:G27)</f>
        <v>0</v>
      </c>
      <c r="I27" s="79"/>
      <c r="J27" s="39">
        <v>835000</v>
      </c>
      <c r="K27" s="46"/>
      <c r="L27" s="46"/>
      <c r="M27" s="46"/>
      <c r="N27" s="46"/>
      <c r="O27" s="40">
        <f>SUM(J27:N27)</f>
        <v>835000</v>
      </c>
      <c r="P27" s="7"/>
    </row>
    <row r="28" spans="1:16" ht="25.5" x14ac:dyDescent="0.2">
      <c r="A28" s="77" t="s">
        <v>59</v>
      </c>
      <c r="B28" s="78" t="s">
        <v>60</v>
      </c>
      <c r="C28" s="38">
        <v>1000000</v>
      </c>
      <c r="D28" s="46"/>
      <c r="E28" s="65"/>
      <c r="F28" s="46"/>
      <c r="G28" s="46"/>
      <c r="H28" s="40">
        <f>SUM(C28:G28)</f>
        <v>1000000</v>
      </c>
      <c r="I28" s="79"/>
      <c r="J28" s="80"/>
      <c r="K28" s="38">
        <v>359410</v>
      </c>
      <c r="L28" s="46"/>
      <c r="M28" s="46"/>
      <c r="N28" s="46"/>
      <c r="O28" s="40">
        <f>SUM(J28:N28)</f>
        <v>359410</v>
      </c>
      <c r="P28" s="7"/>
    </row>
    <row r="29" spans="1:16" ht="26.25" thickBot="1" x14ac:dyDescent="0.25">
      <c r="A29" s="81" t="s">
        <v>61</v>
      </c>
      <c r="B29" s="82" t="s">
        <v>62</v>
      </c>
      <c r="C29" s="70"/>
      <c r="D29" s="83"/>
      <c r="E29" s="84"/>
      <c r="F29" s="83"/>
      <c r="G29" s="83"/>
      <c r="H29" s="40">
        <f>SUM(C29:G29)</f>
        <v>0</v>
      </c>
      <c r="I29" s="85"/>
      <c r="J29" s="72">
        <v>9423700</v>
      </c>
      <c r="K29" s="70"/>
      <c r="L29" s="83"/>
      <c r="M29" s="83"/>
      <c r="N29" s="83"/>
      <c r="O29" s="40">
        <f>SUM(J29:N29)</f>
        <v>9423700</v>
      </c>
      <c r="P29" s="7"/>
    </row>
    <row r="30" spans="1:16" ht="14.25" thickBot="1" x14ac:dyDescent="0.3">
      <c r="A30" s="181" t="s">
        <v>63</v>
      </c>
      <c r="B30" s="182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4"/>
      <c r="P30" s="7"/>
    </row>
    <row r="31" spans="1:16" ht="25.5" x14ac:dyDescent="0.2">
      <c r="A31" s="73" t="s">
        <v>64</v>
      </c>
      <c r="B31" s="86" t="s">
        <v>65</v>
      </c>
      <c r="C31" s="58">
        <v>17763750</v>
      </c>
      <c r="D31" s="29">
        <v>21590900</v>
      </c>
      <c r="E31" s="28"/>
      <c r="F31" s="29"/>
      <c r="G31" s="29"/>
      <c r="H31" s="30">
        <f>SUM(C31:G31)</f>
        <v>39354650</v>
      </c>
      <c r="I31" s="79"/>
      <c r="J31" s="58">
        <v>49080136</v>
      </c>
      <c r="K31" s="29">
        <v>470243389</v>
      </c>
      <c r="L31" s="29"/>
      <c r="M31" s="29"/>
      <c r="N31" s="29"/>
      <c r="O31" s="30">
        <f>SUM(J31:N31)</f>
        <v>519323525</v>
      </c>
      <c r="P31" s="7"/>
    </row>
    <row r="32" spans="1:16" x14ac:dyDescent="0.2">
      <c r="A32" s="77" t="s">
        <v>66</v>
      </c>
      <c r="B32" s="87" t="s">
        <v>67</v>
      </c>
      <c r="C32" s="32"/>
      <c r="D32" s="33"/>
      <c r="E32" s="88"/>
      <c r="F32" s="33"/>
      <c r="G32" s="33"/>
      <c r="H32" s="34">
        <f>SUM(C32:G32)</f>
        <v>0</v>
      </c>
      <c r="I32" s="79"/>
      <c r="J32" s="32">
        <v>31945438</v>
      </c>
      <c r="K32" s="33">
        <v>381000</v>
      </c>
      <c r="L32" s="33"/>
      <c r="M32" s="33"/>
      <c r="N32" s="33"/>
      <c r="O32" s="34">
        <f>SUM(J32:N32)</f>
        <v>32326438</v>
      </c>
      <c r="P32" s="7"/>
    </row>
    <row r="33" spans="1:16" x14ac:dyDescent="0.2">
      <c r="A33" s="77" t="s">
        <v>68</v>
      </c>
      <c r="B33" s="87" t="s">
        <v>69</v>
      </c>
      <c r="C33" s="89"/>
      <c r="D33" s="38"/>
      <c r="E33" s="38"/>
      <c r="F33" s="38"/>
      <c r="G33" s="38"/>
      <c r="H33" s="40">
        <f>SUM(C33:G33)</f>
        <v>0</v>
      </c>
      <c r="I33" s="79"/>
      <c r="J33" s="39">
        <v>12658308</v>
      </c>
      <c r="K33" s="38">
        <v>1017270</v>
      </c>
      <c r="L33" s="38"/>
      <c r="M33" s="38"/>
      <c r="N33" s="38"/>
      <c r="O33" s="34">
        <f>SUM(J33:N33)</f>
        <v>13675578</v>
      </c>
      <c r="P33" s="7"/>
    </row>
    <row r="34" spans="1:16" ht="26.25" thickBot="1" x14ac:dyDescent="0.25">
      <c r="A34" s="81" t="s">
        <v>70</v>
      </c>
      <c r="B34" s="90" t="s">
        <v>71</v>
      </c>
      <c r="C34" s="72">
        <v>5890000</v>
      </c>
      <c r="D34" s="70"/>
      <c r="E34" s="70">
        <v>7000000</v>
      </c>
      <c r="F34" s="70"/>
      <c r="G34" s="70"/>
      <c r="H34" s="71">
        <f>SUM(C34:G34)</f>
        <v>12890000</v>
      </c>
      <c r="I34" s="91"/>
      <c r="J34" s="72">
        <v>58668853</v>
      </c>
      <c r="K34" s="70">
        <v>29960380</v>
      </c>
      <c r="L34" s="70"/>
      <c r="M34" s="70"/>
      <c r="N34" s="70"/>
      <c r="O34" s="54">
        <f>SUM(J34:N34)</f>
        <v>88629233</v>
      </c>
      <c r="P34" s="7"/>
    </row>
    <row r="35" spans="1:16" ht="15.75" thickBot="1" x14ac:dyDescent="0.3">
      <c r="A35" s="185" t="s">
        <v>72</v>
      </c>
      <c r="B35" s="186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7"/>
      <c r="P35" s="7"/>
    </row>
    <row r="36" spans="1:16" x14ac:dyDescent="0.2">
      <c r="A36" s="92" t="s">
        <v>73</v>
      </c>
      <c r="B36" s="93" t="s">
        <v>74</v>
      </c>
      <c r="C36" s="28">
        <v>22269503</v>
      </c>
      <c r="D36" s="94"/>
      <c r="E36" s="94"/>
      <c r="F36" s="94"/>
      <c r="G36" s="94"/>
      <c r="H36" s="30">
        <f t="shared" ref="H36:H42" si="6">SUM(C36:G36)</f>
        <v>22269503</v>
      </c>
      <c r="I36" s="95"/>
      <c r="J36" s="96">
        <v>22304482</v>
      </c>
      <c r="K36" s="29">
        <v>914000</v>
      </c>
      <c r="L36" s="97"/>
      <c r="M36" s="97"/>
      <c r="N36" s="97"/>
      <c r="O36" s="30">
        <f t="shared" ref="O36:O42" si="7">SUM(J36:N36)</f>
        <v>23218482</v>
      </c>
      <c r="P36" s="7"/>
    </row>
    <row r="37" spans="1:16" x14ac:dyDescent="0.2">
      <c r="A37" s="98" t="s">
        <v>75</v>
      </c>
      <c r="B37" s="99" t="s">
        <v>76</v>
      </c>
      <c r="C37" s="88">
        <v>2244020</v>
      </c>
      <c r="D37" s="100"/>
      <c r="E37" s="100"/>
      <c r="F37" s="100"/>
      <c r="G37" s="100"/>
      <c r="H37" s="34">
        <f t="shared" si="6"/>
        <v>2244020</v>
      </c>
      <c r="I37" s="101"/>
      <c r="J37" s="102">
        <v>32313615</v>
      </c>
      <c r="K37" s="33"/>
      <c r="L37" s="103"/>
      <c r="M37" s="103"/>
      <c r="N37" s="103"/>
      <c r="O37" s="34">
        <f t="shared" si="7"/>
        <v>32313615</v>
      </c>
      <c r="P37" s="7"/>
    </row>
    <row r="38" spans="1:16" x14ac:dyDescent="0.2">
      <c r="A38" s="104" t="s">
        <v>77</v>
      </c>
      <c r="B38" s="105" t="s">
        <v>78</v>
      </c>
      <c r="C38" s="37"/>
      <c r="D38" s="37"/>
      <c r="E38" s="37"/>
      <c r="F38" s="37"/>
      <c r="G38" s="37"/>
      <c r="H38" s="40">
        <f>SUM(C38:G38)</f>
        <v>0</v>
      </c>
      <c r="I38" s="106"/>
      <c r="J38" s="107">
        <v>47177800</v>
      </c>
      <c r="K38" s="38"/>
      <c r="L38" s="38"/>
      <c r="M38" s="38"/>
      <c r="N38" s="38"/>
      <c r="O38" s="34">
        <f>SUM(J38:N38)</f>
        <v>47177800</v>
      </c>
      <c r="P38" s="7"/>
    </row>
    <row r="39" spans="1:16" x14ac:dyDescent="0.2">
      <c r="A39" s="104" t="s">
        <v>79</v>
      </c>
      <c r="B39" s="105" t="s">
        <v>80</v>
      </c>
      <c r="C39" s="37"/>
      <c r="D39" s="38"/>
      <c r="E39" s="38"/>
      <c r="F39" s="38"/>
      <c r="G39" s="38"/>
      <c r="H39" s="40">
        <f t="shared" si="6"/>
        <v>0</v>
      </c>
      <c r="I39" s="79"/>
      <c r="J39" s="39">
        <v>3600000</v>
      </c>
      <c r="K39" s="38"/>
      <c r="L39" s="38"/>
      <c r="M39" s="38"/>
      <c r="N39" s="38"/>
      <c r="O39" s="34">
        <f t="shared" si="7"/>
        <v>3600000</v>
      </c>
      <c r="P39" s="7"/>
    </row>
    <row r="40" spans="1:16" x14ac:dyDescent="0.2">
      <c r="A40" s="104" t="s">
        <v>81</v>
      </c>
      <c r="B40" s="105" t="s">
        <v>82</v>
      </c>
      <c r="C40" s="37"/>
      <c r="D40" s="38"/>
      <c r="E40" s="38"/>
      <c r="F40" s="38"/>
      <c r="G40" s="38"/>
      <c r="H40" s="40">
        <f>SUM(C40:G40)</f>
        <v>0</v>
      </c>
      <c r="I40" s="108"/>
      <c r="J40" s="39">
        <v>14315587</v>
      </c>
      <c r="K40" s="38"/>
      <c r="L40" s="38"/>
      <c r="M40" s="38"/>
      <c r="N40" s="38"/>
      <c r="O40" s="34">
        <f>SUM(J40:N40)</f>
        <v>14315587</v>
      </c>
      <c r="P40" s="7"/>
    </row>
    <row r="41" spans="1:16" x14ac:dyDescent="0.2">
      <c r="A41" s="104" t="s">
        <v>83</v>
      </c>
      <c r="B41" s="105" t="s">
        <v>84</v>
      </c>
      <c r="C41" s="37"/>
      <c r="D41" s="65"/>
      <c r="E41" s="65"/>
      <c r="F41" s="65"/>
      <c r="G41" s="65"/>
      <c r="H41" s="40">
        <f>SUM(C41:G41)</f>
        <v>0</v>
      </c>
      <c r="I41" s="109"/>
      <c r="J41" s="39">
        <v>5969000</v>
      </c>
      <c r="K41" s="38">
        <v>127000</v>
      </c>
      <c r="L41" s="65"/>
      <c r="M41" s="65"/>
      <c r="N41" s="65"/>
      <c r="O41" s="34">
        <f>SUM(J41:N41)</f>
        <v>6096000</v>
      </c>
      <c r="P41" s="7"/>
    </row>
    <row r="42" spans="1:16" ht="26.25" thickBot="1" x14ac:dyDescent="0.25">
      <c r="A42" s="110" t="s">
        <v>85</v>
      </c>
      <c r="B42" s="111" t="s">
        <v>86</v>
      </c>
      <c r="C42" s="69">
        <v>400000</v>
      </c>
      <c r="D42" s="70">
        <v>100000</v>
      </c>
      <c r="E42" s="70"/>
      <c r="F42" s="70"/>
      <c r="G42" s="70"/>
      <c r="H42" s="71">
        <f t="shared" si="6"/>
        <v>500000</v>
      </c>
      <c r="I42" s="85"/>
      <c r="J42" s="72">
        <v>633985</v>
      </c>
      <c r="K42" s="70">
        <v>166015</v>
      </c>
      <c r="L42" s="70"/>
      <c r="M42" s="70"/>
      <c r="N42" s="70"/>
      <c r="O42" s="54">
        <f t="shared" si="7"/>
        <v>800000</v>
      </c>
      <c r="P42" s="7"/>
    </row>
    <row r="43" spans="1:16" ht="14.25" thickBot="1" x14ac:dyDescent="0.3">
      <c r="A43" s="167" t="s">
        <v>87</v>
      </c>
      <c r="B43" s="168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70"/>
      <c r="P43" s="7"/>
    </row>
    <row r="44" spans="1:16" ht="25.5" x14ac:dyDescent="0.2">
      <c r="A44" s="112" t="s">
        <v>88</v>
      </c>
      <c r="B44" s="113" t="s">
        <v>89</v>
      </c>
      <c r="C44" s="114"/>
      <c r="D44" s="115"/>
      <c r="E44" s="115"/>
      <c r="F44" s="115"/>
      <c r="G44" s="115"/>
      <c r="H44" s="116">
        <f>SUM(C44:G44)</f>
        <v>0</v>
      </c>
      <c r="I44" s="76"/>
      <c r="J44" s="117">
        <v>6383081</v>
      </c>
      <c r="K44" s="115">
        <v>2813609</v>
      </c>
      <c r="L44" s="115"/>
      <c r="M44" s="115"/>
      <c r="N44" s="115"/>
      <c r="O44" s="116">
        <f>SUM(J44:N44)</f>
        <v>9196690</v>
      </c>
      <c r="P44" s="7"/>
    </row>
    <row r="45" spans="1:16" ht="25.5" x14ac:dyDescent="0.2">
      <c r="A45" s="118" t="s">
        <v>90</v>
      </c>
      <c r="B45" s="36" t="s">
        <v>91</v>
      </c>
      <c r="C45" s="37"/>
      <c r="D45" s="38"/>
      <c r="E45" s="38"/>
      <c r="F45" s="38"/>
      <c r="G45" s="38"/>
      <c r="H45" s="40">
        <f>SUM(C45:G45)</f>
        <v>0</v>
      </c>
      <c r="I45" s="119"/>
      <c r="J45" s="42">
        <v>2185107</v>
      </c>
      <c r="K45" s="38"/>
      <c r="L45" s="38"/>
      <c r="M45" s="38"/>
      <c r="N45" s="38"/>
      <c r="O45" s="40">
        <f>SUM(J45:N45)</f>
        <v>2185107</v>
      </c>
      <c r="P45" s="7"/>
    </row>
    <row r="46" spans="1:16" x14ac:dyDescent="0.2">
      <c r="A46" s="120" t="s">
        <v>92</v>
      </c>
      <c r="B46" s="121" t="s">
        <v>93</v>
      </c>
      <c r="C46" s="122">
        <v>698500</v>
      </c>
      <c r="D46" s="123"/>
      <c r="E46" s="123"/>
      <c r="F46" s="123"/>
      <c r="G46" s="123"/>
      <c r="H46" s="34">
        <f>SUM(C46:G46)</f>
        <v>698500</v>
      </c>
      <c r="I46" s="79"/>
      <c r="J46" s="124">
        <v>6637128</v>
      </c>
      <c r="K46" s="123"/>
      <c r="L46" s="123"/>
      <c r="M46" s="123"/>
      <c r="N46" s="123"/>
      <c r="O46" s="34">
        <f>SUM(J46:N46)</f>
        <v>6637128</v>
      </c>
      <c r="P46" s="7"/>
    </row>
    <row r="47" spans="1:16" s="128" customFormat="1" x14ac:dyDescent="0.2">
      <c r="A47" s="118" t="s">
        <v>94</v>
      </c>
      <c r="B47" s="36" t="s">
        <v>95</v>
      </c>
      <c r="C47" s="125">
        <v>411176</v>
      </c>
      <c r="D47" s="126"/>
      <c r="E47" s="126"/>
      <c r="F47" s="126"/>
      <c r="G47" s="126"/>
      <c r="H47" s="40">
        <f>SUM(C47:G47)</f>
        <v>411176</v>
      </c>
      <c r="I47" s="127"/>
      <c r="J47" s="48">
        <v>42449867</v>
      </c>
      <c r="K47" s="49">
        <v>5911806</v>
      </c>
      <c r="L47" s="49"/>
      <c r="M47" s="49"/>
      <c r="N47" s="49"/>
      <c r="O47" s="34">
        <f>SUM(J47:N47)</f>
        <v>48361673</v>
      </c>
    </row>
    <row r="48" spans="1:16" s="128" customFormat="1" ht="39" thickBot="1" x14ac:dyDescent="0.25">
      <c r="A48" s="110" t="s">
        <v>96</v>
      </c>
      <c r="B48" s="111" t="s">
        <v>97</v>
      </c>
      <c r="C48" s="125">
        <v>30768216</v>
      </c>
      <c r="D48" s="49">
        <v>806423</v>
      </c>
      <c r="E48" s="126"/>
      <c r="F48" s="126"/>
      <c r="G48" s="126"/>
      <c r="H48" s="129">
        <f>SUM(C48:G48)</f>
        <v>31574639</v>
      </c>
      <c r="I48" s="127"/>
      <c r="J48" s="48">
        <v>52345692</v>
      </c>
      <c r="K48" s="49">
        <v>1569049</v>
      </c>
      <c r="L48" s="49"/>
      <c r="M48" s="49"/>
      <c r="N48" s="49"/>
      <c r="O48" s="34">
        <f>SUM(J48:N48)</f>
        <v>53914741</v>
      </c>
    </row>
    <row r="49" spans="1:16" s="128" customFormat="1" ht="14.25" thickBot="1" x14ac:dyDescent="0.3">
      <c r="A49" s="167" t="s">
        <v>98</v>
      </c>
      <c r="B49" s="168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70"/>
    </row>
    <row r="50" spans="1:16" s="128" customFormat="1" ht="13.5" thickBot="1" x14ac:dyDescent="0.25">
      <c r="A50" s="130" t="s">
        <v>99</v>
      </c>
      <c r="B50" s="27" t="s">
        <v>100</v>
      </c>
      <c r="C50" s="122"/>
      <c r="D50" s="123"/>
      <c r="E50" s="123"/>
      <c r="F50" s="123"/>
      <c r="G50" s="123"/>
      <c r="H50" s="34">
        <f>SUM(C50:G50)</f>
        <v>0</v>
      </c>
      <c r="I50" s="79"/>
      <c r="J50" s="131">
        <f>2661800+2631637+1951101</f>
        <v>7244538</v>
      </c>
      <c r="K50" s="123">
        <v>220802416</v>
      </c>
      <c r="L50" s="123"/>
      <c r="M50" s="123"/>
      <c r="N50" s="123"/>
      <c r="O50" s="34">
        <f>SUM(J50:N50)</f>
        <v>228046954</v>
      </c>
    </row>
    <row r="51" spans="1:16" ht="14.25" thickBot="1" x14ac:dyDescent="0.3">
      <c r="A51" s="167" t="s">
        <v>101</v>
      </c>
      <c r="B51" s="168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2"/>
      <c r="P51" s="7"/>
    </row>
    <row r="52" spans="1:16" ht="25.5" x14ac:dyDescent="0.2">
      <c r="A52" s="132">
        <v>101211</v>
      </c>
      <c r="B52" s="113" t="s">
        <v>102</v>
      </c>
      <c r="C52" s="114"/>
      <c r="D52" s="115"/>
      <c r="E52" s="115"/>
      <c r="F52" s="115"/>
      <c r="G52" s="115"/>
      <c r="H52" s="116">
        <f t="shared" ref="H52" si="8">SUM(C52:G52)</f>
        <v>0</v>
      </c>
      <c r="I52" s="133"/>
      <c r="J52" s="97">
        <v>4079529</v>
      </c>
      <c r="K52" s="29"/>
      <c r="L52" s="29"/>
      <c r="M52" s="29"/>
      <c r="N52" s="29"/>
      <c r="O52" s="30">
        <f t="shared" ref="O52:O59" si="9">SUM(J52:N52)</f>
        <v>4079529</v>
      </c>
      <c r="P52" s="7"/>
    </row>
    <row r="53" spans="1:16" x14ac:dyDescent="0.2">
      <c r="A53" s="134">
        <v>102023</v>
      </c>
      <c r="B53" s="36" t="s">
        <v>103</v>
      </c>
      <c r="C53" s="37"/>
      <c r="D53" s="38"/>
      <c r="E53" s="38"/>
      <c r="F53" s="38"/>
      <c r="G53" s="38"/>
      <c r="H53" s="40"/>
      <c r="I53" s="135"/>
      <c r="J53" s="65">
        <v>6563195</v>
      </c>
      <c r="K53" s="38"/>
      <c r="L53" s="38"/>
      <c r="M53" s="38"/>
      <c r="N53" s="38"/>
      <c r="O53" s="40">
        <f t="shared" si="9"/>
        <v>6563195</v>
      </c>
      <c r="P53" s="7"/>
    </row>
    <row r="54" spans="1:16" x14ac:dyDescent="0.2">
      <c r="A54" s="136">
        <v>102024</v>
      </c>
      <c r="B54" s="121" t="s">
        <v>104</v>
      </c>
      <c r="C54" s="122"/>
      <c r="D54" s="123"/>
      <c r="E54" s="123"/>
      <c r="F54" s="123"/>
      <c r="G54" s="123"/>
      <c r="H54" s="34"/>
      <c r="I54" s="135"/>
      <c r="J54" s="65">
        <v>1419754</v>
      </c>
      <c r="K54" s="38"/>
      <c r="L54" s="38"/>
      <c r="M54" s="38"/>
      <c r="N54" s="38"/>
      <c r="O54" s="40">
        <f t="shared" si="9"/>
        <v>1419754</v>
      </c>
      <c r="P54" s="7"/>
    </row>
    <row r="55" spans="1:16" x14ac:dyDescent="0.2">
      <c r="A55" s="134" t="s">
        <v>105</v>
      </c>
      <c r="B55" s="36" t="s">
        <v>106</v>
      </c>
      <c r="C55" s="125"/>
      <c r="D55" s="126"/>
      <c r="E55" s="126"/>
      <c r="F55" s="126"/>
      <c r="G55" s="126"/>
      <c r="H55" s="40">
        <f t="shared" ref="H55:H59" si="10">SUM(C55:G55)</f>
        <v>0</v>
      </c>
      <c r="I55" s="135"/>
      <c r="J55" s="38">
        <v>300000</v>
      </c>
      <c r="K55" s="38"/>
      <c r="L55" s="38"/>
      <c r="M55" s="38"/>
      <c r="N55" s="38"/>
      <c r="O55" s="40">
        <f t="shared" si="9"/>
        <v>300000</v>
      </c>
      <c r="P55" s="7"/>
    </row>
    <row r="56" spans="1:16" ht="25.5" x14ac:dyDescent="0.2">
      <c r="A56" s="134">
        <v>104031</v>
      </c>
      <c r="B56" s="36" t="s">
        <v>107</v>
      </c>
      <c r="C56" s="37"/>
      <c r="D56" s="38"/>
      <c r="E56" s="47"/>
      <c r="F56" s="47"/>
      <c r="G56" s="47"/>
      <c r="H56" s="40"/>
      <c r="I56" s="137"/>
      <c r="J56" s="65">
        <v>484352</v>
      </c>
      <c r="K56" s="38"/>
      <c r="L56" s="38"/>
      <c r="M56" s="38"/>
      <c r="N56" s="38"/>
      <c r="O56" s="40">
        <f t="shared" si="9"/>
        <v>484352</v>
      </c>
      <c r="P56" s="7"/>
    </row>
    <row r="57" spans="1:16" x14ac:dyDescent="0.2">
      <c r="A57" s="138" t="s">
        <v>108</v>
      </c>
      <c r="B57" s="139" t="s">
        <v>109</v>
      </c>
      <c r="C57" s="122"/>
      <c r="D57" s="123"/>
      <c r="E57" s="123"/>
      <c r="F57" s="123"/>
      <c r="G57" s="123"/>
      <c r="H57" s="140">
        <f t="shared" si="10"/>
        <v>0</v>
      </c>
      <c r="I57" s="79"/>
      <c r="J57" s="124">
        <v>54125165</v>
      </c>
      <c r="K57" s="123"/>
      <c r="L57" s="123"/>
      <c r="M57" s="123"/>
      <c r="N57" s="123"/>
      <c r="O57" s="34">
        <f t="shared" si="9"/>
        <v>54125165</v>
      </c>
      <c r="P57" s="7"/>
    </row>
    <row r="58" spans="1:16" ht="25.5" x14ac:dyDescent="0.2">
      <c r="A58" s="118" t="s">
        <v>110</v>
      </c>
      <c r="B58" s="36" t="s">
        <v>111</v>
      </c>
      <c r="C58" s="37">
        <v>2840000</v>
      </c>
      <c r="D58" s="38"/>
      <c r="E58" s="38"/>
      <c r="F58" s="38"/>
      <c r="G58" s="38"/>
      <c r="H58" s="40">
        <f t="shared" si="10"/>
        <v>2840000</v>
      </c>
      <c r="I58" s="79"/>
      <c r="J58" s="48">
        <v>5211600</v>
      </c>
      <c r="K58" s="49">
        <v>5080000</v>
      </c>
      <c r="L58" s="49"/>
      <c r="M58" s="49"/>
      <c r="N58" s="49"/>
      <c r="O58" s="34">
        <f t="shared" si="9"/>
        <v>10291600</v>
      </c>
      <c r="P58" s="7"/>
    </row>
    <row r="59" spans="1:16" ht="26.25" thickBot="1" x14ac:dyDescent="0.25">
      <c r="A59" s="141" t="s">
        <v>112</v>
      </c>
      <c r="B59" s="51" t="s">
        <v>113</v>
      </c>
      <c r="C59" s="52">
        <v>500000</v>
      </c>
      <c r="D59" s="53"/>
      <c r="E59" s="53"/>
      <c r="F59" s="53"/>
      <c r="G59" s="53"/>
      <c r="H59" s="54">
        <f t="shared" si="10"/>
        <v>500000</v>
      </c>
      <c r="I59" s="85"/>
      <c r="J59" s="72">
        <v>56500000</v>
      </c>
      <c r="K59" s="70"/>
      <c r="L59" s="70"/>
      <c r="M59" s="70"/>
      <c r="N59" s="70"/>
      <c r="O59" s="54">
        <f t="shared" si="9"/>
        <v>56500000</v>
      </c>
      <c r="P59" s="7"/>
    </row>
    <row r="60" spans="1:16" ht="14.25" thickBot="1" x14ac:dyDescent="0.3">
      <c r="A60" s="167" t="s">
        <v>114</v>
      </c>
      <c r="B60" s="168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4"/>
      <c r="P60" s="7"/>
    </row>
    <row r="61" spans="1:16" ht="25.5" x14ac:dyDescent="0.2">
      <c r="A61" s="130" t="s">
        <v>115</v>
      </c>
      <c r="B61" s="27" t="s">
        <v>116</v>
      </c>
      <c r="C61" s="142">
        <v>50000000</v>
      </c>
      <c r="D61" s="123"/>
      <c r="E61" s="123">
        <f>385080000+6520000</f>
        <v>391600000</v>
      </c>
      <c r="F61" s="123"/>
      <c r="G61" s="123"/>
      <c r="H61" s="34">
        <f>SUM(C61:G61)</f>
        <v>441600000</v>
      </c>
      <c r="I61" s="79"/>
      <c r="J61" s="124"/>
      <c r="K61" s="123"/>
      <c r="L61" s="143"/>
      <c r="M61" s="123"/>
      <c r="N61" s="123"/>
      <c r="O61" s="34">
        <f>SUM(J61:N61)</f>
        <v>0</v>
      </c>
      <c r="P61" s="7"/>
    </row>
    <row r="62" spans="1:16" ht="26.25" thickBot="1" x14ac:dyDescent="0.25">
      <c r="A62" s="110" t="s">
        <v>117</v>
      </c>
      <c r="B62" s="111" t="s">
        <v>118</v>
      </c>
      <c r="C62" s="144"/>
      <c r="D62" s="49"/>
      <c r="E62" s="49"/>
      <c r="F62" s="49">
        <f>861503705+7058824</f>
        <v>868562529</v>
      </c>
      <c r="G62" s="49"/>
      <c r="H62" s="40">
        <f>SUM(C62:G62)</f>
        <v>868562529</v>
      </c>
      <c r="I62" s="79"/>
      <c r="J62" s="48">
        <f>12910676+107725</f>
        <v>13018401</v>
      </c>
      <c r="K62" s="145"/>
      <c r="L62" s="49"/>
      <c r="M62" s="49">
        <v>874993747</v>
      </c>
      <c r="N62" s="49">
        <f>109320327+7058824</f>
        <v>116379151</v>
      </c>
      <c r="O62" s="40">
        <f>SUM(J62:N62)</f>
        <v>1004391299</v>
      </c>
      <c r="P62" s="7"/>
    </row>
    <row r="63" spans="1:16" ht="13.5" thickBot="1" x14ac:dyDescent="0.25">
      <c r="A63" s="175" t="s">
        <v>119</v>
      </c>
      <c r="B63" s="176"/>
      <c r="C63" s="146">
        <f t="shared" ref="C63:H63" si="11">SUM(C10:C62)</f>
        <v>1957590240</v>
      </c>
      <c r="D63" s="146">
        <f t="shared" si="11"/>
        <v>190479073</v>
      </c>
      <c r="E63" s="146">
        <f t="shared" si="11"/>
        <v>398600000</v>
      </c>
      <c r="F63" s="146">
        <f t="shared" si="11"/>
        <v>868562529</v>
      </c>
      <c r="G63" s="146">
        <f t="shared" si="11"/>
        <v>847491815</v>
      </c>
      <c r="H63" s="147">
        <f t="shared" si="11"/>
        <v>4262723657</v>
      </c>
      <c r="I63" s="148" t="e">
        <f>SUM(I9:I13,I16:I27,I34:I36,I41:I57,I58:I62)</f>
        <v>#REF!</v>
      </c>
      <c r="J63" s="146">
        <f t="shared" ref="J63:N63" si="12">SUM(J10:J62)</f>
        <v>798255808</v>
      </c>
      <c r="K63" s="146">
        <f t="shared" si="12"/>
        <v>899252759</v>
      </c>
      <c r="L63" s="146">
        <f t="shared" si="12"/>
        <v>1573842192</v>
      </c>
      <c r="M63" s="146">
        <f t="shared" si="12"/>
        <v>874993747</v>
      </c>
      <c r="N63" s="146">
        <f t="shared" si="12"/>
        <v>116379151</v>
      </c>
      <c r="O63" s="146">
        <f>SUM(O10:O62)</f>
        <v>4262723657</v>
      </c>
      <c r="P63" s="149">
        <f>O63-H63</f>
        <v>0</v>
      </c>
    </row>
    <row r="64" spans="1:16" ht="13.5" thickBot="1" x14ac:dyDescent="0.25">
      <c r="A64" s="177" t="s">
        <v>120</v>
      </c>
      <c r="B64" s="178"/>
      <c r="C64" s="150"/>
      <c r="D64" s="151"/>
      <c r="E64" s="151"/>
      <c r="F64" s="151"/>
      <c r="G64" s="151"/>
      <c r="H64" s="40"/>
      <c r="I64" s="152"/>
      <c r="J64" s="153"/>
      <c r="K64" s="38"/>
      <c r="L64" s="38">
        <f>SUM(L61:L62,L55:L59,L44:L48,L36:L42,L32:L34,L26:L28,L10:L16)</f>
        <v>1573842192</v>
      </c>
      <c r="M64" s="151"/>
      <c r="N64" s="151"/>
      <c r="O64" s="154">
        <f>SUM(J64:N64)</f>
        <v>1573842192</v>
      </c>
      <c r="P64" s="149"/>
    </row>
    <row r="65" spans="1:16" ht="13.5" thickBot="1" x14ac:dyDescent="0.25">
      <c r="A65" s="175" t="s">
        <v>121</v>
      </c>
      <c r="B65" s="176"/>
      <c r="C65" s="155">
        <f>C63-C64</f>
        <v>1957590240</v>
      </c>
      <c r="D65" s="156">
        <f t="shared" ref="D65:N65" si="13">D63-D64</f>
        <v>190479073</v>
      </c>
      <c r="E65" s="156">
        <f t="shared" si="13"/>
        <v>398600000</v>
      </c>
      <c r="F65" s="156">
        <f t="shared" si="13"/>
        <v>868562529</v>
      </c>
      <c r="G65" s="156">
        <f t="shared" si="13"/>
        <v>847491815</v>
      </c>
      <c r="H65" s="157">
        <f t="shared" si="13"/>
        <v>4262723657</v>
      </c>
      <c r="I65" s="158" t="e">
        <f t="shared" si="13"/>
        <v>#REF!</v>
      </c>
      <c r="J65" s="155">
        <f t="shared" si="13"/>
        <v>798255808</v>
      </c>
      <c r="K65" s="156">
        <f t="shared" si="13"/>
        <v>899252759</v>
      </c>
      <c r="L65" s="156">
        <f t="shared" si="13"/>
        <v>0</v>
      </c>
      <c r="M65" s="156">
        <f t="shared" si="13"/>
        <v>874993747</v>
      </c>
      <c r="N65" s="156">
        <f t="shared" si="13"/>
        <v>116379151</v>
      </c>
      <c r="O65" s="159">
        <f>O63-O64</f>
        <v>2688881465</v>
      </c>
      <c r="P65" s="149"/>
    </row>
    <row r="66" spans="1:16" x14ac:dyDescent="0.2">
      <c r="B66" s="160"/>
      <c r="C66" s="57">
        <f>C65-C67</f>
        <v>0</v>
      </c>
      <c r="D66" s="57">
        <f t="shared" ref="D66:N66" si="14">D65-D67</f>
        <v>0</v>
      </c>
      <c r="E66" s="57">
        <f t="shared" si="14"/>
        <v>0</v>
      </c>
      <c r="F66" s="57">
        <f t="shared" si="14"/>
        <v>0</v>
      </c>
      <c r="G66" s="57">
        <f t="shared" si="14"/>
        <v>0</v>
      </c>
      <c r="H66" s="57">
        <f t="shared" si="14"/>
        <v>0</v>
      </c>
      <c r="I66" s="57" t="e">
        <f t="shared" si="14"/>
        <v>#REF!</v>
      </c>
      <c r="J66" s="57">
        <f t="shared" si="14"/>
        <v>0</v>
      </c>
      <c r="K66" s="57">
        <f t="shared" si="14"/>
        <v>0</v>
      </c>
      <c r="L66" s="57">
        <f>L64-L67</f>
        <v>0</v>
      </c>
      <c r="M66" s="57">
        <f t="shared" si="14"/>
        <v>0</v>
      </c>
      <c r="N66" s="57">
        <f t="shared" si="14"/>
        <v>0</v>
      </c>
      <c r="O66" s="57">
        <f>O63-O67</f>
        <v>0</v>
      </c>
    </row>
    <row r="67" spans="1:16" x14ac:dyDescent="0.2">
      <c r="B67" s="160"/>
      <c r="C67" s="57">
        <f>'[1]9.1. sz. mell.'!C9+'[1]9.1. sz. mell.'!C18+'[1]9.1. sz. mell.'!C39+'[1]9.1. sz. mell.'!C57+'[1]9.1. sz. mell.'!C80</f>
        <v>1957590240</v>
      </c>
      <c r="D67" s="57">
        <f>'[1]9.1. sz. mell.'!C25+'[1]9.1. sz. mell.'!C51+'[1]9.1. sz. mell.'!C62</f>
        <v>190479073</v>
      </c>
      <c r="E67" s="57">
        <f>'[1]9.1. sz. mell.'!C32</f>
        <v>398600000</v>
      </c>
      <c r="F67" s="57">
        <f>'[1]9.1. sz. mell.'!C68</f>
        <v>868562529</v>
      </c>
      <c r="G67" s="57">
        <f>'[1]9.1. sz. mell.'!C77</f>
        <v>847491815</v>
      </c>
      <c r="H67" s="41">
        <f>SUM(C67:G67)</f>
        <v>4262723657</v>
      </c>
      <c r="I67" s="161"/>
      <c r="J67" s="57">
        <f>'[1]9.1. sz. mell.'!C95-'[1]9.1. sz. mell.'!C113+'[1]9.1. sz. mell.'!C142</f>
        <v>798255808</v>
      </c>
      <c r="K67" s="57">
        <f>'[1]9.1. sz. mell.'!C116</f>
        <v>899252759</v>
      </c>
      <c r="L67" s="162">
        <f>'[1]10.sz.m. int.összesítő'!C16</f>
        <v>1573842192</v>
      </c>
      <c r="M67" s="163">
        <f>'[1]9.1. sz. mell.'!C131</f>
        <v>874993747</v>
      </c>
      <c r="N67" s="163">
        <f>'[1]9.1. sz. mell.'!C113</f>
        <v>116379151</v>
      </c>
      <c r="O67" s="161">
        <f>SUM(J67:N67)</f>
        <v>4262723657</v>
      </c>
    </row>
    <row r="68" spans="1:16" x14ac:dyDescent="0.2">
      <c r="B68" s="160"/>
      <c r="C68" s="57"/>
      <c r="D68" s="57"/>
      <c r="E68" s="57"/>
      <c r="F68" s="57"/>
      <c r="G68" s="57"/>
      <c r="H68" s="41"/>
      <c r="I68" s="161"/>
      <c r="J68" s="164"/>
      <c r="K68" s="57"/>
      <c r="L68" s="165"/>
      <c r="M68" s="57"/>
      <c r="N68" s="57"/>
      <c r="O68" s="161"/>
    </row>
    <row r="69" spans="1:16" x14ac:dyDescent="0.2">
      <c r="B69" s="160"/>
      <c r="C69" s="57"/>
      <c r="D69" s="57"/>
      <c r="E69" s="57"/>
      <c r="F69" s="57"/>
      <c r="G69" s="57"/>
      <c r="H69" s="41"/>
      <c r="I69" s="161"/>
      <c r="J69" s="57"/>
      <c r="K69" s="57"/>
      <c r="L69" s="165"/>
      <c r="M69" s="57"/>
      <c r="N69" s="57"/>
      <c r="O69" s="161"/>
    </row>
    <row r="70" spans="1:16" x14ac:dyDescent="0.2">
      <c r="B70" s="160"/>
      <c r="C70" s="57"/>
      <c r="D70" s="57"/>
      <c r="E70" s="57"/>
      <c r="F70" s="57"/>
      <c r="G70" s="57"/>
      <c r="H70" s="41"/>
      <c r="I70" s="161"/>
      <c r="J70" s="57"/>
      <c r="K70" s="57"/>
      <c r="L70" s="165"/>
      <c r="M70" s="57"/>
      <c r="N70" s="57"/>
      <c r="O70" s="161"/>
    </row>
    <row r="71" spans="1:16" x14ac:dyDescent="0.2">
      <c r="B71" s="160"/>
      <c r="C71" s="57"/>
      <c r="D71" s="57"/>
      <c r="E71" s="57"/>
      <c r="F71" s="57"/>
      <c r="G71" s="57"/>
      <c r="H71" s="41"/>
      <c r="I71" s="161"/>
      <c r="J71" s="57"/>
      <c r="K71" s="57"/>
      <c r="L71" s="165"/>
      <c r="M71" s="57"/>
      <c r="N71" s="57"/>
      <c r="O71" s="161"/>
    </row>
    <row r="72" spans="1:16" x14ac:dyDescent="0.2">
      <c r="B72" s="160"/>
      <c r="C72" s="57"/>
      <c r="D72" s="57"/>
      <c r="E72" s="57"/>
      <c r="F72" s="57"/>
      <c r="G72" s="57"/>
      <c r="H72" s="41"/>
      <c r="I72" s="161"/>
      <c r="J72" s="57"/>
      <c r="K72" s="57"/>
      <c r="L72" s="165"/>
      <c r="M72" s="57"/>
      <c r="N72" s="57"/>
      <c r="O72" s="161"/>
    </row>
  </sheetData>
  <mergeCells count="20">
    <mergeCell ref="A1:O1"/>
    <mergeCell ref="K2:O2"/>
    <mergeCell ref="A3:O3"/>
    <mergeCell ref="A4:O4"/>
    <mergeCell ref="A6:A8"/>
    <mergeCell ref="B6:B8"/>
    <mergeCell ref="C6:H6"/>
    <mergeCell ref="J6:O6"/>
    <mergeCell ref="A65:B65"/>
    <mergeCell ref="A9:O9"/>
    <mergeCell ref="A17:O17"/>
    <mergeCell ref="A25:O25"/>
    <mergeCell ref="A30:O30"/>
    <mergeCell ref="A35:O35"/>
    <mergeCell ref="A43:O43"/>
    <mergeCell ref="A49:O49"/>
    <mergeCell ref="A51:O51"/>
    <mergeCell ref="A60:O60"/>
    <mergeCell ref="A63:B63"/>
    <mergeCell ref="A64:B64"/>
  </mergeCells>
  <printOptions horizontalCentered="1"/>
  <pageMargins left="0.7" right="0.7" top="0.75" bottom="0.75" header="0.3" footer="0.3"/>
  <pageSetup paperSize="9" scale="40" orientation="landscape" r:id="rId1"/>
  <headerFooter alignWithMargins="0"/>
  <rowBreaks count="1" manualBreakCount="1">
    <brk id="3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7.sz táj. feladatos Önk. </vt:lpstr>
      <vt:lpstr>'7.sz táj. feladatos Önk.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2021-03-26T09:42:13Z</dcterms:created>
  <dcterms:modified xsi:type="dcterms:W3CDTF">2021-03-26T10:01:03Z</dcterms:modified>
</cp:coreProperties>
</file>