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495" yWindow="-30" windowWidth="12120" windowHeight="6600" tabRatio="601" activeTab="21"/>
  </bookViews>
  <sheets>
    <sheet name="1" sheetId="109" r:id="rId1"/>
    <sheet name="2" sheetId="110" r:id="rId2"/>
    <sheet name="3" sheetId="120" r:id="rId3"/>
    <sheet name="4" sheetId="111" r:id="rId4"/>
    <sheet name="5" sheetId="102" r:id="rId5"/>
    <sheet name="5.a" sheetId="118" r:id="rId6"/>
    <sheet name="6" sheetId="103" r:id="rId7"/>
    <sheet name="6.a" sheetId="122" r:id="rId8"/>
    <sheet name="6.b" sheetId="142" r:id="rId9"/>
    <sheet name="7" sheetId="114" r:id="rId10"/>
    <sheet name="8" sheetId="116" r:id="rId11"/>
    <sheet name="9" sheetId="123" r:id="rId12"/>
    <sheet name="9.a " sheetId="143" r:id="rId13"/>
    <sheet name="10" sheetId="125" r:id="rId14"/>
    <sheet name="10.a" sheetId="145" r:id="rId15"/>
    <sheet name="11" sheetId="127" r:id="rId16"/>
    <sheet name="12" sheetId="128" r:id="rId17"/>
    <sheet name="12a " sheetId="148" r:id="rId18"/>
    <sheet name="12b" sheetId="130" r:id="rId19"/>
    <sheet name="12c" sheetId="131" r:id="rId20"/>
    <sheet name="12d" sheetId="132" r:id="rId21"/>
    <sheet name="13" sheetId="133" r:id="rId22"/>
    <sheet name="14" sheetId="134" r:id="rId23"/>
    <sheet name="15" sheetId="135" r:id="rId24"/>
    <sheet name="16" sheetId="136" r:id="rId25"/>
    <sheet name="17" sheetId="147" r:id="rId26"/>
    <sheet name="18" sheetId="138" r:id="rId27"/>
    <sheet name="19" sheetId="144" r:id="rId28"/>
  </sheets>
  <definedNames>
    <definedName name="_xlnm.Print_Titles" localSheetId="13">'10'!$2:$2</definedName>
    <definedName name="_xlnm.Print_Titles" localSheetId="15">'11'!$2:$2</definedName>
    <definedName name="_xlnm.Print_Titles" localSheetId="16">'12'!$1:$3</definedName>
    <definedName name="_xlnm.Print_Titles" localSheetId="17">'12a '!$A:$C,'12a '!$2:$3</definedName>
    <definedName name="_xlnm.Print_Titles" localSheetId="18">'12b'!$1:$3</definedName>
    <definedName name="_xlnm.Print_Titles" localSheetId="19">'12c'!$1:$2</definedName>
    <definedName name="_xlnm.Print_Titles" localSheetId="21">'13'!$1:$3</definedName>
    <definedName name="_xlnm.Print_Titles" localSheetId="25">'17'!$1:$4</definedName>
    <definedName name="_xlnm.Print_Titles" localSheetId="26">'18'!$2:$2</definedName>
    <definedName name="_xlnm.Print_Titles" localSheetId="27">'19'!$1:$1</definedName>
    <definedName name="_xlnm.Print_Titles" localSheetId="2">'3'!$1:$2</definedName>
    <definedName name="_xlnm.Print_Titles" localSheetId="5">'5.a'!$1:$2</definedName>
    <definedName name="_xlnm.Print_Titles" localSheetId="7">'6.a'!$1:$2</definedName>
    <definedName name="_xlnm.Print_Titles" localSheetId="8">'6.b'!$1:$2</definedName>
    <definedName name="_xlnm.Print_Titles" localSheetId="11">'9'!$1:$1</definedName>
    <definedName name="_xlnm.Print_Titles" localSheetId="12">'9.a '!$1:$3</definedName>
    <definedName name="_xlnm.Print_Titles">#REF!</definedName>
    <definedName name="_xlnm.Print_Area" localSheetId="21">'13'!$A$1:$I$32</definedName>
    <definedName name="_xlnm.Print_Area" localSheetId="2">'3'!$A$1:$M$77</definedName>
    <definedName name="_xlnm.Print_Area" localSheetId="5">'5.a'!$A$1:$R$216</definedName>
    <definedName name="_xlnm.Print_Area" localSheetId="7">'6.a'!$A$1:$T$814</definedName>
  </definedNames>
  <calcPr calcId="114210" fullCalcOnLoad="1"/>
</workbook>
</file>

<file path=xl/calcChain.xml><?xml version="1.0" encoding="utf-8"?>
<calcChain xmlns="http://schemas.openxmlformats.org/spreadsheetml/2006/main">
  <c r="M73" i="120"/>
  <c r="M74"/>
  <c r="M75"/>
  <c r="M76"/>
  <c r="F12" i="110"/>
  <c r="F11"/>
  <c r="Q4" i="125"/>
  <c r="Q5"/>
  <c r="Q6"/>
  <c r="Q7"/>
  <c r="Q8"/>
  <c r="Q9"/>
  <c r="Q10"/>
  <c r="Q11"/>
  <c r="Q12"/>
  <c r="Q13"/>
  <c r="Q14"/>
  <c r="Q15"/>
  <c r="Q16"/>
  <c r="Q17"/>
  <c r="Q18"/>
  <c r="Q19"/>
  <c r="Q20"/>
  <c r="Q21"/>
  <c r="Q23"/>
  <c r="Q3"/>
  <c r="N22"/>
  <c r="N24"/>
  <c r="O22"/>
  <c r="O24"/>
  <c r="P22"/>
  <c r="P24"/>
  <c r="G22"/>
  <c r="G24"/>
  <c r="H4"/>
  <c r="H22"/>
  <c r="H24"/>
  <c r="H5"/>
  <c r="J5"/>
  <c r="H6"/>
  <c r="H7"/>
  <c r="H8"/>
  <c r="H9"/>
  <c r="J9"/>
  <c r="H10"/>
  <c r="H11"/>
  <c r="H12"/>
  <c r="H13"/>
  <c r="J13"/>
  <c r="H14"/>
  <c r="H15"/>
  <c r="H16"/>
  <c r="H17"/>
  <c r="J17"/>
  <c r="H18"/>
  <c r="H19"/>
  <c r="H20"/>
  <c r="J20"/>
  <c r="H21"/>
  <c r="J21"/>
  <c r="H23"/>
  <c r="H3"/>
  <c r="H24" i="132"/>
  <c r="N24"/>
  <c r="P22"/>
  <c r="N22"/>
  <c r="H22"/>
  <c r="F22"/>
  <c r="F24"/>
  <c r="B15" i="145"/>
  <c r="L22" i="132"/>
  <c r="L24"/>
  <c r="B22"/>
  <c r="B24"/>
  <c r="E47" i="110"/>
  <c r="I4" i="148"/>
  <c r="O4"/>
  <c r="I5"/>
  <c r="O5"/>
  <c r="D6"/>
  <c r="E6"/>
  <c r="F6"/>
  <c r="G6"/>
  <c r="H6"/>
  <c r="I6"/>
  <c r="J6"/>
  <c r="K6"/>
  <c r="L6"/>
  <c r="N6"/>
  <c r="I7"/>
  <c r="O7"/>
  <c r="I8"/>
  <c r="O8"/>
  <c r="D9"/>
  <c r="E9"/>
  <c r="F9"/>
  <c r="G9"/>
  <c r="H9"/>
  <c r="J9"/>
  <c r="K9"/>
  <c r="L9"/>
  <c r="N9"/>
  <c r="D10"/>
  <c r="E10"/>
  <c r="F10"/>
  <c r="G10"/>
  <c r="G12"/>
  <c r="H10"/>
  <c r="I10"/>
  <c r="J10"/>
  <c r="K10"/>
  <c r="K12"/>
  <c r="L10"/>
  <c r="N10"/>
  <c r="D11"/>
  <c r="D12"/>
  <c r="E11"/>
  <c r="F11"/>
  <c r="G11"/>
  <c r="H11"/>
  <c r="H12"/>
  <c r="J11"/>
  <c r="K11"/>
  <c r="L11"/>
  <c r="L12"/>
  <c r="N11"/>
  <c r="N29"/>
  <c r="N30"/>
  <c r="E12"/>
  <c r="F12"/>
  <c r="J12"/>
  <c r="N12"/>
  <c r="I13"/>
  <c r="O13"/>
  <c r="I14"/>
  <c r="O14"/>
  <c r="D15"/>
  <c r="E15"/>
  <c r="F15"/>
  <c r="G15"/>
  <c r="H15"/>
  <c r="J15"/>
  <c r="K15"/>
  <c r="L15"/>
  <c r="N15"/>
  <c r="I16"/>
  <c r="O16"/>
  <c r="O18"/>
  <c r="I17"/>
  <c r="O17"/>
  <c r="D18"/>
  <c r="E18"/>
  <c r="F18"/>
  <c r="G18"/>
  <c r="H18"/>
  <c r="J18"/>
  <c r="K18"/>
  <c r="L18"/>
  <c r="M18"/>
  <c r="N18"/>
  <c r="D19"/>
  <c r="E19"/>
  <c r="F19"/>
  <c r="G19"/>
  <c r="H19"/>
  <c r="J19"/>
  <c r="K19"/>
  <c r="L19"/>
  <c r="M19"/>
  <c r="N19"/>
  <c r="D20"/>
  <c r="E20"/>
  <c r="F20"/>
  <c r="G20"/>
  <c r="G29"/>
  <c r="H20"/>
  <c r="J20"/>
  <c r="K20"/>
  <c r="K29"/>
  <c r="L20"/>
  <c r="M20"/>
  <c r="N20"/>
  <c r="D21"/>
  <c r="E21"/>
  <c r="F21"/>
  <c r="G21"/>
  <c r="H21"/>
  <c r="J21"/>
  <c r="K21"/>
  <c r="L21"/>
  <c r="M21"/>
  <c r="N21"/>
  <c r="D22"/>
  <c r="E22"/>
  <c r="F22"/>
  <c r="G22"/>
  <c r="G24"/>
  <c r="H22"/>
  <c r="I22"/>
  <c r="J22"/>
  <c r="K22"/>
  <c r="K24"/>
  <c r="L22"/>
  <c r="M22"/>
  <c r="N22"/>
  <c r="D23"/>
  <c r="E23"/>
  <c r="G23"/>
  <c r="H23"/>
  <c r="I23"/>
  <c r="J23"/>
  <c r="K23"/>
  <c r="L23"/>
  <c r="M23"/>
  <c r="N23"/>
  <c r="D24"/>
  <c r="E24"/>
  <c r="F24"/>
  <c r="H24"/>
  <c r="I24"/>
  <c r="J24"/>
  <c r="L24"/>
  <c r="M24"/>
  <c r="N24"/>
  <c r="D25"/>
  <c r="E25"/>
  <c r="F25"/>
  <c r="G25"/>
  <c r="H25"/>
  <c r="I25"/>
  <c r="J25"/>
  <c r="K25"/>
  <c r="L25"/>
  <c r="M25"/>
  <c r="N25"/>
  <c r="D26"/>
  <c r="E26"/>
  <c r="F26"/>
  <c r="G26"/>
  <c r="H26"/>
  <c r="I26"/>
  <c r="J26"/>
  <c r="K26"/>
  <c r="L26"/>
  <c r="M26"/>
  <c r="N26"/>
  <c r="D27"/>
  <c r="E27"/>
  <c r="F27"/>
  <c r="G27"/>
  <c r="H27"/>
  <c r="I27"/>
  <c r="J27"/>
  <c r="K27"/>
  <c r="L27"/>
  <c r="M27"/>
  <c r="N27"/>
  <c r="D28"/>
  <c r="E28"/>
  <c r="F28"/>
  <c r="H28"/>
  <c r="J28"/>
  <c r="L28"/>
  <c r="M28"/>
  <c r="N28"/>
  <c r="D29"/>
  <c r="E29"/>
  <c r="F29"/>
  <c r="H29"/>
  <c r="J29"/>
  <c r="L29"/>
  <c r="M29"/>
  <c r="D30"/>
  <c r="E30"/>
  <c r="F30"/>
  <c r="H30"/>
  <c r="J30"/>
  <c r="L30"/>
  <c r="M30"/>
  <c r="I31"/>
  <c r="O31"/>
  <c r="O37"/>
  <c r="I32"/>
  <c r="O32"/>
  <c r="D33"/>
  <c r="E33"/>
  <c r="F33"/>
  <c r="G33"/>
  <c r="H33"/>
  <c r="J33"/>
  <c r="K33"/>
  <c r="L33"/>
  <c r="N33"/>
  <c r="I34"/>
  <c r="O34"/>
  <c r="I35"/>
  <c r="O35"/>
  <c r="O36"/>
  <c r="D36"/>
  <c r="E36"/>
  <c r="F36"/>
  <c r="G36"/>
  <c r="H36"/>
  <c r="I36"/>
  <c r="J36"/>
  <c r="K36"/>
  <c r="L36"/>
  <c r="M36"/>
  <c r="N36"/>
  <c r="D37"/>
  <c r="E37"/>
  <c r="E39"/>
  <c r="F37"/>
  <c r="G37"/>
  <c r="H37"/>
  <c r="I37"/>
  <c r="J37"/>
  <c r="K37"/>
  <c r="L37"/>
  <c r="N37"/>
  <c r="N39"/>
  <c r="D38"/>
  <c r="E38"/>
  <c r="F38"/>
  <c r="F39"/>
  <c r="G38"/>
  <c r="H38"/>
  <c r="J38"/>
  <c r="J39"/>
  <c r="K38"/>
  <c r="L38"/>
  <c r="N38"/>
  <c r="D39"/>
  <c r="G39"/>
  <c r="H39"/>
  <c r="K39"/>
  <c r="L39"/>
  <c r="M39"/>
  <c r="D40"/>
  <c r="D46"/>
  <c r="E40"/>
  <c r="F40"/>
  <c r="G40"/>
  <c r="G46"/>
  <c r="H40"/>
  <c r="H46"/>
  <c r="J40"/>
  <c r="K40"/>
  <c r="K46"/>
  <c r="L40"/>
  <c r="L46"/>
  <c r="M40"/>
  <c r="N40"/>
  <c r="D41"/>
  <c r="D47"/>
  <c r="E41"/>
  <c r="F41"/>
  <c r="G41"/>
  <c r="G47"/>
  <c r="H41"/>
  <c r="H47"/>
  <c r="J41"/>
  <c r="K41"/>
  <c r="K47"/>
  <c r="K48"/>
  <c r="L41"/>
  <c r="L47"/>
  <c r="N41"/>
  <c r="D42"/>
  <c r="E42"/>
  <c r="F42"/>
  <c r="H42"/>
  <c r="J42"/>
  <c r="L42"/>
  <c r="N42"/>
  <c r="D43"/>
  <c r="E43"/>
  <c r="F43"/>
  <c r="G43"/>
  <c r="H43"/>
  <c r="I43"/>
  <c r="J43"/>
  <c r="K43"/>
  <c r="L43"/>
  <c r="M43"/>
  <c r="N43"/>
  <c r="D44"/>
  <c r="E44"/>
  <c r="F44"/>
  <c r="G44"/>
  <c r="H44"/>
  <c r="I44"/>
  <c r="J44"/>
  <c r="K44"/>
  <c r="L44"/>
  <c r="M44"/>
  <c r="N44"/>
  <c r="D45"/>
  <c r="E45"/>
  <c r="F45"/>
  <c r="G45"/>
  <c r="H45"/>
  <c r="I45"/>
  <c r="J45"/>
  <c r="K45"/>
  <c r="L45"/>
  <c r="M45"/>
  <c r="N45"/>
  <c r="E46"/>
  <c r="F46"/>
  <c r="J46"/>
  <c r="M46"/>
  <c r="N46"/>
  <c r="E47"/>
  <c r="F47"/>
  <c r="J47"/>
  <c r="M47"/>
  <c r="N47"/>
  <c r="E48"/>
  <c r="F48"/>
  <c r="J48"/>
  <c r="M48"/>
  <c r="N48"/>
  <c r="C7" i="109"/>
  <c r="C12"/>
  <c r="D7"/>
  <c r="D12"/>
  <c r="D25"/>
  <c r="E25"/>
  <c r="B7"/>
  <c r="B12"/>
  <c r="H152" i="118"/>
  <c r="H33"/>
  <c r="H7"/>
  <c r="H15"/>
  <c r="H18"/>
  <c r="D9" i="147"/>
  <c r="D32"/>
  <c r="D33"/>
  <c r="E26"/>
  <c r="E11"/>
  <c r="E12"/>
  <c r="E13"/>
  <c r="E32"/>
  <c r="E14"/>
  <c r="E15"/>
  <c r="E16"/>
  <c r="E17"/>
  <c r="E18"/>
  <c r="E19"/>
  <c r="E20"/>
  <c r="E21"/>
  <c r="E22"/>
  <c r="E23"/>
  <c r="E24"/>
  <c r="E25"/>
  <c r="E27"/>
  <c r="E28"/>
  <c r="E29"/>
  <c r="E30"/>
  <c r="E31"/>
  <c r="E6"/>
  <c r="E9"/>
  <c r="E33"/>
  <c r="E7"/>
  <c r="E8"/>
  <c r="F9"/>
  <c r="F33"/>
  <c r="F32"/>
  <c r="G9"/>
  <c r="G32"/>
  <c r="G33"/>
  <c r="H6"/>
  <c r="H7"/>
  <c r="H8"/>
  <c r="H9"/>
  <c r="H11"/>
  <c r="H12"/>
  <c r="H13"/>
  <c r="H32"/>
  <c r="H14"/>
  <c r="H15"/>
  <c r="H16"/>
  <c r="H17"/>
  <c r="P17"/>
  <c r="H18"/>
  <c r="P18"/>
  <c r="H19"/>
  <c r="H20"/>
  <c r="H21"/>
  <c r="P21"/>
  <c r="H22"/>
  <c r="P22"/>
  <c r="H23"/>
  <c r="H24"/>
  <c r="H25"/>
  <c r="H26"/>
  <c r="P26"/>
  <c r="H27"/>
  <c r="H28"/>
  <c r="H29"/>
  <c r="H30"/>
  <c r="H31"/>
  <c r="I9"/>
  <c r="I33"/>
  <c r="I32"/>
  <c r="J32"/>
  <c r="J9"/>
  <c r="J33"/>
  <c r="K24"/>
  <c r="K14"/>
  <c r="K11"/>
  <c r="K12"/>
  <c r="K13"/>
  <c r="K15"/>
  <c r="K16"/>
  <c r="K17"/>
  <c r="K18"/>
  <c r="K19"/>
  <c r="K20"/>
  <c r="K21"/>
  <c r="K22"/>
  <c r="K23"/>
  <c r="K25"/>
  <c r="K26"/>
  <c r="K27"/>
  <c r="K28"/>
  <c r="P28"/>
  <c r="K29"/>
  <c r="K30"/>
  <c r="K31"/>
  <c r="K32"/>
  <c r="K6"/>
  <c r="K7"/>
  <c r="K8"/>
  <c r="K9"/>
  <c r="K33"/>
  <c r="L9"/>
  <c r="L32"/>
  <c r="L33"/>
  <c r="M9"/>
  <c r="M33"/>
  <c r="M32"/>
  <c r="N32"/>
  <c r="N9"/>
  <c r="N33"/>
  <c r="O27"/>
  <c r="O11"/>
  <c r="P11"/>
  <c r="O12"/>
  <c r="P12"/>
  <c r="O13"/>
  <c r="O14"/>
  <c r="O15"/>
  <c r="O16"/>
  <c r="O17"/>
  <c r="O18"/>
  <c r="O19"/>
  <c r="O20"/>
  <c r="O21"/>
  <c r="O22"/>
  <c r="O23"/>
  <c r="O24"/>
  <c r="P24"/>
  <c r="O25"/>
  <c r="O26"/>
  <c r="O28"/>
  <c r="O29"/>
  <c r="O30"/>
  <c r="O31"/>
  <c r="O32"/>
  <c r="O6"/>
  <c r="O7"/>
  <c r="O8"/>
  <c r="O9"/>
  <c r="O33"/>
  <c r="P27"/>
  <c r="P14"/>
  <c r="P15"/>
  <c r="P16"/>
  <c r="P19"/>
  <c r="P20"/>
  <c r="P23"/>
  <c r="P25"/>
  <c r="P29"/>
  <c r="P30"/>
  <c r="P31"/>
  <c r="P9"/>
  <c r="C32"/>
  <c r="C9"/>
  <c r="C33"/>
  <c r="C15" i="144"/>
  <c r="C262"/>
  <c r="D15"/>
  <c r="E15"/>
  <c r="F15"/>
  <c r="F262"/>
  <c r="G15"/>
  <c r="H15"/>
  <c r="I15"/>
  <c r="B15"/>
  <c r="B262"/>
  <c r="J15"/>
  <c r="J262"/>
  <c r="K15"/>
  <c r="K246"/>
  <c r="K257"/>
  <c r="K261"/>
  <c r="I261"/>
  <c r="F6" i="136"/>
  <c r="F8"/>
  <c r="G6"/>
  <c r="G8"/>
  <c r="H6"/>
  <c r="H8"/>
  <c r="I6"/>
  <c r="I8"/>
  <c r="J6"/>
  <c r="J8"/>
  <c r="K6"/>
  <c r="K8"/>
  <c r="L6"/>
  <c r="L8"/>
  <c r="E6"/>
  <c r="E8"/>
  <c r="H6" i="143"/>
  <c r="H7"/>
  <c r="H8"/>
  <c r="H9"/>
  <c r="H10"/>
  <c r="H11"/>
  <c r="H12"/>
  <c r="H13"/>
  <c r="H14"/>
  <c r="H15"/>
  <c r="H16"/>
  <c r="H17"/>
  <c r="H18"/>
  <c r="H19"/>
  <c r="H20"/>
  <c r="H21"/>
  <c r="H22"/>
  <c r="H23"/>
  <c r="I24"/>
  <c r="H24"/>
  <c r="J24"/>
  <c r="K24"/>
  <c r="L24"/>
  <c r="M24"/>
  <c r="M26"/>
  <c r="H25"/>
  <c r="J26"/>
  <c r="K26"/>
  <c r="L26"/>
  <c r="H5"/>
  <c r="B6" i="145"/>
  <c r="B10"/>
  <c r="B19"/>
  <c r="B23"/>
  <c r="B27"/>
  <c r="C261" i="144"/>
  <c r="G261"/>
  <c r="C20"/>
  <c r="D20"/>
  <c r="D233"/>
  <c r="D262"/>
  <c r="E20"/>
  <c r="F20"/>
  <c r="G20"/>
  <c r="H20"/>
  <c r="H262"/>
  <c r="H233"/>
  <c r="I20"/>
  <c r="J20"/>
  <c r="J233"/>
  <c r="J261"/>
  <c r="K20"/>
  <c r="B20"/>
  <c r="B233"/>
  <c r="I233"/>
  <c r="I262"/>
  <c r="C233"/>
  <c r="E233"/>
  <c r="E262"/>
  <c r="F233"/>
  <c r="G233"/>
  <c r="G262"/>
  <c r="K69"/>
  <c r="K85"/>
  <c r="K126"/>
  <c r="K233"/>
  <c r="F30" i="133"/>
  <c r="G30"/>
  <c r="H30"/>
  <c r="E30"/>
  <c r="K23" i="109"/>
  <c r="D18"/>
  <c r="J21"/>
  <c r="J8"/>
  <c r="E3" i="114"/>
  <c r="C5" i="143"/>
  <c r="D5"/>
  <c r="B5"/>
  <c r="E3" i="116"/>
  <c r="E5" i="143"/>
  <c r="E4" i="114"/>
  <c r="C6" i="143"/>
  <c r="E4" i="116"/>
  <c r="D6" i="143"/>
  <c r="E6"/>
  <c r="E5" i="114"/>
  <c r="C7" i="143"/>
  <c r="E5" i="116"/>
  <c r="D7" i="143"/>
  <c r="E7"/>
  <c r="E6" i="114"/>
  <c r="C8" i="143"/>
  <c r="D8"/>
  <c r="B8"/>
  <c r="E6" i="116"/>
  <c r="E8" i="143"/>
  <c r="E7" i="114"/>
  <c r="C9" i="143"/>
  <c r="E7" i="116"/>
  <c r="D9" i="143"/>
  <c r="D10"/>
  <c r="D11"/>
  <c r="D12"/>
  <c r="D13"/>
  <c r="D14"/>
  <c r="D15"/>
  <c r="D16"/>
  <c r="D17"/>
  <c r="D18"/>
  <c r="D19"/>
  <c r="D20"/>
  <c r="D21"/>
  <c r="D22"/>
  <c r="D23"/>
  <c r="D24"/>
  <c r="E9"/>
  <c r="E8" i="114"/>
  <c r="C10" i="143"/>
  <c r="E8" i="116"/>
  <c r="E10" i="143"/>
  <c r="E9" i="114"/>
  <c r="C11" i="143"/>
  <c r="E9" i="116"/>
  <c r="E11" i="143"/>
  <c r="E10" i="114"/>
  <c r="C12" i="143"/>
  <c r="B12"/>
  <c r="E10" i="116"/>
  <c r="E12" i="143"/>
  <c r="E11" i="114"/>
  <c r="C13" i="143"/>
  <c r="B13"/>
  <c r="E11" i="116"/>
  <c r="E13" i="143"/>
  <c r="E12" i="114"/>
  <c r="C14" i="143"/>
  <c r="B14"/>
  <c r="E12" i="116"/>
  <c r="E14" i="143"/>
  <c r="E13" i="114"/>
  <c r="C15" i="143"/>
  <c r="B15"/>
  <c r="E13" i="116"/>
  <c r="E15" i="143"/>
  <c r="E14" i="114"/>
  <c r="C16" i="143"/>
  <c r="B16"/>
  <c r="E14" i="116"/>
  <c r="E16" i="143"/>
  <c r="E15" i="114"/>
  <c r="C17" i="143"/>
  <c r="E15" i="116"/>
  <c r="E17" i="143"/>
  <c r="E16" i="114"/>
  <c r="C18" i="143"/>
  <c r="E16" i="116"/>
  <c r="E18" i="143"/>
  <c r="E17" i="114"/>
  <c r="C19" i="143"/>
  <c r="E17" i="116"/>
  <c r="E19" i="143"/>
  <c r="E18" i="114"/>
  <c r="C20" i="143"/>
  <c r="B20"/>
  <c r="E18" i="116"/>
  <c r="E20" i="143"/>
  <c r="E19" i="114"/>
  <c r="C21" i="143"/>
  <c r="B21"/>
  <c r="E19" i="116"/>
  <c r="E21" i="143"/>
  <c r="E20" i="114"/>
  <c r="C22" i="143"/>
  <c r="B22"/>
  <c r="E20" i="116"/>
  <c r="E22" i="143"/>
  <c r="E21" i="114"/>
  <c r="C23" i="143"/>
  <c r="E21" i="116"/>
  <c r="E23" i="143"/>
  <c r="F24"/>
  <c r="G24"/>
  <c r="G26"/>
  <c r="G19" i="118"/>
  <c r="G40"/>
  <c r="G47"/>
  <c r="G50"/>
  <c r="H50"/>
  <c r="G51"/>
  <c r="G52"/>
  <c r="G53"/>
  <c r="G55"/>
  <c r="G56"/>
  <c r="G58"/>
  <c r="G59"/>
  <c r="G60"/>
  <c r="G61"/>
  <c r="G63"/>
  <c r="G64"/>
  <c r="G66"/>
  <c r="G67"/>
  <c r="H67"/>
  <c r="G68"/>
  <c r="G69"/>
  <c r="G71"/>
  <c r="G72"/>
  <c r="H72"/>
  <c r="G73"/>
  <c r="G75"/>
  <c r="G77"/>
  <c r="G79"/>
  <c r="H79"/>
  <c r="G81"/>
  <c r="G83"/>
  <c r="G85"/>
  <c r="G86"/>
  <c r="G94"/>
  <c r="G95"/>
  <c r="G96"/>
  <c r="G97"/>
  <c r="G99"/>
  <c r="G100"/>
  <c r="G101"/>
  <c r="G102"/>
  <c r="H102"/>
  <c r="G103"/>
  <c r="G104"/>
  <c r="G105"/>
  <c r="G106"/>
  <c r="G107"/>
  <c r="G108"/>
  <c r="G110"/>
  <c r="G112"/>
  <c r="G114"/>
  <c r="G118"/>
  <c r="G119"/>
  <c r="G143"/>
  <c r="H143"/>
  <c r="G121"/>
  <c r="G123"/>
  <c r="G124"/>
  <c r="G125"/>
  <c r="G126"/>
  <c r="G127"/>
  <c r="G128"/>
  <c r="G130"/>
  <c r="G131"/>
  <c r="G133"/>
  <c r="G136"/>
  <c r="G137"/>
  <c r="G138"/>
  <c r="G139"/>
  <c r="G140"/>
  <c r="G142"/>
  <c r="G153"/>
  <c r="G156"/>
  <c r="G157"/>
  <c r="G159"/>
  <c r="G160"/>
  <c r="G161"/>
  <c r="G162"/>
  <c r="G163"/>
  <c r="G164"/>
  <c r="G165"/>
  <c r="G166"/>
  <c r="G167"/>
  <c r="G168"/>
  <c r="G169"/>
  <c r="G170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2"/>
  <c r="G194"/>
  <c r="G196"/>
  <c r="G197"/>
  <c r="G199"/>
  <c r="G203"/>
  <c r="G206"/>
  <c r="G207"/>
  <c r="G208"/>
  <c r="G209"/>
  <c r="G211"/>
  <c r="G212"/>
  <c r="G213"/>
  <c r="F19"/>
  <c r="F214"/>
  <c r="F40"/>
  <c r="F47"/>
  <c r="F86"/>
  <c r="F115"/>
  <c r="F143"/>
  <c r="F153"/>
  <c r="F200"/>
  <c r="F213"/>
  <c r="H42" i="122"/>
  <c r="H49"/>
  <c r="H182"/>
  <c r="H234"/>
  <c r="H241"/>
  <c r="H248"/>
  <c r="H336"/>
  <c r="H517"/>
  <c r="H524"/>
  <c r="H643"/>
  <c r="H660"/>
  <c r="H675"/>
  <c r="H812"/>
  <c r="H693"/>
  <c r="H699"/>
  <c r="H734"/>
  <c r="H737"/>
  <c r="H774"/>
  <c r="H784"/>
  <c r="H811"/>
  <c r="I7"/>
  <c r="I9"/>
  <c r="I10"/>
  <c r="I11"/>
  <c r="I13"/>
  <c r="I14"/>
  <c r="I15"/>
  <c r="I16"/>
  <c r="I17"/>
  <c r="I18"/>
  <c r="I19"/>
  <c r="I21"/>
  <c r="I23"/>
  <c r="I24"/>
  <c r="I25"/>
  <c r="I27"/>
  <c r="I28"/>
  <c r="I30"/>
  <c r="I32"/>
  <c r="I34"/>
  <c r="I36"/>
  <c r="I37"/>
  <c r="I39"/>
  <c r="I41"/>
  <c r="I44"/>
  <c r="I45"/>
  <c r="I47"/>
  <c r="I48"/>
  <c r="I53"/>
  <c r="I54"/>
  <c r="I55"/>
  <c r="I57"/>
  <c r="I59"/>
  <c r="I61"/>
  <c r="I63"/>
  <c r="I64"/>
  <c r="I65"/>
  <c r="I66"/>
  <c r="I67"/>
  <c r="I70"/>
  <c r="I71"/>
  <c r="I72"/>
  <c r="I73"/>
  <c r="I74"/>
  <c r="I75"/>
  <c r="I77"/>
  <c r="I79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6"/>
  <c r="I107"/>
  <c r="I108"/>
  <c r="I109"/>
  <c r="I110"/>
  <c r="I111"/>
  <c r="I112"/>
  <c r="I113"/>
  <c r="I115"/>
  <c r="I118"/>
  <c r="I120"/>
  <c r="I122"/>
  <c r="I123"/>
  <c r="I124"/>
  <c r="I126"/>
  <c r="I128"/>
  <c r="I130"/>
  <c r="I131"/>
  <c r="I133"/>
  <c r="I135"/>
  <c r="I138"/>
  <c r="I139"/>
  <c r="I140"/>
  <c r="I142"/>
  <c r="I143"/>
  <c r="I144"/>
  <c r="I145"/>
  <c r="I147"/>
  <c r="I148"/>
  <c r="I149"/>
  <c r="I150"/>
  <c r="I151"/>
  <c r="I152"/>
  <c r="I153"/>
  <c r="I154"/>
  <c r="I155"/>
  <c r="I156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9"/>
  <c r="I180"/>
  <c r="I181"/>
  <c r="I186"/>
  <c r="I187"/>
  <c r="I188"/>
  <c r="I189"/>
  <c r="I190"/>
  <c r="I191"/>
  <c r="I192"/>
  <c r="I194"/>
  <c r="I195"/>
  <c r="I196"/>
  <c r="I197"/>
  <c r="I198"/>
  <c r="I199"/>
  <c r="I200"/>
  <c r="I201"/>
  <c r="I202"/>
  <c r="I204"/>
  <c r="I205"/>
  <c r="I206"/>
  <c r="I207"/>
  <c r="I209"/>
  <c r="I210"/>
  <c r="I212"/>
  <c r="I213"/>
  <c r="I214"/>
  <c r="I216"/>
  <c r="I217"/>
  <c r="I218"/>
  <c r="I219"/>
  <c r="I220"/>
  <c r="I222"/>
  <c r="I223"/>
  <c r="I225"/>
  <c r="I226"/>
  <c r="I227"/>
  <c r="I228"/>
  <c r="I229"/>
  <c r="I230"/>
  <c r="I231"/>
  <c r="I232"/>
  <c r="I233"/>
  <c r="I237"/>
  <c r="I238"/>
  <c r="I239"/>
  <c r="I241"/>
  <c r="I248"/>
  <c r="I240"/>
  <c r="I243"/>
  <c r="I245"/>
  <c r="I246"/>
  <c r="I247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9"/>
  <c r="I270"/>
  <c r="I271"/>
  <c r="I272"/>
  <c r="I273"/>
  <c r="I274"/>
  <c r="I275"/>
  <c r="I276"/>
  <c r="I278"/>
  <c r="I279"/>
  <c r="I281"/>
  <c r="I282"/>
  <c r="I283"/>
  <c r="I284"/>
  <c r="I285"/>
  <c r="I286"/>
  <c r="I287"/>
  <c r="I288"/>
  <c r="I289"/>
  <c r="I290"/>
  <c r="I292"/>
  <c r="I294"/>
  <c r="I295"/>
  <c r="I296"/>
  <c r="I297"/>
  <c r="I298"/>
  <c r="I299"/>
  <c r="I300"/>
  <c r="I301"/>
  <c r="I302"/>
  <c r="I303"/>
  <c r="I304"/>
  <c r="I305"/>
  <c r="I306"/>
  <c r="I307"/>
  <c r="I308"/>
  <c r="I309"/>
  <c r="I311"/>
  <c r="I313"/>
  <c r="I314"/>
  <c r="I315"/>
  <c r="I316"/>
  <c r="I317"/>
  <c r="I319"/>
  <c r="I320"/>
  <c r="I321"/>
  <c r="I323"/>
  <c r="I324"/>
  <c r="I325"/>
  <c r="I326"/>
  <c r="I327"/>
  <c r="I328"/>
  <c r="I329"/>
  <c r="I331"/>
  <c r="I333"/>
  <c r="I335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7"/>
  <c r="I358"/>
  <c r="I359"/>
  <c r="I360"/>
  <c r="I361"/>
  <c r="I362"/>
  <c r="I365"/>
  <c r="I366"/>
  <c r="I367"/>
  <c r="I369"/>
  <c r="I370"/>
  <c r="I371"/>
  <c r="I372"/>
  <c r="I373"/>
  <c r="I374"/>
  <c r="I375"/>
  <c r="I376"/>
  <c r="I377"/>
  <c r="I378"/>
  <c r="I379"/>
  <c r="I381"/>
  <c r="I382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4"/>
  <c r="I455"/>
  <c r="I456"/>
  <c r="I457"/>
  <c r="I458"/>
  <c r="I459"/>
  <c r="I460"/>
  <c r="I461"/>
  <c r="I462"/>
  <c r="I463"/>
  <c r="I464"/>
  <c r="I465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1"/>
  <c r="I492"/>
  <c r="I493"/>
  <c r="I494"/>
  <c r="I495"/>
  <c r="I496"/>
  <c r="I497"/>
  <c r="I498"/>
  <c r="I499"/>
  <c r="I500"/>
  <c r="I501"/>
  <c r="I502"/>
  <c r="I503"/>
  <c r="I504"/>
  <c r="I507"/>
  <c r="I508"/>
  <c r="I509"/>
  <c r="I511"/>
  <c r="I513"/>
  <c r="I514"/>
  <c r="I515"/>
  <c r="I516"/>
  <c r="I520"/>
  <c r="I521"/>
  <c r="I522"/>
  <c r="I524"/>
  <c r="I523"/>
  <c r="I527"/>
  <c r="I529"/>
  <c r="I530"/>
  <c r="I531"/>
  <c r="I532"/>
  <c r="I533"/>
  <c r="I534"/>
  <c r="I535"/>
  <c r="J535"/>
  <c r="I537"/>
  <c r="I538"/>
  <c r="I539"/>
  <c r="I542"/>
  <c r="I543"/>
  <c r="I544"/>
  <c r="I545"/>
  <c r="I546"/>
  <c r="J546"/>
  <c r="I547"/>
  <c r="I550"/>
  <c r="I551"/>
  <c r="I552"/>
  <c r="I554"/>
  <c r="I555"/>
  <c r="I556"/>
  <c r="I558"/>
  <c r="I560"/>
  <c r="I562"/>
  <c r="I563"/>
  <c r="I564"/>
  <c r="J564"/>
  <c r="I566"/>
  <c r="I567"/>
  <c r="I568"/>
  <c r="I569"/>
  <c r="I570"/>
  <c r="I571"/>
  <c r="I574"/>
  <c r="I576"/>
  <c r="J576"/>
  <c r="I578"/>
  <c r="I580"/>
  <c r="I581"/>
  <c r="I582"/>
  <c r="I583"/>
  <c r="I584"/>
  <c r="I585"/>
  <c r="I586"/>
  <c r="I587"/>
  <c r="I588"/>
  <c r="I589"/>
  <c r="I590"/>
  <c r="J590"/>
  <c r="I591"/>
  <c r="I592"/>
  <c r="I593"/>
  <c r="I594"/>
  <c r="I595"/>
  <c r="I596"/>
  <c r="I597"/>
  <c r="I599"/>
  <c r="I600"/>
  <c r="I601"/>
  <c r="I604"/>
  <c r="I605"/>
  <c r="I606"/>
  <c r="I607"/>
  <c r="I608"/>
  <c r="I609"/>
  <c r="I610"/>
  <c r="I611"/>
  <c r="I612"/>
  <c r="I613"/>
  <c r="I614"/>
  <c r="I615"/>
  <c r="I616"/>
  <c r="I617"/>
  <c r="J617"/>
  <c r="I618"/>
  <c r="I619"/>
  <c r="I620"/>
  <c r="I621"/>
  <c r="I622"/>
  <c r="I623"/>
  <c r="I624"/>
  <c r="I625"/>
  <c r="I626"/>
  <c r="I627"/>
  <c r="I628"/>
  <c r="I630"/>
  <c r="J630"/>
  <c r="I631"/>
  <c r="I632"/>
  <c r="I633"/>
  <c r="I634"/>
  <c r="J634"/>
  <c r="I635"/>
  <c r="I636"/>
  <c r="I637"/>
  <c r="I638"/>
  <c r="J638"/>
  <c r="I639"/>
  <c r="I640"/>
  <c r="I642"/>
  <c r="I646"/>
  <c r="I647"/>
  <c r="I648"/>
  <c r="I649"/>
  <c r="I650"/>
  <c r="I651"/>
  <c r="I652"/>
  <c r="I653"/>
  <c r="J653"/>
  <c r="I654"/>
  <c r="I655"/>
  <c r="I656"/>
  <c r="I657"/>
  <c r="J657"/>
  <c r="I658"/>
  <c r="I659"/>
  <c r="I662"/>
  <c r="I663"/>
  <c r="I664"/>
  <c r="I665"/>
  <c r="I666"/>
  <c r="I667"/>
  <c r="I668"/>
  <c r="I669"/>
  <c r="I670"/>
  <c r="I672"/>
  <c r="I673"/>
  <c r="I674"/>
  <c r="I678"/>
  <c r="I679"/>
  <c r="I680"/>
  <c r="I682"/>
  <c r="I684"/>
  <c r="I685"/>
  <c r="I686"/>
  <c r="I687"/>
  <c r="I688"/>
  <c r="I690"/>
  <c r="I691"/>
  <c r="I692"/>
  <c r="I693"/>
  <c r="I695"/>
  <c r="I696"/>
  <c r="I698"/>
  <c r="I702"/>
  <c r="I734"/>
  <c r="I737"/>
  <c r="I703"/>
  <c r="I705"/>
  <c r="I706"/>
  <c r="I707"/>
  <c r="I708"/>
  <c r="I710"/>
  <c r="I712"/>
  <c r="I714"/>
  <c r="I716"/>
  <c r="I718"/>
  <c r="I720"/>
  <c r="I722"/>
  <c r="I724"/>
  <c r="I726"/>
  <c r="I729"/>
  <c r="I731"/>
  <c r="I733"/>
  <c r="I740"/>
  <c r="I743"/>
  <c r="I744"/>
  <c r="I745"/>
  <c r="I746"/>
  <c r="I747"/>
  <c r="I748"/>
  <c r="I749"/>
  <c r="I750"/>
  <c r="I751"/>
  <c r="I752"/>
  <c r="I753"/>
  <c r="I754"/>
  <c r="I755"/>
  <c r="I757"/>
  <c r="J757"/>
  <c r="I758"/>
  <c r="I759"/>
  <c r="I761"/>
  <c r="I762"/>
  <c r="I764"/>
  <c r="I766"/>
  <c r="I767"/>
  <c r="I768"/>
  <c r="I770"/>
  <c r="I771"/>
  <c r="I772"/>
  <c r="I773"/>
  <c r="J773"/>
  <c r="I776"/>
  <c r="I777"/>
  <c r="I778"/>
  <c r="I779"/>
  <c r="I780"/>
  <c r="I781"/>
  <c r="I782"/>
  <c r="I783"/>
  <c r="I786"/>
  <c r="I788"/>
  <c r="I789"/>
  <c r="I790"/>
  <c r="I791"/>
  <c r="I792"/>
  <c r="I793"/>
  <c r="I794"/>
  <c r="I796"/>
  <c r="I797"/>
  <c r="I798"/>
  <c r="I800"/>
  <c r="I801"/>
  <c r="I803"/>
  <c r="I805"/>
  <c r="I807"/>
  <c r="I808"/>
  <c r="I810"/>
  <c r="E25" i="143"/>
  <c r="F26"/>
  <c r="F16" i="125"/>
  <c r="J16"/>
  <c r="U16"/>
  <c r="M16"/>
  <c r="F8"/>
  <c r="J8"/>
  <c r="D8" i="131"/>
  <c r="F20" i="125"/>
  <c r="Q8" i="128"/>
  <c r="E7" i="131"/>
  <c r="H7"/>
  <c r="Q11" i="128"/>
  <c r="E10" i="131"/>
  <c r="H10"/>
  <c r="Q24" i="128"/>
  <c r="E23" i="131"/>
  <c r="H23"/>
  <c r="F9" i="125"/>
  <c r="F13"/>
  <c r="F19"/>
  <c r="R4" i="132"/>
  <c r="R5"/>
  <c r="R6"/>
  <c r="R7"/>
  <c r="R8"/>
  <c r="R9"/>
  <c r="R10"/>
  <c r="R11"/>
  <c r="R12"/>
  <c r="R13"/>
  <c r="R14"/>
  <c r="R15"/>
  <c r="R16"/>
  <c r="R17"/>
  <c r="R18"/>
  <c r="R19"/>
  <c r="R20"/>
  <c r="R21"/>
  <c r="Q13" i="128"/>
  <c r="E12" i="131"/>
  <c r="H12"/>
  <c r="V5" i="128"/>
  <c r="V6"/>
  <c r="Q5"/>
  <c r="E4" i="131"/>
  <c r="H4"/>
  <c r="Q6" i="128"/>
  <c r="E5" i="131"/>
  <c r="H5"/>
  <c r="P5" i="128"/>
  <c r="P6"/>
  <c r="O5"/>
  <c r="O6"/>
  <c r="R6"/>
  <c r="E5"/>
  <c r="E6"/>
  <c r="V18" i="123"/>
  <c r="X18"/>
  <c r="V19"/>
  <c r="X19"/>
  <c r="V20"/>
  <c r="X20"/>
  <c r="U5"/>
  <c r="U7"/>
  <c r="T5"/>
  <c r="S5"/>
  <c r="S7"/>
  <c r="R5"/>
  <c r="R7"/>
  <c r="R2"/>
  <c r="R3"/>
  <c r="R4"/>
  <c r="R8"/>
  <c r="R16"/>
  <c r="Q5"/>
  <c r="C5"/>
  <c r="D5"/>
  <c r="E5"/>
  <c r="F5"/>
  <c r="G5"/>
  <c r="H5"/>
  <c r="I5"/>
  <c r="J5"/>
  <c r="K5"/>
  <c r="L5"/>
  <c r="M5"/>
  <c r="N5"/>
  <c r="O5"/>
  <c r="P5"/>
  <c r="V5"/>
  <c r="P7"/>
  <c r="N7"/>
  <c r="N2"/>
  <c r="N3"/>
  <c r="N4"/>
  <c r="N8"/>
  <c r="N16"/>
  <c r="M7"/>
  <c r="L7"/>
  <c r="K7"/>
  <c r="J7"/>
  <c r="J2"/>
  <c r="J3"/>
  <c r="J4"/>
  <c r="J8"/>
  <c r="J16"/>
  <c r="G7"/>
  <c r="U3"/>
  <c r="T3"/>
  <c r="S3"/>
  <c r="Q3"/>
  <c r="Q2"/>
  <c r="Q4"/>
  <c r="P3"/>
  <c r="O3"/>
  <c r="O2"/>
  <c r="O4"/>
  <c r="O7"/>
  <c r="O8"/>
  <c r="M3"/>
  <c r="L3"/>
  <c r="K3"/>
  <c r="K2"/>
  <c r="K4"/>
  <c r="K8"/>
  <c r="K16"/>
  <c r="I3"/>
  <c r="I2"/>
  <c r="I4"/>
  <c r="H3"/>
  <c r="G3"/>
  <c r="F3"/>
  <c r="F2"/>
  <c r="E3"/>
  <c r="E2"/>
  <c r="D3"/>
  <c r="C3"/>
  <c r="U2"/>
  <c r="U4"/>
  <c r="U8"/>
  <c r="T2"/>
  <c r="S2"/>
  <c r="S4"/>
  <c r="P2"/>
  <c r="M2"/>
  <c r="M4"/>
  <c r="L2"/>
  <c r="H2"/>
  <c r="H4"/>
  <c r="G2"/>
  <c r="G4"/>
  <c r="D2"/>
  <c r="D4"/>
  <c r="C2"/>
  <c r="E175" i="142"/>
  <c r="F175"/>
  <c r="G175"/>
  <c r="D175"/>
  <c r="G12"/>
  <c r="C23" i="130"/>
  <c r="C25"/>
  <c r="D23"/>
  <c r="D25"/>
  <c r="E23"/>
  <c r="E25"/>
  <c r="F23"/>
  <c r="F25"/>
  <c r="H23"/>
  <c r="H25"/>
  <c r="B23"/>
  <c r="G6"/>
  <c r="I6"/>
  <c r="G5"/>
  <c r="I5"/>
  <c r="F4" i="134"/>
  <c r="I23" i="138"/>
  <c r="C22"/>
  <c r="C24"/>
  <c r="D22"/>
  <c r="E22"/>
  <c r="E24"/>
  <c r="F22"/>
  <c r="F24"/>
  <c r="G22"/>
  <c r="G24"/>
  <c r="H22"/>
  <c r="H24"/>
  <c r="J22"/>
  <c r="J24"/>
  <c r="K22"/>
  <c r="K24"/>
  <c r="B22"/>
  <c r="B24"/>
  <c r="L21"/>
  <c r="I21"/>
  <c r="F4" i="125"/>
  <c r="J4"/>
  <c r="F5"/>
  <c r="F6"/>
  <c r="J6"/>
  <c r="F7"/>
  <c r="J7"/>
  <c r="D7" i="131"/>
  <c r="F10" i="125"/>
  <c r="J10"/>
  <c r="F11"/>
  <c r="F12"/>
  <c r="J12"/>
  <c r="D12" i="131"/>
  <c r="F14" i="125"/>
  <c r="J14"/>
  <c r="D14" i="131"/>
  <c r="F15" i="125"/>
  <c r="F17"/>
  <c r="F18"/>
  <c r="J18"/>
  <c r="U18"/>
  <c r="F21"/>
  <c r="M21"/>
  <c r="H5" i="127"/>
  <c r="L5"/>
  <c r="M5" i="125"/>
  <c r="G141" i="142"/>
  <c r="G139"/>
  <c r="G99"/>
  <c r="G69"/>
  <c r="G67"/>
  <c r="E3"/>
  <c r="F3"/>
  <c r="D3"/>
  <c r="G157"/>
  <c r="G109"/>
  <c r="G85"/>
  <c r="G58"/>
  <c r="E176"/>
  <c r="F176"/>
  <c r="G176"/>
  <c r="E174"/>
  <c r="F174"/>
  <c r="G174"/>
  <c r="E173"/>
  <c r="F173"/>
  <c r="E172"/>
  <c r="F172"/>
  <c r="E171"/>
  <c r="F171"/>
  <c r="E170"/>
  <c r="F170"/>
  <c r="E169"/>
  <c r="F169"/>
  <c r="E168"/>
  <c r="F168"/>
  <c r="E167"/>
  <c r="F167"/>
  <c r="G167"/>
  <c r="D170"/>
  <c r="G4"/>
  <c r="G5"/>
  <c r="G6"/>
  <c r="G7"/>
  <c r="G8"/>
  <c r="G9"/>
  <c r="G10"/>
  <c r="G11"/>
  <c r="G13"/>
  <c r="D176"/>
  <c r="D174"/>
  <c r="D168"/>
  <c r="D169"/>
  <c r="D171"/>
  <c r="D172"/>
  <c r="D173"/>
  <c r="D167"/>
  <c r="G164"/>
  <c r="G163"/>
  <c r="G161"/>
  <c r="G160"/>
  <c r="G159"/>
  <c r="F158"/>
  <c r="E158"/>
  <c r="D158"/>
  <c r="G156"/>
  <c r="G153"/>
  <c r="G152"/>
  <c r="G151"/>
  <c r="F150"/>
  <c r="E150"/>
  <c r="D150"/>
  <c r="G148"/>
  <c r="G145"/>
  <c r="G144"/>
  <c r="G143"/>
  <c r="F142"/>
  <c r="E142"/>
  <c r="D142"/>
  <c r="G140"/>
  <c r="G137"/>
  <c r="G136"/>
  <c r="G135"/>
  <c r="F134"/>
  <c r="E134"/>
  <c r="D134"/>
  <c r="G132"/>
  <c r="G129"/>
  <c r="G128"/>
  <c r="G127"/>
  <c r="F126"/>
  <c r="E126"/>
  <c r="D126"/>
  <c r="G124"/>
  <c r="G123"/>
  <c r="G121"/>
  <c r="G120"/>
  <c r="G119"/>
  <c r="F118"/>
  <c r="E118"/>
  <c r="D118"/>
  <c r="G116"/>
  <c r="G113"/>
  <c r="G112"/>
  <c r="G111"/>
  <c r="F110"/>
  <c r="E110"/>
  <c r="D110"/>
  <c r="G108"/>
  <c r="G105"/>
  <c r="G104"/>
  <c r="G103"/>
  <c r="F102"/>
  <c r="E102"/>
  <c r="D102"/>
  <c r="G100"/>
  <c r="G97"/>
  <c r="G96"/>
  <c r="G95"/>
  <c r="F94"/>
  <c r="E94"/>
  <c r="D94"/>
  <c r="G92"/>
  <c r="G91"/>
  <c r="G89"/>
  <c r="G88"/>
  <c r="G87"/>
  <c r="F86"/>
  <c r="E86"/>
  <c r="D86"/>
  <c r="G84"/>
  <c r="G83"/>
  <c r="G81"/>
  <c r="G80"/>
  <c r="G79"/>
  <c r="F78"/>
  <c r="E78"/>
  <c r="D78"/>
  <c r="G77"/>
  <c r="G76"/>
  <c r="G75"/>
  <c r="G73"/>
  <c r="G72"/>
  <c r="G71"/>
  <c r="F70"/>
  <c r="E70"/>
  <c r="D70"/>
  <c r="G68"/>
  <c r="G65"/>
  <c r="G64"/>
  <c r="G63"/>
  <c r="F62"/>
  <c r="E62"/>
  <c r="D62"/>
  <c r="G60"/>
  <c r="G59"/>
  <c r="G57"/>
  <c r="G56"/>
  <c r="G55"/>
  <c r="F54"/>
  <c r="E54"/>
  <c r="D54"/>
  <c r="G52"/>
  <c r="G49"/>
  <c r="G48"/>
  <c r="G47"/>
  <c r="F46"/>
  <c r="E46"/>
  <c r="D46"/>
  <c r="G45"/>
  <c r="G44"/>
  <c r="G41"/>
  <c r="G40"/>
  <c r="G39"/>
  <c r="F38"/>
  <c r="E38"/>
  <c r="D38"/>
  <c r="G36"/>
  <c r="G35"/>
  <c r="G33"/>
  <c r="G32"/>
  <c r="G31"/>
  <c r="F30"/>
  <c r="E30"/>
  <c r="D30"/>
  <c r="G29"/>
  <c r="G28"/>
  <c r="G27"/>
  <c r="G25"/>
  <c r="G24"/>
  <c r="G23"/>
  <c r="F22"/>
  <c r="E22"/>
  <c r="D22"/>
  <c r="G21"/>
  <c r="G20"/>
  <c r="G19"/>
  <c r="G17"/>
  <c r="G16"/>
  <c r="G15"/>
  <c r="F14"/>
  <c r="E14"/>
  <c r="D14"/>
  <c r="E11" i="123"/>
  <c r="F11"/>
  <c r="G11"/>
  <c r="H11"/>
  <c r="H15"/>
  <c r="H14"/>
  <c r="I11"/>
  <c r="J11"/>
  <c r="K11"/>
  <c r="L11"/>
  <c r="L14"/>
  <c r="L15"/>
  <c r="M11"/>
  <c r="M15"/>
  <c r="M14"/>
  <c r="N11"/>
  <c r="N15"/>
  <c r="O11"/>
  <c r="P11"/>
  <c r="P14"/>
  <c r="P15"/>
  <c r="P4"/>
  <c r="P8"/>
  <c r="P16"/>
  <c r="Q11"/>
  <c r="R11"/>
  <c r="S11"/>
  <c r="T11"/>
  <c r="T15"/>
  <c r="T14"/>
  <c r="U11"/>
  <c r="U14"/>
  <c r="U15"/>
  <c r="E14"/>
  <c r="F14"/>
  <c r="G14"/>
  <c r="I14"/>
  <c r="I15"/>
  <c r="J14"/>
  <c r="K14"/>
  <c r="N14"/>
  <c r="O14"/>
  <c r="O15"/>
  <c r="Q14"/>
  <c r="R14"/>
  <c r="S14"/>
  <c r="E7"/>
  <c r="C7"/>
  <c r="D7"/>
  <c r="F7"/>
  <c r="H7"/>
  <c r="I7"/>
  <c r="Q7"/>
  <c r="T7"/>
  <c r="V7"/>
  <c r="Q8"/>
  <c r="Q16"/>
  <c r="T4"/>
  <c r="F10" i="110"/>
  <c r="E14" i="133"/>
  <c r="E31"/>
  <c r="F14"/>
  <c r="F31"/>
  <c r="I3" i="138"/>
  <c r="L3"/>
  <c r="I4"/>
  <c r="L4"/>
  <c r="M4"/>
  <c r="I5"/>
  <c r="L5"/>
  <c r="I6"/>
  <c r="L6"/>
  <c r="M6"/>
  <c r="I7"/>
  <c r="L7"/>
  <c r="I8"/>
  <c r="L8"/>
  <c r="M8"/>
  <c r="I9"/>
  <c r="L9"/>
  <c r="I10"/>
  <c r="L10"/>
  <c r="M10"/>
  <c r="I11"/>
  <c r="L11"/>
  <c r="I12"/>
  <c r="M12"/>
  <c r="L12"/>
  <c r="I13"/>
  <c r="L13"/>
  <c r="I14"/>
  <c r="L14"/>
  <c r="I15"/>
  <c r="L15"/>
  <c r="I16"/>
  <c r="L16"/>
  <c r="I17"/>
  <c r="L17"/>
  <c r="I18"/>
  <c r="L18"/>
  <c r="I19"/>
  <c r="L19"/>
  <c r="I20"/>
  <c r="M20"/>
  <c r="L20"/>
  <c r="D24"/>
  <c r="L23"/>
  <c r="E20" i="136"/>
  <c r="G20"/>
  <c r="H20"/>
  <c r="I20"/>
  <c r="J20"/>
  <c r="B7" i="135"/>
  <c r="B17"/>
  <c r="C17"/>
  <c r="F2" i="134"/>
  <c r="F3"/>
  <c r="F5"/>
  <c r="F6"/>
  <c r="F7"/>
  <c r="F8"/>
  <c r="F9"/>
  <c r="F10"/>
  <c r="F11"/>
  <c r="F12"/>
  <c r="F13"/>
  <c r="F14"/>
  <c r="F15"/>
  <c r="F16"/>
  <c r="F17"/>
  <c r="F18"/>
  <c r="F19"/>
  <c r="F20"/>
  <c r="F21"/>
  <c r="C22"/>
  <c r="C23"/>
  <c r="D22"/>
  <c r="D23"/>
  <c r="E22"/>
  <c r="E23"/>
  <c r="G14" i="133"/>
  <c r="G31"/>
  <c r="H14"/>
  <c r="H31"/>
  <c r="R3" i="132"/>
  <c r="C22"/>
  <c r="C24"/>
  <c r="M22"/>
  <c r="M24"/>
  <c r="O22"/>
  <c r="O24"/>
  <c r="Q22"/>
  <c r="Q24"/>
  <c r="R23"/>
  <c r="P24"/>
  <c r="B22" i="131"/>
  <c r="B24"/>
  <c r="F22"/>
  <c r="F24"/>
  <c r="G4" i="130"/>
  <c r="I4"/>
  <c r="G7"/>
  <c r="I7"/>
  <c r="G8"/>
  <c r="I8"/>
  <c r="G9"/>
  <c r="I9"/>
  <c r="G10"/>
  <c r="I10"/>
  <c r="G11"/>
  <c r="I11"/>
  <c r="G12"/>
  <c r="I12"/>
  <c r="G13"/>
  <c r="I13"/>
  <c r="G14"/>
  <c r="I14"/>
  <c r="G15"/>
  <c r="I15"/>
  <c r="G16"/>
  <c r="I16"/>
  <c r="G17"/>
  <c r="I17"/>
  <c r="G18"/>
  <c r="I18"/>
  <c r="G19"/>
  <c r="I19"/>
  <c r="G20"/>
  <c r="I20"/>
  <c r="G21"/>
  <c r="I21"/>
  <c r="G22"/>
  <c r="I22"/>
  <c r="G24"/>
  <c r="I24"/>
  <c r="B25"/>
  <c r="E4" i="128"/>
  <c r="E7"/>
  <c r="E8"/>
  <c r="E9"/>
  <c r="E10"/>
  <c r="E11"/>
  <c r="E12"/>
  <c r="E13"/>
  <c r="E14"/>
  <c r="E15"/>
  <c r="E16"/>
  <c r="E17"/>
  <c r="E18"/>
  <c r="E19"/>
  <c r="E20"/>
  <c r="E21"/>
  <c r="E22"/>
  <c r="E24"/>
  <c r="O4"/>
  <c r="P4"/>
  <c r="Q4"/>
  <c r="V4"/>
  <c r="O7"/>
  <c r="P7"/>
  <c r="Q7"/>
  <c r="E6" i="131"/>
  <c r="H6"/>
  <c r="V7" i="128"/>
  <c r="O8"/>
  <c r="O9"/>
  <c r="O10"/>
  <c r="O11"/>
  <c r="O12"/>
  <c r="O13"/>
  <c r="O14"/>
  <c r="O15"/>
  <c r="O16"/>
  <c r="O17"/>
  <c r="O18"/>
  <c r="O19"/>
  <c r="O20"/>
  <c r="O21"/>
  <c r="O22"/>
  <c r="O24"/>
  <c r="R24"/>
  <c r="P8"/>
  <c r="V8"/>
  <c r="P9"/>
  <c r="R9"/>
  <c r="Q9"/>
  <c r="E8" i="131"/>
  <c r="H8"/>
  <c r="V9" i="128"/>
  <c r="V23"/>
  <c r="P10"/>
  <c r="Q10"/>
  <c r="E9" i="131"/>
  <c r="H9"/>
  <c r="V10" i="128"/>
  <c r="P11"/>
  <c r="V11"/>
  <c r="P12"/>
  <c r="R12"/>
  <c r="Q12"/>
  <c r="V12"/>
  <c r="P13"/>
  <c r="R13"/>
  <c r="V13"/>
  <c r="P14"/>
  <c r="Q14"/>
  <c r="R14"/>
  <c r="E13" i="131"/>
  <c r="H13"/>
  <c r="V14" i="128"/>
  <c r="P15"/>
  <c r="Q15"/>
  <c r="E14" i="131"/>
  <c r="H14"/>
  <c r="V15" i="128"/>
  <c r="P16"/>
  <c r="Q16"/>
  <c r="E15" i="131"/>
  <c r="H15"/>
  <c r="V16" i="128"/>
  <c r="P17"/>
  <c r="Q17"/>
  <c r="V17"/>
  <c r="P18"/>
  <c r="Q18"/>
  <c r="E17" i="131"/>
  <c r="H17"/>
  <c r="V18" i="128"/>
  <c r="P19"/>
  <c r="Q19"/>
  <c r="E18" i="131"/>
  <c r="H18"/>
  <c r="V19" i="128"/>
  <c r="P20"/>
  <c r="Q20"/>
  <c r="V20"/>
  <c r="P21"/>
  <c r="R21"/>
  <c r="Q21"/>
  <c r="E20" i="131"/>
  <c r="H20"/>
  <c r="V21" i="128"/>
  <c r="P22"/>
  <c r="Q22"/>
  <c r="E21" i="131"/>
  <c r="R22" i="128"/>
  <c r="H21" i="131"/>
  <c r="V22" i="128"/>
  <c r="B23"/>
  <c r="B25"/>
  <c r="C23"/>
  <c r="C25"/>
  <c r="D23"/>
  <c r="D25"/>
  <c r="F23"/>
  <c r="F25"/>
  <c r="G23"/>
  <c r="G25"/>
  <c r="H23"/>
  <c r="H25"/>
  <c r="I23"/>
  <c r="I25"/>
  <c r="J23"/>
  <c r="J25"/>
  <c r="K23"/>
  <c r="K25"/>
  <c r="L23"/>
  <c r="L25"/>
  <c r="M23"/>
  <c r="M25"/>
  <c r="N23"/>
  <c r="N25"/>
  <c r="S23"/>
  <c r="S25"/>
  <c r="T23"/>
  <c r="T25"/>
  <c r="U23"/>
  <c r="U25"/>
  <c r="P24"/>
  <c r="V24"/>
  <c r="H3" i="127"/>
  <c r="H4"/>
  <c r="H6"/>
  <c r="L6"/>
  <c r="H7"/>
  <c r="L7"/>
  <c r="H8"/>
  <c r="L8"/>
  <c r="H9"/>
  <c r="L9"/>
  <c r="H10"/>
  <c r="L10"/>
  <c r="H11"/>
  <c r="L11"/>
  <c r="H12"/>
  <c r="L12"/>
  <c r="H13"/>
  <c r="L13"/>
  <c r="H14"/>
  <c r="L14"/>
  <c r="H15"/>
  <c r="L15"/>
  <c r="L16"/>
  <c r="L17"/>
  <c r="H18"/>
  <c r="L18"/>
  <c r="H19"/>
  <c r="L19"/>
  <c r="H20"/>
  <c r="L20"/>
  <c r="H21"/>
  <c r="L21"/>
  <c r="B22"/>
  <c r="B24"/>
  <c r="C22"/>
  <c r="C24"/>
  <c r="D22"/>
  <c r="D24"/>
  <c r="E22"/>
  <c r="E24"/>
  <c r="F22"/>
  <c r="F24"/>
  <c r="G22"/>
  <c r="G24"/>
  <c r="I22"/>
  <c r="I24"/>
  <c r="J22"/>
  <c r="J24"/>
  <c r="K22"/>
  <c r="K24"/>
  <c r="H23"/>
  <c r="L23"/>
  <c r="F3" i="125"/>
  <c r="J3"/>
  <c r="M3"/>
  <c r="M4"/>
  <c r="M22"/>
  <c r="M24"/>
  <c r="M6"/>
  <c r="M7"/>
  <c r="M8"/>
  <c r="M9"/>
  <c r="M10"/>
  <c r="M11"/>
  <c r="M12"/>
  <c r="M13"/>
  <c r="M14"/>
  <c r="M15"/>
  <c r="M17"/>
  <c r="M18"/>
  <c r="M19"/>
  <c r="M20"/>
  <c r="B22"/>
  <c r="B24"/>
  <c r="C22"/>
  <c r="C24"/>
  <c r="D22"/>
  <c r="D24"/>
  <c r="E22"/>
  <c r="E24"/>
  <c r="I22"/>
  <c r="I24"/>
  <c r="K22"/>
  <c r="K24"/>
  <c r="L22"/>
  <c r="L24"/>
  <c r="R22"/>
  <c r="R24"/>
  <c r="S22"/>
  <c r="S24"/>
  <c r="T22"/>
  <c r="T24"/>
  <c r="F23"/>
  <c r="M23"/>
  <c r="V6" i="123"/>
  <c r="V9"/>
  <c r="X9"/>
  <c r="V10"/>
  <c r="X10"/>
  <c r="C11"/>
  <c r="D11"/>
  <c r="V11"/>
  <c r="X11"/>
  <c r="W11"/>
  <c r="W14"/>
  <c r="W15"/>
  <c r="V12"/>
  <c r="X12"/>
  <c r="V13"/>
  <c r="X13"/>
  <c r="C14"/>
  <c r="D14"/>
  <c r="V17"/>
  <c r="X17"/>
  <c r="L77" i="120"/>
  <c r="K20"/>
  <c r="K24"/>
  <c r="M24"/>
  <c r="K25"/>
  <c r="M25"/>
  <c r="K26"/>
  <c r="K27"/>
  <c r="K28"/>
  <c r="M28"/>
  <c r="K39"/>
  <c r="M39"/>
  <c r="K40"/>
  <c r="M40"/>
  <c r="K41"/>
  <c r="K43"/>
  <c r="M43"/>
  <c r="K44"/>
  <c r="K45"/>
  <c r="M45"/>
  <c r="K47"/>
  <c r="M47"/>
  <c r="K48"/>
  <c r="M48"/>
  <c r="K50"/>
  <c r="M50"/>
  <c r="K51"/>
  <c r="M51"/>
  <c r="K52"/>
  <c r="K54"/>
  <c r="K57"/>
  <c r="K65"/>
  <c r="J15"/>
  <c r="J13"/>
  <c r="L213" i="118"/>
  <c r="K13" i="102"/>
  <c r="M213" i="118"/>
  <c r="N213"/>
  <c r="O213"/>
  <c r="P213"/>
  <c r="O13" i="102"/>
  <c r="H208" i="118"/>
  <c r="H209"/>
  <c r="H211"/>
  <c r="H212"/>
  <c r="H206"/>
  <c r="K203"/>
  <c r="H157"/>
  <c r="H159"/>
  <c r="H161"/>
  <c r="H165"/>
  <c r="H166"/>
  <c r="H173"/>
  <c r="H177"/>
  <c r="H178"/>
  <c r="H199"/>
  <c r="H124"/>
  <c r="H126"/>
  <c r="H127"/>
  <c r="H131"/>
  <c r="H136"/>
  <c r="H95"/>
  <c r="H96"/>
  <c r="H99"/>
  <c r="H103"/>
  <c r="H110"/>
  <c r="J200"/>
  <c r="K200"/>
  <c r="L200"/>
  <c r="M200"/>
  <c r="N200"/>
  <c r="O200"/>
  <c r="P200"/>
  <c r="Q200"/>
  <c r="R200"/>
  <c r="I200"/>
  <c r="E200"/>
  <c r="D11" i="102"/>
  <c r="E153" i="118"/>
  <c r="H139"/>
  <c r="E8" i="102"/>
  <c r="E115" i="118"/>
  <c r="H104"/>
  <c r="H51"/>
  <c r="H60"/>
  <c r="H61"/>
  <c r="H62"/>
  <c r="H66"/>
  <c r="H71"/>
  <c r="H75"/>
  <c r="H77"/>
  <c r="E86"/>
  <c r="H53"/>
  <c r="J40"/>
  <c r="K40"/>
  <c r="J5" i="102"/>
  <c r="L40" i="118"/>
  <c r="K5" i="102"/>
  <c r="M40" i="118"/>
  <c r="L5" i="102"/>
  <c r="N40" i="118"/>
  <c r="M5" i="102"/>
  <c r="I40" i="118"/>
  <c r="H5" i="102"/>
  <c r="O40" i="118"/>
  <c r="N5" i="102"/>
  <c r="N4"/>
  <c r="N6"/>
  <c r="N7"/>
  <c r="N8"/>
  <c r="N9"/>
  <c r="N10"/>
  <c r="N11"/>
  <c r="N12"/>
  <c r="N13"/>
  <c r="N14"/>
  <c r="P40" i="118"/>
  <c r="O5" i="102"/>
  <c r="Q40" i="118"/>
  <c r="P5" i="102"/>
  <c r="R40" i="118"/>
  <c r="Q5" i="102"/>
  <c r="E5"/>
  <c r="E40" i="118"/>
  <c r="D5" i="102"/>
  <c r="H30" i="118"/>
  <c r="H37"/>
  <c r="L774" i="122"/>
  <c r="L784"/>
  <c r="I14" i="103"/>
  <c r="M774" i="122"/>
  <c r="M784"/>
  <c r="J14" i="103"/>
  <c r="O774" i="122"/>
  <c r="O784"/>
  <c r="L14" i="103"/>
  <c r="P774" i="122"/>
  <c r="P784"/>
  <c r="M14" i="103"/>
  <c r="R774" i="122"/>
  <c r="R784"/>
  <c r="O14" i="103"/>
  <c r="K774" i="122"/>
  <c r="K784"/>
  <c r="H14" i="103"/>
  <c r="J746" i="122"/>
  <c r="J750"/>
  <c r="J751"/>
  <c r="J754"/>
  <c r="J755"/>
  <c r="J759"/>
  <c r="J761"/>
  <c r="J766"/>
  <c r="J778"/>
  <c r="J779"/>
  <c r="R734"/>
  <c r="R737"/>
  <c r="O12" i="103"/>
  <c r="S734" i="122"/>
  <c r="S737"/>
  <c r="P12" i="103"/>
  <c r="T734" i="122"/>
  <c r="T737"/>
  <c r="Q12" i="103"/>
  <c r="M734" i="122"/>
  <c r="M737"/>
  <c r="J12" i="103"/>
  <c r="O734" i="122"/>
  <c r="O737"/>
  <c r="L12" i="103"/>
  <c r="J706" i="122"/>
  <c r="J707"/>
  <c r="J712"/>
  <c r="J714"/>
  <c r="J720"/>
  <c r="J722"/>
  <c r="J729"/>
  <c r="J731"/>
  <c r="M693"/>
  <c r="M699"/>
  <c r="J11" i="103"/>
  <c r="O693" i="122"/>
  <c r="O699"/>
  <c r="L11" i="103"/>
  <c r="Q693" i="122"/>
  <c r="Q699"/>
  <c r="N11" i="103"/>
  <c r="R693" i="122"/>
  <c r="R699"/>
  <c r="O11" i="103"/>
  <c r="J678" i="122"/>
  <c r="J682"/>
  <c r="J686"/>
  <c r="J688"/>
  <c r="J696"/>
  <c r="M660"/>
  <c r="M675"/>
  <c r="J10" i="103"/>
  <c r="J647" i="122"/>
  <c r="J652"/>
  <c r="J658"/>
  <c r="J662"/>
  <c r="J665"/>
  <c r="J666"/>
  <c r="J669"/>
  <c r="J674"/>
  <c r="M524"/>
  <c r="M643"/>
  <c r="J9" i="103"/>
  <c r="O524" i="122"/>
  <c r="O643"/>
  <c r="L9" i="103"/>
  <c r="P524" i="122"/>
  <c r="P643"/>
  <c r="M9" i="103"/>
  <c r="Q524" i="122"/>
  <c r="Q643"/>
  <c r="N9" i="103"/>
  <c r="R524" i="122"/>
  <c r="R643"/>
  <c r="O9" i="103"/>
  <c r="J531" i="122"/>
  <c r="J537"/>
  <c r="J542"/>
  <c r="J543"/>
  <c r="J547"/>
  <c r="J555"/>
  <c r="J558"/>
  <c r="J563"/>
  <c r="J569"/>
  <c r="J570"/>
  <c r="J578"/>
  <c r="J582"/>
  <c r="J583"/>
  <c r="J593"/>
  <c r="J594"/>
  <c r="J601"/>
  <c r="J604"/>
  <c r="J606"/>
  <c r="J607"/>
  <c r="J610"/>
  <c r="J611"/>
  <c r="J614"/>
  <c r="J615"/>
  <c r="J616"/>
  <c r="J620"/>
  <c r="J622"/>
  <c r="J625"/>
  <c r="J628"/>
  <c r="J631"/>
  <c r="J633"/>
  <c r="L336"/>
  <c r="L517"/>
  <c r="I8" i="103"/>
  <c r="M336" i="122"/>
  <c r="M517"/>
  <c r="J8" i="103"/>
  <c r="O336" i="122"/>
  <c r="O517"/>
  <c r="L8" i="103"/>
  <c r="P336" i="122"/>
  <c r="P517"/>
  <c r="M8" i="103"/>
  <c r="R336" i="122"/>
  <c r="R517"/>
  <c r="O8" i="103"/>
  <c r="K336" i="122"/>
  <c r="K517"/>
  <c r="H8" i="103"/>
  <c r="J253" i="122"/>
  <c r="J254"/>
  <c r="J257"/>
  <c r="J258"/>
  <c r="J262"/>
  <c r="J264"/>
  <c r="J265"/>
  <c r="J266"/>
  <c r="J267"/>
  <c r="J269"/>
  <c r="J271"/>
  <c r="J272"/>
  <c r="J273"/>
  <c r="J275"/>
  <c r="J276"/>
  <c r="J278"/>
  <c r="J279"/>
  <c r="J282"/>
  <c r="J283"/>
  <c r="J284"/>
  <c r="J286"/>
  <c r="J290"/>
  <c r="J292"/>
  <c r="J295"/>
  <c r="J296"/>
  <c r="J299"/>
  <c r="J300"/>
  <c r="J301"/>
  <c r="J302"/>
  <c r="J303"/>
  <c r="J304"/>
  <c r="J307"/>
  <c r="J308"/>
  <c r="J309"/>
  <c r="J313"/>
  <c r="J319"/>
  <c r="J320"/>
  <c r="J323"/>
  <c r="J324"/>
  <c r="J326"/>
  <c r="J328"/>
  <c r="J329"/>
  <c r="J333"/>
  <c r="J335"/>
  <c r="J339"/>
  <c r="J341"/>
  <c r="J342"/>
  <c r="J343"/>
  <c r="J344"/>
  <c r="J354"/>
  <c r="J358"/>
  <c r="J359"/>
  <c r="J360"/>
  <c r="J365"/>
  <c r="J369"/>
  <c r="J372"/>
  <c r="J373"/>
  <c r="J374"/>
  <c r="J376"/>
  <c r="J377"/>
  <c r="J381"/>
  <c r="J382"/>
  <c r="J384"/>
  <c r="J385"/>
  <c r="J387"/>
  <c r="J388"/>
  <c r="J390"/>
  <c r="J391"/>
  <c r="J393"/>
  <c r="J396"/>
  <c r="J397"/>
  <c r="J398"/>
  <c r="J401"/>
  <c r="J402"/>
  <c r="J403"/>
  <c r="J405"/>
  <c r="J406"/>
  <c r="J412"/>
  <c r="J413"/>
  <c r="J415"/>
  <c r="J416"/>
  <c r="J422"/>
  <c r="J424"/>
  <c r="J425"/>
  <c r="J428"/>
  <c r="J431"/>
  <c r="J432"/>
  <c r="J434"/>
  <c r="J436"/>
  <c r="J437"/>
  <c r="J439"/>
  <c r="J441"/>
  <c r="J442"/>
  <c r="J445"/>
  <c r="J446"/>
  <c r="J447"/>
  <c r="J448"/>
  <c r="J449"/>
  <c r="J454"/>
  <c r="J457"/>
  <c r="J459"/>
  <c r="J461"/>
  <c r="J462"/>
  <c r="J463"/>
  <c r="J464"/>
  <c r="J468"/>
  <c r="J470"/>
  <c r="J475"/>
  <c r="J476"/>
  <c r="J477"/>
  <c r="J479"/>
  <c r="J481"/>
  <c r="J484"/>
  <c r="J485"/>
  <c r="J486"/>
  <c r="J487"/>
  <c r="J489"/>
  <c r="J491"/>
  <c r="J494"/>
  <c r="J495"/>
  <c r="J498"/>
  <c r="J499"/>
  <c r="J507"/>
  <c r="J508"/>
  <c r="J513"/>
  <c r="J514"/>
  <c r="M241"/>
  <c r="M248"/>
  <c r="J7" i="103"/>
  <c r="J237" i="122"/>
  <c r="J238"/>
  <c r="J239"/>
  <c r="J240"/>
  <c r="J243"/>
  <c r="J246"/>
  <c r="J247"/>
  <c r="L182"/>
  <c r="L234"/>
  <c r="M182"/>
  <c r="M234"/>
  <c r="J6" i="103"/>
  <c r="N182" i="122"/>
  <c r="N234"/>
  <c r="K6" i="103"/>
  <c r="O182" i="122"/>
  <c r="O234"/>
  <c r="L6" i="103"/>
  <c r="P182" i="122"/>
  <c r="P234"/>
  <c r="M6" i="103"/>
  <c r="Q182" i="122"/>
  <c r="Q234"/>
  <c r="R182"/>
  <c r="R234"/>
  <c r="O6" i="103"/>
  <c r="S182" i="122"/>
  <c r="S234"/>
  <c r="P6" i="103"/>
  <c r="P5"/>
  <c r="S241" i="122"/>
  <c r="S248"/>
  <c r="P7" i="103"/>
  <c r="S336" i="122"/>
  <c r="S517"/>
  <c r="P8" i="103"/>
  <c r="S524" i="122"/>
  <c r="S643"/>
  <c r="P9" i="103"/>
  <c r="S660" i="122"/>
  <c r="S675"/>
  <c r="P10" i="103"/>
  <c r="S693" i="122"/>
  <c r="S699"/>
  <c r="P11" i="103"/>
  <c r="S774" i="122"/>
  <c r="S784"/>
  <c r="P14" i="103"/>
  <c r="S811" i="122"/>
  <c r="P15" i="103"/>
  <c r="T182" i="122"/>
  <c r="T234"/>
  <c r="Q6" i="103"/>
  <c r="K182" i="122"/>
  <c r="K234"/>
  <c r="H6" i="103"/>
  <c r="J54" i="122"/>
  <c r="J55"/>
  <c r="J59"/>
  <c r="J63"/>
  <c r="J64"/>
  <c r="J71"/>
  <c r="J72"/>
  <c r="J74"/>
  <c r="J75"/>
  <c r="J77"/>
  <c r="J79"/>
  <c r="J81"/>
  <c r="J82"/>
  <c r="J83"/>
  <c r="J84"/>
  <c r="J85"/>
  <c r="J87"/>
  <c r="J90"/>
  <c r="J91"/>
  <c r="J94"/>
  <c r="J95"/>
  <c r="J99"/>
  <c r="J103"/>
  <c r="J104"/>
  <c r="J106"/>
  <c r="J108"/>
  <c r="J109"/>
  <c r="J110"/>
  <c r="J113"/>
  <c r="J115"/>
  <c r="J118"/>
  <c r="J120"/>
  <c r="J123"/>
  <c r="J124"/>
  <c r="J126"/>
  <c r="J130"/>
  <c r="J131"/>
  <c r="J133"/>
  <c r="J138"/>
  <c r="J139"/>
  <c r="J140"/>
  <c r="J142"/>
  <c r="J143"/>
  <c r="J144"/>
  <c r="J145"/>
  <c r="J147"/>
  <c r="J148"/>
  <c r="J149"/>
  <c r="J151"/>
  <c r="J152"/>
  <c r="J153"/>
  <c r="J154"/>
  <c r="J155"/>
  <c r="J156"/>
  <c r="J159"/>
  <c r="J160"/>
  <c r="J162"/>
  <c r="J163"/>
  <c r="J164"/>
  <c r="J165"/>
  <c r="J167"/>
  <c r="J168"/>
  <c r="J171"/>
  <c r="J174"/>
  <c r="J175"/>
  <c r="J177"/>
  <c r="J179"/>
  <c r="J180"/>
  <c r="J186"/>
  <c r="J187"/>
  <c r="J188"/>
  <c r="J190"/>
  <c r="J191"/>
  <c r="J195"/>
  <c r="J196"/>
  <c r="J198"/>
  <c r="J199"/>
  <c r="J200"/>
  <c r="J201"/>
  <c r="J202"/>
  <c r="J205"/>
  <c r="J206"/>
  <c r="J210"/>
  <c r="J216"/>
  <c r="J218"/>
  <c r="J219"/>
  <c r="J220"/>
  <c r="J226"/>
  <c r="J227"/>
  <c r="J230"/>
  <c r="L42"/>
  <c r="L49"/>
  <c r="M42"/>
  <c r="M49"/>
  <c r="N42"/>
  <c r="N49"/>
  <c r="K5" i="103"/>
  <c r="N241" i="122"/>
  <c r="N248"/>
  <c r="K7" i="103"/>
  <c r="N336" i="122"/>
  <c r="N517"/>
  <c r="K8" i="103"/>
  <c r="N524" i="122"/>
  <c r="N643"/>
  <c r="K9" i="103"/>
  <c r="N660" i="122"/>
  <c r="N675"/>
  <c r="K10" i="103"/>
  <c r="N693" i="122"/>
  <c r="N699"/>
  <c r="K11" i="103"/>
  <c r="N734" i="122"/>
  <c r="N737"/>
  <c r="K12" i="103"/>
  <c r="N774" i="122"/>
  <c r="N784"/>
  <c r="K14" i="103"/>
  <c r="N811" i="122"/>
  <c r="K15" i="103"/>
  <c r="J22" i="116"/>
  <c r="K17" i="103"/>
  <c r="O42" i="122"/>
  <c r="O49"/>
  <c r="O812"/>
  <c r="O813"/>
  <c r="O814"/>
  <c r="L5" i="103"/>
  <c r="O241" i="122"/>
  <c r="O248"/>
  <c r="L7" i="103"/>
  <c r="O660" i="122"/>
  <c r="O675"/>
  <c r="L10" i="103"/>
  <c r="O811" i="122"/>
  <c r="L15" i="103"/>
  <c r="K22" i="116"/>
  <c r="L17" i="103"/>
  <c r="P42" i="122"/>
  <c r="P49"/>
  <c r="Q42"/>
  <c r="Q49"/>
  <c r="N5" i="103"/>
  <c r="R42" i="122"/>
  <c r="R49"/>
  <c r="O5" i="103"/>
  <c r="R241" i="122"/>
  <c r="R248"/>
  <c r="O7" i="103"/>
  <c r="R660" i="122"/>
  <c r="R675"/>
  <c r="R811"/>
  <c r="O15" i="103"/>
  <c r="N22" i="116"/>
  <c r="O17" i="103"/>
  <c r="T42" i="122"/>
  <c r="T49"/>
  <c r="Q5" i="103"/>
  <c r="Q7"/>
  <c r="Q8"/>
  <c r="Q9"/>
  <c r="Q10"/>
  <c r="Q11"/>
  <c r="Q14"/>
  <c r="Q15"/>
  <c r="Q16"/>
  <c r="Q18"/>
  <c r="K42" i="122"/>
  <c r="K49"/>
  <c r="H5" i="103"/>
  <c r="K241" i="122"/>
  <c r="K248"/>
  <c r="H7" i="103"/>
  <c r="K524" i="122"/>
  <c r="K643"/>
  <c r="H9" i="103"/>
  <c r="K660" i="122"/>
  <c r="K675"/>
  <c r="H10" i="103"/>
  <c r="K693" i="122"/>
  <c r="K699"/>
  <c r="H11" i="103"/>
  <c r="K734" i="122"/>
  <c r="K737"/>
  <c r="H12" i="103"/>
  <c r="K811" i="122"/>
  <c r="H15" i="103"/>
  <c r="G22" i="116"/>
  <c r="H17" i="103"/>
  <c r="J9" i="122"/>
  <c r="J10"/>
  <c r="J11"/>
  <c r="J13"/>
  <c r="J14"/>
  <c r="J15"/>
  <c r="J18"/>
  <c r="J21"/>
  <c r="J23"/>
  <c r="J24"/>
  <c r="J25"/>
  <c r="J27"/>
  <c r="J28"/>
  <c r="J30"/>
  <c r="J32"/>
  <c r="J36"/>
  <c r="J37"/>
  <c r="J39"/>
  <c r="J41"/>
  <c r="J44"/>
  <c r="J45"/>
  <c r="J16"/>
  <c r="G42"/>
  <c r="G49"/>
  <c r="S42"/>
  <c r="J47"/>
  <c r="J53"/>
  <c r="J70"/>
  <c r="J73"/>
  <c r="J86"/>
  <c r="J88"/>
  <c r="J89"/>
  <c r="J92"/>
  <c r="J93"/>
  <c r="J96"/>
  <c r="J97"/>
  <c r="J98"/>
  <c r="J100"/>
  <c r="J107"/>
  <c r="J111"/>
  <c r="J112"/>
  <c r="J122"/>
  <c r="J128"/>
  <c r="J158"/>
  <c r="J161"/>
  <c r="J166"/>
  <c r="J169"/>
  <c r="J170"/>
  <c r="J172"/>
  <c r="J173"/>
  <c r="J176"/>
  <c r="G182"/>
  <c r="G234"/>
  <c r="J189"/>
  <c r="J192"/>
  <c r="J194"/>
  <c r="J197"/>
  <c r="J204"/>
  <c r="J207"/>
  <c r="J209"/>
  <c r="J212"/>
  <c r="J213"/>
  <c r="J214"/>
  <c r="J217"/>
  <c r="J222"/>
  <c r="J223"/>
  <c r="J225"/>
  <c r="J228"/>
  <c r="J229"/>
  <c r="J231"/>
  <c r="J232"/>
  <c r="J233"/>
  <c r="G241"/>
  <c r="G248"/>
  <c r="L241"/>
  <c r="L248"/>
  <c r="P241"/>
  <c r="P248"/>
  <c r="M7" i="103"/>
  <c r="Q241" i="122"/>
  <c r="T241"/>
  <c r="T248"/>
  <c r="J245"/>
  <c r="Q248"/>
  <c r="N7" i="103"/>
  <c r="J252" i="122"/>
  <c r="J255"/>
  <c r="J256"/>
  <c r="J259"/>
  <c r="J260"/>
  <c r="J261"/>
  <c r="J263"/>
  <c r="J270"/>
  <c r="J274"/>
  <c r="J281"/>
  <c r="J285"/>
  <c r="J294"/>
  <c r="J297"/>
  <c r="J298"/>
  <c r="J311"/>
  <c r="J314"/>
  <c r="J315"/>
  <c r="J316"/>
  <c r="J317"/>
  <c r="J325"/>
  <c r="J327"/>
  <c r="J331"/>
  <c r="G336"/>
  <c r="G517"/>
  <c r="G524"/>
  <c r="G643"/>
  <c r="G660"/>
  <c r="G675"/>
  <c r="G693"/>
  <c r="G699"/>
  <c r="G734"/>
  <c r="G737"/>
  <c r="G774"/>
  <c r="G784"/>
  <c r="G811"/>
  <c r="Q336"/>
  <c r="Q517"/>
  <c r="N8" i="103"/>
  <c r="T336" i="122"/>
  <c r="T517"/>
  <c r="J349"/>
  <c r="J350"/>
  <c r="J352"/>
  <c r="J353"/>
  <c r="J355"/>
  <c r="J357"/>
  <c r="J361"/>
  <c r="J362"/>
  <c r="J370"/>
  <c r="J371"/>
  <c r="J375"/>
  <c r="J378"/>
  <c r="J379"/>
  <c r="J386"/>
  <c r="J389"/>
  <c r="J392"/>
  <c r="J399"/>
  <c r="J400"/>
  <c r="J404"/>
  <c r="J407"/>
  <c r="J408"/>
  <c r="J409"/>
  <c r="J410"/>
  <c r="J411"/>
  <c r="J414"/>
  <c r="J418"/>
  <c r="J420"/>
  <c r="J421"/>
  <c r="J423"/>
  <c r="J426"/>
  <c r="J429"/>
  <c r="J430"/>
  <c r="J433"/>
  <c r="J435"/>
  <c r="J438"/>
  <c r="J440"/>
  <c r="J443"/>
  <c r="J444"/>
  <c r="J450"/>
  <c r="J451"/>
  <c r="J452"/>
  <c r="J455"/>
  <c r="J456"/>
  <c r="J460"/>
  <c r="J465"/>
  <c r="J469"/>
  <c r="J472"/>
  <c r="J474"/>
  <c r="J478"/>
  <c r="J480"/>
  <c r="J482"/>
  <c r="J483"/>
  <c r="J488"/>
  <c r="J492"/>
  <c r="J493"/>
  <c r="J496"/>
  <c r="J497"/>
  <c r="J500"/>
  <c r="J501"/>
  <c r="J503"/>
  <c r="J504"/>
  <c r="J509"/>
  <c r="J511"/>
  <c r="J515"/>
  <c r="J516"/>
  <c r="J520"/>
  <c r="J521"/>
  <c r="J522"/>
  <c r="J523"/>
  <c r="L524"/>
  <c r="L643"/>
  <c r="I9" i="103"/>
  <c r="T524" i="122"/>
  <c r="T643"/>
  <c r="J527"/>
  <c r="J529"/>
  <c r="J530"/>
  <c r="J532"/>
  <c r="J533"/>
  <c r="J534"/>
  <c r="J538"/>
  <c r="J539"/>
  <c r="J544"/>
  <c r="J545"/>
  <c r="J552"/>
  <c r="J554"/>
  <c r="J556"/>
  <c r="J560"/>
  <c r="J562"/>
  <c r="J566"/>
  <c r="J567"/>
  <c r="J568"/>
  <c r="J571"/>
  <c r="J574"/>
  <c r="J580"/>
  <c r="J581"/>
  <c r="J584"/>
  <c r="J586"/>
  <c r="J587"/>
  <c r="J588"/>
  <c r="J589"/>
  <c r="J591"/>
  <c r="J592"/>
  <c r="J595"/>
  <c r="J596"/>
  <c r="J597"/>
  <c r="J600"/>
  <c r="J608"/>
  <c r="J609"/>
  <c r="J612"/>
  <c r="J613"/>
  <c r="J618"/>
  <c r="J619"/>
  <c r="J621"/>
  <c r="J623"/>
  <c r="J624"/>
  <c r="J626"/>
  <c r="J627"/>
  <c r="J632"/>
  <c r="J635"/>
  <c r="J636"/>
  <c r="J637"/>
  <c r="J639"/>
  <c r="J640"/>
  <c r="J646"/>
  <c r="J648"/>
  <c r="J650"/>
  <c r="J651"/>
  <c r="J654"/>
  <c r="J655"/>
  <c r="L660"/>
  <c r="L675"/>
  <c r="I10" i="103"/>
  <c r="P660" i="122"/>
  <c r="P675"/>
  <c r="M10" i="103"/>
  <c r="Q660" i="122"/>
  <c r="Q675"/>
  <c r="N10" i="103"/>
  <c r="T660" i="122"/>
  <c r="T675"/>
  <c r="J663"/>
  <c r="J664"/>
  <c r="J667"/>
  <c r="J668"/>
  <c r="J670"/>
  <c r="J672"/>
  <c r="J673"/>
  <c r="J679"/>
  <c r="J680"/>
  <c r="J685"/>
  <c r="J687"/>
  <c r="J690"/>
  <c r="J691"/>
  <c r="J692"/>
  <c r="L693"/>
  <c r="L699"/>
  <c r="I11" i="103"/>
  <c r="P693" i="122"/>
  <c r="P699"/>
  <c r="M11" i="103"/>
  <c r="T693" i="122"/>
  <c r="T699"/>
  <c r="T774"/>
  <c r="T784"/>
  <c r="T811"/>
  <c r="J695"/>
  <c r="J698"/>
  <c r="J703"/>
  <c r="J705"/>
  <c r="J708"/>
  <c r="J710"/>
  <c r="J716"/>
  <c r="J718"/>
  <c r="J724"/>
  <c r="J726"/>
  <c r="J733"/>
  <c r="L734"/>
  <c r="L737"/>
  <c r="I12" i="103"/>
  <c r="P734" i="122"/>
  <c r="P737"/>
  <c r="M12" i="103"/>
  <c r="Q734" i="122"/>
  <c r="Q737"/>
  <c r="N12" i="103"/>
  <c r="J736" i="122"/>
  <c r="J744"/>
  <c r="J745"/>
  <c r="J747"/>
  <c r="J749"/>
  <c r="J752"/>
  <c r="J753"/>
  <c r="J758"/>
  <c r="J762"/>
  <c r="J764"/>
  <c r="J767"/>
  <c r="J768"/>
  <c r="J770"/>
  <c r="J772"/>
  <c r="Q774"/>
  <c r="J776"/>
  <c r="J777"/>
  <c r="J780"/>
  <c r="J781"/>
  <c r="J782"/>
  <c r="J783"/>
  <c r="Q784"/>
  <c r="N14" i="103"/>
  <c r="J786" i="122"/>
  <c r="J789"/>
  <c r="J790"/>
  <c r="J791"/>
  <c r="J793"/>
  <c r="J794"/>
  <c r="J798"/>
  <c r="J808"/>
  <c r="J810"/>
  <c r="L811"/>
  <c r="I15" i="103"/>
  <c r="M811" i="122"/>
  <c r="J15" i="103"/>
  <c r="P811" i="122"/>
  <c r="M15" i="103"/>
  <c r="Q811" i="122"/>
  <c r="N15" i="103"/>
  <c r="F32" i="110"/>
  <c r="E10" i="109"/>
  <c r="C18"/>
  <c r="B18"/>
  <c r="B24"/>
  <c r="E22"/>
  <c r="E21"/>
  <c r="E20"/>
  <c r="B25"/>
  <c r="E17"/>
  <c r="E16"/>
  <c r="E15"/>
  <c r="O15" i="102"/>
  <c r="Q15"/>
  <c r="F8" i="114"/>
  <c r="M21" i="120"/>
  <c r="M29"/>
  <c r="M30"/>
  <c r="M32"/>
  <c r="M33"/>
  <c r="M34"/>
  <c r="M35"/>
  <c r="M37"/>
  <c r="M52"/>
  <c r="M55"/>
  <c r="M58"/>
  <c r="M59"/>
  <c r="M60"/>
  <c r="M61"/>
  <c r="M63"/>
  <c r="M64"/>
  <c r="M66"/>
  <c r="M69"/>
  <c r="M70"/>
  <c r="M72"/>
  <c r="E19" i="118"/>
  <c r="D4" i="102"/>
  <c r="H19" i="118"/>
  <c r="I19"/>
  <c r="H4" i="102"/>
  <c r="H11"/>
  <c r="H12"/>
  <c r="J19" i="118"/>
  <c r="K19"/>
  <c r="J4" i="102"/>
  <c r="K47" i="118"/>
  <c r="J6" i="102"/>
  <c r="K86" i="118"/>
  <c r="J7" i="102"/>
  <c r="K115" i="118"/>
  <c r="J8" i="102"/>
  <c r="K143" i="118"/>
  <c r="J9" i="102"/>
  <c r="K153" i="118"/>
  <c r="J10" i="102"/>
  <c r="J11"/>
  <c r="J12"/>
  <c r="I12"/>
  <c r="K12"/>
  <c r="L12"/>
  <c r="M12"/>
  <c r="O12"/>
  <c r="P12"/>
  <c r="Q12"/>
  <c r="F12"/>
  <c r="K213" i="118"/>
  <c r="J13" i="102"/>
  <c r="H13"/>
  <c r="I13"/>
  <c r="L13"/>
  <c r="M13"/>
  <c r="P13"/>
  <c r="Q13"/>
  <c r="F13"/>
  <c r="E13"/>
  <c r="G13"/>
  <c r="I22" i="114"/>
  <c r="K215" i="118"/>
  <c r="J15" i="102"/>
  <c r="L19" i="118"/>
  <c r="M19"/>
  <c r="L4" i="102"/>
  <c r="M47" i="118"/>
  <c r="L6" i="102"/>
  <c r="M86" i="118"/>
  <c r="L7" i="102"/>
  <c r="M115" i="118"/>
  <c r="L8" i="102"/>
  <c r="M143" i="118"/>
  <c r="L9" i="102"/>
  <c r="M153" i="118"/>
  <c r="L10" i="102"/>
  <c r="L11"/>
  <c r="K22" i="114"/>
  <c r="M215" i="118"/>
  <c r="L15" i="102"/>
  <c r="N19" i="118"/>
  <c r="N47"/>
  <c r="N86"/>
  <c r="N115"/>
  <c r="M8" i="102"/>
  <c r="N143" i="118"/>
  <c r="M9" i="102"/>
  <c r="N153" i="118"/>
  <c r="O19"/>
  <c r="P19"/>
  <c r="O4" i="102"/>
  <c r="O6"/>
  <c r="O7"/>
  <c r="O8"/>
  <c r="O9"/>
  <c r="O10"/>
  <c r="O11"/>
  <c r="O14"/>
  <c r="O16"/>
  <c r="P47" i="118"/>
  <c r="P86"/>
  <c r="P115"/>
  <c r="P143"/>
  <c r="P153"/>
  <c r="Q19"/>
  <c r="R19"/>
  <c r="H22"/>
  <c r="H24"/>
  <c r="H26"/>
  <c r="H29"/>
  <c r="H32"/>
  <c r="H35"/>
  <c r="H43"/>
  <c r="H46"/>
  <c r="E47"/>
  <c r="D6" i="102"/>
  <c r="I47" i="118"/>
  <c r="H6" i="102"/>
  <c r="J47" i="118"/>
  <c r="I6" i="102"/>
  <c r="L47" i="118"/>
  <c r="K6" i="102"/>
  <c r="M6"/>
  <c r="O47" i="118"/>
  <c r="Q47"/>
  <c r="P6" i="102"/>
  <c r="R47" i="118"/>
  <c r="Q6" i="102"/>
  <c r="E6"/>
  <c r="H52" i="118"/>
  <c r="H55"/>
  <c r="H58"/>
  <c r="H59"/>
  <c r="I86"/>
  <c r="H7" i="102"/>
  <c r="J86" i="118"/>
  <c r="I7" i="102"/>
  <c r="L86" i="118"/>
  <c r="K7" i="102"/>
  <c r="O86" i="118"/>
  <c r="M7" i="102"/>
  <c r="Q86" i="118"/>
  <c r="P7" i="102"/>
  <c r="R86" i="118"/>
  <c r="Q7" i="102"/>
  <c r="E7"/>
  <c r="P11"/>
  <c r="H89" i="118"/>
  <c r="H90"/>
  <c r="H93"/>
  <c r="H94"/>
  <c r="H100"/>
  <c r="H101"/>
  <c r="I115"/>
  <c r="H8" i="102"/>
  <c r="J115" i="118"/>
  <c r="I8" i="102"/>
  <c r="L115" i="118"/>
  <c r="K8" i="102"/>
  <c r="O115" i="118"/>
  <c r="Q115"/>
  <c r="P8" i="102"/>
  <c r="R115" i="118"/>
  <c r="Q8" i="102"/>
  <c r="H118" i="118"/>
  <c r="H121"/>
  <c r="H123"/>
  <c r="H125"/>
  <c r="H130"/>
  <c r="H133"/>
  <c r="H142"/>
  <c r="E143"/>
  <c r="D9" i="102"/>
  <c r="D7"/>
  <c r="D8"/>
  <c r="D10"/>
  <c r="D12"/>
  <c r="D15"/>
  <c r="E9"/>
  <c r="I143" i="118"/>
  <c r="H9" i="102"/>
  <c r="J143" i="118"/>
  <c r="I9" i="102"/>
  <c r="K9"/>
  <c r="P9"/>
  <c r="Q9"/>
  <c r="F9"/>
  <c r="G9"/>
  <c r="L143" i="118"/>
  <c r="O143"/>
  <c r="Q143"/>
  <c r="R143"/>
  <c r="H146"/>
  <c r="H147"/>
  <c r="H148"/>
  <c r="H149"/>
  <c r="H150"/>
  <c r="H153"/>
  <c r="I153"/>
  <c r="I214"/>
  <c r="J153"/>
  <c r="I10" i="102"/>
  <c r="L153" i="118"/>
  <c r="L214"/>
  <c r="L215"/>
  <c r="L216"/>
  <c r="M10" i="102"/>
  <c r="O153" i="118"/>
  <c r="Q153"/>
  <c r="P10" i="102"/>
  <c r="R153" i="118"/>
  <c r="Q10" i="102"/>
  <c r="E10"/>
  <c r="K4"/>
  <c r="K11"/>
  <c r="I11"/>
  <c r="M11"/>
  <c r="Q11"/>
  <c r="E11"/>
  <c r="H156" i="118"/>
  <c r="H162"/>
  <c r="H163"/>
  <c r="H164"/>
  <c r="H172"/>
  <c r="H174"/>
  <c r="H175"/>
  <c r="H176"/>
  <c r="M78" i="120"/>
  <c r="M79"/>
  <c r="E13"/>
  <c r="E15"/>
  <c r="F20"/>
  <c r="M20"/>
  <c r="F24"/>
  <c r="F25"/>
  <c r="F26"/>
  <c r="F27"/>
  <c r="F28"/>
  <c r="F39"/>
  <c r="F40"/>
  <c r="F41"/>
  <c r="F43"/>
  <c r="F44"/>
  <c r="F45"/>
  <c r="F46"/>
  <c r="F47"/>
  <c r="F48"/>
  <c r="F50"/>
  <c r="F51"/>
  <c r="F54"/>
  <c r="F57"/>
  <c r="F65"/>
  <c r="F77"/>
  <c r="M27"/>
  <c r="M41"/>
  <c r="M44"/>
  <c r="M46"/>
  <c r="M54"/>
  <c r="M57"/>
  <c r="M65"/>
  <c r="J213" i="118"/>
  <c r="Q213"/>
  <c r="R213"/>
  <c r="I213"/>
  <c r="E213"/>
  <c r="D13" i="102"/>
  <c r="E4"/>
  <c r="E12"/>
  <c r="E14"/>
  <c r="E15"/>
  <c r="E16"/>
  <c r="I4"/>
  <c r="H181" i="118"/>
  <c r="H182"/>
  <c r="H183"/>
  <c r="H184"/>
  <c r="H185"/>
  <c r="H186"/>
  <c r="H187"/>
  <c r="H192"/>
  <c r="H194"/>
  <c r="H196"/>
  <c r="F8" i="116"/>
  <c r="F3"/>
  <c r="F6"/>
  <c r="F9"/>
  <c r="F11"/>
  <c r="F14"/>
  <c r="F16"/>
  <c r="F18"/>
  <c r="F20"/>
  <c r="C22"/>
  <c r="D22"/>
  <c r="H22"/>
  <c r="L813" i="122"/>
  <c r="I7" i="103"/>
  <c r="I22" i="116"/>
  <c r="N813" i="122"/>
  <c r="L22" i="116"/>
  <c r="M17" i="103"/>
  <c r="P813" i="122"/>
  <c r="M22" i="116"/>
  <c r="O22"/>
  <c r="T813" i="122"/>
  <c r="F3" i="114"/>
  <c r="F5"/>
  <c r="F6"/>
  <c r="F7"/>
  <c r="F9"/>
  <c r="F10"/>
  <c r="F11"/>
  <c r="F12"/>
  <c r="F13"/>
  <c r="F14"/>
  <c r="F15"/>
  <c r="F16"/>
  <c r="F17"/>
  <c r="F18"/>
  <c r="F19"/>
  <c r="F20"/>
  <c r="F21"/>
  <c r="C22"/>
  <c r="D22"/>
  <c r="G22"/>
  <c r="I215" i="118"/>
  <c r="H22" i="114"/>
  <c r="J215" i="118"/>
  <c r="I15" i="102"/>
  <c r="J22" i="114"/>
  <c r="K15" i="102"/>
  <c r="L22" i="114"/>
  <c r="N215" i="118"/>
  <c r="M15" i="102"/>
  <c r="M22" i="114"/>
  <c r="O215" i="118"/>
  <c r="N15" i="102"/>
  <c r="N22" i="114"/>
  <c r="Q215" i="118"/>
  <c r="O22" i="114"/>
  <c r="P22"/>
  <c r="D16" i="103"/>
  <c r="D18"/>
  <c r="E16"/>
  <c r="E18"/>
  <c r="C10" i="111"/>
  <c r="D10"/>
  <c r="D14"/>
  <c r="D15"/>
  <c r="D17"/>
  <c r="C14"/>
  <c r="F5" i="110"/>
  <c r="F6"/>
  <c r="F7"/>
  <c r="F8"/>
  <c r="F9"/>
  <c r="F13"/>
  <c r="C14"/>
  <c r="C18"/>
  <c r="C28"/>
  <c r="C34"/>
  <c r="C39"/>
  <c r="C47"/>
  <c r="D14"/>
  <c r="E14"/>
  <c r="E18"/>
  <c r="D18"/>
  <c r="F18"/>
  <c r="E28"/>
  <c r="D28"/>
  <c r="F28"/>
  <c r="E34"/>
  <c r="D34"/>
  <c r="F34"/>
  <c r="E39"/>
  <c r="D39"/>
  <c r="F39"/>
  <c r="F17"/>
  <c r="F21"/>
  <c r="F23"/>
  <c r="F25"/>
  <c r="F26"/>
  <c r="F27"/>
  <c r="F29"/>
  <c r="F31"/>
  <c r="F35"/>
  <c r="F37"/>
  <c r="F38"/>
  <c r="F43"/>
  <c r="F44"/>
  <c r="F46"/>
  <c r="D47"/>
  <c r="F47"/>
  <c r="E3" i="109"/>
  <c r="K3"/>
  <c r="E4"/>
  <c r="K4"/>
  <c r="E5"/>
  <c r="K5"/>
  <c r="E6"/>
  <c r="K6"/>
  <c r="K7"/>
  <c r="H8"/>
  <c r="H12"/>
  <c r="H25"/>
  <c r="H21"/>
  <c r="H24"/>
  <c r="I8"/>
  <c r="I12"/>
  <c r="J12"/>
  <c r="E9"/>
  <c r="K9"/>
  <c r="E14"/>
  <c r="K14"/>
  <c r="K15"/>
  <c r="K16"/>
  <c r="K17"/>
  <c r="K18"/>
  <c r="K19"/>
  <c r="K20"/>
  <c r="I21"/>
  <c r="K21"/>
  <c r="J24"/>
  <c r="E7"/>
  <c r="K8"/>
  <c r="D24"/>
  <c r="H40" i="118"/>
  <c r="J7" i="122"/>
  <c r="J702"/>
  <c r="J743"/>
  <c r="J241"/>
  <c r="R813"/>
  <c r="J693"/>
  <c r="K813"/>
  <c r="G134" i="142"/>
  <c r="G150"/>
  <c r="G158"/>
  <c r="G30"/>
  <c r="G110"/>
  <c r="G54"/>
  <c r="G94"/>
  <c r="G118"/>
  <c r="G78"/>
  <c r="G70"/>
  <c r="G46"/>
  <c r="G62"/>
  <c r="G22"/>
  <c r="G142"/>
  <c r="G126"/>
  <c r="G102"/>
  <c r="G86"/>
  <c r="G38"/>
  <c r="G169"/>
  <c r="G173"/>
  <c r="G171"/>
  <c r="G14"/>
  <c r="G170"/>
  <c r="E166"/>
  <c r="Q15" i="123"/>
  <c r="S15"/>
  <c r="K15"/>
  <c r="G15"/>
  <c r="C15"/>
  <c r="V14"/>
  <c r="X14"/>
  <c r="R15"/>
  <c r="J15"/>
  <c r="F15"/>
  <c r="M23" i="138"/>
  <c r="M19"/>
  <c r="M5"/>
  <c r="I22"/>
  <c r="I24"/>
  <c r="M21"/>
  <c r="M17"/>
  <c r="M18"/>
  <c r="M14"/>
  <c r="M13"/>
  <c r="M11"/>
  <c r="M9"/>
  <c r="M3"/>
  <c r="M15"/>
  <c r="Q4" i="102"/>
  <c r="I17" i="103"/>
  <c r="M7" i="138"/>
  <c r="M16"/>
  <c r="N17" i="103"/>
  <c r="Q813" i="122"/>
  <c r="K214" i="118"/>
  <c r="K216"/>
  <c r="J17" i="122"/>
  <c r="F22" i="134"/>
  <c r="E15" i="123"/>
  <c r="F23" i="134"/>
  <c r="P15" i="102"/>
  <c r="G3" i="142"/>
  <c r="D166"/>
  <c r="S8" i="123"/>
  <c r="S16"/>
  <c r="M8"/>
  <c r="M16"/>
  <c r="I8"/>
  <c r="G8"/>
  <c r="D8"/>
  <c r="V3"/>
  <c r="C4"/>
  <c r="C8"/>
  <c r="H8"/>
  <c r="H16"/>
  <c r="F4" i="114"/>
  <c r="E22" i="116"/>
  <c r="F22"/>
  <c r="F17" i="103"/>
  <c r="G17"/>
  <c r="G16" i="123"/>
  <c r="R10" i="128"/>
  <c r="R8"/>
  <c r="R22" i="132"/>
  <c r="R24"/>
  <c r="J792" i="122"/>
  <c r="J251"/>
  <c r="G23" i="130"/>
  <c r="G25"/>
  <c r="P4" i="102"/>
  <c r="Q214" i="118"/>
  <c r="Q216"/>
  <c r="H56"/>
  <c r="F17" i="116"/>
  <c r="F7"/>
  <c r="E18" i="109"/>
  <c r="C24"/>
  <c r="E24"/>
  <c r="E11" i="131"/>
  <c r="H11"/>
  <c r="L4" i="123"/>
  <c r="J66" i="122"/>
  <c r="N6" i="103"/>
  <c r="F19" i="116"/>
  <c r="F216" i="118"/>
  <c r="H47"/>
  <c r="C25" i="109"/>
  <c r="F10" i="116"/>
  <c r="F21"/>
  <c r="F12"/>
  <c r="F4"/>
  <c r="E22" i="114"/>
  <c r="F22"/>
  <c r="J748" i="122"/>
  <c r="H207" i="118"/>
  <c r="H213"/>
  <c r="F13" i="116"/>
  <c r="F15"/>
  <c r="F5"/>
  <c r="H105" i="118"/>
  <c r="R16" i="128"/>
  <c r="R19"/>
  <c r="E3" i="131"/>
  <c r="L8" i="123"/>
  <c r="L16"/>
  <c r="J248" i="122"/>
  <c r="F7" i="103"/>
  <c r="G7"/>
  <c r="J734" i="122"/>
  <c r="H86" i="118"/>
  <c r="J737" i="122"/>
  <c r="F12" i="103"/>
  <c r="G12"/>
  <c r="V25" i="128"/>
  <c r="R7"/>
  <c r="R11"/>
  <c r="R5"/>
  <c r="K77" i="120"/>
  <c r="M77"/>
  <c r="L4" i="127"/>
  <c r="R15" i="128"/>
  <c r="D15" i="123"/>
  <c r="V15"/>
  <c r="X15"/>
  <c r="M26" i="120"/>
  <c r="J17" i="103"/>
  <c r="M813" i="122"/>
  <c r="I813"/>
  <c r="J813"/>
  <c r="I6" i="103"/>
  <c r="I42" i="122"/>
  <c r="J42"/>
  <c r="G115" i="118"/>
  <c r="H115"/>
  <c r="G200"/>
  <c r="G214"/>
  <c r="E24" i="143"/>
  <c r="E26"/>
  <c r="T8" i="123"/>
  <c r="T16"/>
  <c r="I774" i="122"/>
  <c r="I660"/>
  <c r="I336"/>
  <c r="J336"/>
  <c r="I182"/>
  <c r="I234"/>
  <c r="B23" i="143"/>
  <c r="B19"/>
  <c r="B7"/>
  <c r="B11"/>
  <c r="I811" i="122"/>
  <c r="I699"/>
  <c r="F11" i="103"/>
  <c r="G11"/>
  <c r="I675" i="122"/>
  <c r="J675"/>
  <c r="J660"/>
  <c r="J699"/>
  <c r="I784"/>
  <c r="F14" i="103"/>
  <c r="G14"/>
  <c r="J774" i="122"/>
  <c r="J182"/>
  <c r="I49"/>
  <c r="F5" i="103"/>
  <c r="J811" i="122"/>
  <c r="F15" i="103"/>
  <c r="G15"/>
  <c r="I517" i="122"/>
  <c r="F8" i="103"/>
  <c r="G8"/>
  <c r="F10"/>
  <c r="G10"/>
  <c r="J49" i="122"/>
  <c r="J784"/>
  <c r="J234"/>
  <c r="F6" i="103"/>
  <c r="G6"/>
  <c r="O10"/>
  <c r="O16"/>
  <c r="O18"/>
  <c r="E13" i="111"/>
  <c r="F13"/>
  <c r="R812" i="122"/>
  <c r="R814"/>
  <c r="M22" i="138"/>
  <c r="M24"/>
  <c r="H814" i="122"/>
  <c r="G5" i="103"/>
  <c r="H16"/>
  <c r="H18"/>
  <c r="E5" i="111"/>
  <c r="P812" i="122"/>
  <c r="P814"/>
  <c r="M5" i="103"/>
  <c r="M16"/>
  <c r="M18"/>
  <c r="E11" i="111"/>
  <c r="J5" i="103"/>
  <c r="J16"/>
  <c r="J18"/>
  <c r="E7" i="111"/>
  <c r="F7"/>
  <c r="M812" i="122"/>
  <c r="M814"/>
  <c r="K16" i="103"/>
  <c r="K18"/>
  <c r="E8" i="111"/>
  <c r="F8"/>
  <c r="G812" i="122"/>
  <c r="G814"/>
  <c r="N16" i="102"/>
  <c r="H214" i="118"/>
  <c r="C25" i="143"/>
  <c r="H15" i="102"/>
  <c r="F15"/>
  <c r="G15"/>
  <c r="G215" i="118"/>
  <c r="H215"/>
  <c r="L14" i="102"/>
  <c r="L16"/>
  <c r="N16" i="103"/>
  <c r="N18"/>
  <c r="E12" i="111"/>
  <c r="F12"/>
  <c r="L16" i="103"/>
  <c r="L18"/>
  <c r="E9" i="111"/>
  <c r="F9"/>
  <c r="P16" i="103"/>
  <c r="P18"/>
  <c r="E16" i="111"/>
  <c r="F16"/>
  <c r="O15" i="148"/>
  <c r="O20"/>
  <c r="J517" i="122"/>
  <c r="F8" i="102"/>
  <c r="G8"/>
  <c r="F7"/>
  <c r="G7"/>
  <c r="N214" i="118"/>
  <c r="N216"/>
  <c r="J14" i="102"/>
  <c r="J16"/>
  <c r="F11"/>
  <c r="G11"/>
  <c r="D14"/>
  <c r="D16"/>
  <c r="K812" i="122"/>
  <c r="Q812"/>
  <c r="Q814"/>
  <c r="I5" i="103"/>
  <c r="I16"/>
  <c r="I18"/>
  <c r="E6" i="111"/>
  <c r="F6"/>
  <c r="L812" i="122"/>
  <c r="L814"/>
  <c r="L3" i="127"/>
  <c r="L22"/>
  <c r="L24"/>
  <c r="H22"/>
  <c r="H24"/>
  <c r="R4" i="128"/>
  <c r="Q23"/>
  <c r="Q25"/>
  <c r="E23"/>
  <c r="E25"/>
  <c r="I23" i="130"/>
  <c r="I25"/>
  <c r="U16" i="123"/>
  <c r="I643" i="122"/>
  <c r="J524"/>
  <c r="B17" i="143"/>
  <c r="B9"/>
  <c r="O38" i="148"/>
  <c r="O39"/>
  <c r="O33"/>
  <c r="O19"/>
  <c r="O22"/>
  <c r="O40"/>
  <c r="O16" i="123"/>
  <c r="C24" i="143"/>
  <c r="C26"/>
  <c r="B6"/>
  <c r="D16" i="123"/>
  <c r="N812" i="122"/>
  <c r="N814"/>
  <c r="E12" i="109"/>
  <c r="Q14" i="102"/>
  <c r="Q16"/>
  <c r="F14" i="110"/>
  <c r="D40"/>
  <c r="D48"/>
  <c r="O214" i="118"/>
  <c r="O216"/>
  <c r="E40" i="110"/>
  <c r="P214" i="118"/>
  <c r="P14" i="102"/>
  <c r="P16"/>
  <c r="C16" i="123"/>
  <c r="T812" i="122"/>
  <c r="T814"/>
  <c r="C40" i="110"/>
  <c r="C48"/>
  <c r="H10" i="102"/>
  <c r="K10"/>
  <c r="F10"/>
  <c r="G10"/>
  <c r="E214" i="118"/>
  <c r="E216"/>
  <c r="I5" i="102"/>
  <c r="I14"/>
  <c r="I16"/>
  <c r="J214" i="118"/>
  <c r="P23" i="128"/>
  <c r="P25"/>
  <c r="F6" i="102"/>
  <c r="G6"/>
  <c r="L22" i="138"/>
  <c r="L24"/>
  <c r="G172" i="142"/>
  <c r="F166"/>
  <c r="G166"/>
  <c r="E4" i="123"/>
  <c r="V2"/>
  <c r="H200" i="118"/>
  <c r="R214"/>
  <c r="R216"/>
  <c r="S812" i="122"/>
  <c r="H3" i="131"/>
  <c r="I16" i="123"/>
  <c r="I24" i="109"/>
  <c r="I25"/>
  <c r="J25"/>
  <c r="K12"/>
  <c r="C15" i="111"/>
  <c r="C17"/>
  <c r="M4" i="102"/>
  <c r="M14"/>
  <c r="M16"/>
  <c r="K14"/>
  <c r="K16"/>
  <c r="I216" i="118"/>
  <c r="M214"/>
  <c r="M216"/>
  <c r="E19" i="131"/>
  <c r="H19"/>
  <c r="R20" i="128"/>
  <c r="R17"/>
  <c r="E16" i="131"/>
  <c r="H16"/>
  <c r="R18" i="128"/>
  <c r="O23"/>
  <c r="O25"/>
  <c r="F4" i="123"/>
  <c r="F8"/>
  <c r="F16"/>
  <c r="B18" i="143"/>
  <c r="B10"/>
  <c r="H48" i="148"/>
  <c r="D48"/>
  <c r="O9"/>
  <c r="O44"/>
  <c r="O26"/>
  <c r="O27"/>
  <c r="O6"/>
  <c r="O11"/>
  <c r="O23"/>
  <c r="O24"/>
  <c r="O41"/>
  <c r="G168" i="142"/>
  <c r="K262" i="144"/>
  <c r="H33" i="147"/>
  <c r="L48" i="148"/>
  <c r="G48"/>
  <c r="O43"/>
  <c r="O25"/>
  <c r="O10"/>
  <c r="O28"/>
  <c r="I26" i="143"/>
  <c r="H26"/>
  <c r="P13" i="147"/>
  <c r="P32"/>
  <c r="P33"/>
  <c r="K42" i="148"/>
  <c r="G42"/>
  <c r="I38"/>
  <c r="I39"/>
  <c r="K28"/>
  <c r="K30"/>
  <c r="G28"/>
  <c r="G30"/>
  <c r="I15"/>
  <c r="I9"/>
  <c r="I41"/>
  <c r="I40"/>
  <c r="I46"/>
  <c r="I20"/>
  <c r="I21"/>
  <c r="I19"/>
  <c r="I28"/>
  <c r="I18"/>
  <c r="I33"/>
  <c r="I11"/>
  <c r="O12"/>
  <c r="O29"/>
  <c r="O30"/>
  <c r="K24" i="109"/>
  <c r="E22" i="131"/>
  <c r="F11" i="111"/>
  <c r="E14"/>
  <c r="W6" i="123"/>
  <c r="X6"/>
  <c r="S814" i="122"/>
  <c r="J216" i="118"/>
  <c r="W2" i="123"/>
  <c r="H14" i="102"/>
  <c r="H16"/>
  <c r="O46" i="148"/>
  <c r="X2" i="123"/>
  <c r="W5"/>
  <c r="P216" i="118"/>
  <c r="J643" i="122"/>
  <c r="F9" i="103"/>
  <c r="F4" i="102"/>
  <c r="G216" i="118"/>
  <c r="H216"/>
  <c r="E10" i="111"/>
  <c r="F10"/>
  <c r="F5"/>
  <c r="I12" i="148"/>
  <c r="I29"/>
  <c r="I30"/>
  <c r="I47"/>
  <c r="I48"/>
  <c r="I42"/>
  <c r="O42"/>
  <c r="O47"/>
  <c r="O48"/>
  <c r="O45"/>
  <c r="K25" i="109"/>
  <c r="E8" i="123"/>
  <c r="V4"/>
  <c r="F5" i="102"/>
  <c r="G5"/>
  <c r="E48" i="110"/>
  <c r="F48"/>
  <c r="F40"/>
  <c r="B24" i="143"/>
  <c r="R23" i="128"/>
  <c r="R25"/>
  <c r="K814" i="122"/>
  <c r="W3" i="123"/>
  <c r="X3"/>
  <c r="O21" i="148"/>
  <c r="I812" i="122"/>
  <c r="E16" i="123"/>
  <c r="V16"/>
  <c r="V8"/>
  <c r="G4" i="102"/>
  <c r="F14"/>
  <c r="W7" i="123"/>
  <c r="X7"/>
  <c r="X5"/>
  <c r="G9" i="103"/>
  <c r="F16"/>
  <c r="J812" i="122"/>
  <c r="I814"/>
  <c r="J814"/>
  <c r="D25" i="143"/>
  <c r="W4" i="123"/>
  <c r="E15" i="111"/>
  <c r="F14"/>
  <c r="H22" i="131"/>
  <c r="E24"/>
  <c r="H24"/>
  <c r="X4" i="123"/>
  <c r="D26" i="143"/>
  <c r="B25"/>
  <c r="B26"/>
  <c r="F15" i="111"/>
  <c r="E17"/>
  <c r="F17"/>
  <c r="W8" i="123"/>
  <c r="W16"/>
  <c r="X16"/>
  <c r="G16" i="103"/>
  <c r="F18"/>
  <c r="G18"/>
  <c r="G14" i="102"/>
  <c r="F16"/>
  <c r="G16"/>
  <c r="X8" i="123"/>
  <c r="U12" i="125"/>
  <c r="J19"/>
  <c r="D19" i="131"/>
  <c r="J11" i="125"/>
  <c r="U11"/>
  <c r="D18" i="131"/>
  <c r="G18"/>
  <c r="J23" i="125"/>
  <c r="U23"/>
  <c r="J15"/>
  <c r="D23" i="131"/>
  <c r="C23"/>
  <c r="G23"/>
  <c r="D11"/>
  <c r="C11"/>
  <c r="G11"/>
  <c r="D15"/>
  <c r="C15"/>
  <c r="G7"/>
  <c r="C7"/>
  <c r="U6" i="125"/>
  <c r="D6" i="131"/>
  <c r="U21" i="125"/>
  <c r="D21" i="131"/>
  <c r="U17" i="125"/>
  <c r="D17" i="131"/>
  <c r="U13" i="125"/>
  <c r="D13" i="131"/>
  <c r="D9"/>
  <c r="U9" i="125"/>
  <c r="D5" i="131"/>
  <c r="U5" i="125"/>
  <c r="C12" i="131"/>
  <c r="G12"/>
  <c r="G19"/>
  <c r="C19"/>
  <c r="D3"/>
  <c r="U3" i="125"/>
  <c r="U22"/>
  <c r="U24"/>
  <c r="J22"/>
  <c r="J24"/>
  <c r="G14" i="131"/>
  <c r="C14"/>
  <c r="D10"/>
  <c r="U10" i="125"/>
  <c r="U4"/>
  <c r="D4" i="131"/>
  <c r="G8"/>
  <c r="C8"/>
  <c r="U20" i="125"/>
  <c r="D20" i="131"/>
  <c r="U19" i="125"/>
  <c r="U15"/>
  <c r="U7"/>
  <c r="D16" i="131"/>
  <c r="U14" i="125"/>
  <c r="G15" i="131"/>
  <c r="C18"/>
  <c r="F22" i="125"/>
  <c r="F24"/>
  <c r="U8"/>
  <c r="Q22"/>
  <c r="Q24"/>
  <c r="C10" i="131"/>
  <c r="G10"/>
  <c r="G17"/>
  <c r="C17"/>
  <c r="C6"/>
  <c r="G6"/>
  <c r="G16"/>
  <c r="C16"/>
  <c r="G20"/>
  <c r="C20"/>
  <c r="G4"/>
  <c r="C4"/>
  <c r="G3"/>
  <c r="D22"/>
  <c r="C3"/>
  <c r="G9"/>
  <c r="C9"/>
  <c r="G13"/>
  <c r="C13"/>
  <c r="G21"/>
  <c r="C21"/>
  <c r="C5"/>
  <c r="G5"/>
  <c r="C22"/>
  <c r="C24"/>
  <c r="G22"/>
  <c r="D24"/>
  <c r="G24"/>
</calcChain>
</file>

<file path=xl/sharedStrings.xml><?xml version="1.0" encoding="utf-8"?>
<sst xmlns="http://schemas.openxmlformats.org/spreadsheetml/2006/main" count="3116" uniqueCount="2272">
  <si>
    <t>TOP-6.4.1 Gyalogos és kerékpárosbarát belváros kialakítása</t>
  </si>
  <si>
    <t>10./1.8</t>
  </si>
  <si>
    <t>TOP-6.1.4 Turisztikai célú kerékpárút fejlesztés a Zala Mentén</t>
  </si>
  <si>
    <t>10./1.9</t>
  </si>
  <si>
    <t>TOP-6.1.5 Ipari területeket feltáró út és kapcsolódó csomópontok építése</t>
  </si>
  <si>
    <t>10./1.10</t>
  </si>
  <si>
    <t>TOP-6.3.2 Zöld Zala Part - Holtágrehabilitáció és revitalizáció</t>
  </si>
  <si>
    <t>10./1.11</t>
  </si>
  <si>
    <t xml:space="preserve">TOP-6.3.2 Gébárti-tó körbejárhatósága, fejlesztése </t>
  </si>
  <si>
    <t>10./1.12</t>
  </si>
  <si>
    <t>10./1.13</t>
  </si>
  <si>
    <t>10./1.14</t>
  </si>
  <si>
    <t>TOP-6.1.4. SMART ZEG</t>
  </si>
  <si>
    <t>10./1.15</t>
  </si>
  <si>
    <t>TOP-6.8.2. Foglalkoztatási paktum</t>
  </si>
  <si>
    <t>10./1.16.</t>
  </si>
  <si>
    <t>TOP-6.3.2 Városi terek élhetővé tétele - Vizslapark rekonstrukciója</t>
  </si>
  <si>
    <t>10./1.17.</t>
  </si>
  <si>
    <t>TOP-6.2.1. Városi óvodák és bölcsődék korszerűsítése</t>
  </si>
  <si>
    <t>10./1.18.</t>
  </si>
  <si>
    <t>TOP orvosi rendelők külső hőszigetelése ( nem támogatott munkarész)</t>
  </si>
  <si>
    <t>ZMJV ITP projektjeinek előkészítésével kapcsolatos kiadások (2016-2018. évi projektekhez)</t>
  </si>
  <si>
    <t>10./3.</t>
  </si>
  <si>
    <t>Modern Városok Program projektjeinek előkészítés</t>
  </si>
  <si>
    <t>10./3.1</t>
  </si>
  <si>
    <t xml:space="preserve"> Mindszenty József  Zarándokközpont</t>
  </si>
  <si>
    <t>10./3.2</t>
  </si>
  <si>
    <t xml:space="preserve"> Uszoda fejlesztés</t>
  </si>
  <si>
    <t>10./3.3</t>
  </si>
  <si>
    <t>1.d) Lakott külterülettel kapcsolatos feladatok támogatása - beszámítás után</t>
  </si>
  <si>
    <t>1.e) Üdülőhelyi feladatok támogatása</t>
  </si>
  <si>
    <t>1.e) Üdülőhelyi feladatok támogatása -  beszámítás után</t>
  </si>
  <si>
    <t>V. Beszámítás összege</t>
  </si>
  <si>
    <t>I.2.Nem közművel összegyűjtött háztartási szennyvíz ártalmatlanítása</t>
  </si>
  <si>
    <t>5. Kiegészítő támogatás az óvodapedagógusok minősítéséből adódó többletkiadásokhoz</t>
  </si>
  <si>
    <t xml:space="preserve">  (1) Pedagógus II. kategóriába sorolt óvodapedagógusok kiegészítő támogatása</t>
  </si>
  <si>
    <t>1. Pénzbeli szociális ellátások kiegészítése</t>
  </si>
  <si>
    <r>
      <t xml:space="preserve">     bd) közutak fenntartásának támogatása  (km</t>
    </r>
    <r>
      <rPr>
        <sz val="8.1"/>
        <rFont val="Times New Roman"/>
        <family val="1"/>
        <charset val="238"/>
      </rPr>
      <t>)</t>
    </r>
  </si>
  <si>
    <t>Városüzemelési felad.</t>
  </si>
  <si>
    <t>Vagyonkez. feladatok</t>
  </si>
  <si>
    <t>Polgármesteri Kabinet</t>
  </si>
  <si>
    <t>Munkaadókat terhelő járulékok és szociális hj.adó</t>
  </si>
  <si>
    <t>2018. évi tőke    törlesztés</t>
  </si>
  <si>
    <t>2019. évi tőke      törlesztés</t>
  </si>
  <si>
    <t xml:space="preserve">2016. évben nyújtott támogatás, kedvezmény összege             </t>
  </si>
  <si>
    <t>*Az adókedvezmény tekintetében a 2015. évi adat állt rendelkezésre</t>
  </si>
  <si>
    <t>2016. évi  eredeti létszám keret</t>
  </si>
  <si>
    <t xml:space="preserve">2016. évi  módosított létszám keret </t>
  </si>
  <si>
    <t>2016. évi tényleges létszám                  ( átlagos stat. állományi)</t>
  </si>
  <si>
    <t>Állomány 2016. december 31-én</t>
  </si>
  <si>
    <t xml:space="preserve">                 lekötött bankbetétek 2016. január 1-én                        </t>
  </si>
  <si>
    <t xml:space="preserve">                 pénztárak, forintszámlák,devizaszámlák 2016. január 1-én</t>
  </si>
  <si>
    <t xml:space="preserve">                 lekötött bankbetétek 2016. december 31-én                        </t>
  </si>
  <si>
    <t xml:space="preserve">                 pénztárak, forintszámlák,devizaszámlák 2016. december 31-én</t>
  </si>
  <si>
    <t xml:space="preserve">                Záró pénzkészlet 2016. december 31-én </t>
  </si>
  <si>
    <t xml:space="preserve">                Nyitó pénzkészlet 2016. január 1-én                        </t>
  </si>
  <si>
    <t>Önkormányzat 2016. évi kiadások összesen:</t>
  </si>
  <si>
    <t>Önkormányzat 2016. évi pénzforgalmi bevételei a sajátos eszközoldali elszámolásokkal  együtt:</t>
  </si>
  <si>
    <t>Önkormányzat 2016. évi kiadásai  a sajátos forrásoldali elszámolásokkal együtt:</t>
  </si>
  <si>
    <t xml:space="preserve"> Tourinform Iroda</t>
  </si>
  <si>
    <t>Városi Sportlét. Gond.</t>
  </si>
  <si>
    <t>Önkormányzat össz:</t>
  </si>
  <si>
    <t>összeg</t>
  </si>
  <si>
    <t>Bevételek:</t>
  </si>
  <si>
    <t xml:space="preserve"> önkormányzat költségvetési bevételei:</t>
  </si>
  <si>
    <t xml:space="preserve"> önkormányzat finanszírozási bevételei:</t>
  </si>
  <si>
    <t>önkormányzat bevételei:</t>
  </si>
  <si>
    <t xml:space="preserve">        - maradvány igénybevétele</t>
  </si>
  <si>
    <t>Kiadások:</t>
  </si>
  <si>
    <t xml:space="preserve"> önkormányzat költségvetési kiadásai:</t>
  </si>
  <si>
    <t xml:space="preserve"> önkormányzat finanszírozási kiadásai:</t>
  </si>
  <si>
    <t>G/1</t>
  </si>
  <si>
    <t>G/II</t>
  </si>
  <si>
    <t>G/III</t>
  </si>
  <si>
    <t>G/IV</t>
  </si>
  <si>
    <t>G/V</t>
  </si>
  <si>
    <t>G/VI</t>
  </si>
  <si>
    <t>G</t>
  </si>
  <si>
    <t>H</t>
  </si>
  <si>
    <t>I</t>
  </si>
  <si>
    <t>J</t>
  </si>
  <si>
    <t>FORRÁSOK ÖSSZESEN</t>
  </si>
  <si>
    <t>Nemzeti vagyon induláskori értéke</t>
  </si>
  <si>
    <t>Nemzeti vagyon változásai</t>
  </si>
  <si>
    <t>Felhalmozott eredmény</t>
  </si>
  <si>
    <t>Eszközök értékhelyesbítésének forrása</t>
  </si>
  <si>
    <t>Mérleg szerinti eredmény</t>
  </si>
  <si>
    <t>SAJÁT TŐKE</t>
  </si>
  <si>
    <t>KÖTELEZETTSÉGEK</t>
  </si>
  <si>
    <t>KINCSTÁRI SZÁMLAVEZETÉSSEL KAPCSOLATOS ELSZÁMOLÁSOK</t>
  </si>
  <si>
    <t>PASSZÍV IDŐBELI ELHATÁROLÁSOK</t>
  </si>
  <si>
    <t>Koncesszóba, vagyonkezelésbe adott eszközök</t>
  </si>
  <si>
    <t>Ingatlanok és kapcsolódó vagyoni értékű jogok</t>
  </si>
  <si>
    <t>Beruházások és felújítások</t>
  </si>
  <si>
    <t>Tárgyi eszközök összesen</t>
  </si>
  <si>
    <t>Bruttó érték tárgyévi növ.</t>
  </si>
  <si>
    <t>Bruttó érték tárgy-
évi csökk.</t>
  </si>
  <si>
    <t>Écs. vált.</t>
  </si>
  <si>
    <t>Immat javak nettó értékvált. össz.</t>
  </si>
  <si>
    <t>Bruttó érték növ.</t>
  </si>
  <si>
    <t>Bruttó érték csökk.</t>
  </si>
  <si>
    <t>Br. ért. növ.</t>
  </si>
  <si>
    <t xml:space="preserve">Br. ért. csökk. </t>
  </si>
  <si>
    <t xml:space="preserve">Écs. vált. </t>
  </si>
  <si>
    <t>Écs.vált.</t>
  </si>
  <si>
    <t>Tárgyi eszköz nettó értékvált. összesen</t>
  </si>
  <si>
    <t>Zegi Egyesített Bölcsődék</t>
  </si>
  <si>
    <t>Zegi Eü. Alapellátás</t>
  </si>
  <si>
    <t>ZeGesz</t>
  </si>
  <si>
    <t>Zegi Belvárosi I. sz. Óvoda</t>
  </si>
  <si>
    <t>Zegi Belvárosi II. sz. Óvoda</t>
  </si>
  <si>
    <t>Zegi Kertvárosi Óvoda</t>
  </si>
  <si>
    <t>Zegi Landorhegyi Óvoda</t>
  </si>
  <si>
    <t>Költségvetési szervek össz:</t>
  </si>
  <si>
    <t>ZMJV Önkormányzat</t>
  </si>
  <si>
    <t>Mindösszesen:</t>
  </si>
  <si>
    <t xml:space="preserve">    </t>
  </si>
  <si>
    <t>II/1.</t>
  </si>
  <si>
    <t>II./2.</t>
  </si>
  <si>
    <t>II./3.</t>
  </si>
  <si>
    <t>II/4.</t>
  </si>
  <si>
    <t xml:space="preserve"> - idősügyi feladatok</t>
  </si>
  <si>
    <t>Koncesszóba, vagyonkezelésbe adott eszközök nettó értékvált. összesen</t>
  </si>
  <si>
    <t>ZalaegerszegiTelevízió  és Rádió Kft.</t>
  </si>
  <si>
    <t>egyéb  maradvány</t>
  </si>
  <si>
    <t>eredeti költségvetésben bevont összeg áthúzódó és új feladatokhoz</t>
  </si>
  <si>
    <t>Hitel, kölcsön és lízing összesen:</t>
  </si>
  <si>
    <t>Hitelállomány, lízigkötelezettség</t>
  </si>
  <si>
    <t xml:space="preserve"> - közoktatási  megállapodás alapján  községek befizetései</t>
  </si>
  <si>
    <t xml:space="preserve"> - Nyugdíjasházi adományok</t>
  </si>
  <si>
    <t xml:space="preserve"> - dolgozói lakásépítéshez és -vásárláshoz nyújtött kölcsön törlesztése </t>
  </si>
  <si>
    <t xml:space="preserve"> - nemzetközi kapcsolatok</t>
  </si>
  <si>
    <t xml:space="preserve"> - építésügyi bírság</t>
  </si>
  <si>
    <t xml:space="preserve"> - településrészi önkormányzatok</t>
  </si>
  <si>
    <t>Humánigazgatási feladatok összesen:</t>
  </si>
  <si>
    <t>Jogi igazgatási feladatok</t>
  </si>
  <si>
    <t>045120 Út, autópálya építése</t>
  </si>
  <si>
    <t>066020 Város-, községgazdálkodási egyéb szolgáltatás</t>
  </si>
  <si>
    <t>013350 Önk-i vagyonnal való gazdálkodáshoz kapcs.fa.</t>
  </si>
  <si>
    <t xml:space="preserve"> - hatósági ügyintézés</t>
  </si>
  <si>
    <t xml:space="preserve"> - Nemzedékek kézfogása</t>
  </si>
  <si>
    <t>105010 Munkanélküli aktív korúak ellátásai</t>
  </si>
  <si>
    <t xml:space="preserve"> - belterületi fás szárú növények fenntartási munkái</t>
  </si>
  <si>
    <t>042180 Állat-egészségügy</t>
  </si>
  <si>
    <t xml:space="preserve"> - Nemzetközi kapcsolatokra</t>
  </si>
  <si>
    <t>013350 Önk-i vagyonnal való gazdálkodáshoz kapcs. fa.</t>
  </si>
  <si>
    <t xml:space="preserve">018030 Támogatás célú finanszírozási műveletek </t>
  </si>
  <si>
    <t>Előirányzat</t>
  </si>
  <si>
    <t>Eredeti</t>
  </si>
  <si>
    <t>Ady DSE</t>
  </si>
  <si>
    <t xml:space="preserve">Andráshidai LSC </t>
  </si>
  <si>
    <t>Andráshidai Polgárőr Egyesület</t>
  </si>
  <si>
    <t>Asztma Klub</t>
  </si>
  <si>
    <t>Autó-Motor Veterán Klub</t>
  </si>
  <si>
    <t xml:space="preserve">Besenyő a 2000-es években Alapítvány </t>
  </si>
  <si>
    <t>Besenyő és Öreghegyi Polg.</t>
  </si>
  <si>
    <t>Béke-Shalom Baráti Társság</t>
  </si>
  <si>
    <t xml:space="preserve">Bogáncs Állatvédő Egyesület </t>
  </si>
  <si>
    <t xml:space="preserve">Botfai  LSC </t>
  </si>
  <si>
    <t>Botfai Polgárőr Egyesület</t>
  </si>
  <si>
    <t>Csácsbozsok-Nemesapáti SE</t>
  </si>
  <si>
    <t>Csácsbozsoki Polgárőr Egyesület</t>
  </si>
  <si>
    <t>Családfesztivál Alapítvány</t>
  </si>
  <si>
    <t xml:space="preserve">Cseperedő  Bölcsődei Alapítvány </t>
  </si>
  <si>
    <t xml:space="preserve">Csontritkulásos Betegek Egyesülete </t>
  </si>
  <si>
    <t xml:space="preserve">Csuti SK </t>
  </si>
  <si>
    <t xml:space="preserve">Daganatos Betegek Egyesülete </t>
  </si>
  <si>
    <t>Dózsa Általános Iskolai Alapítvány</t>
  </si>
  <si>
    <t>DENTEAM Kft.</t>
  </si>
  <si>
    <t>Díszmadár és Díszállattenyésztők Zala Megyei Egyesülete</t>
  </si>
  <si>
    <t>Ebergényért Polgárőr Egyesület</t>
  </si>
  <si>
    <t>Egerszegi Kézilabda Klub</t>
  </si>
  <si>
    <t>Egyszülős Családokért Zalai Krízisközpont Alapítvány</t>
  </si>
  <si>
    <t>Módosított</t>
  </si>
  <si>
    <t>Teljesítés</t>
  </si>
  <si>
    <t>%-a</t>
  </si>
  <si>
    <t>Összege</t>
  </si>
  <si>
    <t>Teljesítés %-a</t>
  </si>
  <si>
    <t>018010 Önkormányzatok elszámolásai a központi költségvetéssel</t>
  </si>
  <si>
    <t>1./11</t>
  </si>
  <si>
    <t>Sportcentrumban felépülő 111 x 72 m méretű műfüves labdarúgó pálya építés pályázati önerő és egyéb feladatok</t>
  </si>
  <si>
    <t>9./8</t>
  </si>
  <si>
    <t>9./9</t>
  </si>
  <si>
    <t>9./7</t>
  </si>
  <si>
    <t xml:space="preserve"> - Szennyvíztársulástól átvett víziközmű vagyon felújításához pénzeszköz átvétel a Szennyvíztársulástól</t>
  </si>
  <si>
    <t>16.</t>
  </si>
  <si>
    <t>1./10</t>
  </si>
  <si>
    <t>011130 Önkorm. és önkorm. hivatal. jogalk. és ált.ig.tev.</t>
  </si>
  <si>
    <t>098010 Oktatás igazgatása</t>
  </si>
  <si>
    <t>082091 Közművelődés - közösségi és társ. részvétel fejleszt.</t>
  </si>
  <si>
    <t>Önkormányzat összesen költségvetési szervek nélkül</t>
  </si>
  <si>
    <t>Szociális és igazgatási fa. kiadásai összesen:</t>
  </si>
  <si>
    <t>Humánigazgatási feladatok működési kiadásai:</t>
  </si>
  <si>
    <t>Jogi és igazgatási feladatok:</t>
  </si>
  <si>
    <t>1.a/5</t>
  </si>
  <si>
    <t>1.a/6</t>
  </si>
  <si>
    <t>10./2.</t>
  </si>
  <si>
    <t>Volt MMIK tervezési feladatok</t>
  </si>
  <si>
    <t>Art mozi fűtéskorszerűsítés, külső ajtók felújítása</t>
  </si>
  <si>
    <t>Városrehabilitáció II. ütem folytatása Lakásalapból</t>
  </si>
  <si>
    <t>Önkormányzat összesen költségetési szervek nélkül</t>
  </si>
  <si>
    <t>1.a./1</t>
  </si>
  <si>
    <t>1.a./2</t>
  </si>
  <si>
    <t>1.a./3</t>
  </si>
  <si>
    <t>Városüzemelési kiadások összesen:</t>
  </si>
  <si>
    <t>Városépítészet összesen:</t>
  </si>
  <si>
    <t>Vagyonkezelési feladatok összesen:</t>
  </si>
  <si>
    <t>Jogi és igazgatási feladatok összesen:</t>
  </si>
  <si>
    <t>Céltartalék</t>
  </si>
  <si>
    <t>Tartalék összesen:</t>
  </si>
  <si>
    <t>Önkormányzat összesen:</t>
  </si>
  <si>
    <t>*</t>
  </si>
  <si>
    <t>Jogi és közig. feladatok</t>
  </si>
  <si>
    <t>Városépítészeti feladatok</t>
  </si>
  <si>
    <t>Dologi kiadások</t>
  </si>
  <si>
    <t>2./2</t>
  </si>
  <si>
    <t>Magánerős ivóvíz bekötések</t>
  </si>
  <si>
    <t>Egészségügyi és humánigazgatási feladatok</t>
  </si>
  <si>
    <t>Oktatási feladatok</t>
  </si>
  <si>
    <t>Kulturális és ifjúsági feladatok</t>
  </si>
  <si>
    <t>feladat jellege</t>
  </si>
  <si>
    <t>3./4</t>
  </si>
  <si>
    <t>Önkormányzat</t>
  </si>
  <si>
    <t>Költségvetési szervek</t>
  </si>
  <si>
    <t>Felhalmozási bevételek</t>
  </si>
  <si>
    <t xml:space="preserve">Önkormányzat </t>
  </si>
  <si>
    <t>9.a/2</t>
  </si>
  <si>
    <t>Elővásárlási jog gyakorlásával történő lakóingatlan vásárlása (Lakásalap)</t>
  </si>
  <si>
    <t>1.a/1</t>
  </si>
  <si>
    <t>Adventi megújulás felhalmozási célú pe.átadás a Kvártélyház Kft. részére</t>
  </si>
  <si>
    <t xml:space="preserve"> - "Pannon -Tudás-Park" TÁMOP 4.2.1.C-14/1/Konv-2015-0006 projekt támogatás</t>
  </si>
  <si>
    <t>Csatornarendszer (szennyvíz-csapadékvíz)</t>
  </si>
  <si>
    <t>I. Működési célú bevételek</t>
  </si>
  <si>
    <t>I. Működési célú kiadások</t>
  </si>
  <si>
    <t>4.) Céltartalékból működésre</t>
  </si>
  <si>
    <t>5.) Általános tartalék</t>
  </si>
  <si>
    <t xml:space="preserve">   Költségvetési műk. kiadásai összesen:</t>
  </si>
  <si>
    <t xml:space="preserve">     Költségvetési műk. bevételei összesen:</t>
  </si>
  <si>
    <t>MŰKÖDÉSI CÉLÚ KIADÁSOK ÖSSZ.:</t>
  </si>
  <si>
    <t xml:space="preserve"> - főépítészi feladatok</t>
  </si>
  <si>
    <t xml:space="preserve"> - Tervtanács  működtetése</t>
  </si>
  <si>
    <t>Főépítészi feladatok működési kiadásai</t>
  </si>
  <si>
    <t>Labdarúgó stadion fejlesztési munkái</t>
  </si>
  <si>
    <t>Főépítészi feladatok összesen:</t>
  </si>
  <si>
    <t>Városüzemelési  feladatok:</t>
  </si>
  <si>
    <t xml:space="preserve"> - VG.Kft. parkfenntartás szerződéses munkák</t>
  </si>
  <si>
    <t xml:space="preserve"> - vegyszeres és termikus gyomirtás</t>
  </si>
  <si>
    <t xml:space="preserve"> - köztéri  padok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</si>
  <si>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</si>
  <si>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</si>
  <si>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</si>
  <si>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Zöldterületi Stratégia feladatai</t>
  </si>
  <si>
    <t xml:space="preserve"> - önkormányzati utak szakági nyilvántartása</t>
  </si>
  <si>
    <t xml:space="preserve"> - lépcsők,sétányok, támfalak, korlátok javítása</t>
  </si>
  <si>
    <t xml:space="preserve"> - települési vízellátás</t>
  </si>
  <si>
    <t xml:space="preserve"> - csapadékvízelvezető és árvízvédelmi létesítménnyek tisztítása-diagnosztika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</si>
  <si>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</si>
  <si>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</si>
  <si>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</si>
  <si>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t xml:space="preserve"> - vízbázisok védőövezeteinek ingatlannyilvántartásba történő bejegyzése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</si>
  <si>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</si>
  <si>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</si>
  <si>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</si>
  <si>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- Kontakt Kft. köztéri szobrok tisztítása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</si>
  <si>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</si>
  <si>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</si>
  <si>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</si>
  <si>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Ökováros  egyéb kiadások</t>
  </si>
  <si>
    <t>066010 Zöldterület-kezelés</t>
  </si>
  <si>
    <t xml:space="preserve"> - közterületek, önk-i ingatlanok zöldfelület gazdálkodása</t>
  </si>
  <si>
    <t xml:space="preserve"> - ZG 3 termálkút üzemeltetése</t>
  </si>
  <si>
    <t xml:space="preserve"> - Aquaparkba kisértékű eszközök beszerzése</t>
  </si>
  <si>
    <t xml:space="preserve"> - védett síremlékek rendbetétele</t>
  </si>
  <si>
    <t xml:space="preserve"> - villamosenergia vásárlás</t>
  </si>
  <si>
    <t xml:space="preserve"> - ünnepi díszkivilágítás szerelés és bővítés</t>
  </si>
  <si>
    <t xml:space="preserve"> - közvilágítási hálózat karbantartása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</si>
  <si>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</si>
  <si>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</si>
  <si>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</si>
  <si>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</si>
  <si>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</si>
  <si>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Csapadékvízelvezetéssel, vízrendezésekkel kapcsolatos tervezési díjak</t>
  </si>
  <si>
    <t>Domb alja u. szennyvízelvezetés és úthelyreállítás I.ütem</t>
  </si>
  <si>
    <t>Olasz hősi temető sírhelyek felújítása</t>
  </si>
  <si>
    <t>Magánerős szennyvízcsatorna bekötések</t>
  </si>
  <si>
    <t>Ivóvíz beruházások</t>
  </si>
  <si>
    <t>Információs táblák pótlása, kihelyezése</t>
  </si>
  <si>
    <t>9./5</t>
  </si>
  <si>
    <t>9./6</t>
  </si>
  <si>
    <t>I. Helyi önkormányzatok működésének általános támogatása</t>
  </si>
  <si>
    <t>Vagyoni típusú adók (építményadó, magánszemélyek kommunális adója)</t>
  </si>
  <si>
    <t>II. Települési önkormányzatok egyes köznevelési feladatainak támogatása</t>
  </si>
  <si>
    <t>1. Óvodapedagógusok és az óvodapedagógusok nevelő munkáját közvetlenül segítők bértámogatása</t>
  </si>
  <si>
    <t>1./8</t>
  </si>
  <si>
    <t>1./6</t>
  </si>
  <si>
    <t>III. Települési önkormányzatok szociális és gyermekjóléti feladatainak támogatása</t>
  </si>
  <si>
    <t xml:space="preserve">   b) Gyermekjóléti Központ </t>
  </si>
  <si>
    <t xml:space="preserve">   c) Szociális étkeztetés</t>
  </si>
  <si>
    <t xml:space="preserve">   d) Házi segítségnyújtás</t>
  </si>
  <si>
    <t xml:space="preserve">   f) Időskorúak nappali intézményi  ellátása</t>
  </si>
  <si>
    <t>Egyéb finanszírozási kiadás</t>
  </si>
  <si>
    <t>Beruházási kiadások:</t>
  </si>
  <si>
    <t>1.) Működési célú támogatások államháztartáson belülről</t>
  </si>
  <si>
    <t>2.) Közhatalmi bevételek</t>
  </si>
  <si>
    <t>3.) Működési bevételek</t>
  </si>
  <si>
    <t>4.) Működési célú átvett pénzeszközök</t>
  </si>
  <si>
    <t xml:space="preserve"> Finanszírozási bevételek</t>
  </si>
  <si>
    <t>5.) Előző év költségvetési maradványának igénybevétele</t>
  </si>
  <si>
    <t>6.) Előző év vállalkozási maradványának igénybevétele</t>
  </si>
  <si>
    <t xml:space="preserve">1.) Felhalmozási célú támogatások államháztartáson belülről </t>
  </si>
  <si>
    <t>1.) Egyéb  felhalmozási célú kiadások</t>
  </si>
  <si>
    <t>5.)Fejlesztési hitel kamata</t>
  </si>
  <si>
    <t xml:space="preserve"> Finanszírozási kiadások</t>
  </si>
  <si>
    <t xml:space="preserve">6.) Hitel- és kölcsön törlesztések,lízing </t>
  </si>
  <si>
    <t xml:space="preserve">   g) Fogyatékos és demens személyek nappali intézményi ellátása</t>
  </si>
  <si>
    <t>3./5</t>
  </si>
  <si>
    <t>3./6</t>
  </si>
  <si>
    <t>3./7</t>
  </si>
  <si>
    <t xml:space="preserve">   h)  Pszichiátriai és szenvedélybetegek nappali intézményi ellátása</t>
  </si>
  <si>
    <t xml:space="preserve">  j) Gyermekek napközbeni ellátása</t>
  </si>
  <si>
    <t>II</t>
  </si>
  <si>
    <t>III</t>
  </si>
  <si>
    <t>IV</t>
  </si>
  <si>
    <t>V</t>
  </si>
  <si>
    <t>VI</t>
  </si>
  <si>
    <t>VII</t>
  </si>
  <si>
    <t>VIII</t>
  </si>
  <si>
    <t>IX</t>
  </si>
  <si>
    <t>Tevékenység nettó eredményszemléletű bevétele</t>
  </si>
  <si>
    <t>Aktivált saját teljesítmények értéke</t>
  </si>
  <si>
    <t>Egyéb eredményszemléletű bevételek</t>
  </si>
  <si>
    <t>Anyagjellegű ráfordítások</t>
  </si>
  <si>
    <t>Személyi jellegű ráfordítások</t>
  </si>
  <si>
    <t>Értékcsökkenési leírás</t>
  </si>
  <si>
    <t>Egyéb ráfordítások</t>
  </si>
  <si>
    <t>TEVÉKENYSÉGEK EREDMÉNYE</t>
  </si>
  <si>
    <t>Pénzügyi műveletek eredményszemléletű bevételei</t>
  </si>
  <si>
    <t>Pénzügyi műveletek ráfordításai</t>
  </si>
  <si>
    <t>PÉNZÜGYI MŰVELETEK EREDMÉNYE</t>
  </si>
  <si>
    <t>MÉRLEG SZERINTI EREDMÉNY</t>
  </si>
  <si>
    <t>Támogatott intézmény/szervezet neve</t>
  </si>
  <si>
    <t>Szoc.,  Eü.és Esélyegy.Biz.</t>
  </si>
  <si>
    <t>Okt.,Kult. és Sportbiz.</t>
  </si>
  <si>
    <t>Gazd. Biz.</t>
  </si>
  <si>
    <t>Ügyrendi, Jogi és Vagyonnyil. Biz.</t>
  </si>
  <si>
    <t>Közgyűlés</t>
  </si>
  <si>
    <t>Cigány Kisebbségi Önkormányzat</t>
  </si>
  <si>
    <t xml:space="preserve">Zegesz </t>
  </si>
  <si>
    <t xml:space="preserve">Keresztury VMK </t>
  </si>
  <si>
    <t>Göcsej Múzeum</t>
  </si>
  <si>
    <t xml:space="preserve">Göcsej Múzeum </t>
  </si>
  <si>
    <t>Zalaegerszegi Szakképzési Centrum</t>
  </si>
  <si>
    <t>Ady Iskola Gyermekhangok Alapítvány</t>
  </si>
  <si>
    <t xml:space="preserve">  ja) Bölcsődei ellátás</t>
  </si>
  <si>
    <t xml:space="preserve">      Bölcsödei ellátás fogyatékos gyermek</t>
  </si>
  <si>
    <t>4. települési önk. által az idős és hajléktalan személyek részére nyújtott szociális szakosított ellátási feladatok</t>
  </si>
  <si>
    <t>a) a kötelezően foglalkoztatott szakmai dolgozók bértámogatása</t>
  </si>
  <si>
    <t>b)  intézmény üzemeltetési támogatás</t>
  </si>
  <si>
    <t>IV. Települési önk. kulturális feladatainak támogatása</t>
  </si>
  <si>
    <t>1.a) megyei hatókörű városi múzeumok feldataiank támogatása ( Göcseji Múzeum)</t>
  </si>
  <si>
    <t>1.c) megyei jogú városok közművelődési támogatása</t>
  </si>
  <si>
    <t>2. Települési önk.által fenntartott előadó-művészeti szervezetek támogatása</t>
  </si>
  <si>
    <t>Állami hozzájárulás összesen:</t>
  </si>
  <si>
    <t>Személyi juttatások</t>
  </si>
  <si>
    <t>Munkaadókat terhelő járulékok és szociális hj. adó</t>
  </si>
  <si>
    <t xml:space="preserve">Dologi kiadások </t>
  </si>
  <si>
    <t>Egyéb működési célú kiadások</t>
  </si>
  <si>
    <t>013320 Köztemető-fenntartás és működtetés</t>
  </si>
  <si>
    <t xml:space="preserve"> - ifjúsági rendezvények</t>
  </si>
  <si>
    <t>A/III/1.</t>
  </si>
  <si>
    <t>Tertós részesedések</t>
  </si>
  <si>
    <t>Pénztárak, csekkek, betétkönyvek</t>
  </si>
  <si>
    <t>Forintszámlák</t>
  </si>
  <si>
    <t>Devizaszámlák</t>
  </si>
  <si>
    <t>C/II</t>
  </si>
  <si>
    <t>C/III</t>
  </si>
  <si>
    <t>C/IV</t>
  </si>
  <si>
    <t>B12</t>
  </si>
  <si>
    <t>B14</t>
  </si>
  <si>
    <t>Elvonások és befizetések bevételei</t>
  </si>
  <si>
    <t>Működési célú visszatérítendő támogatások,kölcsönök visszatérülése államháztartáson belülről</t>
  </si>
  <si>
    <t>Lekötött bankbetétek megszüntetése</t>
  </si>
  <si>
    <t>Egyéb áruhasználati és szolgáltatási adók (idegenforgalmi adó)</t>
  </si>
  <si>
    <t>7.) Lekötött bankbetétek megszüntetése</t>
  </si>
  <si>
    <t xml:space="preserve">Ovifoci pályázattal megvalósuló műfüves pályák előkészítési munkái  és építési munkái OVI-FOCI Alapítvány közreműködésével Kosztolányi téri és Csillagközi óvodákban </t>
  </si>
  <si>
    <t xml:space="preserve"> Általános iskolákban felújítás</t>
  </si>
  <si>
    <t>Ady Isk. felújítás, támogatás, bejárat hőbefújó</t>
  </si>
  <si>
    <t>Liszt iskola  felújítás támogatása</t>
  </si>
  <si>
    <t>Petőfi iskola felújítás, támogatás</t>
  </si>
  <si>
    <t>Mindszenty iskola felújítás, támogatás</t>
  </si>
  <si>
    <t>Izsák Imre általános iskola felújítás, támogatás</t>
  </si>
  <si>
    <t>Dózsa Iskola balesetveszélyes kerítésének felújítása</t>
  </si>
  <si>
    <t>1./2./8.</t>
  </si>
  <si>
    <t xml:space="preserve">Ady Endre Általános Iskola balesetveszélyes támfal elbontása </t>
  </si>
  <si>
    <t>2016. évi bevétel eredeti előirányzata</t>
  </si>
  <si>
    <t>2016. évi bevétel módosított előirányzata</t>
  </si>
  <si>
    <t>2. melléklet szerinti jogcímek</t>
  </si>
  <si>
    <t>1.a) önkormányzati hivatal működésének támogatása</t>
  </si>
  <si>
    <t>I.6.2015. évről áthúzúdó bérkompenzáció</t>
  </si>
  <si>
    <t>2. Óvodaműködtetési támogatás 8 hóra</t>
  </si>
  <si>
    <t xml:space="preserve">                                                  4 hóra</t>
  </si>
  <si>
    <t xml:space="preserve">  (2) Mesterpedagódus kategóriába sorolt óvodapedagógusok kiegészítő támogatása</t>
  </si>
  <si>
    <t>4. Köznevelési intézmények működéséhez kapcsolódó támogatás</t>
  </si>
  <si>
    <t xml:space="preserve">  3.a) Család és gyermekjóléti szolgálat</t>
  </si>
  <si>
    <t xml:space="preserve"> - járásszékhely település</t>
  </si>
  <si>
    <t xml:space="preserve"> - egyéb önkormányzatok (Nagypáli Közös Önk. Hivatal)</t>
  </si>
  <si>
    <t xml:space="preserve">        -községek száma miatti kiegészítő létszám</t>
  </si>
  <si>
    <t>b.) Család- és gyermekjóléti központ ( járáshoz tartozó összes településre)</t>
  </si>
  <si>
    <t xml:space="preserve">       Kiegészítő támogatás a bölcsődében foglalkoztatott felsőfokú végzettségű kisgyermeknevelők béréhez</t>
  </si>
  <si>
    <t xml:space="preserve"> - szünidei étkeztetés</t>
  </si>
  <si>
    <t>Esély Európára Egyesület</t>
  </si>
  <si>
    <t>Európai Sport Hagy. Egyesület</t>
  </si>
  <si>
    <t>Dr. Gróf Ulrike fogászat</t>
  </si>
  <si>
    <t>Göcsej Baranta Egyesület</t>
  </si>
  <si>
    <t>Göcsej Környezetvédő, Tájékozódási és Futó Egyesület</t>
  </si>
  <si>
    <t>Göcsej Kutyaklub</t>
  </si>
  <si>
    <t>Göcsej Sport Klub</t>
  </si>
  <si>
    <t>Göcsej Sportlövész Egyesület</t>
  </si>
  <si>
    <t>Gyermekművészetért Alapítvány</t>
  </si>
  <si>
    <t>Hadirokkantak, Hadiözvegyek és Hadiárvák Nemzeti Szöv. ZM. Szervezete</t>
  </si>
  <si>
    <t xml:space="preserve">Helikon Táncegyüttes </t>
  </si>
  <si>
    <t>Horgászegyesületek Zala Megyei Szövetsége</t>
  </si>
  <si>
    <t xml:space="preserve">Igazgyöngy Hagyományőrző Egyesület </t>
  </si>
  <si>
    <t>Ispita Alapítvány</t>
  </si>
  <si>
    <t>JAVK Olvasóinkért Könyvtári Alapítvány</t>
  </si>
  <si>
    <t>Jézus Szíve Ferences Plébánia</t>
  </si>
  <si>
    <t>Dr. Jonacsek Mária fogorvos</t>
  </si>
  <si>
    <t>Kaszás és Társa Kft.</t>
  </si>
  <si>
    <t>Kéklámpás Ördögök Motoros Egyesület</t>
  </si>
  <si>
    <t xml:space="preserve">Kertvárosi LSC </t>
  </si>
  <si>
    <t>Kertvárosi Műv. Egyesület</t>
  </si>
  <si>
    <t>Kéz a Kézben Alapítvány</t>
  </si>
  <si>
    <t>Kincskereső Alapítvány</t>
  </si>
  <si>
    <t>Kölcsey DSE</t>
  </si>
  <si>
    <t xml:space="preserve">Lakhatásért Közalapítvány </t>
  </si>
  <si>
    <t xml:space="preserve">Látásfogyatékosok Zalaegerszegi Kistérségi Egyesülete </t>
  </si>
  <si>
    <t>Magyar Polgári Védelmi Szöv. Z.M. Szervezete</t>
  </si>
  <si>
    <t>Magyar Szervátültetettek Egyesülete</t>
  </si>
  <si>
    <t>Magyarucca Egyesület</t>
  </si>
  <si>
    <t xml:space="preserve">Magyar Vöröskereszt ZM. Szervezete </t>
  </si>
  <si>
    <t>Mária Magdolna Plébánia</t>
  </si>
  <si>
    <t>Maxima Életmód Klub</t>
  </si>
  <si>
    <t>Mindszenty Általános Iskola, Gimnázium</t>
  </si>
  <si>
    <t xml:space="preserve">Mindszenty DSE </t>
  </si>
  <si>
    <t>Mozgássérültek Zm. Egyesülete</t>
  </si>
  <si>
    <t xml:space="preserve">Nagycsaládosok Egyesülete </t>
  </si>
  <si>
    <t>Nemzetközi Szent György Lovagrend</t>
  </si>
  <si>
    <t>Nemzetőr Egyesület. Orsz. Szövetsége</t>
  </si>
  <si>
    <t>Notre Dame Női Kanonok- és Tanítórend</t>
  </si>
  <si>
    <t>Nyugdíjas Pedagógus Egyesülete</t>
  </si>
  <si>
    <t>Gyöngyvirág Nyugdíjas Egyesület</t>
  </si>
  <si>
    <t>Olai Polgárőr Egyesület</t>
  </si>
  <si>
    <t>Őrségi Kitelepítéseket Kutató Egyesület</t>
  </si>
  <si>
    <t>Összefogás Botfáért Egyesület</t>
  </si>
  <si>
    <t xml:space="preserve">Összefogás Egyesület Pózva </t>
  </si>
  <si>
    <t>PA-MED BT.</t>
  </si>
  <si>
    <t>Pannon Írók Társasága</t>
  </si>
  <si>
    <t xml:space="preserve">Páterdombi LSC </t>
  </si>
  <si>
    <t>Páterdombi Kulturális Egyesület</t>
  </si>
  <si>
    <t>PERSZE</t>
  </si>
  <si>
    <t>Pofosz Zala Megyei Szervezete</t>
  </si>
  <si>
    <t>Polgári Lövészegylet</t>
  </si>
  <si>
    <t xml:space="preserve">Police - Ola LSK KE </t>
  </si>
  <si>
    <t>Pózvai Polgárőr Egyesület</t>
  </si>
  <si>
    <t xml:space="preserve">Páterdombi DSE </t>
  </si>
  <si>
    <t xml:space="preserve">Press Dance Tánccsoport Egyesület </t>
  </si>
  <si>
    <t>Pro Minorite Alapítvány</t>
  </si>
  <si>
    <t>Rákóczi Szövetség Zalaegerszegi Szervezete</t>
  </si>
  <si>
    <t xml:space="preserve">Rendért Zalai Közbiztonsági Egyesület </t>
  </si>
  <si>
    <t xml:space="preserve">Ságodért Alapítvány </t>
  </si>
  <si>
    <t>Sólyom Íjász Egyesület</t>
  </si>
  <si>
    <t>Söjtör és térsége Méhészeinek Egyesülete</t>
  </si>
  <si>
    <t>Szentgyörgyi Albert DSE</t>
  </si>
  <si>
    <t>Szociális és Gyermekjóléti Társulás</t>
  </si>
  <si>
    <t xml:space="preserve">Tipegő Zalaegerszegi Bölcsődei Alapítvány </t>
  </si>
  <si>
    <t xml:space="preserve">Tiszta lap Környezetvédelmi Egyesület </t>
  </si>
  <si>
    <t>TORIKI Közh. Kult. Egyesület</t>
  </si>
  <si>
    <t>Történelmi Vitézi Rend Egyesület</t>
  </si>
  <si>
    <t xml:space="preserve">Válicka Citera Barátok Egyesülete </t>
  </si>
  <si>
    <t>Városi Modellező Klub</t>
  </si>
  <si>
    <t>Városi Szabadidő Sportszövetség</t>
  </si>
  <si>
    <t xml:space="preserve">Városi Vegyeskar Egyesület </t>
  </si>
  <si>
    <t>Vesebetegek Zala megyei Egyesülete</t>
  </si>
  <si>
    <t xml:space="preserve">Vitrin Egyesület </t>
  </si>
  <si>
    <t xml:space="preserve">Vorhota LSC </t>
  </si>
  <si>
    <t>Vállalkozók és Munkáltatók Országos Szövetsége</t>
  </si>
  <si>
    <t xml:space="preserve">Z. Becsali - Tungsram LSE </t>
  </si>
  <si>
    <t>Zala Megyei 56-os hagyományőrző Egyesület</t>
  </si>
  <si>
    <t>Zala Megyei és Zalaegerszeg Városi Közbiztonsági Egyesület</t>
  </si>
  <si>
    <t>Fighting Sport Hungary Kick és Thai-Boksz SE</t>
  </si>
  <si>
    <t>VÍZÖNTŐ Kft.</t>
  </si>
  <si>
    <t>PLATÁN-DENT Bt.</t>
  </si>
  <si>
    <t>PREVENTÍV-DENT Bt.</t>
  </si>
  <si>
    <t>TRADENT-MED Bt.</t>
  </si>
  <si>
    <t>Civil szervezetek, egyesületek, alapítványok és egyéb szervezetek</t>
  </si>
  <si>
    <t>Civil szervezetek, egyesületek, alapítványok és egyéb szervezetek összesen:</t>
  </si>
  <si>
    <t>Észak-Nyugat Magyarországi Közlekedési Központ Zrt.</t>
  </si>
  <si>
    <t>IVANDA DENT Bt.</t>
  </si>
  <si>
    <t>DENTAL Kft.</t>
  </si>
  <si>
    <t>Dentalux Eü. Bt.</t>
  </si>
  <si>
    <t>DENTO-MED Bt.</t>
  </si>
  <si>
    <t>Maraton Lapcsoport kft.</t>
  </si>
  <si>
    <t>NIVODENT Bt</t>
  </si>
  <si>
    <t>Klebelsberg Központ</t>
  </si>
  <si>
    <t>Ny-Pannon Járműip. és Mech. Kft.</t>
  </si>
  <si>
    <t xml:space="preserve"> - Inkubátorház bérleti díja</t>
  </si>
  <si>
    <t xml:space="preserve"> - volt laktanyával kapcsolatos bevétel</t>
  </si>
  <si>
    <t xml:space="preserve"> - helypénz és helybiztosítás</t>
  </si>
  <si>
    <t>051040 Nem veszélyes hulladék kezelése, ártalmatlanítása</t>
  </si>
  <si>
    <t xml:space="preserve"> - ZALA-DEPO Kft.által fizetett haszn. díj </t>
  </si>
  <si>
    <t>Lakásalappal kapcsolatos bevételek</t>
  </si>
  <si>
    <t>061030 Lakáshoz jutást segítő támogatások</t>
  </si>
  <si>
    <t xml:space="preserve"> - kamatmentes hitelek és kölcsön  törlesztéséből </t>
  </si>
  <si>
    <t>Vagyonkezelési felad. összesen:</t>
  </si>
  <si>
    <t xml:space="preserve"> - közterületen hagyott gépjárművek értékesítése</t>
  </si>
  <si>
    <t xml:space="preserve"> </t>
  </si>
  <si>
    <t>Jogi igazgatási feladat összesen:</t>
  </si>
  <si>
    <t xml:space="preserve"> - folyószámla kamata</t>
  </si>
  <si>
    <t xml:space="preserve"> -Áfa visszaigénylés</t>
  </si>
  <si>
    <t xml:space="preserve"> - Helyi önkormányzatok működésének általános támogatása</t>
  </si>
  <si>
    <t xml:space="preserve"> - Települési önkormányzatok egyes köznevelési feladatainak tám.</t>
  </si>
  <si>
    <t xml:space="preserve"> - Települési önkormányzatok szociális és gyermekjóléti feladatainak támogatása</t>
  </si>
  <si>
    <t xml:space="preserve"> - Települési önkormányzatok kulturális feladatainak támogatása</t>
  </si>
  <si>
    <t>900020 Önkormányzatok funkcióra nem sorolható bevételei áht-n kívűlről</t>
  </si>
  <si>
    <t xml:space="preserve"> - gépjárműadó</t>
  </si>
  <si>
    <t xml:space="preserve"> - idegenforgalmi adó</t>
  </si>
  <si>
    <t xml:space="preserve"> - talajterhelési díj</t>
  </si>
  <si>
    <t>082042 Könyvtári állomány gyarapítása, nyilvánt.</t>
  </si>
  <si>
    <t xml:space="preserve"> - Deák F. Megyei és Városi Könyvtár részére  megelőlegezett ált.forgalmi adó visszafizetése</t>
  </si>
  <si>
    <t xml:space="preserve"> - Építéshatósági feladatok</t>
  </si>
  <si>
    <t xml:space="preserve"> - VERSO projekt pályázati támogatás</t>
  </si>
  <si>
    <t>Polgármesteri Kabinet összesen:</t>
  </si>
  <si>
    <t xml:space="preserve"> - megélhetési támogatás</t>
  </si>
  <si>
    <t xml:space="preserve"> - energia támogatás</t>
  </si>
  <si>
    <t xml:space="preserve"> - rendszeres gyermekvédelmi segély</t>
  </si>
  <si>
    <t xml:space="preserve"> - gyermekétkeztetési támogatás</t>
  </si>
  <si>
    <t xml:space="preserve"> - gyógyszertámogatás</t>
  </si>
  <si>
    <t xml:space="preserve"> - Bursa Hungarica ösztöndíj</t>
  </si>
  <si>
    <t xml:space="preserve"> - lakásgazdálkodási feladatokra</t>
  </si>
  <si>
    <t>107054 Családsegítés</t>
  </si>
  <si>
    <t xml:space="preserve"> - Családsegítő Szolgálathoz krízissegélyezés</t>
  </si>
  <si>
    <t>032020 Tűz- és katasztrófavéd. tevékenység</t>
  </si>
  <si>
    <t xml:space="preserve"> - helyi védelmi igazgatás</t>
  </si>
  <si>
    <t>Szociális és igazgatási fa.működési kiadás összesen:</t>
  </si>
  <si>
    <t>Beruházási és felújítási kiadások:</t>
  </si>
  <si>
    <t xml:space="preserve">               </t>
  </si>
  <si>
    <t xml:space="preserve"> - szakképzési  ösztöndíj</t>
  </si>
  <si>
    <t>Szekeresvölgyi út aszfaltozása II. ütem</t>
  </si>
  <si>
    <t>4./66.</t>
  </si>
  <si>
    <t>Neszele- Bükkfa utca magánerős útépítés</t>
  </si>
  <si>
    <t>4./67.</t>
  </si>
  <si>
    <t xml:space="preserve"> Mártírok u. 19-21.(COLOR) előtti járda felújítása</t>
  </si>
  <si>
    <t>4./68.</t>
  </si>
  <si>
    <t>Andráshida posta előtti járda felújítása</t>
  </si>
  <si>
    <t>4./69.</t>
  </si>
  <si>
    <t>Lőrinc barát parkoló magánerős burkolat felújítása</t>
  </si>
  <si>
    <t>5./21</t>
  </si>
  <si>
    <t>Zrínyi Gimn. kosárlabdapálya burkolat felújítása</t>
  </si>
  <si>
    <t>5./22.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</si>
  <si>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</si>
  <si>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</si>
  <si>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</si>
  <si>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Klub támogatása</t>
  </si>
  <si>
    <t>III. 6. Szociális ágazati pótlék</t>
  </si>
  <si>
    <t xml:space="preserve"> Szociális kiegészítő pótlék</t>
  </si>
  <si>
    <t xml:space="preserve">1.h) megyei hatókörű könyvtár kistelepülési könyvtári és közművelődési célú kieg. támogatása </t>
  </si>
  <si>
    <t>2.a) színházművészeti szervezetek támogatása</t>
  </si>
  <si>
    <t>Könyvtári érdekeltségnövelő támogatás</t>
  </si>
  <si>
    <t>IX. fejezet terhére</t>
  </si>
  <si>
    <t>1. Költségvetési szerveknél foglalkoztatottak 2016. évi bérkompenzációja</t>
  </si>
  <si>
    <t>2015. évi állami hozzájárulások elszámolásából származó bevétel</t>
  </si>
  <si>
    <t>Városi Középiskolai Kollégium bútorok beszerzése</t>
  </si>
  <si>
    <t>CAD/CAM labor kialakításához pénzeszköz átadás a Zalaegerszegi Szakképzési Centrum részére</t>
  </si>
  <si>
    <t>1./3./3</t>
  </si>
  <si>
    <t>Csány SZKI labor fejlesztési támogatás</t>
  </si>
  <si>
    <t>1./3./4</t>
  </si>
  <si>
    <t>Kölcsey F.Gimnázium gumiburkolatú sportpálya felújítása</t>
  </si>
  <si>
    <t>A "Sakkozók" c. szobor</t>
  </si>
  <si>
    <t>2./2.</t>
  </si>
  <si>
    <t>"Sakkozók" c. szobor megvilágítása</t>
  </si>
  <si>
    <t>Petőfi utcai bölcsőde felújítás, támogatás</t>
  </si>
  <si>
    <t>Tipegő Bölcsőde felújítás, támogatás</t>
  </si>
  <si>
    <t>ZTE FC és ZTE KK  részére TAO-s pályázatok önrésze</t>
  </si>
  <si>
    <t xml:space="preserve">4./3. </t>
  </si>
  <si>
    <t>Városi  Sportcentrumban dobókör védőketrec telepítése</t>
  </si>
  <si>
    <t xml:space="preserve">            Egyéb feladatok</t>
  </si>
  <si>
    <t>Evangélikus gyülekezeti ház felújítása</t>
  </si>
  <si>
    <t>Zalaegerszegi Evangélikus Egyházközösség lakásfelújítás támogatása</t>
  </si>
  <si>
    <t>2015. évről áthúzódó feladatok</t>
  </si>
  <si>
    <t>Andráshidai új óvoda építéséhez villamos energia vételezése</t>
  </si>
  <si>
    <t>"Fiatalok" című köztéri alkotás megvalósítása</t>
  </si>
  <si>
    <t>Sportcsarnok kazánházi épületrész ablakcsere munkái</t>
  </si>
  <si>
    <t>Judo terem kialakítási munkái</t>
  </si>
  <si>
    <t>Hevesi Sándor Színházban közönségforgalmi terek burkolatainak felújítása, cseréje</t>
  </si>
  <si>
    <t xml:space="preserve"> - belterületbe vonással kapcsolatos műk.kiadások</t>
  </si>
  <si>
    <t>Gébárt Boldogasszony kápolna engedélyezési terve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</si>
  <si>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</si>
  <si>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</si>
  <si>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</si>
  <si>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mezőgazdasági utak karbantartása</t>
  </si>
  <si>
    <t xml:space="preserve"> - forgalmasabb közl-i útvonalak hőségben történő locsolása</t>
  </si>
  <si>
    <t xml:space="preserve"> - Ivóvíz Társulástól térítésmentesen átvett eszközök utáni áfa befizetés</t>
  </si>
  <si>
    <t xml:space="preserve"> - nyilvános illemhely üzemeltetése</t>
  </si>
  <si>
    <t>TOP-6.5.1 Egyéb, a MJV intézményfejlesztési stratégiája alapján kiválasztott intézmények energetikai fejlesztése</t>
  </si>
  <si>
    <r>
      <t xml:space="preserve">            </t>
    </r>
    <r>
      <rPr>
        <b/>
        <i/>
        <sz val="9"/>
        <rFont val="Times New Roman"/>
        <family val="1"/>
        <charset val="238"/>
      </rPr>
      <t>Középiskolák</t>
    </r>
  </si>
  <si>
    <r>
      <t xml:space="preserve">TOP-6.1.1 Északi Ipari Park Közműépítés és feltárás </t>
    </r>
    <r>
      <rPr>
        <sz val="9"/>
        <color indexed="10"/>
        <rFont val="Times New Roman"/>
        <family val="1"/>
        <charset val="238"/>
      </rPr>
      <t>(NETTÓ!!!)</t>
    </r>
  </si>
  <si>
    <r>
      <t xml:space="preserve">TOP-6.1.3 Kézműves Termékek Piaca </t>
    </r>
    <r>
      <rPr>
        <sz val="9"/>
        <color indexed="10"/>
        <rFont val="Times New Roman"/>
        <family val="1"/>
        <charset val="238"/>
      </rPr>
      <t xml:space="preserve"> </t>
    </r>
  </si>
  <si>
    <t xml:space="preserve"> - jogtalanul felvett segélyek visszafizetése</t>
  </si>
  <si>
    <t xml:space="preserve">  -szociális krízisalapból nyújtott kölcsön törlesztése</t>
  </si>
  <si>
    <t xml:space="preserve"> - köztemetés visszatérülése</t>
  </si>
  <si>
    <t xml:space="preserve"> - igazgatási bírság</t>
  </si>
  <si>
    <t xml:space="preserve"> - környezettanulmány díjbevétele</t>
  </si>
  <si>
    <t xml:space="preserve"> - nyújtott támogatások elszámolási különbözetének visszafizetése</t>
  </si>
  <si>
    <t>151301</t>
  </si>
  <si>
    <t>151401</t>
  </si>
  <si>
    <t xml:space="preserve"> - környezetvédelmi bírság</t>
  </si>
  <si>
    <t>151902</t>
  </si>
  <si>
    <t>152801</t>
  </si>
  <si>
    <t xml:space="preserve"> - ivóvízminőség javítása projekt Önerő Alap támogatás visszafizetése</t>
  </si>
  <si>
    <t xml:space="preserve"> - Zeg.szennyvízelvezetés fejlesztése ingatlan értékesítés</t>
  </si>
  <si>
    <t xml:space="preserve"> - beruházási fa-hoz kapcsolódó működési kiadások megtérülése</t>
  </si>
  <si>
    <t xml:space="preserve"> - Dny. Regionális szennyvízcsatorna kölcsön törlesztés</t>
  </si>
  <si>
    <t xml:space="preserve"> - helyi építészeti értékek védelme alapból nyújtott kölcsön törlesztése</t>
  </si>
  <si>
    <t xml:space="preserve">  - földhasználat és vezetékjog ért.</t>
  </si>
  <si>
    <t xml:space="preserve"> - vagyongazdálkodási feladatok</t>
  </si>
  <si>
    <t xml:space="preserve"> - Mártírok u. üzletek, Gólyadombi telkek értékesítése</t>
  </si>
  <si>
    <t>6.b/4</t>
  </si>
  <si>
    <t>6.b/5</t>
  </si>
  <si>
    <t>Hulladékgazdálkodás</t>
  </si>
  <si>
    <t>9.a/1</t>
  </si>
  <si>
    <t xml:space="preserve"> - iparűzési adó</t>
  </si>
  <si>
    <t xml:space="preserve"> - helyiséggazdálkodás kiadásai</t>
  </si>
  <si>
    <t>Jogi és közig.feladatok</t>
  </si>
  <si>
    <t>Magánerős útépítések támogatása</t>
  </si>
  <si>
    <t>Rendezési tervek</t>
  </si>
  <si>
    <t>1.</t>
  </si>
  <si>
    <t>Közvilágítás és egyéb közmű beruházások</t>
  </si>
  <si>
    <t>Parkok, terek, játszóterek</t>
  </si>
  <si>
    <t>Hitel-, kölcsönfelvétel áht-n kívülről</t>
  </si>
  <si>
    <t>4./25</t>
  </si>
  <si>
    <t>Általános tartalék</t>
  </si>
  <si>
    <t>4./26</t>
  </si>
  <si>
    <t>4./27</t>
  </si>
  <si>
    <t>4./28</t>
  </si>
  <si>
    <t>4./29</t>
  </si>
  <si>
    <t>4./30</t>
  </si>
  <si>
    <t>4./31</t>
  </si>
  <si>
    <t>4./32</t>
  </si>
  <si>
    <t>4./33</t>
  </si>
  <si>
    <t>4./34</t>
  </si>
  <si>
    <t>4./35</t>
  </si>
  <si>
    <t>4./36</t>
  </si>
  <si>
    <t>4./37</t>
  </si>
  <si>
    <t>4./38</t>
  </si>
  <si>
    <t>4./39</t>
  </si>
  <si>
    <t>4./40</t>
  </si>
  <si>
    <t>Költségvetési szervek felújítási kerete (Vis maior)</t>
  </si>
  <si>
    <t>1.) Költségvetési szervek kiadásai</t>
  </si>
  <si>
    <t>B34</t>
  </si>
  <si>
    <t>2.) Önkormányzat szakosztályainak  kiadásai</t>
  </si>
  <si>
    <t xml:space="preserve">         ebből: költségvetési szervek</t>
  </si>
  <si>
    <t>ÖNKORMÁNYZAT ÖSSZESEN:</t>
  </si>
  <si>
    <t>Hozzájárulás jogcíme</t>
  </si>
  <si>
    <t>létszám</t>
  </si>
  <si>
    <t>mutató</t>
  </si>
  <si>
    <t>Normatíva     Ft/fő</t>
  </si>
  <si>
    <t>Hozzájárulás       ezer Ft-ban</t>
  </si>
  <si>
    <t>Városüzemelési feladatok összesen:</t>
  </si>
  <si>
    <t>Építéshatósági feladatok</t>
  </si>
  <si>
    <t>1./4</t>
  </si>
  <si>
    <t>1./5</t>
  </si>
  <si>
    <t>4./16</t>
  </si>
  <si>
    <t>4./17</t>
  </si>
  <si>
    <t>4./18</t>
  </si>
  <si>
    <t>4./19</t>
  </si>
  <si>
    <t>4./20</t>
  </si>
  <si>
    <t>4./21</t>
  </si>
  <si>
    <t>4./22</t>
  </si>
  <si>
    <t>4./23</t>
  </si>
  <si>
    <t>4./24</t>
  </si>
  <si>
    <t>1./1</t>
  </si>
  <si>
    <t>1./2</t>
  </si>
  <si>
    <t>1./3</t>
  </si>
  <si>
    <t>2.</t>
  </si>
  <si>
    <t>2./1</t>
  </si>
  <si>
    <t>3.</t>
  </si>
  <si>
    <t>4.</t>
  </si>
  <si>
    <t>5.</t>
  </si>
  <si>
    <t>6.</t>
  </si>
  <si>
    <t>3./1</t>
  </si>
  <si>
    <t>3./2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</si>
  <si>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</si>
  <si>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</si>
  <si>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</si>
  <si>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egyszeri gyermekvédelmi támogatás (Erzsébet utalvány)</t>
  </si>
  <si>
    <t xml:space="preserve"> - Liszt F. tagiskola tornaterem öltözőinek és kapcsolódó vizesblokkjainak felújításához támogatás</t>
  </si>
  <si>
    <t xml:space="preserve"> - Városi Sportcentrumban atlétikai pálya felújításához támogatás</t>
  </si>
  <si>
    <t>082091 Közművelődés-közösségi és társadalmi részvétel fejlesztése</t>
  </si>
  <si>
    <t xml:space="preserve"> - Fedett fürdő földhasználati díj</t>
  </si>
  <si>
    <t>151909</t>
  </si>
  <si>
    <t xml:space="preserve"> - Lőrinc barát parkoló burkolat felújításához magánerős befizetés</t>
  </si>
  <si>
    <t>152463</t>
  </si>
  <si>
    <t xml:space="preserve"> - kéményseprő-ipari közszolgáltatás ellátása</t>
  </si>
  <si>
    <t>151622</t>
  </si>
  <si>
    <t xml:space="preserve"> - parkolóhely megváltás bevétele</t>
  </si>
  <si>
    <t>152442</t>
  </si>
  <si>
    <t xml:space="preserve"> - Buslakpusztai bezárt hulladéklerakó szennyezés lokalizációja létesítmény üzemeltetés és kapcsolódó elszámolások, járulékok</t>
  </si>
  <si>
    <t>042220 Erdőgazdálkodás</t>
  </si>
  <si>
    <t xml:space="preserve"> - Önkormányzati erdő ápolási és megújítási feladatok</t>
  </si>
  <si>
    <t xml:space="preserve"> - Európai Mobilitási Hét </t>
  </si>
  <si>
    <t xml:space="preserve"> - Villámtöltő telepítéséhez pályázati támogatás</t>
  </si>
  <si>
    <t xml:space="preserve"> - Zalabesenyői templom felújításához támogatás a Nemzeti Kulturális Alaptól</t>
  </si>
  <si>
    <t xml:space="preserve"> - Ivóvízminőség javítása KEOP pályázat önrészből visszafizetés</t>
  </si>
  <si>
    <t xml:space="preserve"> - POFOSZ emlékhely megújítása Mártírok u. 5-7.sz.alatt pályázati támogatás</t>
  </si>
  <si>
    <t xml:space="preserve"> - Előtervezés víziközmű fejlesztésekhez kötbér megfizetése</t>
  </si>
  <si>
    <t xml:space="preserve"> - Uszoda fejlesztés MVP támogatásból</t>
  </si>
  <si>
    <t xml:space="preserve"> - cserével vegyes ingatlanszerződések</t>
  </si>
  <si>
    <t xml:space="preserve"> - Arany J.u.-Mártírok útja közötti területrendezés elszámolása</t>
  </si>
  <si>
    <t xml:space="preserve"> - Ságodi mezőgazdasági telep hasznosítása</t>
  </si>
  <si>
    <t xml:space="preserve"> - lakásalappal kapcsolatos  bevételek</t>
  </si>
  <si>
    <t xml:space="preserve"> - fejlesztési célú hitelfelvétel Zalaegerszegi járműipari tesztpálya megvalósításához területvásárlás céljára</t>
  </si>
  <si>
    <t xml:space="preserve"> - intézményi elvonás maradvány terhére</t>
  </si>
  <si>
    <t xml:space="preserve"> - 2015. évi állami támogatás elszámolásából származó bevétel</t>
  </si>
  <si>
    <t xml:space="preserve"> - Vis maior támogatás</t>
  </si>
  <si>
    <t>066020 Város- és községgazdálkodás egyéb szolgáltatások</t>
  </si>
  <si>
    <t xml:space="preserve"> - MOL Nyrt. adomány</t>
  </si>
  <si>
    <t xml:space="preserve"> - Nyugat-Pannon Zrt. tőkekivonás</t>
  </si>
  <si>
    <t xml:space="preserve"> - Jótékonysági Nap bevétele</t>
  </si>
  <si>
    <t xml:space="preserve"> - Családok otthonteremtési támogatása lakásalapból</t>
  </si>
  <si>
    <t>Önk-i tulajdonú lakások iparosított technológiájú felújításához pe. átadás LÉSZ Kft.részére (Lakásalapból)</t>
  </si>
  <si>
    <t>1./8.</t>
  </si>
  <si>
    <t xml:space="preserve"> - kárpátaljai magyarok támogatása Megyei Jogú Város Szövetsége  közreműködésével</t>
  </si>
  <si>
    <t xml:space="preserve"> - Made in Zalaegerszeg kiadvány</t>
  </si>
  <si>
    <t xml:space="preserve"> - ZalaSport Online (ANDÉ Bt.) támogatása</t>
  </si>
  <si>
    <t xml:space="preserve"> - Andráshida településrész rendezvényei</t>
  </si>
  <si>
    <t xml:space="preserve"> - Vizslaparki rendezvények</t>
  </si>
  <si>
    <t xml:space="preserve"> - Alsójánkahegyi Fesztivál</t>
  </si>
  <si>
    <t xml:space="preserve"> Városfejlesztő Zrt.részvényeinek megvásárlása </t>
  </si>
  <si>
    <t>Turisztikai táblák</t>
  </si>
  <si>
    <t>Duális képzőközpont támogatása</t>
  </si>
  <si>
    <t>Kvártélyház Kft. törzstőke emelés</t>
  </si>
  <si>
    <t>1./6.</t>
  </si>
  <si>
    <t xml:space="preserve">ZTE KK Kft. törzstőke emelés </t>
  </si>
  <si>
    <t>Önkormányzat stratégiai és egyéb feladataira</t>
  </si>
  <si>
    <t>Intézmények egyéb feladatainak évközi finanszírozása</t>
  </si>
  <si>
    <t>Szünidei étkeztetés</t>
  </si>
  <si>
    <t xml:space="preserve">         2016. évi közösségi, művészeti pályázatok</t>
  </si>
  <si>
    <t>Ola utca  járdafelújítás (Nefelejcs és a Szilágyi utca között + Kölcsey I. előtt)</t>
  </si>
  <si>
    <t>Az európai uniós forrásokkal támogatott fejlesztés, program megnevezése</t>
  </si>
  <si>
    <t>a projekt uniós támogatással el nem ismert költségei</t>
  </si>
  <si>
    <t>Kiadás összesen</t>
  </si>
  <si>
    <t>saját forrás</t>
  </si>
  <si>
    <t>elnyert európai uniós támogatás</t>
  </si>
  <si>
    <t xml:space="preserve">előző évek </t>
  </si>
  <si>
    <t>2016-ban</t>
  </si>
  <si>
    <t>Projekt kiadásai összesen</t>
  </si>
  <si>
    <t>európai uniós támogatás</t>
  </si>
  <si>
    <t>előző évek</t>
  </si>
  <si>
    <t>Zalaegerszeg MJV Önkormányzata által benyújtott pályázatok</t>
  </si>
  <si>
    <r>
      <t xml:space="preserve">Helyi és helyközi közösségi közlekedés                          </t>
    </r>
    <r>
      <rPr>
        <sz val="9"/>
        <rFont val="Times New Roman"/>
        <family val="1"/>
        <charset val="238"/>
      </rPr>
      <t xml:space="preserve">  (konzorciumi partnerekkel együtt)                                                NYDOP-3.2.1/B-12-2013-0001 </t>
    </r>
  </si>
  <si>
    <r>
      <t>Komplex belváros rehabilitációs program Zalaegerszegen II.</t>
    </r>
    <r>
      <rPr>
        <sz val="9"/>
        <rFont val="Times New Roman"/>
        <family val="1"/>
        <charset val="238"/>
      </rPr>
      <t xml:space="preserve">   (konzorciumi partnerekkel együtt)                                 NYDOP-3.1.1/B1-13-k-2013-0005 </t>
    </r>
  </si>
  <si>
    <r>
      <t xml:space="preserve">TOP-6.2.1-15- ZL1-2016-00001 </t>
    </r>
    <r>
      <rPr>
        <b/>
        <sz val="9"/>
        <rFont val="Times New Roman"/>
        <family val="1"/>
        <charset val="238"/>
      </rPr>
      <t>Andráshidai Óvoda építése</t>
    </r>
  </si>
  <si>
    <r>
      <t xml:space="preserve">TOP-6.6.1-15-ZL1-2016-00001 </t>
    </r>
    <r>
      <rPr>
        <b/>
        <sz val="9"/>
        <rFont val="Times New Roman"/>
        <family val="1"/>
        <charset val="238"/>
      </rPr>
      <t>Egészségügyi alapellátás  infrastrukturális fejlesztése Zalaegerszegen</t>
    </r>
  </si>
  <si>
    <r>
      <t xml:space="preserve">TOP-6.6.2-15- ZL1-2016-00001 </t>
    </r>
    <r>
      <rPr>
        <b/>
        <sz val="9"/>
        <rFont val="Times New Roman"/>
        <family val="1"/>
        <charset val="238"/>
      </rPr>
      <t>Szociális Alapszolgáltatások  fejlesztése Zalaegerszegen</t>
    </r>
  </si>
  <si>
    <r>
      <t xml:space="preserve">TOP-6.1.4-15-ZL1-2016-00002 </t>
    </r>
    <r>
      <rPr>
        <b/>
        <sz val="9"/>
        <rFont val="Times New Roman"/>
        <family val="1"/>
        <charset val="238"/>
      </rPr>
      <t>Zalaegerszegi Göcseji Falumúzeum fejlesztése</t>
    </r>
  </si>
  <si>
    <r>
      <t xml:space="preserve">TOP-6.4.1-15-ZL1-2016-00001 </t>
    </r>
    <r>
      <rPr>
        <b/>
        <sz val="9"/>
        <rFont val="Times New Roman"/>
        <family val="1"/>
        <charset val="238"/>
      </rPr>
      <t>Gyalogos és kerékpárosbarát belváros közlekedési feltételeinek megteremtése Zalaegerszegen hivatásforgalmi kerékpárutak fejlesztésével és a Kosztolányi Dezső út kétirányúsításával</t>
    </r>
  </si>
  <si>
    <r>
      <t xml:space="preserve">TOP-6.1.4 -15-ZL1-2016-00003 </t>
    </r>
    <r>
      <rPr>
        <b/>
        <sz val="9"/>
        <rFont val="Times New Roman"/>
        <family val="1"/>
        <charset val="238"/>
      </rPr>
      <t>Zöld Zala-part Turisztikai célú kerékpárút fejlesztés a Zala Mentén és Gébárton</t>
    </r>
  </si>
  <si>
    <r>
      <t xml:space="preserve">TOP-6.1.5-15-ZL1-2016-00001 </t>
    </r>
    <r>
      <rPr>
        <b/>
        <sz val="9"/>
        <rFont val="Times New Roman"/>
        <family val="1"/>
        <charset val="238"/>
      </rPr>
      <t>Ipari területeket feltáró utak kialakítása Zalaegerszegen</t>
    </r>
  </si>
  <si>
    <r>
      <t xml:space="preserve">TOP-6.3.2-15-ZL1-2016-00001 </t>
    </r>
    <r>
      <rPr>
        <b/>
        <sz val="9"/>
        <rFont val="Times New Roman"/>
        <family val="1"/>
        <charset val="238"/>
      </rPr>
      <t>Zöld Zala Part - Zala holtág revitalizációja és rekreációs célú vízparti sétány</t>
    </r>
  </si>
  <si>
    <r>
      <t xml:space="preserve">TOP-6.3.2-15-ZL1-2016-00002 </t>
    </r>
    <r>
      <rPr>
        <b/>
        <sz val="9"/>
        <rFont val="Times New Roman"/>
        <family val="1"/>
        <charset val="238"/>
      </rPr>
      <t>Gébárti-tó  és környékének rekreációs, szabadidős használatát elősegítő infrastruktúra kialakítása</t>
    </r>
  </si>
  <si>
    <r>
      <t xml:space="preserve">TOP-6.1.1-15-ZL1-2016-00001 </t>
    </r>
    <r>
      <rPr>
        <b/>
        <sz val="9"/>
        <rFont val="Times New Roman"/>
        <family val="1"/>
        <charset val="238"/>
      </rPr>
      <t>Zalaegerszeg Északi Ipari Park feltárása és közművekkel való ellátása (részben nettó)</t>
    </r>
  </si>
  <si>
    <r>
      <t xml:space="preserve">TOP-6.1.3 -15-ZL1-2016-00001 </t>
    </r>
    <r>
      <rPr>
        <b/>
        <sz val="9"/>
        <rFont val="Times New Roman"/>
        <family val="1"/>
        <charset val="238"/>
      </rPr>
      <t>Helyi termelői és kézműves piac kialakítása Zalaegerszegen (nettó!)</t>
    </r>
  </si>
  <si>
    <r>
      <t xml:space="preserve">TOP-6.1.4-15-ZL1-2016-00001 </t>
    </r>
    <r>
      <rPr>
        <b/>
        <sz val="9"/>
        <rFont val="Times New Roman"/>
        <family val="1"/>
        <charset val="238"/>
      </rPr>
      <t>"Zalaegerszeg turisztikai vonzerejének növelése a " SMART City" eszközrendszerével"</t>
    </r>
  </si>
  <si>
    <r>
      <t xml:space="preserve">TOP-6.8.2-15-ZL1-2016-00001 </t>
    </r>
    <r>
      <rPr>
        <b/>
        <sz val="9"/>
        <rFont val="Times New Roman"/>
        <family val="1"/>
        <charset val="238"/>
      </rPr>
      <t>A vállalkozások igényeire alapuló foglalkoztatás-fejlesztési program Zalaegerszeg Megyei Jogú Városban (Foglalkoztatási paktum)</t>
    </r>
  </si>
  <si>
    <r>
      <t xml:space="preserve">TOP-6.3.2-15-ZL1-2016-00003 </t>
    </r>
    <r>
      <rPr>
        <b/>
        <sz val="9"/>
        <rFont val="Times New Roman"/>
        <family val="1"/>
        <charset val="238"/>
      </rPr>
      <t>Városi terek élhetőbbé tétele - Vizslapark rekonstrukció</t>
    </r>
  </si>
  <si>
    <r>
      <t xml:space="preserve">TOP-6.2.1-15-ZL1-2016-00002 </t>
    </r>
    <r>
      <rPr>
        <b/>
        <sz val="9"/>
        <rFont val="Times New Roman"/>
        <family val="1"/>
        <charset val="238"/>
      </rPr>
      <t>Zalaegerszegi Egyesített Bölcsődék Cseperedő Bölcsőde és a Zalaegerszegi Belvárosi II. számú Óvoda Petőfi utcai Tagóvodájának fejlesztése</t>
    </r>
  </si>
  <si>
    <r>
      <t xml:space="preserve">TOP-6.2.1-15-ZL1-2016-00003  </t>
    </r>
    <r>
      <rPr>
        <b/>
        <sz val="9"/>
        <rFont val="Times New Roman"/>
        <family val="1"/>
        <charset val="238"/>
      </rPr>
      <t>Zalaegerszegi Landorhegyi Óvoda Kodály Zoltán utcai tagóvodájának fejlesztése</t>
    </r>
  </si>
  <si>
    <r>
      <t xml:space="preserve">TOP-6.2.1-15-ZL1-2016-000004 </t>
    </r>
    <r>
      <rPr>
        <b/>
        <sz val="9"/>
        <rFont val="Times New Roman"/>
        <family val="1"/>
        <charset val="238"/>
      </rPr>
      <t>Zalaegerszegi Egyesített Bölcsődék Napsugár utcai Bölcsőde fejlesztése</t>
    </r>
  </si>
  <si>
    <r>
      <t xml:space="preserve">TOP-6.2.1-15-ZL1-2016-00005 </t>
    </r>
    <r>
      <rPr>
        <b/>
        <sz val="9"/>
        <rFont val="Times New Roman"/>
        <family val="1"/>
        <charset val="238"/>
      </rPr>
      <t>Zalaegerszegi Belvárosi I. számú Óvoda Mikes Kelemen utcai tagóvodájának fejlesztése</t>
    </r>
  </si>
  <si>
    <r>
      <t xml:space="preserve">TOP 6.5.15-ZL1-2016-00003 </t>
    </r>
    <r>
      <rPr>
        <b/>
        <sz val="9"/>
        <rFont val="Times New Roman"/>
        <family val="1"/>
        <charset val="238"/>
      </rPr>
      <t>Zalaegerszegi Ady Endre Általános Iskola, Gimnázium és Alapfokú Művészeti Iskola - többletenergiát az oktatásra</t>
    </r>
  </si>
  <si>
    <r>
      <t xml:space="preserve">TOP 6.5.1-15-ZL1-2016-0004 </t>
    </r>
    <r>
      <rPr>
        <b/>
        <sz val="9"/>
        <rFont val="Times New Roman"/>
        <family val="1"/>
        <charset val="238"/>
      </rPr>
      <t>Landorhegyi Sportiskolai Általános Iskola energetikai korszerűsítése</t>
    </r>
  </si>
  <si>
    <r>
      <t xml:space="preserve">TOP 6.5.1-15-ZL1-2016-00002 </t>
    </r>
    <r>
      <rPr>
        <b/>
        <sz val="9"/>
        <rFont val="Times New Roman"/>
        <family val="1"/>
        <charset val="238"/>
      </rPr>
      <t>Zalaegerszegi Gondozási Központ Idősek Gondozóháza energetikai korszerűsítése</t>
    </r>
  </si>
  <si>
    <t>Bevételek</t>
  </si>
  <si>
    <t>Elkülönített számla egyenlege 2016. dec. 31-én</t>
  </si>
  <si>
    <t xml:space="preserve">                                   összesen:</t>
  </si>
  <si>
    <t>ÁFA vissza-  térülés 2016. évben</t>
  </si>
  <si>
    <t>projekt összesen:</t>
  </si>
  <si>
    <t xml:space="preserve">Tervezett adatok </t>
  </si>
  <si>
    <t xml:space="preserve">Tényadatok </t>
  </si>
  <si>
    <r>
      <t xml:space="preserve">"Pannon-Tudás-Park"  </t>
    </r>
    <r>
      <rPr>
        <sz val="9"/>
        <rFont val="Times New Roman"/>
        <family val="1"/>
        <charset val="238"/>
      </rPr>
      <t xml:space="preserve">TÁMOP 4.2.1C-14/1/Konv-2015-0006 </t>
    </r>
  </si>
  <si>
    <t>Berzsenyi utcai tízemeletesek közötti parkfejlesztés illetve egyéb beruházás</t>
  </si>
  <si>
    <t>Önkormányzati erdő telepítése</t>
  </si>
  <si>
    <t>9.a/3</t>
  </si>
  <si>
    <t>063020 Víztermelés, -kezelés, -ellátás</t>
  </si>
  <si>
    <t>6.) Egyéb finanszírozási kiadás</t>
  </si>
  <si>
    <t>Működési célú költségvetési támogatások és kiegészítő támogatások</t>
  </si>
  <si>
    <t xml:space="preserve">Tehermentesítő út II. ütem építéséhez kapcsolódó közműépítések                                                             </t>
  </si>
  <si>
    <t>Zalabesenyő temető kápolna felújítási munkái</t>
  </si>
  <si>
    <t>Ebergényi sportpálya fejlesztés</t>
  </si>
  <si>
    <t>Művészlakások felújítása I.ütem lakásalapból</t>
  </si>
  <si>
    <t>Stratégiai feladatok</t>
  </si>
  <si>
    <t>10./1.</t>
  </si>
  <si>
    <t xml:space="preserve"> - reptér működési kiadásai </t>
  </si>
  <si>
    <t xml:space="preserve"> - épületek energiatanúsítványának elkészítése</t>
  </si>
  <si>
    <t xml:space="preserve"> - önk. ingatlanok állagmegóvása,vagyonvédelme</t>
  </si>
  <si>
    <t xml:space="preserve"> - volt vasúti ingatlanok működési kiadásai</t>
  </si>
  <si>
    <t xml:space="preserve"> - egyéb állami ingatlanok igénylésével kapcsolatos kiadások</t>
  </si>
  <si>
    <t xml:space="preserve"> - volt laktanyával kapcsolatos kiadások</t>
  </si>
  <si>
    <t xml:space="preserve"> - Városfejlesztő Zrt. jutalék</t>
  </si>
  <si>
    <t>084031 Civil szervezetek működési támogatása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</si>
  <si>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</si>
  <si>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</si>
  <si>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</si>
  <si>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Önkormányzati területek rendezése, bontások</t>
  </si>
  <si>
    <t xml:space="preserve"> - térinformatika rendszer működtetése</t>
  </si>
  <si>
    <t xml:space="preserve"> - közbeszerzési eljárásokkal és jogi feladatokkal  kapcsolatos díjak</t>
  </si>
  <si>
    <t xml:space="preserve"> - közbiztonsági feladatok</t>
  </si>
  <si>
    <t xml:space="preserve"> - Olasz Nagykövetség támogatása temetői fejlesztésekhez</t>
  </si>
  <si>
    <t>031030 Közterület rendjének fenntartása</t>
  </si>
  <si>
    <t xml:space="preserve"> - közterület felügyelet működési kiadásai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</si>
  <si>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</si>
  <si>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</si>
  <si>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</si>
  <si>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Pénzügyi lebonyolítás:</t>
  </si>
  <si>
    <t>018020 Központi költségvetési befizetések</t>
  </si>
  <si>
    <t xml:space="preserve"> - forgalmi jutalék, számlavezetési díj</t>
  </si>
  <si>
    <t xml:space="preserve"> - könyvvizsgálat díja</t>
  </si>
  <si>
    <t xml:space="preserve"> - vagyon- és gépjármű biztosítás</t>
  </si>
  <si>
    <t>011140 Országos és helyi nemzetiségi önkorm.igazg. tev.</t>
  </si>
  <si>
    <t xml:space="preserve"> - Vagyon hozama (lakásalap)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</si>
  <si>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</si>
  <si>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</si>
  <si>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</si>
  <si>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>083050 Televízió-műsor szolgáltatása és támogatása</t>
  </si>
  <si>
    <t xml:space="preserve"> - Ágazati felad. postai szolg. és utalvány díja, illeték</t>
  </si>
  <si>
    <t>031060 Bűnmegelőzés</t>
  </si>
  <si>
    <t xml:space="preserve"> -  Zalaegerszegi Városi Közbiztonsági  Polgárőr Egyesület támogatása</t>
  </si>
  <si>
    <t xml:space="preserve"> - "Rendért" Zalai Közbiztonsági és Polgárőr Egyesület támogatása</t>
  </si>
  <si>
    <t>045140 Városi és elővárosi közúti személyszállítás</t>
  </si>
  <si>
    <t xml:space="preserve"> - helyi buszközlekedés veszteségének finanszírozása</t>
  </si>
  <si>
    <t xml:space="preserve"> - Fejlesztési célú hitel igénybevételi díj, törlesztés és   kamatfizetési kötelezettség</t>
  </si>
  <si>
    <t>Pénzügyi lebonyolítás és kp-i  összesen:</t>
  </si>
  <si>
    <t>Beruházási és felújítási kiadások</t>
  </si>
  <si>
    <t>22.</t>
  </si>
  <si>
    <t xml:space="preserve"> Polgármesteri Kabinet</t>
  </si>
  <si>
    <t xml:space="preserve"> - rendezvények, kommunikáció, reprezentáció</t>
  </si>
  <si>
    <t>Települési önkormányzatok szociális és gyermekjóléti feladatainak támogatása</t>
  </si>
  <si>
    <t>B114</t>
  </si>
  <si>
    <t>Települési önkormányzatok kulturális feladatainak támogatása</t>
  </si>
  <si>
    <t>B115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</si>
  <si>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</si>
  <si>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</si>
  <si>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</si>
  <si>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</si>
  <si>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</si>
  <si>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</si>
  <si>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</si>
  <si>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</si>
  <si>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</si>
  <si>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</si>
  <si>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</si>
  <si>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</si>
  <si>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 xml:space="preserve">Termékek és szolgáltatások adói </t>
  </si>
  <si>
    <t>B351</t>
  </si>
  <si>
    <t>B354</t>
  </si>
  <si>
    <t>Gépjárműadók</t>
  </si>
  <si>
    <t>B355</t>
  </si>
  <si>
    <t>7.</t>
  </si>
  <si>
    <t>B36</t>
  </si>
  <si>
    <t>Egyéb közhatalmi bevételek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</si>
  <si>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</si>
  <si>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</si>
  <si>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</si>
  <si>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</si>
  <si>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</si>
  <si>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</si>
  <si>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</si>
  <si>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</si>
  <si>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</si>
  <si>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</si>
  <si>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</si>
  <si>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</si>
  <si>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</si>
  <si>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</si>
  <si>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</si>
  <si>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</si>
  <si>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</si>
  <si>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</si>
  <si>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</si>
  <si>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</si>
  <si>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>K1</t>
  </si>
  <si>
    <t>K2</t>
  </si>
  <si>
    <t>K3</t>
  </si>
  <si>
    <t>K4</t>
  </si>
  <si>
    <t>K5</t>
  </si>
  <si>
    <t>K6</t>
  </si>
  <si>
    <t>K7</t>
  </si>
  <si>
    <t>K8</t>
  </si>
  <si>
    <t>K1-K8</t>
  </si>
  <si>
    <t>Költségvetési kiadások összesen:</t>
  </si>
  <si>
    <t>K9</t>
  </si>
  <si>
    <t>Tüttő Gy u. 15.. és a szomszédos ingatlanok csapadékvízelvezetése</t>
  </si>
  <si>
    <t>3.a/2</t>
  </si>
  <si>
    <t>Játszótér és park kialakítása Hatházán</t>
  </si>
  <si>
    <t>B53</t>
  </si>
  <si>
    <t>Egyéb tárgyi eszközök értékesítése</t>
  </si>
  <si>
    <t>Ingatlanvásárlások</t>
  </si>
  <si>
    <t>Buslakpuszta hulladékdepó bővítéséhez területszerzés, kisajátítás</t>
  </si>
  <si>
    <t>8.a/1</t>
  </si>
  <si>
    <t xml:space="preserve">Vagyonkezelési feladatok </t>
  </si>
  <si>
    <t>Címszám</t>
  </si>
  <si>
    <t>Költségvetési szerv megnevezése</t>
  </si>
  <si>
    <t>Központi, irányító szervi támogatás</t>
  </si>
  <si>
    <t>Polgármesteri Hivatal</t>
  </si>
  <si>
    <t>Zalaegerszegi Gazdasági Ellátó Szervezet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</si>
  <si>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</si>
  <si>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</si>
  <si>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</si>
  <si>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</si>
  <si>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</si>
  <si>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Keresztury Dezső VMK</t>
  </si>
  <si>
    <t>Zalaegerszegi Turisztikai Hivatal és Információs Iroda</t>
  </si>
  <si>
    <t>Deák Ferenc Megyei és Városi Könyvtár</t>
  </si>
  <si>
    <t>Göcseji Múzeum</t>
  </si>
  <si>
    <t>Hevesi Sándor Színház</t>
  </si>
  <si>
    <t>Griff Bábszínház</t>
  </si>
  <si>
    <t>Városi Sportlétesítmények Gondnoksága</t>
  </si>
  <si>
    <t>Vásárcsarnok</t>
  </si>
  <si>
    <t>Közgyűjteményi és Közművelődési GESZ</t>
  </si>
  <si>
    <t xml:space="preserve"> -köztemető fenntartás és temetői létesítmények  használati díja</t>
  </si>
  <si>
    <t xml:space="preserve"> - köztemetőben lévő hadisírok rendbetétele</t>
  </si>
  <si>
    <t xml:space="preserve"> - liberalizált energiapiacra való kilépés műszaki előkész.</t>
  </si>
  <si>
    <t xml:space="preserve"> - közvilágítási feladatok előkészítő munkái</t>
  </si>
  <si>
    <t>051030 Nem veszélyes hulladék vegyes begyűjtése, szállítása, átrakása</t>
  </si>
  <si>
    <t xml:space="preserve"> - önk. által kezelt ing.közös ktg.közüz.díj</t>
  </si>
  <si>
    <t xml:space="preserve"> - önkormányzat kezelésében lévő ingatlanok hasznosításához kapcsolódó kiadások</t>
  </si>
  <si>
    <t xml:space="preserve"> -  vagyongazdálkodási feladatok és szakértői díjak</t>
  </si>
  <si>
    <t>Bölcsődék felújítása</t>
  </si>
  <si>
    <t>Önkormányzati kezelésben lévő intézmények közműveinek felújítása</t>
  </si>
  <si>
    <t>4./41</t>
  </si>
  <si>
    <t>3.Egyéb működési célú kiadások (költségvetési szervek és tartalék nélkül)</t>
  </si>
  <si>
    <t>Sas utca 30. előtti parkoló rendbetétele</t>
  </si>
  <si>
    <t>Járdafelújítások Kertvárosban (Erkel utca környéke)</t>
  </si>
  <si>
    <t>Zalaegerszegi Egészségügyi Alapellátás Intézménye</t>
  </si>
  <si>
    <t>Teljesítés     %-a</t>
  </si>
  <si>
    <t>Eredeti ei.</t>
  </si>
  <si>
    <t>Módosított ei.</t>
  </si>
  <si>
    <t xml:space="preserve"> - Személyi juttatások</t>
  </si>
  <si>
    <t xml:space="preserve"> - Munkaadókat terhelő járulékok és szoc. hj. adó</t>
  </si>
  <si>
    <t xml:space="preserve"> - Dologi kiadások</t>
  </si>
  <si>
    <t xml:space="preserve"> - Ellátottak pénzbeli juttatásai</t>
  </si>
  <si>
    <t xml:space="preserve"> - Egyéb működési célú kiadások</t>
  </si>
  <si>
    <t xml:space="preserve"> - Beruházások</t>
  </si>
  <si>
    <t xml:space="preserve"> - Felújítások</t>
  </si>
  <si>
    <t>18</t>
  </si>
  <si>
    <t>19</t>
  </si>
  <si>
    <t xml:space="preserve"> - Egyéb felhalmozási célú kiadások</t>
  </si>
  <si>
    <r>
      <t>Mindösszesen,</t>
    </r>
    <r>
      <rPr>
        <sz val="10"/>
        <rFont val="Times New Roman CE"/>
        <charset val="238"/>
      </rPr>
      <t xml:space="preserve">  ebből:</t>
    </r>
  </si>
  <si>
    <t>2016. évi kiadások</t>
  </si>
  <si>
    <t>ZMJV Önkormányzata összesen, ebből:</t>
  </si>
  <si>
    <t>20</t>
  </si>
  <si>
    <t>Polgármesteri Hivatal összesen, ebből:</t>
  </si>
  <si>
    <t>Intézményi Gazdasági Ellátó Szervezet összesen, ebből:</t>
  </si>
  <si>
    <t>Zalaegerszegi Gazdasági Ellátó Szervezet összesen, ebből:</t>
  </si>
  <si>
    <t>Zalaegerszegi Egyesített Bölcsődék összesen, ebből:</t>
  </si>
  <si>
    <t>Zalaegerszegi Egészségügyi Alapellátási Intézmény összesen, ebből:</t>
  </si>
  <si>
    <t>Zalaegerszegi Család- és Gyermekjóléti Központ összesen, ebből:</t>
  </si>
  <si>
    <t>Zalaegerszegi Belvárosi I. számú Óvoda összesen, ebből:</t>
  </si>
  <si>
    <t>Zalaegerszegi Belvárosi II. számú Óvoda összesen, ebből:</t>
  </si>
  <si>
    <t>Zalaegerszegi Kertvárosi Óvoda összesen, ebből:</t>
  </si>
  <si>
    <t>Zalaegerszegi Landorhegyi Óvoda összesen, ebből:</t>
  </si>
  <si>
    <t>Közgyűjteményi és Közművelődési GESZ összesen, ebből:</t>
  </si>
  <si>
    <t>Keresztury Dezső VMK összesen, ebből:</t>
  </si>
  <si>
    <t>Zalaegerszegi Turisztikai Hivatal és Információs Iroda összesen, ebből:</t>
  </si>
  <si>
    <t>Deák Ferenc Megyei és Városi Könyvtár összesen, ebből:</t>
  </si>
  <si>
    <t>Göcseji Múzeum összesen, ebből:</t>
  </si>
  <si>
    <t>Hevesi Sándor Színház összesen, ebből:</t>
  </si>
  <si>
    <t>Griff Bábszínház összesen, ebből:</t>
  </si>
  <si>
    <t>Városi Sportlétesítmények Gondnoksága összesen, ebből:</t>
  </si>
  <si>
    <t>Vásárcsarnok összesen, ebből:</t>
  </si>
  <si>
    <t>EGYÉB SAJÁTOS ELSZÁMOLÁSOK</t>
  </si>
  <si>
    <t>Egyéb eszközök induláskori értéke és változásai</t>
  </si>
  <si>
    <t>20.</t>
  </si>
  <si>
    <t>Zalaegerszegi Kertvárosi  Óvoda</t>
  </si>
  <si>
    <t>Keresztury Dezső VMK.</t>
  </si>
  <si>
    <t xml:space="preserve"> a) a finanszírozás szempontjából elismert szakmai dolgozók bértámogatása</t>
  </si>
  <si>
    <t>b) Gyermekétkeztetés-üzemeltetési támogatás</t>
  </si>
  <si>
    <t>4./8</t>
  </si>
  <si>
    <t>4./9</t>
  </si>
  <si>
    <t>4./10</t>
  </si>
  <si>
    <t>4./11</t>
  </si>
  <si>
    <t>4./12</t>
  </si>
  <si>
    <t>4./13</t>
  </si>
  <si>
    <t>4./14</t>
  </si>
  <si>
    <t>4./15</t>
  </si>
  <si>
    <t>5./1</t>
  </si>
  <si>
    <t>5./2</t>
  </si>
  <si>
    <t>5./3</t>
  </si>
  <si>
    <t>5./4</t>
  </si>
  <si>
    <t>3./3</t>
  </si>
  <si>
    <t>6./1</t>
  </si>
  <si>
    <t>6./2</t>
  </si>
  <si>
    <t>6./3</t>
  </si>
  <si>
    <t>8.</t>
  </si>
  <si>
    <t>Köztemető</t>
  </si>
  <si>
    <t>9.</t>
  </si>
  <si>
    <t>Egyéb feladatok</t>
  </si>
  <si>
    <t>9./1</t>
  </si>
  <si>
    <t>9./2</t>
  </si>
  <si>
    <t>9./3</t>
  </si>
  <si>
    <t>9./4</t>
  </si>
  <si>
    <t>Megnevezés</t>
  </si>
  <si>
    <t>Városüzemelési feladatok</t>
  </si>
  <si>
    <t>Vagyonkezelési feladatok</t>
  </si>
  <si>
    <t>Pénzügyi lebonyolítás</t>
  </si>
  <si>
    <t>Pénzügyi lebonyolítás összesen:</t>
  </si>
  <si>
    <t>Cím szám</t>
  </si>
  <si>
    <t>Alcím szám</t>
  </si>
  <si>
    <t>Helyi építészeti értékek védelme</t>
  </si>
  <si>
    <t>Felhalmozási célú céltartalék</t>
  </si>
  <si>
    <t>107060 Egyéb szociális pénzbeli ellátások, támogatások</t>
  </si>
  <si>
    <t xml:space="preserve"> - parkfenntartás</t>
  </si>
  <si>
    <t xml:space="preserve"> - helyi utak, hidak fenntartása</t>
  </si>
  <si>
    <t xml:space="preserve"> - ÁFA befizetés</t>
  </si>
  <si>
    <t xml:space="preserve"> - Településrészi Önkormányzatok</t>
  </si>
  <si>
    <t>Költségvetési kiadások</t>
  </si>
  <si>
    <t>Ellátottak pénzbeli juttatásai</t>
  </si>
  <si>
    <t>Egyéb felhalmozási célú kiadások</t>
  </si>
  <si>
    <t>Finanszírozási kiadások</t>
  </si>
  <si>
    <t>Költségvetési bevételek</t>
  </si>
  <si>
    <t>Finanszírozási bevételek</t>
  </si>
  <si>
    <t>Működési célú támogatások áht-n belülről</t>
  </si>
  <si>
    <t>Felhalmozási célú támogatások áht-n belülről</t>
  </si>
  <si>
    <t>Működési bevételek</t>
  </si>
  <si>
    <t>Működési célú átvett pénzeszközök</t>
  </si>
  <si>
    <t>Felhalmozási célú átvett pénzeszközök</t>
  </si>
  <si>
    <t>Maradvány igénybevétele</t>
  </si>
  <si>
    <t>Egyéb finanszírozási bevétel</t>
  </si>
  <si>
    <t>Önkormányzat által nyújtott lakástámogatás első lakáshoz jutók részére  (Lakásalapból)</t>
  </si>
  <si>
    <t>3./1./3</t>
  </si>
  <si>
    <t>Kamatmentes kölcsön az ideiglenesen nehéz helyzetbe került zeg-i polgárok számára (Lakásalapból)</t>
  </si>
  <si>
    <t>1./2.</t>
  </si>
  <si>
    <t xml:space="preserve">             Általános iskolák</t>
  </si>
  <si>
    <t>5.a/1</t>
  </si>
  <si>
    <t>5.a/2</t>
  </si>
  <si>
    <t>5.a/3</t>
  </si>
  <si>
    <t>5.a/4</t>
  </si>
  <si>
    <t>5.a/5</t>
  </si>
  <si>
    <t xml:space="preserve"> - közterületfelügyeleti bírság</t>
  </si>
  <si>
    <t xml:space="preserve"> - közterület használati díj </t>
  </si>
  <si>
    <t xml:space="preserve"> - fa értékesítés bevétele</t>
  </si>
  <si>
    <t xml:space="preserve"> - erdészeti szakirányítás</t>
  </si>
  <si>
    <t>1./9</t>
  </si>
  <si>
    <t>Önkormányzati tulajdonú ingatlanok szennyvízbekötései</t>
  </si>
  <si>
    <t>Közvilágítás kiépítése ellátatlan területen</t>
  </si>
  <si>
    <t>3.a/1</t>
  </si>
  <si>
    <t>Tervek készítése, műszaki ellenőrzések és egyéb hatósági díjak</t>
  </si>
  <si>
    <t>5./5</t>
  </si>
  <si>
    <t>5./6</t>
  </si>
  <si>
    <t>5./7</t>
  </si>
  <si>
    <t>5./8</t>
  </si>
  <si>
    <t>5./9</t>
  </si>
  <si>
    <t>Sport feladatok</t>
  </si>
  <si>
    <t>081043 Iskolai, diáksport-tevékenység és támogatása</t>
  </si>
  <si>
    <t xml:space="preserve"> - alapfokú versenyek rendezése és  támogatása</t>
  </si>
  <si>
    <t>5./10</t>
  </si>
  <si>
    <t>5./11</t>
  </si>
  <si>
    <t>5./12</t>
  </si>
  <si>
    <t>5./13</t>
  </si>
  <si>
    <t>5./14</t>
  </si>
  <si>
    <t>5./15</t>
  </si>
  <si>
    <t xml:space="preserve"> - városi hírportál szerkesztése</t>
  </si>
  <si>
    <t xml:space="preserve"> - médiával kapcsolatos szerződések, támogatások</t>
  </si>
  <si>
    <t xml:space="preserve"> - monográfia</t>
  </si>
  <si>
    <t>083030 Egyéb kiadói tevékenység</t>
  </si>
  <si>
    <t xml:space="preserve"> - városi újság támogatása</t>
  </si>
  <si>
    <t xml:space="preserve">  - városi kiadvány</t>
  </si>
  <si>
    <t>041233 Hosszabb időtartamú közfoglalkoztatás</t>
  </si>
  <si>
    <t xml:space="preserve"> - közfoglalkoztatás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</si>
  <si>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</si>
  <si>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</si>
  <si>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</si>
  <si>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 - Nyugat-Pannon Járműipari és Mechanikai Szolgáltató Kp. működési hozzájárulás</t>
  </si>
  <si>
    <t>Polgármesteri Kabinet működési kiadásai összesen:</t>
  </si>
  <si>
    <t>Vállalkozásfejlesztési Alapítvány kamattámogatás</t>
  </si>
  <si>
    <t>900070 Fejezeti és általános tartalékok elszámolása</t>
  </si>
  <si>
    <t>Teljesítmény ösztönző keret</t>
  </si>
  <si>
    <t xml:space="preserve">Év közben jelentkező feladatokra </t>
  </si>
  <si>
    <t>Elmaradt bevételek pótlására</t>
  </si>
  <si>
    <t>Szociális, Lakás és Egészségügyi  Bizottság átruházott hatáskörében felosztható keret</t>
  </si>
  <si>
    <t xml:space="preserve">       eü. és szociális ágazat pályázati kerete</t>
  </si>
  <si>
    <t xml:space="preserve">        egyéb szociális szolgáltatás</t>
  </si>
  <si>
    <t xml:space="preserve">        címpótlék a szociális intézményekben</t>
  </si>
  <si>
    <t>Oktatási, Kulturális,Ifjúsági és Sport Bizottság átruházott hatáskörében felosztható keret</t>
  </si>
  <si>
    <t xml:space="preserve">        rendezvények támogatása</t>
  </si>
  <si>
    <t>Gazdasági   Bizottság átruházott hatáskörében felosztható keret</t>
  </si>
  <si>
    <t xml:space="preserve">        egyéb szervezetek támogatása</t>
  </si>
  <si>
    <t>Műszaki  Bizottság átruházott hatáskörében felosztható keret</t>
  </si>
  <si>
    <t xml:space="preserve">        lakossági, civil kezdeményezések támogatása</t>
  </si>
  <si>
    <t>Ügyrendi, Jogi és Vagyonnyilatkozatot  Ellenőrző Bizottság</t>
  </si>
  <si>
    <t xml:space="preserve">        közbiztonsági feladatokra</t>
  </si>
  <si>
    <t>Támogatott lakások elkülönített lakbérbevételéből</t>
  </si>
  <si>
    <t>Liget utca 0651/65 hrsz.magánerős útépítés</t>
  </si>
  <si>
    <t xml:space="preserve"> - köztemetés</t>
  </si>
  <si>
    <t xml:space="preserve"> - Egerszegkártya</t>
  </si>
  <si>
    <t xml:space="preserve"> - intézmények támogatása, rendezvényeik finanszírozása</t>
  </si>
  <si>
    <t>094260 Hallgatói és oktatói ösztöndíjak, egyéb juttatások</t>
  </si>
  <si>
    <t>5./16</t>
  </si>
  <si>
    <t>5./17</t>
  </si>
  <si>
    <t xml:space="preserve"> - felsőoktatási ösztöndíj</t>
  </si>
  <si>
    <t xml:space="preserve"> - játszóterek fenntartása, karbantartása</t>
  </si>
  <si>
    <t>047410 Ár- és belvízvédelemmel összefüggő tevékenység</t>
  </si>
  <si>
    <t xml:space="preserve">  -  környezetvéd.alap feltöltése</t>
  </si>
  <si>
    <t>064010 Közvilágítás</t>
  </si>
  <si>
    <t xml:space="preserve"> - Polgármesteri rendelkezésű keret</t>
  </si>
  <si>
    <t>Állami támogatások  évközi visszafizetésére</t>
  </si>
  <si>
    <t>066020 Város-, községgazdálkodási egyéb szolgáltatások</t>
  </si>
  <si>
    <t>Rovat száma</t>
  </si>
  <si>
    <t>B</t>
  </si>
  <si>
    <t>B1</t>
  </si>
  <si>
    <t>Működési célú támogatások államháztartáson belülről</t>
  </si>
  <si>
    <t>B11</t>
  </si>
  <si>
    <t>Önkormányzatok működési támogatásai</t>
  </si>
  <si>
    <t>B111</t>
  </si>
  <si>
    <t>Helyi önkormányzatok működésének általános támogatása</t>
  </si>
  <si>
    <t>B112</t>
  </si>
  <si>
    <t>Települési önkormányzatok egyes köznevelési feladatainak tám.</t>
  </si>
  <si>
    <t>B113</t>
  </si>
  <si>
    <t>TOP projektekhez kapcsolódó kiutalt összegek</t>
  </si>
  <si>
    <t>egyéb pályázatokhoz kapcsolódó elkülönített számlán lévő maradványok</t>
  </si>
  <si>
    <t>Költségvetési szervek mindösszesen:</t>
  </si>
  <si>
    <t>összege</t>
  </si>
  <si>
    <t>Munkaadókat terhelő járulékok és szociális hozzájárulási adó</t>
  </si>
  <si>
    <t>Térfigyelő kamera felszerelése Botfán</t>
  </si>
  <si>
    <t>Sorszám</t>
  </si>
  <si>
    <t>Óvodák felújítása</t>
  </si>
  <si>
    <t xml:space="preserve"> - önkormányzat kezelésében lévő ingatlanok hasznosításából származó bevétel</t>
  </si>
  <si>
    <t>22190*</t>
  </si>
  <si>
    <t>2216*</t>
  </si>
  <si>
    <t>Tervezési alapegység</t>
  </si>
  <si>
    <t>900060 Forgatási és befektetési célú finanszírozási műveletek</t>
  </si>
  <si>
    <t xml:space="preserve"> - Fejlesztési célú hitel felvétel  áthúzódó feladatokhoz kapcsolódó hitelkeretekből</t>
  </si>
  <si>
    <t>106020 Lakásfenntartással, lakhatással összefüggő ellátások</t>
  </si>
  <si>
    <t xml:space="preserve"> - Zalaegerszegi Városi Diákönkormányzat </t>
  </si>
  <si>
    <t xml:space="preserve"> - Zalaegerszegi Ifjúsági Kerekasztal</t>
  </si>
  <si>
    <t xml:space="preserve"> - kulturális városi rendezvények</t>
  </si>
  <si>
    <t>074054 Komplex egészségfejl., prevenciós programok</t>
  </si>
  <si>
    <t xml:space="preserve"> - Egészséges Városok Mozgalom</t>
  </si>
  <si>
    <t>B116</t>
  </si>
  <si>
    <t>Elszámolásból származó bevételek</t>
  </si>
  <si>
    <t>Értékesítési és forgalmi adók (iparűzési adó)</t>
  </si>
  <si>
    <t>B31</t>
  </si>
  <si>
    <t>Jövedelemadók</t>
  </si>
  <si>
    <t>2.) Felhalmozási bevételek</t>
  </si>
  <si>
    <t>3.) Felhalmozási célú átvett pénzeszközök</t>
  </si>
  <si>
    <t>4.) Fejlesztéshez működési jellegű bevétel (HD, áfa visszaigénylés)</t>
  </si>
  <si>
    <t>084010 Társ.tev., esélyegyenlőséggel, érdekképv., nemzetiségekkel, egyházakkal kapcs. felad.igazg.</t>
  </si>
  <si>
    <t>109010 Szociális szolgáltatás igazgatása</t>
  </si>
  <si>
    <t>081041 Versenysport- és utánpótlás-nevelési tevékenység</t>
  </si>
  <si>
    <t xml:space="preserve"> - DO rendezvények lebonyolítása</t>
  </si>
  <si>
    <t>081045 Szabadidősport-tevékenység és támogatása</t>
  </si>
  <si>
    <t xml:space="preserve"> - szabadidősport klubok támogatása</t>
  </si>
  <si>
    <t xml:space="preserve"> - városrészek környezetrendezési feladataira</t>
  </si>
  <si>
    <t xml:space="preserve"> - Kontakt Kft. tuskómarási munkálatok</t>
  </si>
  <si>
    <t xml:space="preserve"> - Kontakt Kft. graffiti eltávolítás</t>
  </si>
  <si>
    <t xml:space="preserve"> - forgalomtechnikai  és közlekedési feladatok</t>
  </si>
  <si>
    <t xml:space="preserve"> - rendezvényhez kapcsolódó forgalomkorlátozások</t>
  </si>
  <si>
    <t xml:space="preserve"> - utastájékoztatási rendszer üzemeltetése</t>
  </si>
  <si>
    <t xml:space="preserve"> - vízkészlethasználati járulék</t>
  </si>
  <si>
    <t xml:space="preserve"> - ár és belvízvédelmi feladatok</t>
  </si>
  <si>
    <t xml:space="preserve"> - csapadékvízelvezető és árvízvédelmi létesítmények fenntartása</t>
  </si>
  <si>
    <t xml:space="preserve"> - vízbázis védőidomok, kártalanítások</t>
  </si>
  <si>
    <t xml:space="preserve"> - víziközművek területigénybevételével  kapcsolatos költségek</t>
  </si>
  <si>
    <t xml:space="preserve"> - Környezetvédelmi Jeles napok rendezvény lebonyolítása</t>
  </si>
  <si>
    <t xml:space="preserve"> - hibaelhárítás, sürgősségi feladatok</t>
  </si>
  <si>
    <t xml:space="preserve"> - Kontakt Kft. rágógumi eltávolítás, speciális szennyeződésmentesítés</t>
  </si>
  <si>
    <t xml:space="preserve"> - közfoglalkoztatás anyag- és eszközigény biztosítása</t>
  </si>
  <si>
    <t>Alaptevékenység kötelezettségvállalással terhelt maradványa</t>
  </si>
  <si>
    <t>E)</t>
  </si>
  <si>
    <t>Alaptevékenység szabad maradványa</t>
  </si>
  <si>
    <r>
      <t xml:space="preserve">Alaptevékenyság maradványa (= </t>
    </r>
    <r>
      <rPr>
        <b/>
        <sz val="10"/>
        <rFont val="Arial"/>
        <family val="2"/>
        <charset val="238"/>
      </rPr>
      <t>±I.±II.)</t>
    </r>
  </si>
  <si>
    <r>
      <t>Vállalkozási tevékenység maradványa (=</t>
    </r>
    <r>
      <rPr>
        <b/>
        <sz val="9"/>
        <rFont val="Arial"/>
        <family val="2"/>
        <charset val="238"/>
      </rPr>
      <t>±III.±IV.)</t>
    </r>
  </si>
  <si>
    <t>Maradvány</t>
  </si>
  <si>
    <t>Maradvány forrássa</t>
  </si>
  <si>
    <t>Kötelezettséggel terhelt maradvány összesen:</t>
  </si>
  <si>
    <t>Kötelezettség vállalással terhelt maradvány</t>
  </si>
  <si>
    <t>Szabad maradvány összesen</t>
  </si>
  <si>
    <t>Szabad maradvány</t>
  </si>
  <si>
    <t>Bevételi többlet</t>
  </si>
  <si>
    <t xml:space="preserve">   B818</t>
  </si>
  <si>
    <t xml:space="preserve">     ba) zöldterület gazdálkodással kapcsolatos feladatok ellátásának támogatása (hektár)</t>
  </si>
  <si>
    <t xml:space="preserve">     bb) közvilágítás fenntartásának támogatása  (km)</t>
  </si>
  <si>
    <t xml:space="preserve">     bc) köztemető fenntartással kapcsolatos feladatok támogatása  (m²)</t>
  </si>
  <si>
    <t>1.d) Lakott külterülettel kapcsolatos feladatok támogatása</t>
  </si>
  <si>
    <t>Zalaegerszegi GESZ</t>
  </si>
  <si>
    <t>Zalaegerszegi Egészségügyi Alapellátás</t>
  </si>
  <si>
    <t>Zalaegerszegi     Belvárosi I. sz. Óvoda</t>
  </si>
  <si>
    <t>Zalaegerszegi Belvárosi  II.sz.Óvoda</t>
  </si>
  <si>
    <t>Keresztury Dezső Városi Művelődési Központ</t>
  </si>
  <si>
    <t>Tourinform Iroda</t>
  </si>
  <si>
    <t>Út-járda parkoló beruházások</t>
  </si>
  <si>
    <t>4./1</t>
  </si>
  <si>
    <t>4./2</t>
  </si>
  <si>
    <t>4./3</t>
  </si>
  <si>
    <t>4./4</t>
  </si>
  <si>
    <t>4./5</t>
  </si>
  <si>
    <t>4./6</t>
  </si>
  <si>
    <t>4./7</t>
  </si>
  <si>
    <t>számított hozzájárulás</t>
  </si>
  <si>
    <t>1.a) önkormányzati hivatal működésénak támogatása - beszámítás után</t>
  </si>
  <si>
    <t>1.b) település-üzemeltetéshez kapcsolódó feladataellátás támogatása</t>
  </si>
  <si>
    <t xml:space="preserve">1.b) település-üzemeltetéshez kapcsolódó feladataellátás támogatása - beszámítás után </t>
  </si>
  <si>
    <t>1.c) egyéb kötelező önkormányzati feladatok támogatása</t>
  </si>
  <si>
    <t>1.c) egyéb kötelező önkormányzati feladatok támogatása - beszámítás után</t>
  </si>
  <si>
    <t xml:space="preserve">  - óvodapedagógusok átlagbérének és közterheinek elismert összege 8 hó</t>
  </si>
  <si>
    <t xml:space="preserve">  - óvodapedagógusok átlagbérének és közterheinek elismert összege 4 hó</t>
  </si>
  <si>
    <t xml:space="preserve">  - pótlólagos tám. 2014. őszi béremeléshez</t>
  </si>
  <si>
    <t xml:space="preserve"> - óvodapedagógusok nevelő munkáját közvetlenük segítők átlagbérének és közterheinek elismert összege 8 hó</t>
  </si>
  <si>
    <t xml:space="preserve"> - óvodapedagógusok nevelő munkáját közvetlenük segítők átlagbérének és közterheinek elismert összege 4 hó</t>
  </si>
  <si>
    <t>III.5.Gyermekétkeztetés támogatása</t>
  </si>
  <si>
    <t>Intézményi GESZ</t>
  </si>
  <si>
    <t>Zegi Család- és Gyermekjóléti Központ</t>
  </si>
  <si>
    <t>Zárda u. - Alsójánkahegyi u. víztározó töltővezeték építés utáni helyreállítási munkálatok</t>
  </si>
  <si>
    <t>1.a/7</t>
  </si>
  <si>
    <t>Szennyvíztársulástól átvett víziközművagyon fejlesztése és eseményvezérelt felújítások használati díj terhére, társulási elszámolás</t>
  </si>
  <si>
    <t xml:space="preserve">Ivóvíz </t>
  </si>
  <si>
    <t xml:space="preserve">Kápolnahegyi u. vízellátása </t>
  </si>
  <si>
    <t>2.a/1.</t>
  </si>
  <si>
    <t xml:space="preserve">Közvilágítás és egyéb közmű </t>
  </si>
  <si>
    <t>Gálafej közvilágítás fejlesztés</t>
  </si>
  <si>
    <t>Landorhegyi u. 18. parkoló felújítás</t>
  </si>
  <si>
    <t xml:space="preserve">Landorhegyi u. 25-29. sz. társasházak mögötti járdaszakasz, rézsű aszfaltozása, felújítása I. ütem </t>
  </si>
  <si>
    <t>Bodza u. burkolat felújítás</t>
  </si>
  <si>
    <t xml:space="preserve">Tesco körforgalom gyalogátkelő és járdakapcsolat kialakítás </t>
  </si>
  <si>
    <t>4.a/8</t>
  </si>
  <si>
    <t>4.a/9</t>
  </si>
  <si>
    <t>4.a/10</t>
  </si>
  <si>
    <t>4.a/11</t>
  </si>
  <si>
    <t>Gébárti tó andráshidai ág rendbetétele</t>
  </si>
  <si>
    <t>Hatházán közösségi tér kialakításának folytatása</t>
  </si>
  <si>
    <t>Közösségi tér fejlesztése Zalabesenyőben</t>
  </si>
  <si>
    <t>Berzsenyi-Stadion belső lakótömbbe műanyag fűvédő a felnőtt játszótér köré</t>
  </si>
  <si>
    <t>Lakótelepek faállományának megújítása</t>
  </si>
  <si>
    <t>Önkormányzati erdő ápolási és megújítási feladatok</t>
  </si>
  <si>
    <t>Csány László szobor környezetének rendezése</t>
  </si>
  <si>
    <t>Ságodi játszótér felújítása</t>
  </si>
  <si>
    <t>Belvárosi zöldfelület felújítás</t>
  </si>
  <si>
    <t>5.a/6</t>
  </si>
  <si>
    <t>5.a/7</t>
  </si>
  <si>
    <t>5.a/8</t>
  </si>
  <si>
    <t>5.a/9</t>
  </si>
  <si>
    <t>Kinizsi u. fák cserjék</t>
  </si>
  <si>
    <t>5.a/10</t>
  </si>
  <si>
    <t>5.a/11</t>
  </si>
  <si>
    <t>B7.</t>
  </si>
  <si>
    <t>Városépítészeti feladatok:</t>
  </si>
  <si>
    <t xml:space="preserve"> - beruházási feladatokhoz kapcsolódó működési kiadások</t>
  </si>
  <si>
    <t xml:space="preserve"> - stratégiai fejlesztési feladatokhoz kapcsolódó működési kiadások</t>
  </si>
  <si>
    <t xml:space="preserve"> - "M9" Térségi Fejlesztési Tanács műk.költségei</t>
  </si>
  <si>
    <t>Városépítészet működési kiadások:</t>
  </si>
  <si>
    <t xml:space="preserve"> Beruházási kiadások </t>
  </si>
  <si>
    <t>Falumúzeum szennyvízbekötése (telekhatáron belül 1 m-re)</t>
  </si>
  <si>
    <t>Kispálhegyi utca szennyvízelvezetés</t>
  </si>
  <si>
    <t>Domb  utca szennyvíz-elvezetés I. ütem</t>
  </si>
  <si>
    <t>Völgyi utca vízellátása</t>
  </si>
  <si>
    <t>Fenyő utca feltáró út kialakítása, közvilágítás kiépítése</t>
  </si>
  <si>
    <t>Belső tehermentesítő út II. ütemhez kapcsolódó építési munkák (nem támogatott munkarészek)</t>
  </si>
  <si>
    <t>Takarék köz burkolatfelújítás II. ütem</t>
  </si>
  <si>
    <t>Ady utca járda - strand előtti szakasz felújítása</t>
  </si>
  <si>
    <t>Bóbita játszótér WC és kézmosó</t>
  </si>
  <si>
    <t>Kiemelt projektek</t>
  </si>
  <si>
    <t>Előtervezések víziközmű fejlesztésekhez</t>
  </si>
  <si>
    <t>Közlekedési területek (út,járda) rendezése, területszerzés</t>
  </si>
  <si>
    <t xml:space="preserve"> - helyi önkormányzatok kiegészítő állami támogatásai</t>
  </si>
  <si>
    <t xml:space="preserve"> - Hitel-, kölcsöntörlesztés áht-n kívülre</t>
  </si>
  <si>
    <t xml:space="preserve"> - Egyéb finanszírozási kiadás</t>
  </si>
  <si>
    <t>F)</t>
  </si>
  <si>
    <t>Vállalkozási tevékenységet terhelő befizetési kötelezettség</t>
  </si>
  <si>
    <t>G)</t>
  </si>
  <si>
    <t>Vállalkozási tevékenység felhasználható maradványa</t>
  </si>
  <si>
    <t xml:space="preserve"> - városmarketing</t>
  </si>
  <si>
    <t xml:space="preserve"> - képviselők, bizottsági tagok és tisztségviselők tiszteletdíja</t>
  </si>
  <si>
    <t xml:space="preserve"> - közművek térítésmentes átadásához kapcsolódó bevétel</t>
  </si>
  <si>
    <t xml:space="preserve"> -  korábbbi években eladott lakások törlesztő részleteiből származó bevétel</t>
  </si>
  <si>
    <t xml:space="preserve">7.) Államháztartáson belüli megelőlegezések </t>
  </si>
  <si>
    <t>5.) Hitel felvétel</t>
  </si>
  <si>
    <t>6.) Előző év költségvetési maradványának igénybevétele</t>
  </si>
  <si>
    <t>Tőke-   tartozás 2016.   XII.31.</t>
  </si>
  <si>
    <t>2019.</t>
  </si>
  <si>
    <t>102./2.pont/2008.</t>
  </si>
  <si>
    <t>140/2.pont/2012.</t>
  </si>
  <si>
    <t>133/2012.</t>
  </si>
  <si>
    <t>153/2013.</t>
  </si>
  <si>
    <t>36/2014.</t>
  </si>
  <si>
    <t>27/2014.</t>
  </si>
  <si>
    <t>A hitel- és kölcsönállomány, lízingkötelezettség alakulása lejárat és hitelezők szerint</t>
  </si>
  <si>
    <t>ZMJV Önkormányzata</t>
  </si>
  <si>
    <t>01</t>
  </si>
  <si>
    <t>Alaptevékenység költségvetési bevételei</t>
  </si>
  <si>
    <t>02</t>
  </si>
  <si>
    <t>Alaptevékenység költségvetési kiadásai</t>
  </si>
  <si>
    <t>I.</t>
  </si>
  <si>
    <t>Alaptevékenység költségvetési egyenlege(=01-02)</t>
  </si>
  <si>
    <t>03</t>
  </si>
  <si>
    <t>Alaptevékenység finanszírozási bevételei</t>
  </si>
  <si>
    <t>04</t>
  </si>
  <si>
    <t>Alaptevékenység finanszírozási kiadásai</t>
  </si>
  <si>
    <t>II.</t>
  </si>
  <si>
    <t>Alaptevékenység finanszírozási egyenlege (=03-04)</t>
  </si>
  <si>
    <t>A)</t>
  </si>
  <si>
    <t>05</t>
  </si>
  <si>
    <t>Vállalkozási tevékenység költségvetési bevételei</t>
  </si>
  <si>
    <t>06</t>
  </si>
  <si>
    <t>Vállalkozási tevékenység költségvetési kiadásai</t>
  </si>
  <si>
    <t>III.</t>
  </si>
  <si>
    <t>Vállakozási tevékenység költségvetési egyenlege (=05-06)</t>
  </si>
  <si>
    <t>07</t>
  </si>
  <si>
    <t>Vállakozási tevékenység finanszírozási bevételei</t>
  </si>
  <si>
    <t>08</t>
  </si>
  <si>
    <t>Vállakozási tevékenység finanszírozási kiadásai</t>
  </si>
  <si>
    <t>IV.</t>
  </si>
  <si>
    <t>Vállakozási tevékenység finanszírozási egyenlege (=07-08)</t>
  </si>
  <si>
    <t>B)</t>
  </si>
  <si>
    <t>C)</t>
  </si>
  <si>
    <t>Összes maradvány (=A+B)</t>
  </si>
  <si>
    <t>D)</t>
  </si>
  <si>
    <t>94,00 %</t>
  </si>
  <si>
    <t>Zalaegerszegi Duális Képzőközpont Kft.</t>
  </si>
  <si>
    <t>16,30 %</t>
  </si>
  <si>
    <t>Műszaki Bizottság</t>
  </si>
  <si>
    <t>Polgármester</t>
  </si>
  <si>
    <t>Alpolgár-mesterek</t>
  </si>
  <si>
    <t xml:space="preserve">Deák Ferenc Megyei és Városi Könyvtár </t>
  </si>
  <si>
    <t xml:space="preserve">IGESZ </t>
  </si>
  <si>
    <t xml:space="preserve">Zalaegerszegi Belvárosi I. sz. Óvoda </t>
  </si>
  <si>
    <t xml:space="preserve">Zalaegerszegi Belvárosi II. Óvoda </t>
  </si>
  <si>
    <t xml:space="preserve">Zalaegerszegi Kertvárosi Óvoda </t>
  </si>
  <si>
    <t xml:space="preserve">Zalaegerszegi Landorhegyi Óvoda </t>
  </si>
  <si>
    <t>Egyéb önkormányzatok</t>
  </si>
  <si>
    <t>Kaposvári Megyei Jogú Város Önkormányzata</t>
  </si>
  <si>
    <t>Megyei Jogú Városok Szövetsége</t>
  </si>
  <si>
    <t xml:space="preserve">ZMJV Roma Nemzetiségi Önkormányzat </t>
  </si>
  <si>
    <t>Egyéb önkormányzatok összesen:</t>
  </si>
  <si>
    <t xml:space="preserve">Ady Iskola A Tanulókért És Az Iskoláért Alapítvány </t>
  </si>
  <si>
    <t>Ady Iskola Izsák Imre Alapítvány</t>
  </si>
  <si>
    <t xml:space="preserve">Alsójánkahegyi Kulturális Egyesület </t>
  </si>
  <si>
    <t>Andráshida Torna Egylet</t>
  </si>
  <si>
    <t xml:space="preserve">BGF. PFSZF. KAR Zegi Intézete </t>
  </si>
  <si>
    <t xml:space="preserve">Canterina Kamarakórus Alapítvány </t>
  </si>
  <si>
    <t>Csácsi Római Katolikus Egyházközösség</t>
  </si>
  <si>
    <t xml:space="preserve">Egerszegi Fúvószene Alapítvány </t>
  </si>
  <si>
    <t>Egészség Egyesület</t>
  </si>
  <si>
    <t xml:space="preserve">Egészséges és Derűs Kisgyermekekért Alapítvány </t>
  </si>
  <si>
    <t>Együtt a Jövőért Egyesület</t>
  </si>
  <si>
    <t>Életed az Egészséged Egyesület</t>
  </si>
  <si>
    <t xml:space="preserve">Gála Társastáncklub Egyesület </t>
  </si>
  <si>
    <t>Gógánhegyi Polgárőr Egyesület</t>
  </si>
  <si>
    <t>Gógánvölgyi Polgárőr Egyesület</t>
  </si>
  <si>
    <t xml:space="preserve">Göcsej Alkoholmentes Klub </t>
  </si>
  <si>
    <t>Göcssej Repülő Klub</t>
  </si>
  <si>
    <t>IPA Magyar Szekc. ZM. Egyesület</t>
  </si>
  <si>
    <t>Játékmackó Pedagógiai Alapítvány</t>
  </si>
  <si>
    <t>KISZÖV Táncegyüttes</t>
  </si>
  <si>
    <t>Magyar Bélyeggyűjt. Szöv.</t>
  </si>
  <si>
    <t>Magyar Irószövetség</t>
  </si>
  <si>
    <t xml:space="preserve">Magyar Kosárlabdázók Országos Szövetsége </t>
  </si>
  <si>
    <t xml:space="preserve">Magyar Máltai Szeretetszolgálat </t>
  </si>
  <si>
    <t>Magyar Mérnöki Akadémia</t>
  </si>
  <si>
    <t>Magyar Olajipari Múzeum Alapítvány</t>
  </si>
  <si>
    <t xml:space="preserve">Neszele LSC </t>
  </si>
  <si>
    <t>Páterdombi Diáksport Egyesület</t>
  </si>
  <si>
    <t>PoleCats Rúdtánc Egyes.</t>
  </si>
  <si>
    <t xml:space="preserve">Pózva Városrészért Alapítvány </t>
  </si>
  <si>
    <t>Szent Család Óvoda</t>
  </si>
  <si>
    <t>WBPT Sportegyesület</t>
  </si>
  <si>
    <t>Y-10 Postagalamb Egyesület</t>
  </si>
  <si>
    <t>Zala Megyei Vadásztársaság</t>
  </si>
  <si>
    <t>Zala Zöldje Mura Árja Egyesület</t>
  </si>
  <si>
    <t>Zalaegerszeg Kultúrájáért Közalapítvány</t>
  </si>
  <si>
    <t xml:space="preserve">Zalaegerszegi Családsegítő Szolgálat és Gyermekjóléti Központ </t>
  </si>
  <si>
    <t>Zalaegerszegi Egyetemisták Egyesülete</t>
  </si>
  <si>
    <t xml:space="preserve">Zalaegerszegi Judo Sportegyesület </t>
  </si>
  <si>
    <t xml:space="preserve">Zalaegerszegi Kerékpáros SE </t>
  </si>
  <si>
    <t>Zalaegerszegi Különleges Mentők</t>
  </si>
  <si>
    <t xml:space="preserve">Zalaegerszegi Parkinson Egyesület </t>
  </si>
  <si>
    <t>Zalaegerszegi Polgárőr Egyesület Szöv.</t>
  </si>
  <si>
    <t xml:space="preserve">Zalaegerszegi Szimfonikus Zenekar Egyesület </t>
  </si>
  <si>
    <t>Zalaegerszegi Úszó Klub</t>
  </si>
  <si>
    <t>Zalai Bűnmegelőzési Klub</t>
  </si>
  <si>
    <t>Zalai Mentésügyi Alapítvány</t>
  </si>
  <si>
    <t>Zárda utcai Időskoruak Alapítvány</t>
  </si>
  <si>
    <t>Zrinyi Gimnáziumért Alapítvány</t>
  </si>
  <si>
    <t>ZTE Sportlövész Klub</t>
  </si>
  <si>
    <t>Zsigmond Winkler DSE</t>
  </si>
  <si>
    <t>Zsupánek Miklós /Terra Étterem/</t>
  </si>
  <si>
    <t>Paradent Eü. Kft.</t>
  </si>
  <si>
    <t>Zalaegerszegi Televízió és Rádió Kft</t>
  </si>
  <si>
    <t>ZTE  Sportszolg. Kft</t>
  </si>
  <si>
    <t>Gazdasági társaságok összesen:</t>
  </si>
  <si>
    <t>Mindösszesen</t>
  </si>
  <si>
    <t>Telekalja u. útfelújítás</t>
  </si>
  <si>
    <t>Eötvös Iskola belső udvar felújításának terveztetése</t>
  </si>
  <si>
    <t>5./1.</t>
  </si>
  <si>
    <t>Deák téri ivókút telepítéssel összefüggő kiadások</t>
  </si>
  <si>
    <t xml:space="preserve">Kosztolányi u. kétirányúsítása,Tüttőssy u. Ny-i oldal közterület átépítése                                    </t>
  </si>
  <si>
    <t>ZTE FC sportfejlesztési TAO-os pályázat önrésze (2015. évről áthúzódó)</t>
  </si>
  <si>
    <t>Zalaegerszeg történelmi városközpont rehabilitációs és revitalizációs programhoz kapcsolódó kiadás</t>
  </si>
  <si>
    <t>6.b/6.</t>
  </si>
  <si>
    <t>Idősek Otthona(Kolping) befejező munkák</t>
  </si>
  <si>
    <t>Göcseji úti köztemető ravatalozó épület átépítése</t>
  </si>
  <si>
    <t>Aquaparkban felújítások</t>
  </si>
  <si>
    <t>Városi strand női wc bővítés és kazáncsere</t>
  </si>
  <si>
    <t>Hadkieg. épület felújítása</t>
  </si>
  <si>
    <t>Zalabesenyői templom felújítása</t>
  </si>
  <si>
    <t>Vizslaparki u. 48. (BGF kollégium) üzletek felújítása</t>
  </si>
  <si>
    <t>Zóna étterem állagmegóvás, szigetelés</t>
  </si>
  <si>
    <t>Lőtér fejlesztése</t>
  </si>
  <si>
    <t>Önkormányzat tulajdonában lévő mintegy 30 db bérlakás   teljes vagy részleges  felújítása, korszerűsítése  (Lakásalap)</t>
  </si>
  <si>
    <t>Új lakások építése, illetve lakóépületek felújítása, korszerűsítése Lakásalap</t>
  </si>
  <si>
    <t>9./10.</t>
  </si>
  <si>
    <t>Pázmány P.u. 17. alatti lakóépület tetőfödém felújítása (színész lakások ) Lakásalapból</t>
  </si>
  <si>
    <t>9./11.</t>
  </si>
  <si>
    <t>9./12.</t>
  </si>
  <si>
    <t>Art mozi fűtési rendszer felújítása</t>
  </si>
  <si>
    <t xml:space="preserve">Városi Strand rehabilitációs feladatai és tanuszoda, külső medence átépítés, területrendezés előkészítése  </t>
  </si>
  <si>
    <t>TOP Projektek</t>
  </si>
  <si>
    <t>10./1.1</t>
  </si>
  <si>
    <t>TOP-6.2.1 Andráshidai Óvoda fejlesztés</t>
  </si>
  <si>
    <t>10./1.2</t>
  </si>
  <si>
    <t>TOP-6.5.1 Zrínyi energetikai felújítás</t>
  </si>
  <si>
    <t>10./1.3</t>
  </si>
  <si>
    <t>10./1.4</t>
  </si>
  <si>
    <t>10./1.5</t>
  </si>
  <si>
    <t>10./1.6</t>
  </si>
  <si>
    <t>TOP-6.1.4 Göcseji Falumúzeum fejlesztése</t>
  </si>
  <si>
    <t>10./1.7</t>
  </si>
  <si>
    <t>Kiadási meg- takarítás</t>
  </si>
  <si>
    <t>működési célú</t>
  </si>
  <si>
    <t>felhalmozási célú</t>
  </si>
  <si>
    <t>célra, feladatra kapott, illetve kötött felhasználású összegek</t>
  </si>
  <si>
    <t>Alaptevékenység maradványa:</t>
  </si>
  <si>
    <t>Keresztury VMK</t>
  </si>
  <si>
    <t>Deák F. Megyei és Városi Könyvtár</t>
  </si>
  <si>
    <t>Alaptevékenység maradványa költségvetési szervek összesen:</t>
  </si>
  <si>
    <t>Alaptevékenység maradványa önkormányzat összesen:</t>
  </si>
  <si>
    <t>A/I</t>
  </si>
  <si>
    <t>A/II/1</t>
  </si>
  <si>
    <t>A/II/2</t>
  </si>
  <si>
    <t>A/II/4</t>
  </si>
  <si>
    <t>A/II</t>
  </si>
  <si>
    <t>A/III</t>
  </si>
  <si>
    <t>A/IV</t>
  </si>
  <si>
    <t>A</t>
  </si>
  <si>
    <t>B/I</t>
  </si>
  <si>
    <t>B/II</t>
  </si>
  <si>
    <t>C</t>
  </si>
  <si>
    <t>D</t>
  </si>
  <si>
    <t>E</t>
  </si>
  <si>
    <t>F</t>
  </si>
  <si>
    <t>ESZKÖZÖK ÖSSZESEN</t>
  </si>
  <si>
    <t>Immateriális javak</t>
  </si>
  <si>
    <t>Ingatlanok és a kapcsolódó vagyoni értékű jogok</t>
  </si>
  <si>
    <t>Gépek, berendezések, felszerelések, járművek</t>
  </si>
  <si>
    <t>Beruházások, felújítások</t>
  </si>
  <si>
    <t>Tárgyi eszközök</t>
  </si>
  <si>
    <t>Befektetett pénzügyi eszközök</t>
  </si>
  <si>
    <t>Koncesszióba, vagyonkezelésbe adott eszközök</t>
  </si>
  <si>
    <t>NEMZETI VAGYONBA TARTOZÓ BEFEKTETETT ESZKÖZÖK</t>
  </si>
  <si>
    <t>Készletek</t>
  </si>
  <si>
    <t>Értékpapírok</t>
  </si>
  <si>
    <t>NEMZETI VAGYONBA TARTOZÓ FORGÓESZKÖZÖK</t>
  </si>
  <si>
    <t>PÉNZESZKÖZÖK</t>
  </si>
  <si>
    <t>KÖVETELÉSEK</t>
  </si>
  <si>
    <t>AKTÍV IDŐBELI ELHATÁROLÁSOK</t>
  </si>
  <si>
    <t>Egyesített Bölcsődék</t>
  </si>
  <si>
    <t>Egészségügyi Alapellátás</t>
  </si>
  <si>
    <t xml:space="preserve"> Zalaegerszegi Belvárosi I. sz.Óvoda</t>
  </si>
  <si>
    <t xml:space="preserve"> Zalaegerszegi Belvárosi  II.sz.Óvoda</t>
  </si>
  <si>
    <t xml:space="preserve"> Zalaegerszegi Landorhegyi Óvoda</t>
  </si>
  <si>
    <t>Magasbük településrész ivóvízellátás</t>
  </si>
  <si>
    <t>2.a/4</t>
  </si>
  <si>
    <t>Szőlőhegyi u. ivóvízhálózat problémák megoldása</t>
  </si>
  <si>
    <t>2.a/5</t>
  </si>
  <si>
    <t>Belsőszegi u.vízellátása, burkolathelyreállítás</t>
  </si>
  <si>
    <t>2.a/6</t>
  </si>
  <si>
    <t>Borostyán sor vízellátás,burkolathelyreállítás</t>
  </si>
  <si>
    <t>Kutasi u. járda építése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</si>
  <si>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</si>
  <si>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</si>
  <si>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</si>
  <si>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 xml:space="preserve"> - ZG3 kút üzemeltetése</t>
  </si>
  <si>
    <t>066010 Zöldterület kezelés</t>
  </si>
  <si>
    <t xml:space="preserve"> - Szennyvíztársulástól átvett viziközmű vagyon használati díja</t>
  </si>
  <si>
    <t>045170 Parkoló, garázs üzemeltetése, fenntartása</t>
  </si>
  <si>
    <t xml:space="preserve"> - parkolási közszolgáltatási tevékenység ellátásával kapcsolatos bevétel</t>
  </si>
  <si>
    <t>052020  Szennyvíz gyűjtése, tisztítása, elhelyezése</t>
  </si>
  <si>
    <t xml:space="preserve"> - ZALAVÍZ Zrt. befizetése</t>
  </si>
  <si>
    <t>081030 Sportlétes., edzőtáborok működtetése és fejlesztése</t>
  </si>
  <si>
    <t>Vizslaparki játszótér</t>
  </si>
  <si>
    <t>5./23.</t>
  </si>
  <si>
    <t>Ola u. 12.sz. játszótérhez kerítés építés</t>
  </si>
  <si>
    <t>8./3.</t>
  </si>
  <si>
    <t>Temetői fejlesztések</t>
  </si>
  <si>
    <t>9./4.</t>
  </si>
  <si>
    <t>Kutyastrand kialakítása</t>
  </si>
  <si>
    <t>Mártírok útja-Arany J.u.átkötő út víziközmű fejlesztés</t>
  </si>
  <si>
    <t>2./4.</t>
  </si>
  <si>
    <t>Olajmunkás u.-Czobor u.ivóvízátkötővezeték fejlesztés</t>
  </si>
  <si>
    <t>9./13.</t>
  </si>
  <si>
    <t>Sportpark pályázattal megvalósuló pályák előkészítő munkái</t>
  </si>
  <si>
    <t>9./14.</t>
  </si>
  <si>
    <t>Roxi teke klub felújítási munkái</t>
  </si>
  <si>
    <t>9./15.</t>
  </si>
  <si>
    <t>ZTE KK Kft. részére fejlesztési célú pénzeszköz átadás TAO-s pályázathoz szükséges terv készítéséhez</t>
  </si>
  <si>
    <t>9./16.</t>
  </si>
  <si>
    <t>Európai Mobilitási Hét</t>
  </si>
  <si>
    <t>9./17.</t>
  </si>
  <si>
    <t xml:space="preserve"> Gébárti kézművesek háza EFOP kreatív ház tervezése</t>
  </si>
  <si>
    <t>9./18.</t>
  </si>
  <si>
    <t>Ebergényi u.45. Lőtér felújítása, korszerűsítésének tervezés</t>
  </si>
  <si>
    <t>10./1.19.</t>
  </si>
  <si>
    <t>TOP-6.2.1-15-ZL1-2016-00003  Zalaegerszegi Landorhegyi Óvoda Kodály Zoltán utcai tagóvodájának fejlesztése</t>
  </si>
  <si>
    <t>10./1.20.</t>
  </si>
  <si>
    <t>TOP-6.2.1-15-ZL1-2016-000004 Zalaegerszegi Egyesített Bölcsődék Napsugár utcai Bölcsőde fejlesztése</t>
  </si>
  <si>
    <t>10./1.21.</t>
  </si>
  <si>
    <t>TOP-6.2.1-15-ZL1-2016-00005 Zalaegerszegi Belvárosi I. számú Óvoda Mikes Kelemen utcai tagóvodájának fejlesztése</t>
  </si>
  <si>
    <t>10./1.22.</t>
  </si>
  <si>
    <t>TOP 6.5.15-ZL1-2016-00003 Zalaegerszegi Ady Endre Általános Iskola, Gimnázium és Alapfokú Művészeti Iskola - többletenergiát az oktatásra</t>
  </si>
  <si>
    <t>10./1.23.</t>
  </si>
  <si>
    <t>TOP 6.5.1-15-ZL1-2016-0004 Landorhegyi Sportiskolai Általános Iskola energetikai korszerűsítése</t>
  </si>
  <si>
    <t>10./1.24.</t>
  </si>
  <si>
    <t>TOP 6.5.1-15-ZL1-2016-00002 Zalaegerszegi Gondozási Központ Idősek Gondozóháza energetikai korszerűsítése</t>
  </si>
  <si>
    <t>10./4.</t>
  </si>
  <si>
    <t>ELENA projekt előkészítési feladatok</t>
  </si>
  <si>
    <t>10./5.</t>
  </si>
  <si>
    <t>POFOSZ emlékhely megújítása Mártírok u. 5-7.sz.alatt</t>
  </si>
  <si>
    <t>10./6.</t>
  </si>
  <si>
    <t>Villámtöltő telepítése a Dísz téren</t>
  </si>
  <si>
    <t>10./7.</t>
  </si>
  <si>
    <t>Mindszenty Múzeum és Zarándokközpont fejlesztése, zalaegerszegi "Mindszenty Út" megvalósítása</t>
  </si>
  <si>
    <t>10./8.</t>
  </si>
  <si>
    <t>Uszoda tervezés MVP támogatásból (Nettó)</t>
  </si>
  <si>
    <t>1./4.</t>
  </si>
  <si>
    <t>Cserével vegyes ingatlanszerződések</t>
  </si>
  <si>
    <t>1./5.</t>
  </si>
  <si>
    <t>Arany J.u.-Mártírok útja közötti területrendezés elszámolása</t>
  </si>
  <si>
    <t>Zalaegerszegi járműipari tesztpálya megvalósításához területvásárlás</t>
  </si>
  <si>
    <t>1./7.</t>
  </si>
  <si>
    <t xml:space="preserve"> - Buslakpuszta depo bővítéshez területvásárlás, kártalanítás</t>
  </si>
  <si>
    <t xml:space="preserve">  - Lakásalap befektetéseinek hozama</t>
  </si>
  <si>
    <t xml:space="preserve"> - vagyonbiztosítás kártérítés</t>
  </si>
  <si>
    <t>Nemzeti vagyonba tartozó befektetett eszközök összesen (2++7+8+9)</t>
  </si>
  <si>
    <t>Tenyész-   állatok</t>
  </si>
  <si>
    <t xml:space="preserve">Beruházások, felújítások </t>
  </si>
  <si>
    <t xml:space="preserve">Hevesi Sándor Színház </t>
  </si>
  <si>
    <t>Költségvetési szervek összesen:</t>
  </si>
  <si>
    <t>Költségvetési szervek 2015.XII.31.</t>
  </si>
  <si>
    <t xml:space="preserve">                       2016.XII.31.</t>
  </si>
  <si>
    <t>Önkormányzat  2015.XII.31.</t>
  </si>
  <si>
    <t>Együtt       2015.XII.31.</t>
  </si>
  <si>
    <t xml:space="preserve">                   2016.XII.31.</t>
  </si>
  <si>
    <t>Önkormányzat 2015.XII.31.</t>
  </si>
  <si>
    <t>Zártvégű pénzügyi lízingszerződés - Edelmann Hungary Packaging Zrt.(volt nyomda épület)</t>
  </si>
  <si>
    <t>2024.</t>
  </si>
  <si>
    <t>B814</t>
  </si>
  <si>
    <t xml:space="preserve">Államháztartáson belüli megelőlegezések </t>
  </si>
  <si>
    <t>Zeg-i Család- és Gyermekjóléti Központ</t>
  </si>
  <si>
    <t>Területi Operatív Program projektjei</t>
  </si>
  <si>
    <t>Területi Opratív Program porjektjei összesen:</t>
  </si>
  <si>
    <t>Egyéb felhalmo-zási célú kiadások</t>
  </si>
  <si>
    <t>B55</t>
  </si>
  <si>
    <t>Részesedések megszűnéséhez kapcsolódó bevételek</t>
  </si>
  <si>
    <t>Hitel-, kölcsöntör-lesztés áht-n kívülre</t>
  </si>
  <si>
    <t>Főépítészi feladatok</t>
  </si>
  <si>
    <t>Polgármesteri Kabinet kiadásai</t>
  </si>
  <si>
    <t xml:space="preserve"> - Egerszeg kártya értékesítés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</si>
  <si>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</si>
  <si>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</si>
  <si>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</si>
  <si>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</si>
  <si>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 xml:space="preserve">        - követelés jellegű sajátos elszámolások 160. sor</t>
  </si>
  <si>
    <t xml:space="preserve">         - egyéb sajátos eszközoldali elszámolások 174. sor</t>
  </si>
  <si>
    <t xml:space="preserve">          -kapott előlegek évközi változása (mérlegjelentés 242. sor)</t>
  </si>
  <si>
    <t xml:space="preserve">         -egyéb kötelezettség jellegű sajátos elszámolások (243-251. sorok)</t>
  </si>
  <si>
    <t xml:space="preserve">         -árfolyamveszteség</t>
  </si>
  <si>
    <t xml:space="preserve"> - lakhatási krízisalapból nyújtott kölcsön törlesztése (Lakásalap)</t>
  </si>
  <si>
    <t xml:space="preserve"> - ideiglenesen nehéz helyzetbe került polgárok részére nyújtott kölcsön törlesztése (Lakásalap)</t>
  </si>
  <si>
    <t>163 601-163 624</t>
  </si>
  <si>
    <t xml:space="preserve"> - stratégiai fejlesztési fa-hoz kapcsolódó bevétel</t>
  </si>
  <si>
    <t xml:space="preserve"> - 2017. évi állami hozzájárulás előlege</t>
  </si>
  <si>
    <t xml:space="preserve"> - adókhoz kapcsolódó bírság, pótlék</t>
  </si>
  <si>
    <t xml:space="preserve"> - ZTE FC Zrt.  és  Sportszolg. Kft.támogatása </t>
  </si>
  <si>
    <t xml:space="preserve"> - ZTE KK. Kft. támogatás </t>
  </si>
  <si>
    <t xml:space="preserve"> - Zeg. Jégsportjáért Alapítvány támogatása</t>
  </si>
  <si>
    <t xml:space="preserve"> - országos DO. zalaegerszegi rendezvényei</t>
  </si>
  <si>
    <t xml:space="preserve"> - úszásoktatás támogatása</t>
  </si>
  <si>
    <t xml:space="preserve">  - Andráshidai LSC sportlétesítmény üzemeltetés tám.</t>
  </si>
  <si>
    <t xml:space="preserve"> - Botfai LSC sportlétesítmény üzemeltetés tám.</t>
  </si>
  <si>
    <t xml:space="preserve"> - Kertváros LSC sportlétesítmény üzemeltetés tám.</t>
  </si>
  <si>
    <t xml:space="preserve"> - Páterdombi LSC sportlétesítmény bérleti díj</t>
  </si>
  <si>
    <t xml:space="preserve"> - Csuti SK sportlétesítmény üzemeltetés támogatása</t>
  </si>
  <si>
    <t xml:space="preserve"> - Police Ola LSK sportlétesítmény bérleti díja</t>
  </si>
  <si>
    <t>Szerződéses kamat mértéke</t>
  </si>
  <si>
    <t>Visszafizetési kötelezettség</t>
  </si>
  <si>
    <t>2017.</t>
  </si>
  <si>
    <t>2018.</t>
  </si>
  <si>
    <t>Továbbbi évek</t>
  </si>
  <si>
    <t>Parkoló Gazda Kft. hitelfelvételéhez készfizető kezesség (ZDK-4/2008)</t>
  </si>
  <si>
    <t>3 havi Libor+4,2 %</t>
  </si>
  <si>
    <t>Zalaegerszegi Városfejlesztő Zrt. Inkubátorház bővítése hitelfelvételhez készfizető kezesség (1-1-12-4900-0321-8)</t>
  </si>
  <si>
    <t>3 havi EURIBOR+4,5 %</t>
  </si>
  <si>
    <t>Városgazdálkodási Kft.(1-1-12-4900-0311-5)</t>
  </si>
  <si>
    <t>3 havi EURIBOR+3%</t>
  </si>
  <si>
    <t xml:space="preserve">   </t>
  </si>
  <si>
    <t>Zalaegerszegi Városfejlesztő Zrt. Belvárosi Társasház hitelfelvételhez készfizető kezesség (007/K/2014)</t>
  </si>
  <si>
    <t>Jegybanki alapkamat + 4%</t>
  </si>
  <si>
    <t>Zala-Depo Kft. hitelfelvételéhez készfizető kezesség (1-1-14-4900-003-5)</t>
  </si>
  <si>
    <t>3 havi Bubor+2,9%</t>
  </si>
  <si>
    <t>ZTE-SPORTSZOLG Kft. hitelfelvételéhez készfizető kezesség (1-1-14-4900-0340-5)</t>
  </si>
  <si>
    <t>3 havi Bubor+2,5%</t>
  </si>
  <si>
    <t xml:space="preserve">    Összesen:</t>
  </si>
  <si>
    <t>Összesen</t>
  </si>
  <si>
    <t xml:space="preserve"> - Vorhotai LSC sportlétesítmény üzemeltetés támogatása</t>
  </si>
  <si>
    <t xml:space="preserve"> Jákum u. 1/A villamos rendszer felújításához pe. átadás</t>
  </si>
  <si>
    <t>1./9.</t>
  </si>
  <si>
    <t>Ságodi mezőgazdasági telep felújítása bérbeszámítással</t>
  </si>
  <si>
    <t>013350 Önkormányzati vagyonnal való gazdálkodással kapcsolatos feladatok</t>
  </si>
  <si>
    <t xml:space="preserve"> - intézményi pályázatokhoz megelőlegezett pénzeszköz</t>
  </si>
  <si>
    <t>Felhalmozási célú pénzeszköz átadás a Z.M.Katasztrófavéd. Igazgatóság részére</t>
  </si>
  <si>
    <t>Jótékonysági nap bevételéből a Gondozóházban lift felújításának támogatása</t>
  </si>
  <si>
    <t>Nyugat-Pannon Zrt. tőkekivonás</t>
  </si>
  <si>
    <t xml:space="preserve"> - Zalaegerszegi Teke Klub támogatása</t>
  </si>
  <si>
    <t xml:space="preserve"> - ZTE ZÁÉV Női Teke Klub támogatása</t>
  </si>
  <si>
    <t xml:space="preserve"> - ZTE Női Kosárlabda Klub támogatása</t>
  </si>
  <si>
    <t xml:space="preserve"> - Zalaegerszegi Vívó Egylet támogatása</t>
  </si>
  <si>
    <t xml:space="preserve"> - Zalaegerszegi Kerékpáros SE támogatása</t>
  </si>
  <si>
    <t xml:space="preserve"> -  Ocean's Seven sorozat támogatása (ZKSE)</t>
  </si>
  <si>
    <t xml:space="preserve"> - Csuti SK támogatása</t>
  </si>
  <si>
    <t xml:space="preserve"> - Sportcsarnok és környéke igénybevétel miatti kiadás</t>
  </si>
  <si>
    <t>1./1.</t>
  </si>
  <si>
    <t xml:space="preserve">              Óvodák </t>
  </si>
  <si>
    <t>1./1/1</t>
  </si>
  <si>
    <t>1./1/2</t>
  </si>
  <si>
    <t>1./1/3</t>
  </si>
  <si>
    <t>1./1/4</t>
  </si>
  <si>
    <t>1./1/5</t>
  </si>
  <si>
    <t>1./2/1</t>
  </si>
  <si>
    <t>1./2/2</t>
  </si>
  <si>
    <t>1./2/3</t>
  </si>
  <si>
    <t>1./2/4</t>
  </si>
  <si>
    <t>1./2/5</t>
  </si>
  <si>
    <t>1./2/6</t>
  </si>
  <si>
    <t>1./2/7</t>
  </si>
  <si>
    <t>1./3.</t>
  </si>
  <si>
    <t>1./3./1</t>
  </si>
  <si>
    <t>1./3./2</t>
  </si>
  <si>
    <t xml:space="preserve">                 Egészségügyi és humánigazgatási feladatok</t>
  </si>
  <si>
    <t>3./1./1</t>
  </si>
  <si>
    <t>3./1./2</t>
  </si>
  <si>
    <t xml:space="preserve">              Sportfeladatok</t>
  </si>
  <si>
    <t>Termálmedence csempeburkolat javítása</t>
  </si>
  <si>
    <t>6.a/1</t>
  </si>
  <si>
    <t>6.a/2</t>
  </si>
  <si>
    <t>6.a/3</t>
  </si>
  <si>
    <t>6.a/4</t>
  </si>
  <si>
    <t>Páterdombi sportfejlesztési feladatok</t>
  </si>
  <si>
    <t>6.a/5</t>
  </si>
  <si>
    <t>6.a/6</t>
  </si>
  <si>
    <t>6.a/7</t>
  </si>
  <si>
    <t>6.a/8</t>
  </si>
  <si>
    <t>6.a/9</t>
  </si>
  <si>
    <t>Tárgyi eszközök együtt                                                      ( 3+4+5+6 )</t>
  </si>
  <si>
    <t>Tartós részesedés</t>
  </si>
  <si>
    <t>Tartósan adott kölcsönök</t>
  </si>
  <si>
    <t>Befektetett pénzügyi eszközök összesen             ( 9+10 )</t>
  </si>
  <si>
    <t xml:space="preserve">Kizárólagos önkormányzati tulajdonban lévő  vagyon    forgalomképtelen </t>
  </si>
  <si>
    <t xml:space="preserve">                       Változás</t>
  </si>
  <si>
    <t xml:space="preserve">                   Változás</t>
  </si>
  <si>
    <t>Korlátozottan forgalomképes       vagyon</t>
  </si>
  <si>
    <t>1.+2.</t>
  </si>
  <si>
    <t>Törzsvagyon</t>
  </si>
  <si>
    <t xml:space="preserve">Üzleti vagyon   forgalomképes </t>
  </si>
  <si>
    <t>Önkormányzati vagyon összesen                            ( 1+2+3 )</t>
  </si>
  <si>
    <t>Intézmény 
megnevezése</t>
  </si>
  <si>
    <t>Immateriális  javak</t>
  </si>
  <si>
    <t xml:space="preserve">Tárgyi eszközök </t>
  </si>
  <si>
    <t>Összesen:</t>
  </si>
  <si>
    <t>Tenyészállatok</t>
  </si>
  <si>
    <t>Tárgyi eszközök összesen:</t>
  </si>
  <si>
    <t>Zalaegerszegi Eü. Alapellátás</t>
  </si>
  <si>
    <t>Intézmény megnevezése</t>
  </si>
  <si>
    <t>Befektetett  eszközök év végi értéke</t>
  </si>
  <si>
    <t>Tárgyévben elszámolt értékcsökkenés értéke</t>
  </si>
  <si>
    <t>Tárgyévi felújítás értéke</t>
  </si>
  <si>
    <t>Eszközök elhasználódási foka nettó/bruttó (%)</t>
  </si>
  <si>
    <t>Tárgyévi felújítás/ tárgyévben elszámolt értékcsökkenés (%)</t>
  </si>
  <si>
    <t>Bruttó érték</t>
  </si>
  <si>
    <t>Elszámolt értékcsökkenés</t>
  </si>
  <si>
    <t>Nettó érték</t>
  </si>
  <si>
    <t>Városi Sportlétesítmény Gondnoksága</t>
  </si>
  <si>
    <t>Képzőművészeti alkotások</t>
  </si>
  <si>
    <t>Régészeti leletek</t>
  </si>
  <si>
    <t>Kép- és hangarchívum</t>
  </si>
  <si>
    <t>Gyűjtemények</t>
  </si>
  <si>
    <t>Kulturális javak</t>
  </si>
  <si>
    <t>"0"-ra leírt, de használatban lévő eszközök</t>
  </si>
  <si>
    <t>Használatban lévő kisértékű immateriális javak, tárgyi eszközök, készletek</t>
  </si>
  <si>
    <t>A 01-02. számlacsoportban nyilvántartott eszközök</t>
  </si>
  <si>
    <t>menny (db)</t>
  </si>
  <si>
    <t>érték (eFt)</t>
  </si>
  <si>
    <t>Székhely</t>
  </si>
  <si>
    <t>Állomány 2015. december 31-én</t>
  </si>
  <si>
    <t>Névérték</t>
  </si>
  <si>
    <t>Nyilvántartás szerinti érték</t>
  </si>
  <si>
    <t>100 %-os részesedéssel</t>
  </si>
  <si>
    <t>Városgazdálkodási Kft.</t>
  </si>
  <si>
    <t>100,00 %</t>
  </si>
  <si>
    <t>Zalaegerszeg</t>
  </si>
  <si>
    <t>ZALA-DEPO Kft.</t>
  </si>
  <si>
    <t>Kontakt Humán Szolgáltató Nonprofit Kft.</t>
  </si>
  <si>
    <t>LÉSZ Kft.</t>
  </si>
  <si>
    <t>Zalai Közszolgáltató Nonprofit Kft.</t>
  </si>
  <si>
    <t>75 %-on felüli részesedéssel</t>
  </si>
  <si>
    <t xml:space="preserve">Zalavíz Zrt. (önkormányzat) </t>
  </si>
  <si>
    <t>79,34 %</t>
  </si>
  <si>
    <t>50 %-on felüli részesedéssel</t>
  </si>
  <si>
    <t>Városfejlesztő Zrt.</t>
  </si>
  <si>
    <t xml:space="preserve">II. Törzsvagyonba körébe nem tartozó részesedések  </t>
  </si>
  <si>
    <t>Egerszegi Sport és Turizmus Kft.</t>
  </si>
  <si>
    <t>10.</t>
  </si>
  <si>
    <t>Kvártélyház Kft.</t>
  </si>
  <si>
    <t>11.</t>
  </si>
  <si>
    <t>ZTE-SPORTSZOLG Kft.</t>
  </si>
  <si>
    <t>12.</t>
  </si>
  <si>
    <t>ZTE Kosárlabda Klub Kft.</t>
  </si>
  <si>
    <t>13.</t>
  </si>
  <si>
    <t>MÜLLEX Közszolgáltató Nonprofit Kft.</t>
  </si>
  <si>
    <t>52,00 %</t>
  </si>
  <si>
    <t>Körmend</t>
  </si>
  <si>
    <t xml:space="preserve"> 25 %-on aluli részesedéssel</t>
  </si>
  <si>
    <t>14.</t>
  </si>
  <si>
    <t>Nyugat-Pannon Járműipari és Mechatronikai Központ Nonprofit Kft.</t>
  </si>
  <si>
    <t>20,00 %</t>
  </si>
  <si>
    <t>Szombathely</t>
  </si>
  <si>
    <t>15.</t>
  </si>
  <si>
    <t>ZTE Football Club Zrt.</t>
  </si>
  <si>
    <t>0,01 %</t>
  </si>
  <si>
    <t>Nyugat-Pannon Zrt.</t>
  </si>
  <si>
    <t>1,74 %</t>
  </si>
  <si>
    <t>17.</t>
  </si>
  <si>
    <t>Részesedések összesen:</t>
  </si>
  <si>
    <t>Cím    szám</t>
  </si>
  <si>
    <t>Teljesítés  %-a</t>
  </si>
  <si>
    <t xml:space="preserve"> Zalaegerszegi Egészségügyi Alapellátás</t>
  </si>
  <si>
    <t>Zalaegerszegi Belvárosi I. sz.Óvoda</t>
  </si>
  <si>
    <t>Zalaegerszegi Belvárosi II. sz.Óvoda</t>
  </si>
  <si>
    <t>18.</t>
  </si>
  <si>
    <t>19.</t>
  </si>
  <si>
    <t>Közvetett támogatás jogcíme</t>
  </si>
  <si>
    <t>1. Ellátottak térítési díjának illetve kártérítésének méltányossági alapon történő elengedése</t>
  </si>
  <si>
    <t>2. Lakásépítéshez, lakásfelújításhoz nyújtott kölcsön elengedése</t>
  </si>
  <si>
    <t>3. Helyi adónál biztosított kedvezmény, mentesség *</t>
  </si>
  <si>
    <t>4. Helyiségek, eszközök hasznosításából származó bevételből nyújtott kedvezmény</t>
  </si>
  <si>
    <t>5. Egyéb nyújtott kedvezmény vagy kölcsön elengedése</t>
  </si>
  <si>
    <t>Adónem/jogcím</t>
  </si>
  <si>
    <t>Méltányosság címén (I. és II. fokon) elengedett  tartozás</t>
  </si>
  <si>
    <t xml:space="preserve">Kedvezmény önkormányzati rendelet alapján </t>
  </si>
  <si>
    <t>Helyi iparűzési adó (2,5 millió alatti) *</t>
  </si>
  <si>
    <t>Gépjárműadó</t>
  </si>
  <si>
    <t xml:space="preserve"> Talajterhelési díj</t>
  </si>
  <si>
    <t>Építményadó</t>
  </si>
  <si>
    <t>Késedelmi pótlék, bírság</t>
  </si>
  <si>
    <t>Hitelező</t>
  </si>
  <si>
    <t>Lejárat éve</t>
  </si>
  <si>
    <t>Hitel-keret</t>
  </si>
  <si>
    <t>2015.                                 XII. 31-én</t>
  </si>
  <si>
    <t>Zeg.belváros közlekedési rendszer komplett átalakítása</t>
  </si>
  <si>
    <t>OTP</t>
  </si>
  <si>
    <t>2038.</t>
  </si>
  <si>
    <t>Közvilágítás energiatakarékos átalakítása</t>
  </si>
  <si>
    <t>2021.</t>
  </si>
  <si>
    <t>Hitelek, kölcsönök  összesen:</t>
  </si>
  <si>
    <t>Az önkormányzat által vállalt, a mérlegben nem szereplő kötelezettségek</t>
  </si>
  <si>
    <t xml:space="preserve">Kgy. határozat </t>
  </si>
  <si>
    <t xml:space="preserve"> - Petőhenyi Önkormányzat  által fizetett kártérítés</t>
  </si>
  <si>
    <t xml:space="preserve"> - garanciális visszatartás, óvaadék befizetése</t>
  </si>
  <si>
    <t>2016. évi teljesítés</t>
  </si>
  <si>
    <t>2. Helyi közössségi közlekedés támogatása</t>
  </si>
  <si>
    <t>Vis maior támogatás</t>
  </si>
  <si>
    <t>Teljesítés össszege 2016. évben</t>
  </si>
  <si>
    <t>Járműipari tesztpálya megvalósításához területvásárlás támogatása</t>
  </si>
  <si>
    <t>Hock J.u. járdaburkolat KEOP vízvezetéképítés miatti helyreállítás</t>
  </si>
  <si>
    <t>Hóvirág.u. KEOP vízvezetéképítés miatti helyreállítás</t>
  </si>
  <si>
    <t xml:space="preserve"> - egyéb szervezetek támogatása</t>
  </si>
  <si>
    <t xml:space="preserve"> - sport- és humánigazgatási feladatok</t>
  </si>
  <si>
    <t xml:space="preserve"> - rendezvények támogatása</t>
  </si>
  <si>
    <t xml:space="preserve"> - egészségügyi és szociális ágazat pályázati kerete</t>
  </si>
  <si>
    <t xml:space="preserve"> - lakossági, civil kezdeményezések támogatása</t>
  </si>
  <si>
    <t xml:space="preserve"> - Betlehem működtetése</t>
  </si>
  <si>
    <t xml:space="preserve"> - Egerszeg Sport és Turizmus Kft. által szervezett rendezvények</t>
  </si>
  <si>
    <t xml:space="preserve"> - Egerszeg Búcsú</t>
  </si>
  <si>
    <t xml:space="preserve"> - Keresztury Emlékbizottság</t>
  </si>
  <si>
    <t xml:space="preserve"> - Gébárti Művésztelep</t>
  </si>
  <si>
    <t xml:space="preserve"> - Zala Open Táncbajnokság megrendezéséhez támogatás</t>
  </si>
  <si>
    <t xml:space="preserve"> - Ezer Lámpás Éjszakája rendezvény támogatása</t>
  </si>
  <si>
    <t xml:space="preserve"> - várostörténeti konferencia</t>
  </si>
  <si>
    <t xml:space="preserve"> -" Landorhegyi esték" rendezvény</t>
  </si>
  <si>
    <t xml:space="preserve"> - Egervári várkastéllyal való együttműködés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</si>
  <si>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</si>
  <si>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</si>
  <si>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</si>
  <si>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</si>
  <si>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</si>
  <si>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</si>
  <si>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>082030 Művészeti tevékenység</t>
  </si>
  <si>
    <t xml:space="preserve"> - művészeti ösztöndíjak</t>
  </si>
  <si>
    <t xml:space="preserve"> - Ispita Alapítvány támogatása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</si>
  <si>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</si>
  <si>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</si>
  <si>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</si>
  <si>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 xml:space="preserve"> - szociális és egészségügyi rendezvények szervezése</t>
  </si>
  <si>
    <t>072311 Fogorvosi alapellátás</t>
  </si>
  <si>
    <t>Záró pénzkészlet:</t>
  </si>
  <si>
    <t>Nyitó pénzkészlet :</t>
  </si>
  <si>
    <t xml:space="preserve">         - lekötött bankbetét megszüntetése</t>
  </si>
  <si>
    <t>a *-gal jelölt összegek tartalmazzák a törzstőkét és a tőketartalékba helyezett összeget is</t>
  </si>
  <si>
    <t xml:space="preserve">Későbbi évek tőke terhe </t>
  </si>
  <si>
    <t xml:space="preserve"> - szennyvízhálózat rekonstrukciója során keletkezett vashulladék értékesítése</t>
  </si>
  <si>
    <t>Működési költségvetés összesen:</t>
  </si>
  <si>
    <t>Beruházások</t>
  </si>
  <si>
    <t>Felújítások</t>
  </si>
  <si>
    <t>Felhalmozási költségvetés összesen:</t>
  </si>
  <si>
    <t>Önkormányzat kiadásai összesen</t>
  </si>
  <si>
    <t>7.a./1</t>
  </si>
  <si>
    <t>Közhatalmi bevételek</t>
  </si>
  <si>
    <t>Szociális és igazgatási feladatok</t>
  </si>
  <si>
    <t>Humánigazgatási feladatok</t>
  </si>
  <si>
    <t>Szakosztályok</t>
  </si>
  <si>
    <t>Szociális és igazgatási feladatok összesen:</t>
  </si>
  <si>
    <t xml:space="preserve"> - egyéb  önkormányzatot megillető bírság</t>
  </si>
  <si>
    <t xml:space="preserve"> - termőföld bérbeadásából származó SZJA </t>
  </si>
  <si>
    <t xml:space="preserve"> - értékpapír kamat és hozam bevétel</t>
  </si>
  <si>
    <t xml:space="preserve">1.b) megyei hatáskörű könyvtárak feladatainak támogatása ( (Deák Ferenc Megyei   és Városi  Könyvtár) </t>
  </si>
  <si>
    <t xml:space="preserve">         Hevesi Sándor Színház és Griff Bábszínház állami támogatása</t>
  </si>
  <si>
    <t>Zala Megyei Diáksport Szövetség</t>
  </si>
  <si>
    <t>Zala Megyei Katasztrófavédelmi Igazgatóság</t>
  </si>
  <si>
    <t>Zala Megyei Katsztrófavédelmi, Tűzoltó és Polgári Védelmi Nyugdíjasok Egyesülete</t>
  </si>
  <si>
    <t>Zm. Magyar és Kínai Harcművészeti SE.</t>
  </si>
  <si>
    <t>Zala Megyei Levéltár</t>
  </si>
  <si>
    <t xml:space="preserve">Zala Megyei Népművészeti Egyesület </t>
  </si>
  <si>
    <t>ZM. Sportszövetségek Egyesülete</t>
  </si>
  <si>
    <t>Zala Volán Női Kosárlabda Klub</t>
  </si>
  <si>
    <t xml:space="preserve">Zalaegerszeg Felsőfokú Oktatásáért Közalapítvány </t>
  </si>
  <si>
    <t>Zalaegerszeg Jégsportjáért Alapítvány</t>
  </si>
  <si>
    <t>Zalaegerszeg Turizmusáért Egyesület</t>
  </si>
  <si>
    <t xml:space="preserve">Zalaegerszegi Atlétikai Club </t>
  </si>
  <si>
    <t xml:space="preserve">Zalaegerszegi Belvárosi LSC </t>
  </si>
  <si>
    <t xml:space="preserve">Zalaegerszegi Birkózó SE </t>
  </si>
  <si>
    <t xml:space="preserve">Zalaegerszegi Diabetes Egyesület </t>
  </si>
  <si>
    <t>Zeg. Football USC</t>
  </si>
  <si>
    <t>Zalaegerszegi Gasztrokulturális Egyesület</t>
  </si>
  <si>
    <t>Zalaegerszegi Hastánc Egyesület</t>
  </si>
  <si>
    <t>Zalaegerszegi Honvéd  Klub</t>
  </si>
  <si>
    <t>Zalaegerszegi Hagyományápoló Kertbarát és Kulturális Egyesület</t>
  </si>
  <si>
    <t>Zeg. Shotokan Karate Egyesület</t>
  </si>
  <si>
    <t>Zalaegerszegi Szív- és Érbeteg Egyesület</t>
  </si>
  <si>
    <t xml:space="preserve">Zalaegerszegi Tájékozódási Futó Club </t>
  </si>
  <si>
    <t xml:space="preserve">Zalaegerszegi Teke Klub </t>
  </si>
  <si>
    <t xml:space="preserve">Zalaegerszegi Triatlon Klub </t>
  </si>
  <si>
    <t xml:space="preserve">Zalaegerszegi Vívó Egylet </t>
  </si>
  <si>
    <t>Zalaegerszeg-Marosvásárhely Baráti Társaság</t>
  </si>
  <si>
    <t>Zalaegersz. Végzett Közgazd. Egy.</t>
  </si>
  <si>
    <t>Zalai Építk Móricz Zs. Műv.Egyesület</t>
  </si>
  <si>
    <t>Zalai Civil Életért Közhasznú Egyesület</t>
  </si>
  <si>
    <t>Zalai Harangláb Egyesület</t>
  </si>
  <si>
    <t>Zalai 47. Honvédalj</t>
  </si>
  <si>
    <t xml:space="preserve">Zala-Lap Könyv- és Lapkiadó Kft </t>
  </si>
  <si>
    <t xml:space="preserve">Zalai Magyar Nemzeti Szövetség </t>
  </si>
  <si>
    <t>Zalai Mentálhigiénés Egyesület</t>
  </si>
  <si>
    <t>Zalai Nyitott Szív Egyesület</t>
  </si>
  <si>
    <t xml:space="preserve">Zalai Polgári Körök Egyesület </t>
  </si>
  <si>
    <t>Zalai Táncegyüttes Egyesület</t>
  </si>
  <si>
    <t>Zalai Kutyabarátok Egyesülete</t>
  </si>
  <si>
    <t>Zalai Waldorf Egyesület</t>
  </si>
  <si>
    <t>Zsidó Hitközség</t>
  </si>
  <si>
    <t xml:space="preserve">ZTE Súlyemelő Klub </t>
  </si>
  <si>
    <t>ZTE Röplabda Klub</t>
  </si>
  <si>
    <t>ZTE Tenisz Klub</t>
  </si>
  <si>
    <t xml:space="preserve">ZTE ZÁÉV Teke Klub </t>
  </si>
  <si>
    <t>Dr. Zsiga Erzsébet fogorvos</t>
  </si>
  <si>
    <t>Gazdasági társaságok:</t>
  </si>
  <si>
    <t>Egerszegi Spor tés Turizmus Kft.</t>
  </si>
  <si>
    <t>Kontakt Humán KHT</t>
  </si>
  <si>
    <t>2016.                                 XII. 31-én</t>
  </si>
  <si>
    <t>Változás 2016. évben</t>
  </si>
  <si>
    <t>2017. évi tőke   törlesztés</t>
  </si>
  <si>
    <t>Közösségi hely kialakítása Andráshidán</t>
  </si>
  <si>
    <t>Szenterzsébethegyi közösségi tér felújítása</t>
  </si>
  <si>
    <t>Ságodi Óvoda kosárlabdapályájának felújítása</t>
  </si>
  <si>
    <t>Hatháza közösségi terén fedett létesítmény felállítása és közművel ellátása</t>
  </si>
  <si>
    <t>Kinizsi-Baross játszótér fejlesztése</t>
  </si>
  <si>
    <t>Baross G. u. játszótér kialakítása</t>
  </si>
  <si>
    <t xml:space="preserve">Játszótér kialakítása Rózsás u. buszforduló </t>
  </si>
  <si>
    <t>Platán sor 25. előtti park rendbetétele (új padok, mászóka, virágágyás)</t>
  </si>
  <si>
    <t>Kodály kispark fejlesztése</t>
  </si>
  <si>
    <t>Landorhegyi 20/a zöldterület fejlesztése</t>
  </si>
  <si>
    <t>Platán sor 26-28. sz. házak mögötti területen játszóeszközök létesítése</t>
  </si>
  <si>
    <t>Landorhegyi kültéri padok felújítása</t>
  </si>
  <si>
    <t>5./18</t>
  </si>
  <si>
    <t>Bartók Béla utcában kétüléses lengőhinta 1 db- bébi 1 db laphintával</t>
  </si>
  <si>
    <t>5./19</t>
  </si>
  <si>
    <t>5./20</t>
  </si>
  <si>
    <t>Kertvárosi kutyafuttató kialakítása</t>
  </si>
  <si>
    <t>Pózvai játszótérre játékok beszerzés</t>
  </si>
  <si>
    <t>5.a/12</t>
  </si>
  <si>
    <t>5.a/13</t>
  </si>
  <si>
    <t>5.a/14</t>
  </si>
  <si>
    <t>8./1.</t>
  </si>
  <si>
    <t>Apátfai temető kerítés építése</t>
  </si>
  <si>
    <t>8./2.</t>
  </si>
  <si>
    <t>Göcseji temető hátsó bejárat parkoló építés</t>
  </si>
  <si>
    <t>Gógánvölgyi infrastruktúra fejlesztése és javítása</t>
  </si>
  <si>
    <t xml:space="preserve">Mozgássérültek Zala megyei Egyesülete pihenőháza raktár és szerszámtároló létesítése </t>
  </si>
  <si>
    <t>Közösségi épület a Csácsi-hegyi kápolnakertbe</t>
  </si>
  <si>
    <t xml:space="preserve"> - önkorm.tulajdonban lévő intézmények energetikai auditjának elkészítése</t>
  </si>
  <si>
    <t>Sas utca - Jánkahegyi út csp átépítése, vízvezeték építés</t>
  </si>
  <si>
    <t>Ivókút létesítése az IFI centrumban</t>
  </si>
  <si>
    <t>Ivóvíz felújítások használati díj terhére a 32/2016. (III.03.)kgy.határozat alapján</t>
  </si>
  <si>
    <t>Deák téri ivókút vízellátása</t>
  </si>
  <si>
    <t>2.a/1</t>
  </si>
  <si>
    <t>2.a/2</t>
  </si>
  <si>
    <t>2.a/3</t>
  </si>
  <si>
    <t xml:space="preserve"> - "Komplex belváros rehabilitációs program Zalaegerszegen" projekt pályázati támogatással NYDOP-3.1.1/B1-13-k-2013-0005 </t>
  </si>
  <si>
    <t xml:space="preserve"> - ingatlaneladás </t>
  </si>
  <si>
    <t>106010 Lakóingatl. szoc.célú bérbeadása, üzemeltetése</t>
  </si>
  <si>
    <t xml:space="preserve"> - LÉSZ bérlemény üzemeltetés bevétele</t>
  </si>
  <si>
    <t>II. Felhalmozási célú kiadások</t>
  </si>
  <si>
    <t xml:space="preserve">MŰKÖDÉSI CÉLÚ BEVÉTELEK ÖSSZ:                      </t>
  </si>
  <si>
    <t>II. Felhalmozási célú bevételek</t>
  </si>
  <si>
    <t>2.) Beruházás</t>
  </si>
  <si>
    <t>3.) Felújítás</t>
  </si>
  <si>
    <t>4.) Céltartalék</t>
  </si>
  <si>
    <t xml:space="preserve">     Költségvetési felhalm. bevételei összesen:</t>
  </si>
  <si>
    <t xml:space="preserve">      Költségvetési felh.célú kiadásai összesen:</t>
  </si>
  <si>
    <t>FELHALMOZÁSI CÉLÚ BEVÉTELEK  ÖSSZESEN:</t>
  </si>
  <si>
    <t>FELHALMOZÁSI CÉLÚ KIADÁSOK ÖSSZESEN:</t>
  </si>
  <si>
    <t>BEVÉTELEK</t>
  </si>
  <si>
    <t>Tartalékok</t>
  </si>
  <si>
    <t>1.a/2</t>
  </si>
  <si>
    <t>1.a/3</t>
  </si>
  <si>
    <t>1.a/4</t>
  </si>
  <si>
    <t>4.a/1</t>
  </si>
  <si>
    <t>4.a/2</t>
  </si>
  <si>
    <t>4.a/3</t>
  </si>
  <si>
    <t>4.a/4</t>
  </si>
  <si>
    <t>4.a/5</t>
  </si>
  <si>
    <t>4.a/6</t>
  </si>
  <si>
    <t>4.a/7</t>
  </si>
  <si>
    <t>Előtervezések</t>
  </si>
  <si>
    <t>6.b/1</t>
  </si>
  <si>
    <t>6.b/2</t>
  </si>
  <si>
    <t>6.b/3</t>
  </si>
  <si>
    <t>2016. évi  eredeti előirányzat</t>
  </si>
  <si>
    <t>2016. évi  módosított előirányzat</t>
  </si>
  <si>
    <t>2016. évi eredeti előirányzat</t>
  </si>
  <si>
    <t>2016. évi módosított előirányzat</t>
  </si>
  <si>
    <t>B352</t>
  </si>
  <si>
    <t>Jövedéki adó</t>
  </si>
  <si>
    <t>Intézményi Gazdasági Ellátó Szervezet</t>
  </si>
  <si>
    <t>Zalaegerszegi Család- és Gyermekjóléti Központ</t>
  </si>
  <si>
    <t>Zalaegerszegi Egészségügyi Alapellátási Intézmény</t>
  </si>
  <si>
    <t>Zalaegerszegi Család-és Gyermekjóléti Központ</t>
  </si>
  <si>
    <t>221 902</t>
  </si>
  <si>
    <t xml:space="preserve"> - "Új Esély " projekt pályázati támogatás</t>
  </si>
  <si>
    <t xml:space="preserve"> - ZTE FC Zrt.  és  Sportszolg. Kft.támogatása  előző évi támogatás elszámolása</t>
  </si>
  <si>
    <t xml:space="preserve"> - közművesítési hozzájárulás</t>
  </si>
  <si>
    <t xml:space="preserve"> - köztisztaság szerződéses munkák téves kifizetés visszautalása</t>
  </si>
  <si>
    <t xml:space="preserve"> - "Helyi és helyközi közösségi közlekedés fejlesztése" projekt pályázati támogatás</t>
  </si>
  <si>
    <t xml:space="preserve"> - Idősek Otthona bérleti díj (Kolping OSZISZ)</t>
  </si>
  <si>
    <t xml:space="preserve"> - "Fiatalok" című köztéri alkotás megvalósításához pályázati támogatás</t>
  </si>
  <si>
    <t xml:space="preserve"> - Judo terem kialakításához EMMI támogatás</t>
  </si>
  <si>
    <t xml:space="preserve"> - belterületbe vonással kapcsolatos bevétel</t>
  </si>
  <si>
    <t xml:space="preserve"> - Labdarúgó Stadion fejlesztéséhez költségvetési támogatás, áfa visszaigénylés</t>
  </si>
  <si>
    <t>151 907</t>
  </si>
  <si>
    <t>151 915</t>
  </si>
  <si>
    <t>152 908</t>
  </si>
  <si>
    <t xml:space="preserve"> - kishaszonbérlet</t>
  </si>
  <si>
    <t>152 117</t>
  </si>
  <si>
    <t xml:space="preserve"> - KEOP ivóvíz vagyon használati díja</t>
  </si>
  <si>
    <t xml:space="preserve"> - Zalai Közszolgáltató Nonprofit Kft. bérleti díj eszközpark használata után</t>
  </si>
  <si>
    <t>151 910</t>
  </si>
  <si>
    <t xml:space="preserve"> - ZALAVÍZ Zrt. befizetése 2015. évről áthúzódó</t>
  </si>
  <si>
    <t xml:space="preserve"> - TOP projektek támogatása</t>
  </si>
  <si>
    <t xml:space="preserve"> - Városi strand pancsoló medence bérleti díj</t>
  </si>
  <si>
    <t xml:space="preserve"> - egyéb ingatlanhasznosítás (nem lakáscélú helyiségek bérl.díja)</t>
  </si>
  <si>
    <t xml:space="preserve"> - lakásalap  maradványának bevonása</t>
  </si>
  <si>
    <t>17194*</t>
  </si>
  <si>
    <t xml:space="preserve"> - közterület reklám célú bérbeadása</t>
  </si>
  <si>
    <t xml:space="preserve"> - 2015. évi maradvány igénybevétele áthúzódó felhalmozási feladatokhoz </t>
  </si>
  <si>
    <t xml:space="preserve"> - 2015. évi maradvány igénybevétele áthúzódó működési feladatokhoz</t>
  </si>
  <si>
    <t xml:space="preserve"> - 2015. évi maradvány igénybevétele új feladatokhoz</t>
  </si>
  <si>
    <t xml:space="preserve"> - építmény adó</t>
  </si>
  <si>
    <t xml:space="preserve"> - kommunális adó</t>
  </si>
  <si>
    <t xml:space="preserve"> - jövedéki adó</t>
  </si>
  <si>
    <t>082061 Múzeumi gyűjteményi tevékenység</t>
  </si>
  <si>
    <t xml:space="preserve"> - Göcseji Múzeum részére megelőlegezett támogatás visszafizetése</t>
  </si>
  <si>
    <t xml:space="preserve"> - oktatási intézményekkel kepcsolatos elszámolások, befizetések</t>
  </si>
  <si>
    <t xml:space="preserve"> - városi évfordulók, ünnepélyek</t>
  </si>
  <si>
    <t>Finanszíro-zási kiadások</t>
  </si>
  <si>
    <t xml:space="preserve"> - lakásfenntartási támogatási segély</t>
  </si>
  <si>
    <t xml:space="preserve"> - tűzifa támogatás</t>
  </si>
  <si>
    <t xml:space="preserve"> - egyszeri nevelési támogatás</t>
  </si>
  <si>
    <t xml:space="preserve"> - átmeneti segély</t>
  </si>
  <si>
    <t xml:space="preserve"> - méltányossági segély</t>
  </si>
  <si>
    <t xml:space="preserve"> - szociális krízis alap</t>
  </si>
  <si>
    <t>103010 Elhunyt személyek hátramaradottainak pénzbeli ellátása</t>
  </si>
  <si>
    <t xml:space="preserve"> - temetési segély</t>
  </si>
  <si>
    <t xml:space="preserve"> - adósságkezelési támogatás</t>
  </si>
  <si>
    <t xml:space="preserve"> - adósságkezeléshez kapcsolódó lakásfenntartási támogatás</t>
  </si>
  <si>
    <t xml:space="preserve"> - lakhatási krízis alap Lakásalapból</t>
  </si>
  <si>
    <t xml:space="preserve"> - "Lakhatásért" Közalapítvány támogatása</t>
  </si>
  <si>
    <t>2015. évről áthúzódó feladat</t>
  </si>
  <si>
    <t xml:space="preserve"> - Pannon Egyetem költségtérítéses hallgatók támogatása</t>
  </si>
  <si>
    <t xml:space="preserve"> - Waldorf óvoda támogatása</t>
  </si>
  <si>
    <t xml:space="preserve"> - Játékmackó Pedagógiai Alapítvány támogatása</t>
  </si>
  <si>
    <t xml:space="preserve"> - Kölcsey F.Gimn.természettudományos labor eszközpótlás,javítás</t>
  </si>
  <si>
    <t xml:space="preserve"> - erdei iskola működésének támogatása</t>
  </si>
  <si>
    <t xml:space="preserve"> - Tanévnyító rendezvény (Vizslapark)</t>
  </si>
  <si>
    <t xml:space="preserve"> - Zalaegerszegi Városi Diáknapok</t>
  </si>
  <si>
    <t xml:space="preserve"> - Erdődy Hűvös kastély működési támogatása Notre Dame Női Kanonok- és Tanítórend részére</t>
  </si>
  <si>
    <t xml:space="preserve"> - Fazekas-keramikus találkozó</t>
  </si>
  <si>
    <t xml:space="preserve"> - Kvártélyház támogatása</t>
  </si>
  <si>
    <t xml:space="preserve"> - Kamaratánc Fesztivál</t>
  </si>
  <si>
    <t xml:space="preserve"> - Fánky Fesztivál</t>
  </si>
  <si>
    <t xml:space="preserve"> -  táncház mozgalom</t>
  </si>
  <si>
    <t xml:space="preserve"> - Dús László album</t>
  </si>
  <si>
    <t xml:space="preserve"> - ösztöndíjak kommunikációja</t>
  </si>
  <si>
    <t xml:space="preserve"> -  folk hétvége</t>
  </si>
  <si>
    <t xml:space="preserve">  - komolyzenei hétvége</t>
  </si>
  <si>
    <t xml:space="preserve"> - '47-es Honvéd Zászlóalj Hagyományőrző Egyesület támogatása</t>
  </si>
  <si>
    <t xml:space="preserve"> - 1956-os forradalom 60. évfordulója</t>
  </si>
  <si>
    <t xml:space="preserve"> - Zalegerszeg Kultúrájáért Közalapítvány támogatása</t>
  </si>
  <si>
    <t xml:space="preserve"> - Zalaegerszegi Honvéd Klub támogatása</t>
  </si>
  <si>
    <t xml:space="preserve"> - 2016. évi közösségi, művészeti pályázatok</t>
  </si>
  <si>
    <t xml:space="preserve"> - Idősek otthona működési támogatás ( Kolping) </t>
  </si>
  <si>
    <t xml:space="preserve"> - fogászati alapellátás 2016. évi önkormányzati támogatása</t>
  </si>
  <si>
    <t xml:space="preserve"> - egyéb szociális szolgáltatás</t>
  </si>
  <si>
    <t xml:space="preserve"> - Család- és gyermekjóléti központok egyszeri támogatása</t>
  </si>
  <si>
    <t xml:space="preserve"> - Csácsbozsok NSE sportlét.bérleti díj</t>
  </si>
  <si>
    <t xml:space="preserve"> - Göcsej Sportklub Futsal szakosztálya támogatása</t>
  </si>
  <si>
    <t xml:space="preserve"> - Zalaegerszegi Judo SE támogatása</t>
  </si>
  <si>
    <t xml:space="preserve"> - ZTC (Tájfutó Club) támogatása</t>
  </si>
  <si>
    <t xml:space="preserve"> - Profi Boksz Gála 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</si>
  <si>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</si>
  <si>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</si>
  <si>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</si>
  <si>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gördeszkapálya ledes világítás, burkolatjavítás</t>
  </si>
  <si>
    <t>Kosztolányi óvoda felújítás, támogatás</t>
  </si>
  <si>
    <t>Petőfi óvoda felújítás, támogatás</t>
  </si>
  <si>
    <t>Kis u óvoda régi szárnyában nyílászáró csere</t>
  </si>
  <si>
    <t>Szent László utcai Óvoda felújítás</t>
  </si>
  <si>
    <t>B74</t>
  </si>
  <si>
    <t>B75</t>
  </si>
  <si>
    <t xml:space="preserve"> - köztéri szobrok, emlékművek helyreállítása, javítása</t>
  </si>
  <si>
    <t xml:space="preserve"> - kéményseprő-ipari közszolgálatás ellátása</t>
  </si>
  <si>
    <t xml:space="preserve"> - gyepmesteri tev.ellátásához eszköz és munkaruha biztosítása</t>
  </si>
  <si>
    <t>Árvízvédelmi raktár feltöltése</t>
  </si>
  <si>
    <t>Vízjogi engedélyezési eljárások díja</t>
  </si>
  <si>
    <t>Szentmártoni út - Jegenyés u. sarok csap-csatorna építés</t>
  </si>
  <si>
    <t>Kikelet u. Bartók lakópark csapadékvízelvezetése</t>
  </si>
  <si>
    <t>Lokális csapadékvízelvezetési munkák elvégzése</t>
  </si>
  <si>
    <t>Árvízvédelmi létesítmények felújítása</t>
  </si>
  <si>
    <t>Apátfa vízelvezető árok felújítása</t>
  </si>
  <si>
    <t>Avas árok burkolatának felújítása</t>
  </si>
  <si>
    <t>1./12</t>
  </si>
  <si>
    <t>Pintér Máté u. csapadékcsatorna II. ü.</t>
  </si>
  <si>
    <t>1./13</t>
  </si>
  <si>
    <t>Hegyalja u. - Pálóczi út kereszteződésénél lévő parkoló csapadékvíz elvezetése</t>
  </si>
  <si>
    <t>1./14</t>
  </si>
  <si>
    <t>Hegyalja u. 54-60. sz. ház déli oldalán út és csapadékvíz elvezetés felújítása</t>
  </si>
  <si>
    <t>1./15</t>
  </si>
  <si>
    <t>Csapadékvíz elvezetés Csácsban</t>
  </si>
  <si>
    <t>Szentmártoni u. csapadékcsatorna építése</t>
  </si>
  <si>
    <t>Szennyvíztársulástól átvett víziközmű vagyon fejlesztésére pénzeszköz átadás Szennyvíztársulás részére a 32/2016. (III.03.) kgy.határozat alapján</t>
  </si>
  <si>
    <t>2.a/3.</t>
  </si>
  <si>
    <t>Új köztemető ivóvízrendszerének hibaelhárítása</t>
  </si>
  <si>
    <t>Világítás a Berzsenyi belső felnőtt játszóteréhez</t>
  </si>
  <si>
    <t>Jókai 47-49 játszótér melletti járda világítás</t>
  </si>
  <si>
    <t>Juhász Gy vasúti aluljáró világítás felújítás</t>
  </si>
  <si>
    <t>Vizslaparki Petőfi torkolat 1 db kzv oszlop létesítés</t>
  </si>
  <si>
    <t>Piactér környéki kzv.problémák megoldésa</t>
  </si>
  <si>
    <t>Madách-Gasparich járda kzv létesítés</t>
  </si>
  <si>
    <t>Köztéri szobrok, műtárgyak megvilágításának felújítása</t>
  </si>
  <si>
    <t>3./8</t>
  </si>
  <si>
    <t>Közvilágítás fejlesztése Botfán és a páterdombi városrészben</t>
  </si>
  <si>
    <t>3./9</t>
  </si>
  <si>
    <t>Szívhegyi villanyellátás bővítés</t>
  </si>
  <si>
    <t>3./10</t>
  </si>
  <si>
    <t>Izzó utca villanyellátás bővítés</t>
  </si>
  <si>
    <t>3./11</t>
  </si>
  <si>
    <t>Közvilágítás korszerűsítés  KEOP projekttel nem támogatott területen</t>
  </si>
  <si>
    <t xml:space="preserve">Út-járda parkoló </t>
  </si>
  <si>
    <t>Parkolóórák telepítés</t>
  </si>
  <si>
    <t>Platán sor burkolat felújítás</t>
  </si>
  <si>
    <t>Aranyoslapi átkötő korszerűsítése</t>
  </si>
  <si>
    <t>Kossuth utca térkőburkolat felújítás</t>
  </si>
  <si>
    <t>Cimpóhegyi út aszfaltozása II. ütem</t>
  </si>
  <si>
    <t>Hársas u. meredek szakasz felújítása</t>
  </si>
  <si>
    <t>Csácsi hegyi út rézsű felett útfelújítás</t>
  </si>
  <si>
    <t xml:space="preserve"> - pénzeszközök lekötött bankbetétként elhelyezése</t>
  </si>
  <si>
    <t>Mise út burkolatfelújítás</t>
  </si>
  <si>
    <t>Balesetveszélyes rézsűk, partfalak stabilizálása (Csács, Rövidjánka, Gógánhegy)</t>
  </si>
  <si>
    <t>Mezőgazdasági utak felújítása, telekrendezés</t>
  </si>
  <si>
    <t>Kazinczy u.parkoló sáv, járda felújítása</t>
  </si>
  <si>
    <t>Móra F. u. gázvezeték rekonstrulciót követő fél pályás burkolat felújítás</t>
  </si>
  <si>
    <t>Gyimesi utcai parkoló felújításának II. üteme</t>
  </si>
  <si>
    <t>Tehermentesítő út melletti járdaburkolat aszfaltozása</t>
  </si>
  <si>
    <t>Kosztolányi tér 29. járda felújítása</t>
  </si>
  <si>
    <t>Andráshida utca Templom parkoló felújítás</t>
  </si>
  <si>
    <t>Cserfa u - Gébárti út összekötő (Kisbolt melletti) járda felújítása</t>
  </si>
  <si>
    <t>Akácfa utca felújítás II. ütem</t>
  </si>
  <si>
    <t>Virágzómező u. útfelújítás</t>
  </si>
  <si>
    <t>Ságodi u. járda felújítása</t>
  </si>
  <si>
    <t>Belvárosi járda-parkoló felújítás</t>
  </si>
  <si>
    <t>Kovács Károly tér 4. előtt járdafelújítás - Magas tömbház</t>
  </si>
  <si>
    <t>Kertész utca végének aszfaltozása</t>
  </si>
  <si>
    <t>Berzsenyi út járda felújítás a Kovács K. tér - Stadion u. között I. ütem</t>
  </si>
  <si>
    <t>Járdák-lépcsők lokális javítása Páterdombon</t>
  </si>
  <si>
    <t>Öreghegyi u. aszfaltozása II. ütem</t>
  </si>
  <si>
    <t>Posta u. - Hegyi u. buszváró kihelyezése</t>
  </si>
  <si>
    <t>Platán 1-3. parkoló II. ütem: térbukolat kihelyezése</t>
  </si>
  <si>
    <t xml:space="preserve">Platán 1. előtti járda és útburkolat építése </t>
  </si>
  <si>
    <t>Mikes utca - Jókai utca által lehatárolt terület: parkoló aszfaltozása</t>
  </si>
  <si>
    <t>Arany J. u. 69-71. parkolórész rendbetétele</t>
  </si>
  <si>
    <t xml:space="preserve">Batsányi utca burkolatfelújítás IV. üteme </t>
  </si>
  <si>
    <t>Flórián utca végének rendbetételének folytatása</t>
  </si>
  <si>
    <t>Bazita buszmegállók (3)</t>
  </si>
  <si>
    <t>Toposházi járda felújítása</t>
  </si>
  <si>
    <t>Király horhos szegélyek felújítása</t>
  </si>
  <si>
    <t>Platán sor 40. sz. ház mögött 3-4 db zúzalékos parkolóhely kialakítása</t>
  </si>
  <si>
    <t>Landorhegyi u. 25-29. sz. társasházak mögötti járdaszakasz felújítása, rézsűstabilizálása II. ütem</t>
  </si>
  <si>
    <t>4./42</t>
  </si>
  <si>
    <t>Landorhegyi út 1-5. sz. társasházak előtti 50 m-es járdaszakasz felújítása</t>
  </si>
  <si>
    <t>4./43</t>
  </si>
  <si>
    <t>Kodály úti emeletes garázssor mögötti út zúzalékozása</t>
  </si>
  <si>
    <t>4./44</t>
  </si>
  <si>
    <t>Nyár utcai garázssor zúzalékolása</t>
  </si>
  <si>
    <t>4./45</t>
  </si>
  <si>
    <t>Szarkaláb utca aszfaltozása II. ütem</t>
  </si>
  <si>
    <t>4./46</t>
  </si>
  <si>
    <t>Pais Dezső utcában a parkolóból levezető lépcsők és a járda felújítása</t>
  </si>
  <si>
    <t>4./47</t>
  </si>
  <si>
    <t>4./48</t>
  </si>
  <si>
    <t>Bartók Béla utcában járda építés a játszótér mellett I. ütem</t>
  </si>
  <si>
    <t>4./49</t>
  </si>
  <si>
    <t>Katona József utca - Orsolya tér közti szakasz útfelújítása</t>
  </si>
  <si>
    <t>4./50</t>
  </si>
  <si>
    <t>4./51</t>
  </si>
  <si>
    <t>Jánkahegyi felújítások támogatása (vízelvezetés, gépkocsi elkerülő szakaszok kialakítása)</t>
  </si>
  <si>
    <t>4./52</t>
  </si>
  <si>
    <t xml:space="preserve">Járda és parkoló felújítások Átalszegett utcában </t>
  </si>
  <si>
    <t>4./53</t>
  </si>
  <si>
    <t>Köztársaság u. 69. előtti átkötő járda felújítása</t>
  </si>
  <si>
    <t>4./54</t>
  </si>
  <si>
    <t>Fejér György utca rekonstrukciója - Köztársaság út és Lehel utca közti szakasz (Kertvárosi posta)</t>
  </si>
  <si>
    <t>4./55</t>
  </si>
  <si>
    <t>Átalszegett u. 15. mögötti parkoló rekonstrukciója</t>
  </si>
  <si>
    <t>4./56</t>
  </si>
  <si>
    <t>Mészáros L.u. 6. előtti útszakasz aszfaltozása</t>
  </si>
  <si>
    <t>4./57</t>
  </si>
  <si>
    <t>4./58</t>
  </si>
  <si>
    <t xml:space="preserve">Bodza utca burkolatának javítása </t>
  </si>
  <si>
    <t>4./59</t>
  </si>
  <si>
    <t>Köztársaság u. 82-92. sz. ház nyugati oldalán lévő út aszfaltozása</t>
  </si>
  <si>
    <t>4./60</t>
  </si>
  <si>
    <t>Csilla utca járdaépítés I. ütem</t>
  </si>
  <si>
    <t>4./61</t>
  </si>
  <si>
    <t>Csácsi úti járdaépítés</t>
  </si>
  <si>
    <t>4./62</t>
  </si>
  <si>
    <t>Berzsenyi utca 24. előtt parkolóépítés I. ütem</t>
  </si>
  <si>
    <t>4./63</t>
  </si>
  <si>
    <t>Csácsi hegy útfelújítások</t>
  </si>
  <si>
    <t>Karácsony S. u.vízvezeték utáni felújítás</t>
  </si>
  <si>
    <t>4.a/12.</t>
  </si>
  <si>
    <t>Ivókút létesítése köztéri parkokba, játszóterekre</t>
  </si>
  <si>
    <t>Csácsi  Hegyi Állatsimogató és Állatotthon Egyesület</t>
  </si>
  <si>
    <t>Izsák Imre" Az Oktatás Jövőjéért "Alapítvány</t>
  </si>
  <si>
    <t>Csács-I-Zsák Egyesület</t>
  </si>
  <si>
    <t xml:space="preserve">Albatrosz Táncművészeti Társulat </t>
  </si>
  <si>
    <t>Andé Kiadói Bt</t>
  </si>
  <si>
    <t xml:space="preserve">Gondozási Központ </t>
  </si>
  <si>
    <t>Remény Gyermekei Alapítvány</t>
  </si>
  <si>
    <t>Zalai Népfőiskolai Egyesület</t>
  </si>
  <si>
    <t>Kerékpártárolók létesítése intézményekbe</t>
  </si>
  <si>
    <t>Gulág emlékmű kőfaragási munkálatainak elvégzése, környezetének rendezése</t>
  </si>
  <si>
    <t xml:space="preserve"> Törzsvagyon körébe tartozó részesedések összesen:</t>
  </si>
  <si>
    <t xml:space="preserve">Törzsvagyonba körébe nem tartozó részesedések  összesen: </t>
  </si>
  <si>
    <t>Tulajdoni részesedés aránya 2016. 12.31-én</t>
  </si>
  <si>
    <t>I. Törzsvagyon körébe tartozó részesedések</t>
  </si>
  <si>
    <t xml:space="preserve"> - díszokleveles pedagógusok ünnepsége és jutalmazása</t>
  </si>
  <si>
    <t>013350 Az önkorm. vagyonnal való gazd. kapcs. feladatok</t>
  </si>
  <si>
    <t xml:space="preserve"> - saját fenntartású, illetve működtetésű intézmények karbantartása</t>
  </si>
  <si>
    <t xml:space="preserve"> - Zeg.Felsőfokú Oktatásáért Közalapítvány támogatása</t>
  </si>
  <si>
    <t>084070 A fiatalok társ. integrációját segítő struktúra, szakmai szolgált. fejlesztése, működtetése</t>
  </si>
  <si>
    <t xml:space="preserve"> - Zalaegerszegi Főiskolások Egyesülete</t>
  </si>
  <si>
    <t>074052 Kábítószer megelőzés programja</t>
  </si>
  <si>
    <t xml:space="preserve"> - Zalaegerszegi Kábítószerügyi Egyeztető Fórum</t>
  </si>
  <si>
    <t xml:space="preserve"> - Augusztus 20-i falumúzeumi rendezvény</t>
  </si>
  <si>
    <t>2./3.</t>
  </si>
  <si>
    <t>Kazinczy tér 11. ivóvízhálózat szétválasztása</t>
  </si>
  <si>
    <t xml:space="preserve">Rákóczi u. Arany J.u. és Mártírok útja között lévő szakaszán üzemelő csapadékcsatorna és ivóvízvezeték </t>
  </si>
  <si>
    <t>Családok otthonteremtési kedvezménye (Lakásalap)</t>
  </si>
  <si>
    <t xml:space="preserve"> Csarnoképítés a Tudományos Technológai parkban</t>
  </si>
  <si>
    <t>10./3.4</t>
  </si>
  <si>
    <t xml:space="preserve"> Alsóerdőn tervezett sport -és rekreációs kp. kialakítása</t>
  </si>
  <si>
    <t>10./3.5</t>
  </si>
  <si>
    <t xml:space="preserve"> Intermodális Közösségi Közlekedési csomópont Zalaegerszegen</t>
  </si>
  <si>
    <t>10./3.6</t>
  </si>
  <si>
    <t xml:space="preserve">Csarnoképítéshez kapcsolódó  0792/15 hrsz-ú ingatlanon művelési ág változás költsége </t>
  </si>
  <si>
    <t>10.a/1.</t>
  </si>
  <si>
    <t xml:space="preserve">  ZMJV ITP projektjeinek előkészítésével kapcsolatos 2015. évről áthúzódó kiadások</t>
  </si>
  <si>
    <t xml:space="preserve"> - kiemelt projektek működési kiadásai</t>
  </si>
  <si>
    <t xml:space="preserve"> - Ingatlan értékesítések közvetítői díja</t>
  </si>
  <si>
    <t xml:space="preserve"> - Lakásalappal kapcsolatos kiadások</t>
  </si>
  <si>
    <t>Arany János-Mártírok összekötő  úthoz területvásárlás I. ütem</t>
  </si>
  <si>
    <t>Belvárosrehabiltációhoz kapcsolódó fejlesztések (Lakásalapból)</t>
  </si>
  <si>
    <t xml:space="preserve"> - közterület reklám célú bérbeadásához kapcsolódó kiadás</t>
  </si>
  <si>
    <t xml:space="preserve"> - közrendvédelmi rendelettel kapcsolatos kiadások</t>
  </si>
  <si>
    <t xml:space="preserve"> - Zalaegerszegi Polgárőr Egyesületek Szövetségének támogatása</t>
  </si>
  <si>
    <t xml:space="preserve"> - Közterületfelügyeleti bírság továbbutalása</t>
  </si>
  <si>
    <t>Térfigyelő kamerák megújítása</t>
  </si>
  <si>
    <t>Díszterem felújítása</t>
  </si>
  <si>
    <t xml:space="preserve"> - 2015. évi normatív hozzájárulás elszámolása </t>
  </si>
  <si>
    <t xml:space="preserve"> - 2016. évi állami hozzájárulás előleg visszafizetése </t>
  </si>
  <si>
    <t xml:space="preserve"> - dolgozói lakásépítés és -vaásárlás támogatása</t>
  </si>
  <si>
    <t xml:space="preserve"> - Zalaegerszegi Szociális Társulás működési hozzájárulás</t>
  </si>
  <si>
    <t xml:space="preserve"> - Múzeum kieső régészeti bevételének kompenzálása visszatérítendő támogatással </t>
  </si>
  <si>
    <t xml:space="preserve"> - Városi TV működési támogatása</t>
  </si>
  <si>
    <t>191 111</t>
  </si>
  <si>
    <t xml:space="preserve"> - Városi  Fedett uszoda működési  támogatása</t>
  </si>
  <si>
    <t xml:space="preserve"> - Turisztikai feladatok</t>
  </si>
  <si>
    <t xml:space="preserve"> - tagsági díjak ( MJVSZ stb.)</t>
  </si>
  <si>
    <t xml:space="preserve"> - Egerszegi Sport és Turizmus Kft. működési támogatása</t>
  </si>
  <si>
    <t xml:space="preserve"> - egyszeri gyermekvédelmi támogatás(Erzsébet utalvány)</t>
  </si>
  <si>
    <t>1./1/6</t>
  </si>
  <si>
    <t>Ságodi óvodában kazáncsere</t>
  </si>
  <si>
    <t>1./2./9.</t>
  </si>
  <si>
    <t>Liszt F.tagiskola tornaterem öltözőinek és kapcsolódó vizesblokkjainak felújítása</t>
  </si>
  <si>
    <t xml:space="preserve">4./4. </t>
  </si>
  <si>
    <t>Városi Sportcentrumban atlétikai pálya felújítása</t>
  </si>
  <si>
    <t xml:space="preserve">4./5. </t>
  </si>
  <si>
    <t>ZTE Tenisz klub épületének tetőfelújítása</t>
  </si>
  <si>
    <t xml:space="preserve"> -területrendezési és egyéb eljárások költségei főépítészi feladatokhoz</t>
  </si>
  <si>
    <t xml:space="preserve"> - fedett fürdő jegyár kompenzáció</t>
  </si>
  <si>
    <t>1./16.</t>
  </si>
  <si>
    <t>Zrínyi Miklós Gimnázium udvarának csapadékvíz elvezetése</t>
  </si>
  <si>
    <t>1./17.</t>
  </si>
  <si>
    <t>Móra F.u. szennyvízcsatorna szűkítők és fedlapok cseréje</t>
  </si>
  <si>
    <t>1./18.</t>
  </si>
  <si>
    <t>Kölcsey Gimnázium belső csapadékvízelvezetése és árnyékolók beszerzése</t>
  </si>
  <si>
    <t>4./64.</t>
  </si>
  <si>
    <t>Fizető parkolók kialakítása (Október 6.tér, Budai Nagy A.u.)</t>
  </si>
  <si>
    <t>4./65.</t>
  </si>
  <si>
    <t>Csillagközi Óvoda a kerékpárúttal összekötő járda építése</t>
  </si>
  <si>
    <t>Buszvárók telepítése</t>
  </si>
  <si>
    <t>Köztársaság u. (Erkel F.-Fejér Gy.) szennyvízcsatorna rekonstrukciót követő félpályás útburkolat helyreállítás</t>
  </si>
  <si>
    <t>Hegyalja - Sas utca kereszteződésénél található játszótér felújítása</t>
  </si>
  <si>
    <t>Közösségi tér fejlesztése Vorhotán</t>
  </si>
  <si>
    <t xml:space="preserve">Közösségi tér fejlesztése Újhegyen </t>
  </si>
  <si>
    <t>Református lelkészi hivatal nyílászárók cseréjéhez pénzeszköz átadás</t>
  </si>
  <si>
    <t>TOP-6.6.1 Egészségügyi alapellátó rendszer infrastruktúra fejlesztése</t>
  </si>
  <si>
    <t>TOP-6.6.2 Szociális szolgáltatások infrastruktúra fejlesztése</t>
  </si>
</sst>
</file>

<file path=xl/styles.xml><?xml version="1.0" encoding="utf-8"?>
<styleSheet xmlns="http://schemas.openxmlformats.org/spreadsheetml/2006/main">
  <numFmts count="5">
    <numFmt numFmtId="43" formatCode="_-* #,##0.00\ _F_t_-;\-* #,##0.00\ _F_t_-;_-* &quot;-&quot;??\ _F_t_-;_-@_-"/>
    <numFmt numFmtId="164" formatCode="0.0"/>
    <numFmt numFmtId="165" formatCode="#,##0.0"/>
    <numFmt numFmtId="166" formatCode="#,##0.0000"/>
    <numFmt numFmtId="167" formatCode="_-* #,##0\ _F_t_-;\-* #,##0\ _F_t_-;_-* &quot;-&quot;??\ _F_t_-;_-@_-"/>
  </numFmts>
  <fonts count="119">
    <font>
      <sz val="10"/>
      <name val="Times New Roman CE"/>
      <charset val="238"/>
    </font>
    <font>
      <b/>
      <sz val="10"/>
      <name val="Times New Roman CE"/>
      <charset val="238"/>
    </font>
    <font>
      <i/>
      <sz val="10"/>
      <name val="Times New Roman CE"/>
      <charset val="238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i/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9"/>
      <name val="Arial CE"/>
      <family val="2"/>
      <charset val="238"/>
    </font>
    <font>
      <sz val="10"/>
      <name val="MS Sans Serif"/>
      <family val="2"/>
      <charset val="238"/>
    </font>
    <font>
      <sz val="11"/>
      <color indexed="8"/>
      <name val="Arial"/>
      <family val="2"/>
      <charset val="238"/>
    </font>
    <font>
      <sz val="11"/>
      <color indexed="9"/>
      <name val="Arial"/>
      <family val="2"/>
      <charset val="238"/>
    </font>
    <font>
      <sz val="11"/>
      <color indexed="62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b/>
      <sz val="11"/>
      <color indexed="9"/>
      <name val="Arial"/>
      <family val="2"/>
      <charset val="238"/>
    </font>
    <font>
      <sz val="11"/>
      <color indexed="10"/>
      <name val="Arial"/>
      <family val="2"/>
      <charset val="238"/>
    </font>
    <font>
      <sz val="11"/>
      <color indexed="52"/>
      <name val="Arial"/>
      <family val="2"/>
      <charset val="238"/>
    </font>
    <font>
      <sz val="11"/>
      <color indexed="17"/>
      <name val="Arial"/>
      <family val="2"/>
      <charset val="238"/>
    </font>
    <font>
      <b/>
      <sz val="11"/>
      <color indexed="63"/>
      <name val="Arial"/>
      <family val="2"/>
      <charset val="238"/>
    </font>
    <font>
      <i/>
      <sz val="11"/>
      <color indexed="23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20"/>
      <name val="Arial"/>
      <family val="2"/>
      <charset val="238"/>
    </font>
    <font>
      <sz val="11"/>
      <color indexed="60"/>
      <name val="Arial"/>
      <family val="2"/>
      <charset val="238"/>
    </font>
    <font>
      <b/>
      <sz val="11"/>
      <color indexed="52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Times New Roman"/>
      <family val="1"/>
      <charset val="238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1"/>
    </font>
    <font>
      <sz val="10"/>
      <color indexed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8.1"/>
      <name val="Times New Roman"/>
      <family val="1"/>
      <charset val="238"/>
    </font>
    <font>
      <sz val="9"/>
      <name val="MS Sans Serif"/>
      <family val="2"/>
      <charset val="238"/>
    </font>
    <font>
      <i/>
      <sz val="10"/>
      <name val="MS Sans Serif"/>
      <family val="2"/>
      <charset val="238"/>
    </font>
    <font>
      <b/>
      <i/>
      <sz val="9"/>
      <color indexed="10"/>
      <name val="Times New Roman"/>
      <family val="1"/>
      <charset val="238"/>
    </font>
    <font>
      <sz val="10"/>
      <name val="Arial"/>
      <family val="2"/>
    </font>
    <font>
      <i/>
      <sz val="10"/>
      <name val="Times New Roman"/>
      <family val="1"/>
      <charset val="238"/>
    </font>
    <font>
      <sz val="8"/>
      <name val="Times New Roman CE"/>
      <charset val="238"/>
    </font>
    <font>
      <i/>
      <sz val="8"/>
      <name val="Times New Roman CE"/>
      <charset val="238"/>
    </font>
    <font>
      <sz val="9"/>
      <color indexed="8"/>
      <name val="Times New Roman"/>
      <family val="1"/>
      <charset val="238"/>
    </font>
    <font>
      <b/>
      <sz val="9"/>
      <name val="Arial CE"/>
      <charset val="238"/>
    </font>
    <font>
      <sz val="9"/>
      <name val="Times New Roman"/>
      <family val="1"/>
      <charset val="1"/>
    </font>
    <font>
      <sz val="8"/>
      <color indexed="10"/>
      <name val="Times New Roman"/>
      <family val="1"/>
      <charset val="238"/>
    </font>
    <font>
      <b/>
      <sz val="10"/>
      <name val="Arial"/>
      <family val="2"/>
      <charset val="238"/>
    </font>
    <font>
      <b/>
      <i/>
      <sz val="8"/>
      <name val="Times New Roman CE"/>
      <family val="1"/>
      <charset val="238"/>
    </font>
    <font>
      <b/>
      <sz val="9"/>
      <name val="Times New Roman CE"/>
      <family val="1"/>
      <charset val="238"/>
    </font>
    <font>
      <sz val="9"/>
      <name val="Times New Roman CE"/>
      <family val="1"/>
      <charset val="238"/>
    </font>
    <font>
      <b/>
      <sz val="9"/>
      <name val="Arial"/>
      <family val="2"/>
      <charset val="238"/>
    </font>
    <font>
      <b/>
      <i/>
      <sz val="9"/>
      <name val="Times New Roman CE"/>
      <family val="1"/>
      <charset val="238"/>
    </font>
    <font>
      <b/>
      <i/>
      <sz val="8"/>
      <name val="Times New Roman CE"/>
      <charset val="238"/>
    </font>
    <font>
      <sz val="8"/>
      <name val="Times New Roman CE"/>
      <family val="1"/>
      <charset val="238"/>
    </font>
    <font>
      <b/>
      <i/>
      <sz val="11"/>
      <name val="Times New Roman CE"/>
      <charset val="238"/>
    </font>
    <font>
      <sz val="9"/>
      <name val="Times New Roman CE"/>
      <charset val="238"/>
    </font>
    <font>
      <b/>
      <i/>
      <sz val="11"/>
      <name val="Times New Roman"/>
      <family val="1"/>
      <charset val="238"/>
    </font>
    <font>
      <sz val="8"/>
      <name val="MS Sans Serif"/>
      <charset val="238"/>
    </font>
    <font>
      <sz val="10"/>
      <color indexed="17"/>
      <name val="Arial"/>
      <family val="2"/>
      <charset val="238"/>
    </font>
    <font>
      <b/>
      <i/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Times New Roman CE"/>
      <charset val="238"/>
    </font>
    <font>
      <b/>
      <sz val="10"/>
      <name val="Arial CE"/>
      <charset val="238"/>
    </font>
    <font>
      <sz val="8"/>
      <name val="Arial"/>
      <family val="2"/>
      <charset val="238"/>
    </font>
    <font>
      <i/>
      <sz val="9"/>
      <name val="Times New Roman CE"/>
      <charset val="238"/>
    </font>
    <font>
      <b/>
      <i/>
      <sz val="10"/>
      <name val="Times New Roman CE"/>
      <family val="1"/>
      <charset val="238"/>
    </font>
    <font>
      <b/>
      <i/>
      <u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"/>
      <family val="1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i/>
      <sz val="12"/>
      <name val="Arial"/>
      <family val="2"/>
      <charset val="238"/>
    </font>
    <font>
      <b/>
      <i/>
      <sz val="9"/>
      <name val="Arial"/>
      <family val="2"/>
      <charset val="238"/>
    </font>
    <font>
      <b/>
      <i/>
      <sz val="11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9"/>
      </patternFill>
    </fill>
    <fill>
      <patternFill patternType="solid">
        <fgColor indexed="9"/>
        <bgColor indexed="8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gray125">
        <fgColor indexed="9"/>
        <bgColor indexed="42"/>
      </patternFill>
    </fill>
  </fills>
  <borders count="10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84">
    <xf numFmtId="0" fontId="0" fillId="0" borderId="0"/>
    <xf numFmtId="0" fontId="62" fillId="2" borderId="0" applyNumberFormat="0" applyBorder="0" applyAlignment="0" applyProtection="0"/>
    <xf numFmtId="0" fontId="62" fillId="3" borderId="0" applyNumberFormat="0" applyBorder="0" applyAlignment="0" applyProtection="0"/>
    <xf numFmtId="0" fontId="18" fillId="4" borderId="0" applyNumberFormat="0" applyBorder="0" applyAlignment="0" applyProtection="0"/>
    <xf numFmtId="0" fontId="61" fillId="5" borderId="0" applyNumberFormat="0" applyBorder="0" applyAlignment="0" applyProtection="0"/>
    <xf numFmtId="0" fontId="18" fillId="6" borderId="0" applyNumberFormat="0" applyBorder="0" applyAlignment="0" applyProtection="0"/>
    <xf numFmtId="0" fontId="61" fillId="7" borderId="0" applyNumberFormat="0" applyBorder="0" applyAlignment="0" applyProtection="0"/>
    <xf numFmtId="0" fontId="18" fillId="8" borderId="0" applyNumberFormat="0" applyBorder="0" applyAlignment="0" applyProtection="0"/>
    <xf numFmtId="0" fontId="61" fillId="9" borderId="0" applyNumberFormat="0" applyBorder="0" applyAlignment="0" applyProtection="0"/>
    <xf numFmtId="0" fontId="18" fillId="10" borderId="0" applyNumberFormat="0" applyBorder="0" applyAlignment="0" applyProtection="0"/>
    <xf numFmtId="0" fontId="61" fillId="11" borderId="0" applyNumberFormat="0" applyBorder="0" applyAlignment="0" applyProtection="0"/>
    <xf numFmtId="0" fontId="18" fillId="12" borderId="0" applyNumberFormat="0" applyBorder="0" applyAlignment="0" applyProtection="0"/>
    <xf numFmtId="0" fontId="61" fillId="13" borderId="0" applyNumberFormat="0" applyBorder="0" applyAlignment="0" applyProtection="0"/>
    <xf numFmtId="0" fontId="18" fillId="14" borderId="0" applyNumberFormat="0" applyBorder="0" applyAlignment="0" applyProtection="0"/>
    <xf numFmtId="0" fontId="61" fillId="15" borderId="0" applyNumberFormat="0" applyBorder="0" applyAlignment="0" applyProtection="0"/>
    <xf numFmtId="0" fontId="35" fillId="4" borderId="0" applyNumberFormat="0" applyBorder="0" applyAlignment="0" applyProtection="0"/>
    <xf numFmtId="0" fontId="35" fillId="6" borderId="0" applyNumberFormat="0" applyBorder="0" applyAlignment="0" applyProtection="0"/>
    <xf numFmtId="0" fontId="35" fillId="8" borderId="0" applyNumberFormat="0" applyBorder="0" applyAlignment="0" applyProtection="0"/>
    <xf numFmtId="0" fontId="35" fillId="10" borderId="0" applyNumberFormat="0" applyBorder="0" applyAlignment="0" applyProtection="0"/>
    <xf numFmtId="0" fontId="35" fillId="12" borderId="0" applyNumberFormat="0" applyBorder="0" applyAlignment="0" applyProtection="0"/>
    <xf numFmtId="0" fontId="35" fillId="14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18" fillId="18" borderId="0" applyNumberFormat="0" applyBorder="0" applyAlignment="0" applyProtection="0"/>
    <xf numFmtId="0" fontId="61" fillId="19" borderId="0" applyNumberFormat="0" applyBorder="0" applyAlignment="0" applyProtection="0"/>
    <xf numFmtId="0" fontId="18" fillId="20" borderId="0" applyNumberFormat="0" applyBorder="0" applyAlignment="0" applyProtection="0"/>
    <xf numFmtId="0" fontId="61" fillId="21" borderId="0" applyNumberFormat="0" applyBorder="0" applyAlignment="0" applyProtection="0"/>
    <xf numFmtId="0" fontId="18" fillId="22" borderId="0" applyNumberFormat="0" applyBorder="0" applyAlignment="0" applyProtection="0"/>
    <xf numFmtId="0" fontId="61" fillId="23" borderId="0" applyNumberFormat="0" applyBorder="0" applyAlignment="0" applyProtection="0"/>
    <xf numFmtId="0" fontId="18" fillId="10" borderId="0" applyNumberFormat="0" applyBorder="0" applyAlignment="0" applyProtection="0"/>
    <xf numFmtId="0" fontId="61" fillId="11" borderId="0" applyNumberFormat="0" applyBorder="0" applyAlignment="0" applyProtection="0"/>
    <xf numFmtId="0" fontId="18" fillId="18" borderId="0" applyNumberFormat="0" applyBorder="0" applyAlignment="0" applyProtection="0"/>
    <xf numFmtId="0" fontId="61" fillId="19" borderId="0" applyNumberFormat="0" applyBorder="0" applyAlignment="0" applyProtection="0"/>
    <xf numFmtId="0" fontId="18" fillId="17" borderId="0" applyNumberFormat="0" applyBorder="0" applyAlignment="0" applyProtection="0"/>
    <xf numFmtId="0" fontId="61" fillId="24" borderId="0" applyNumberFormat="0" applyBorder="0" applyAlignment="0" applyProtection="0"/>
    <xf numFmtId="0" fontId="35" fillId="18" borderId="0" applyNumberFormat="0" applyBorder="0" applyAlignment="0" applyProtection="0"/>
    <xf numFmtId="0" fontId="35" fillId="20" borderId="0" applyNumberFormat="0" applyBorder="0" applyAlignment="0" applyProtection="0"/>
    <xf numFmtId="0" fontId="35" fillId="22" borderId="0" applyNumberFormat="0" applyBorder="0" applyAlignment="0" applyProtection="0"/>
    <xf numFmtId="0" fontId="35" fillId="10" borderId="0" applyNumberFormat="0" applyBorder="0" applyAlignment="0" applyProtection="0"/>
    <xf numFmtId="0" fontId="35" fillId="18" borderId="0" applyNumberFormat="0" applyBorder="0" applyAlignment="0" applyProtection="0"/>
    <xf numFmtId="0" fontId="35" fillId="17" borderId="0" applyNumberFormat="0" applyBorder="0" applyAlignment="0" applyProtection="0"/>
    <xf numFmtId="0" fontId="62" fillId="25" borderId="0" applyNumberFormat="0" applyBorder="0" applyAlignment="0" applyProtection="0"/>
    <xf numFmtId="0" fontId="62" fillId="26" borderId="0" applyNumberFormat="0" applyBorder="0" applyAlignment="0" applyProtection="0"/>
    <xf numFmtId="0" fontId="19" fillId="27" borderId="0" applyNumberFormat="0" applyBorder="0" applyAlignment="0" applyProtection="0"/>
    <xf numFmtId="0" fontId="62" fillId="28" borderId="0" applyNumberFormat="0" applyBorder="0" applyAlignment="0" applyProtection="0"/>
    <xf numFmtId="0" fontId="19" fillId="20" borderId="0" applyNumberFormat="0" applyBorder="0" applyAlignment="0" applyProtection="0"/>
    <xf numFmtId="0" fontId="62" fillId="21" borderId="0" applyNumberFormat="0" applyBorder="0" applyAlignment="0" applyProtection="0"/>
    <xf numFmtId="0" fontId="19" fillId="22" borderId="0" applyNumberFormat="0" applyBorder="0" applyAlignment="0" applyProtection="0"/>
    <xf numFmtId="0" fontId="62" fillId="23" borderId="0" applyNumberFormat="0" applyBorder="0" applyAlignment="0" applyProtection="0"/>
    <xf numFmtId="0" fontId="19" fillId="29" borderId="0" applyNumberFormat="0" applyBorder="0" applyAlignment="0" applyProtection="0"/>
    <xf numFmtId="0" fontId="62" fillId="30" borderId="0" applyNumberFormat="0" applyBorder="0" applyAlignment="0" applyProtection="0"/>
    <xf numFmtId="0" fontId="19" fillId="2" borderId="0" applyNumberFormat="0" applyBorder="0" applyAlignment="0" applyProtection="0"/>
    <xf numFmtId="0" fontId="62" fillId="31" borderId="0" applyNumberFormat="0" applyBorder="0" applyAlignment="0" applyProtection="0"/>
    <xf numFmtId="0" fontId="19" fillId="32" borderId="0" applyNumberFormat="0" applyBorder="0" applyAlignment="0" applyProtection="0"/>
    <xf numFmtId="0" fontId="62" fillId="33" borderId="0" applyNumberFormat="0" applyBorder="0" applyAlignment="0" applyProtection="0"/>
    <xf numFmtId="0" fontId="36" fillId="27" borderId="0" applyNumberFormat="0" applyBorder="0" applyAlignment="0" applyProtection="0"/>
    <xf numFmtId="0" fontId="36" fillId="20" borderId="0" applyNumberFormat="0" applyBorder="0" applyAlignment="0" applyProtection="0"/>
    <xf numFmtId="0" fontId="36" fillId="22" borderId="0" applyNumberFormat="0" applyBorder="0" applyAlignment="0" applyProtection="0"/>
    <xf numFmtId="0" fontId="36" fillId="29" borderId="0" applyNumberFormat="0" applyBorder="0" applyAlignment="0" applyProtection="0"/>
    <xf numFmtId="0" fontId="36" fillId="2" borderId="0" applyNumberFormat="0" applyBorder="0" applyAlignment="0" applyProtection="0"/>
    <xf numFmtId="0" fontId="36" fillId="32" borderId="0" applyNumberFormat="0" applyBorder="0" applyAlignment="0" applyProtection="0"/>
    <xf numFmtId="0" fontId="36" fillId="25" borderId="0" applyNumberFormat="0" applyBorder="0" applyAlignment="0" applyProtection="0"/>
    <xf numFmtId="0" fontId="36" fillId="34" borderId="0" applyNumberFormat="0" applyBorder="0" applyAlignment="0" applyProtection="0"/>
    <xf numFmtId="0" fontId="36" fillId="26" borderId="0" applyNumberFormat="0" applyBorder="0" applyAlignment="0" applyProtection="0"/>
    <xf numFmtId="0" fontId="36" fillId="29" borderId="0" applyNumberFormat="0" applyBorder="0" applyAlignment="0" applyProtection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6" borderId="0" applyNumberFormat="0" applyBorder="0" applyAlignment="0" applyProtection="0"/>
    <xf numFmtId="0" fontId="20" fillId="14" borderId="1" applyNumberFormat="0" applyAlignment="0" applyProtection="0"/>
    <xf numFmtId="0" fontId="63" fillId="15" borderId="1" applyNumberFormat="0" applyAlignment="0" applyProtection="0"/>
    <xf numFmtId="0" fontId="38" fillId="35" borderId="1" applyNumberFormat="0" applyAlignment="0" applyProtection="0"/>
    <xf numFmtId="0" fontId="39" fillId="16" borderId="2" applyNumberFormat="0" applyAlignment="0" applyProtection="0"/>
    <xf numFmtId="0" fontId="21" fillId="0" borderId="0" applyNumberFormat="0" applyFill="0" applyBorder="0" applyAlignment="0" applyProtection="0"/>
    <xf numFmtId="0" fontId="22" fillId="0" borderId="3" applyNumberFormat="0" applyFill="0" applyAlignment="0" applyProtection="0"/>
    <xf numFmtId="0" fontId="64" fillId="0" borderId="4" applyNumberFormat="0" applyFill="0" applyAlignment="0" applyProtection="0"/>
    <xf numFmtId="0" fontId="23" fillId="0" borderId="5" applyNumberFormat="0" applyFill="0" applyAlignment="0" applyProtection="0"/>
    <xf numFmtId="0" fontId="65" fillId="0" borderId="6" applyNumberFormat="0" applyFill="0" applyAlignment="0" applyProtection="0"/>
    <xf numFmtId="0" fontId="24" fillId="0" borderId="7" applyNumberFormat="0" applyFill="0" applyAlignment="0" applyProtection="0"/>
    <xf numFmtId="0" fontId="66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25" fillId="16" borderId="2" applyNumberFormat="0" applyAlignment="0" applyProtection="0"/>
    <xf numFmtId="0" fontId="67" fillId="36" borderId="2" applyNumberFormat="0" applyAlignment="0" applyProtection="0"/>
    <xf numFmtId="0" fontId="40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1" fillId="8" borderId="0" applyNumberFormat="0" applyBorder="0" applyAlignment="0" applyProtection="0"/>
    <xf numFmtId="0" fontId="42" fillId="0" borderId="3" applyNumberFormat="0" applyFill="0" applyAlignment="0" applyProtection="0"/>
    <xf numFmtId="0" fontId="43" fillId="0" borderId="5" applyNumberFormat="0" applyFill="0" applyAlignment="0" applyProtection="0"/>
    <xf numFmtId="0" fontId="44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69" fillId="0" borderId="9" applyNumberFormat="0" applyFill="0" applyAlignment="0" applyProtection="0"/>
    <xf numFmtId="0" fontId="45" fillId="14" borderId="1" applyNumberFormat="0" applyAlignment="0" applyProtection="0"/>
    <xf numFmtId="0" fontId="4" fillId="37" borderId="10" applyNumberFormat="0" applyFont="0" applyAlignment="0" applyProtection="0"/>
    <xf numFmtId="0" fontId="55" fillId="38" borderId="10" applyNumberFormat="0" applyAlignment="0" applyProtection="0"/>
    <xf numFmtId="0" fontId="19" fillId="25" borderId="0" applyNumberFormat="0" applyBorder="0" applyAlignment="0" applyProtection="0"/>
    <xf numFmtId="0" fontId="62" fillId="39" borderId="0" applyNumberFormat="0" applyBorder="0" applyAlignment="0" applyProtection="0"/>
    <xf numFmtId="0" fontId="19" fillId="34" borderId="0" applyNumberFormat="0" applyBorder="0" applyAlignment="0" applyProtection="0"/>
    <xf numFmtId="0" fontId="62" fillId="40" borderId="0" applyNumberFormat="0" applyBorder="0" applyAlignment="0" applyProtection="0"/>
    <xf numFmtId="0" fontId="19" fillId="26" borderId="0" applyNumberFormat="0" applyBorder="0" applyAlignment="0" applyProtection="0"/>
    <xf numFmtId="0" fontId="62" fillId="41" borderId="0" applyNumberFormat="0" applyBorder="0" applyAlignment="0" applyProtection="0"/>
    <xf numFmtId="0" fontId="19" fillId="29" borderId="0" applyNumberFormat="0" applyBorder="0" applyAlignment="0" applyProtection="0"/>
    <xf numFmtId="0" fontId="62" fillId="30" borderId="0" applyNumberFormat="0" applyBorder="0" applyAlignment="0" applyProtection="0"/>
    <xf numFmtId="0" fontId="19" fillId="2" borderId="0" applyNumberFormat="0" applyBorder="0" applyAlignment="0" applyProtection="0"/>
    <xf numFmtId="0" fontId="62" fillId="31" borderId="0" applyNumberFormat="0" applyBorder="0" applyAlignment="0" applyProtection="0"/>
    <xf numFmtId="0" fontId="19" fillId="3" borderId="0" applyNumberFormat="0" applyBorder="0" applyAlignment="0" applyProtection="0"/>
    <xf numFmtId="0" fontId="62" fillId="42" borderId="0" applyNumberFormat="0" applyBorder="0" applyAlignment="0" applyProtection="0"/>
    <xf numFmtId="0" fontId="28" fillId="8" borderId="0" applyNumberFormat="0" applyBorder="0" applyAlignment="0" applyProtection="0"/>
    <xf numFmtId="0" fontId="70" fillId="9" borderId="0" applyNumberFormat="0" applyBorder="0" applyAlignment="0" applyProtection="0"/>
    <xf numFmtId="0" fontId="29" fillId="35" borderId="11" applyNumberFormat="0" applyAlignment="0" applyProtection="0"/>
    <xf numFmtId="0" fontId="71" fillId="43" borderId="11" applyNumberFormat="0" applyAlignment="0" applyProtection="0"/>
    <xf numFmtId="0" fontId="46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47" fillId="44" borderId="0" applyNumberFormat="0" applyBorder="0" applyAlignment="0" applyProtection="0"/>
    <xf numFmtId="0" fontId="48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6" fillId="0" borderId="0"/>
    <xf numFmtId="0" fontId="48" fillId="0" borderId="0"/>
    <xf numFmtId="0" fontId="113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1" fillId="0" borderId="0"/>
    <xf numFmtId="0" fontId="48" fillId="0" borderId="0"/>
    <xf numFmtId="0" fontId="4" fillId="0" borderId="0"/>
    <xf numFmtId="0" fontId="5" fillId="0" borderId="0"/>
    <xf numFmtId="0" fontId="48" fillId="0" borderId="0"/>
    <xf numFmtId="0" fontId="48" fillId="0" borderId="0"/>
    <xf numFmtId="0" fontId="56" fillId="0" borderId="0"/>
    <xf numFmtId="0" fontId="4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5" fillId="0" borderId="0"/>
    <xf numFmtId="0" fontId="4" fillId="0" borderId="0"/>
    <xf numFmtId="0" fontId="48" fillId="0" borderId="0"/>
    <xf numFmtId="0" fontId="5" fillId="0" borderId="0"/>
    <xf numFmtId="0" fontId="6" fillId="0" borderId="0"/>
    <xf numFmtId="0" fontId="48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35" fillId="37" borderId="10" applyNumberFormat="0" applyFont="0" applyAlignment="0" applyProtection="0"/>
    <xf numFmtId="0" fontId="49" fillId="35" borderId="11" applyNumberFormat="0" applyAlignment="0" applyProtection="0"/>
    <xf numFmtId="0" fontId="31" fillId="0" borderId="12" applyNumberFormat="0" applyFill="0" applyAlignment="0" applyProtection="0"/>
    <xf numFmtId="0" fontId="73" fillId="0" borderId="12" applyNumberFormat="0" applyFill="0" applyAlignment="0" applyProtection="0"/>
    <xf numFmtId="0" fontId="32" fillId="6" borderId="0" applyNumberFormat="0" applyBorder="0" applyAlignment="0" applyProtection="0"/>
    <xf numFmtId="0" fontId="74" fillId="7" borderId="0" applyNumberFormat="0" applyBorder="0" applyAlignment="0" applyProtection="0"/>
    <xf numFmtId="0" fontId="33" fillId="44" borderId="0" applyNumberFormat="0" applyBorder="0" applyAlignment="0" applyProtection="0"/>
    <xf numFmtId="0" fontId="75" fillId="45" borderId="0" applyNumberFormat="0" applyBorder="0" applyAlignment="0" applyProtection="0"/>
    <xf numFmtId="0" fontId="34" fillId="35" borderId="1" applyNumberFormat="0" applyAlignment="0" applyProtection="0"/>
    <xf numFmtId="0" fontId="76" fillId="43" borderId="1" applyNumberFormat="0" applyAlignment="0" applyProtection="0"/>
    <xf numFmtId="0" fontId="50" fillId="0" borderId="0" applyNumberFormat="0" applyFill="0" applyBorder="0" applyAlignment="0" applyProtection="0"/>
    <xf numFmtId="0" fontId="51" fillId="0" borderId="12" applyNumberFormat="0" applyFill="0" applyAlignment="0" applyProtection="0"/>
    <xf numFmtId="0" fontId="52" fillId="0" borderId="0" applyNumberFormat="0" applyFill="0" applyBorder="0" applyAlignment="0" applyProtection="0"/>
  </cellStyleXfs>
  <cellXfs count="1367">
    <xf numFmtId="0" fontId="0" fillId="0" borderId="0" xfId="0"/>
    <xf numFmtId="3" fontId="7" fillId="0" borderId="0" xfId="0" applyNumberFormat="1" applyFont="1" applyAlignment="1">
      <alignment vertical="center"/>
    </xf>
    <xf numFmtId="3" fontId="12" fillId="0" borderId="13" xfId="161" applyNumberFormat="1" applyFont="1" applyFill="1" applyBorder="1" applyAlignment="1">
      <alignment horizontal="center" vertical="center" wrapText="1"/>
    </xf>
    <xf numFmtId="3" fontId="11" fillId="0" borderId="14" xfId="161" applyNumberFormat="1" applyFont="1" applyFill="1" applyBorder="1" applyAlignment="1">
      <alignment vertical="center"/>
    </xf>
    <xf numFmtId="3" fontId="11" fillId="0" borderId="13" xfId="161" applyNumberFormat="1" applyFont="1" applyFill="1" applyBorder="1" applyAlignment="1">
      <alignment horizontal="center" vertical="center" wrapText="1"/>
    </xf>
    <xf numFmtId="3" fontId="12" fillId="0" borderId="13" xfId="161" applyNumberFormat="1" applyFont="1" applyBorder="1" applyAlignment="1">
      <alignment horizontal="center" vertical="center"/>
    </xf>
    <xf numFmtId="3" fontId="12" fillId="0" borderId="13" xfId="161" applyNumberFormat="1" applyFont="1" applyBorder="1" applyAlignment="1">
      <alignment horizontal="right" vertical="center"/>
    </xf>
    <xf numFmtId="3" fontId="12" fillId="0" borderId="13" xfId="161" applyNumberFormat="1" applyFont="1" applyBorder="1" applyAlignment="1">
      <alignment vertical="center"/>
    </xf>
    <xf numFmtId="3" fontId="12" fillId="0" borderId="13" xfId="161" applyNumberFormat="1" applyFont="1" applyFill="1" applyBorder="1" applyAlignment="1">
      <alignment horizontal="center" vertical="center"/>
    </xf>
    <xf numFmtId="3" fontId="12" fillId="0" borderId="13" xfId="161" applyNumberFormat="1" applyFont="1" applyFill="1" applyBorder="1" applyAlignment="1">
      <alignment vertical="center"/>
    </xf>
    <xf numFmtId="3" fontId="11" fillId="0" borderId="13" xfId="161" applyNumberFormat="1" applyFont="1" applyFill="1" applyBorder="1" applyAlignment="1">
      <alignment horizontal="center" vertical="center"/>
    </xf>
    <xf numFmtId="3" fontId="12" fillId="0" borderId="15" xfId="161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2" fillId="0" borderId="16" xfId="0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/>
    </xf>
    <xf numFmtId="3" fontId="12" fillId="0" borderId="15" xfId="0" applyNumberFormat="1" applyFont="1" applyFill="1" applyBorder="1" applyAlignment="1">
      <alignment vertical="center"/>
    </xf>
    <xf numFmtId="3" fontId="11" fillId="46" borderId="13" xfId="0" applyNumberFormat="1" applyFont="1" applyFill="1" applyBorder="1" applyAlignment="1">
      <alignment horizontal="center" vertical="center"/>
    </xf>
    <xf numFmtId="3" fontId="11" fillId="0" borderId="13" xfId="0" applyNumberFormat="1" applyFont="1" applyFill="1" applyBorder="1" applyAlignment="1">
      <alignment vertical="center"/>
    </xf>
    <xf numFmtId="3" fontId="11" fillId="0" borderId="15" xfId="0" applyNumberFormat="1" applyFont="1" applyFill="1" applyBorder="1" applyAlignment="1">
      <alignment vertical="center"/>
    </xf>
    <xf numFmtId="3" fontId="11" fillId="0" borderId="16" xfId="0" applyNumberFormat="1" applyFont="1" applyFill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/>
    </xf>
    <xf numFmtId="3" fontId="12" fillId="0" borderId="15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1" fillId="0" borderId="13" xfId="0" applyNumberFormat="1" applyFont="1" applyBorder="1" applyAlignment="1">
      <alignment vertical="center"/>
    </xf>
    <xf numFmtId="3" fontId="11" fillId="0" borderId="16" xfId="0" applyNumberFormat="1" applyFont="1" applyBorder="1" applyAlignment="1">
      <alignment vertical="center"/>
    </xf>
    <xf numFmtId="3" fontId="11" fillId="0" borderId="15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horizontal="right" vertical="center"/>
    </xf>
    <xf numFmtId="3" fontId="7" fillId="0" borderId="0" xfId="0" applyNumberFormat="1" applyFont="1" applyFill="1" applyAlignment="1">
      <alignment vertical="center"/>
    </xf>
    <xf numFmtId="0" fontId="7" fillId="0" borderId="0" xfId="0" applyFont="1"/>
    <xf numFmtId="3" fontId="16" fillId="0" borderId="0" xfId="161" applyNumberFormat="1" applyFont="1" applyFill="1" applyAlignment="1">
      <alignment vertical="center"/>
    </xf>
    <xf numFmtId="3" fontId="7" fillId="0" borderId="0" xfId="161" applyNumberFormat="1" applyFont="1" applyAlignment="1">
      <alignment vertical="center"/>
    </xf>
    <xf numFmtId="3" fontId="7" fillId="0" borderId="0" xfId="161" applyNumberFormat="1" applyFont="1" applyFill="1" applyBorder="1" applyAlignment="1">
      <alignment vertical="center"/>
    </xf>
    <xf numFmtId="3" fontId="12" fillId="0" borderId="13" xfId="161" applyNumberFormat="1" applyFont="1" applyBorder="1" applyAlignment="1">
      <alignment horizontal="left" vertical="center" wrapText="1"/>
    </xf>
    <xf numFmtId="3" fontId="12" fillId="0" borderId="13" xfId="161" applyNumberFormat="1" applyFont="1" applyBorder="1" applyAlignment="1">
      <alignment horizontal="left" vertical="center"/>
    </xf>
    <xf numFmtId="3" fontId="11" fillId="0" borderId="0" xfId="0" applyNumberFormat="1" applyFont="1" applyFill="1" applyBorder="1" applyAlignment="1">
      <alignment vertical="center" wrapText="1"/>
    </xf>
    <xf numFmtId="0" fontId="7" fillId="0" borderId="0" xfId="0" applyFont="1" applyFill="1"/>
    <xf numFmtId="3" fontId="11" fillId="0" borderId="13" xfId="0" applyNumberFormat="1" applyFont="1" applyBorder="1" applyAlignment="1">
      <alignment vertical="center" wrapText="1"/>
    </xf>
    <xf numFmtId="3" fontId="11" fillId="0" borderId="0" xfId="0" applyNumberFormat="1" applyFont="1" applyFill="1" applyBorder="1" applyAlignment="1">
      <alignment vertical="center"/>
    </xf>
    <xf numFmtId="0" fontId="8" fillId="0" borderId="0" xfId="0" applyFont="1"/>
    <xf numFmtId="3" fontId="12" fillId="0" borderId="13" xfId="0" applyNumberFormat="1" applyFont="1" applyBorder="1" applyAlignment="1">
      <alignment vertical="center" wrapText="1"/>
    </xf>
    <xf numFmtId="3" fontId="12" fillId="0" borderId="0" xfId="0" applyNumberFormat="1" applyFont="1" applyFill="1" applyBorder="1" applyAlignment="1">
      <alignment vertical="center"/>
    </xf>
    <xf numFmtId="3" fontId="11" fillId="0" borderId="13" xfId="0" applyNumberFormat="1" applyFont="1" applyFill="1" applyBorder="1" applyAlignment="1">
      <alignment vertical="center" wrapText="1"/>
    </xf>
    <xf numFmtId="3" fontId="12" fillId="0" borderId="13" xfId="0" applyNumberFormat="1" applyFont="1" applyFill="1" applyBorder="1" applyAlignment="1">
      <alignment vertical="center" wrapText="1"/>
    </xf>
    <xf numFmtId="3" fontId="7" fillId="0" borderId="0" xfId="0" applyNumberFormat="1" applyFont="1" applyFill="1" applyBorder="1" applyAlignment="1">
      <alignment vertical="center"/>
    </xf>
    <xf numFmtId="3" fontId="7" fillId="0" borderId="0" xfId="0" applyNumberFormat="1" applyFont="1" applyAlignment="1">
      <alignment vertical="center" wrapText="1"/>
    </xf>
    <xf numFmtId="3" fontId="10" fillId="0" borderId="13" xfId="0" applyNumberFormat="1" applyFont="1" applyFill="1" applyBorder="1" applyAlignment="1">
      <alignment horizontal="center" vertical="center" wrapText="1"/>
    </xf>
    <xf numFmtId="3" fontId="10" fillId="0" borderId="13" xfId="0" applyNumberFormat="1" applyFont="1" applyFill="1" applyBorder="1" applyAlignment="1">
      <alignment vertical="center" wrapText="1"/>
    </xf>
    <xf numFmtId="0" fontId="8" fillId="0" borderId="0" xfId="0" applyFont="1" applyFill="1"/>
    <xf numFmtId="3" fontId="9" fillId="0" borderId="13" xfId="0" applyNumberFormat="1" applyFont="1" applyFill="1" applyBorder="1" applyAlignment="1">
      <alignment vertical="center" wrapText="1"/>
    </xf>
    <xf numFmtId="3" fontId="9" fillId="0" borderId="13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0" fontId="12" fillId="0" borderId="16" xfId="0" applyFont="1" applyBorder="1" applyAlignment="1">
      <alignment vertical="center"/>
    </xf>
    <xf numFmtId="3" fontId="12" fillId="0" borderId="13" xfId="0" applyNumberFormat="1" applyFont="1" applyFill="1" applyBorder="1" applyAlignment="1">
      <alignment horizontal="right" vertical="center"/>
    </xf>
    <xf numFmtId="3" fontId="9" fillId="0" borderId="13" xfId="145" applyNumberFormat="1" applyFont="1" applyFill="1" applyBorder="1" applyAlignment="1">
      <alignment horizontal="right" vertical="center"/>
    </xf>
    <xf numFmtId="3" fontId="16" fillId="0" borderId="0" xfId="161" applyNumberFormat="1" applyFont="1" applyAlignment="1">
      <alignment vertical="center"/>
    </xf>
    <xf numFmtId="3" fontId="10" fillId="0" borderId="13" xfId="161" applyNumberFormat="1" applyFont="1" applyFill="1" applyBorder="1" applyAlignment="1">
      <alignment horizontal="left" vertical="center" wrapText="1"/>
    </xf>
    <xf numFmtId="3" fontId="9" fillId="0" borderId="13" xfId="161" applyNumberFormat="1" applyFont="1" applyFill="1" applyBorder="1" applyAlignment="1">
      <alignment horizontal="center" vertical="center" wrapText="1"/>
    </xf>
    <xf numFmtId="3" fontId="9" fillId="0" borderId="13" xfId="161" applyNumberFormat="1" applyFont="1" applyFill="1" applyBorder="1" applyAlignment="1">
      <alignment horizontal="left" vertical="center" wrapText="1"/>
    </xf>
    <xf numFmtId="3" fontId="9" fillId="0" borderId="13" xfId="161" applyNumberFormat="1" applyFont="1" applyFill="1" applyBorder="1" applyAlignment="1">
      <alignment vertical="center" wrapText="1"/>
    </xf>
    <xf numFmtId="3" fontId="7" fillId="0" borderId="0" xfId="161" applyNumberFormat="1" applyFont="1" applyFill="1" applyAlignment="1">
      <alignment vertical="center"/>
    </xf>
    <xf numFmtId="3" fontId="9" fillId="0" borderId="13" xfId="161" applyNumberFormat="1" applyFont="1" applyBorder="1" applyAlignment="1">
      <alignment horizontal="left" vertical="center" wrapText="1"/>
    </xf>
    <xf numFmtId="3" fontId="9" fillId="0" borderId="13" xfId="161" applyNumberFormat="1" applyFont="1" applyBorder="1" applyAlignment="1">
      <alignment vertical="center"/>
    </xf>
    <xf numFmtId="3" fontId="9" fillId="0" borderId="13" xfId="161" applyNumberFormat="1" applyFont="1" applyBorder="1" applyAlignment="1">
      <alignment horizontal="left" vertical="center"/>
    </xf>
    <xf numFmtId="3" fontId="9" fillId="0" borderId="13" xfId="161" applyNumberFormat="1" applyFont="1" applyFill="1" applyBorder="1" applyAlignment="1">
      <alignment vertical="center"/>
    </xf>
    <xf numFmtId="3" fontId="10" fillId="0" borderId="13" xfId="161" applyNumberFormat="1" applyFont="1" applyBorder="1" applyAlignment="1">
      <alignment vertical="center"/>
    </xf>
    <xf numFmtId="3" fontId="10" fillId="0" borderId="13" xfId="161" applyNumberFormat="1" applyFont="1" applyBorder="1" applyAlignment="1">
      <alignment horizontal="left" vertical="center" wrapText="1"/>
    </xf>
    <xf numFmtId="3" fontId="9" fillId="0" borderId="13" xfId="161" applyNumberFormat="1" applyFont="1" applyBorder="1" applyAlignment="1">
      <alignment horizontal="center" vertical="center"/>
    </xf>
    <xf numFmtId="3" fontId="10" fillId="0" borderId="13" xfId="161" applyNumberFormat="1" applyFont="1" applyFill="1" applyBorder="1" applyAlignment="1">
      <alignment vertical="center"/>
    </xf>
    <xf numFmtId="3" fontId="9" fillId="0" borderId="0" xfId="0" applyNumberFormat="1" applyFont="1" applyAlignment="1">
      <alignment vertical="center"/>
    </xf>
    <xf numFmtId="3" fontId="9" fillId="0" borderId="0" xfId="0" applyNumberFormat="1" applyFont="1" applyFill="1" applyAlignment="1">
      <alignment vertical="center"/>
    </xf>
    <xf numFmtId="0" fontId="9" fillId="0" borderId="0" xfId="0" applyFont="1"/>
    <xf numFmtId="3" fontId="9" fillId="0" borderId="13" xfId="0" applyNumberFormat="1" applyFont="1" applyFill="1" applyBorder="1" applyAlignment="1">
      <alignment horizontal="right" vertical="center" wrapText="1"/>
    </xf>
    <xf numFmtId="3" fontId="12" fillId="0" borderId="15" xfId="0" applyNumberFormat="1" applyFont="1" applyFill="1" applyBorder="1" applyAlignment="1">
      <alignment horizontal="left" vertical="center"/>
    </xf>
    <xf numFmtId="3" fontId="14" fillId="0" borderId="15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horizontal="left" vertical="center"/>
    </xf>
    <xf numFmtId="3" fontId="12" fillId="47" borderId="15" xfId="0" applyNumberFormat="1" applyFont="1" applyFill="1" applyBorder="1" applyAlignment="1">
      <alignment vertical="center"/>
    </xf>
    <xf numFmtId="3" fontId="12" fillId="0" borderId="17" xfId="135" applyNumberFormat="1" applyFont="1" applyFill="1" applyBorder="1" applyAlignment="1">
      <alignment vertical="center" wrapText="1"/>
    </xf>
    <xf numFmtId="49" fontId="12" fillId="0" borderId="18" xfId="139" applyNumberFormat="1" applyFont="1" applyBorder="1" applyAlignment="1">
      <alignment horizontal="left" vertical="center" wrapText="1"/>
    </xf>
    <xf numFmtId="0" fontId="12" fillId="0" borderId="18" xfId="148" applyFont="1" applyFill="1" applyBorder="1" applyAlignment="1">
      <alignment wrapText="1"/>
    </xf>
    <xf numFmtId="0" fontId="12" fillId="0" borderId="18" xfId="155" applyFont="1" applyFill="1" applyBorder="1" applyAlignment="1">
      <alignment vertical="center" wrapText="1"/>
    </xf>
    <xf numFmtId="0" fontId="12" fillId="0" borderId="18" xfId="155" applyFont="1" applyBorder="1" applyAlignment="1">
      <alignment vertical="center"/>
    </xf>
    <xf numFmtId="3" fontId="12" fillId="0" borderId="19" xfId="161" applyNumberFormat="1" applyFont="1" applyFill="1" applyBorder="1" applyAlignment="1">
      <alignment horizontal="center" vertical="center" wrapText="1"/>
    </xf>
    <xf numFmtId="3" fontId="12" fillId="0" borderId="19" xfId="0" applyNumberFormat="1" applyFont="1" applyBorder="1" applyAlignment="1">
      <alignment vertical="center"/>
    </xf>
    <xf numFmtId="3" fontId="9" fillId="0" borderId="13" xfId="0" applyNumberFormat="1" applyFont="1" applyFill="1" applyBorder="1" applyAlignment="1">
      <alignment horizontal="left" vertical="center" wrapText="1"/>
    </xf>
    <xf numFmtId="3" fontId="10" fillId="0" borderId="20" xfId="161" applyNumberFormat="1" applyFont="1" applyFill="1" applyBorder="1" applyAlignment="1">
      <alignment horizontal="center" vertical="center" wrapText="1"/>
    </xf>
    <xf numFmtId="3" fontId="10" fillId="0" borderId="20" xfId="161" applyNumberFormat="1" applyFont="1" applyFill="1" applyBorder="1" applyAlignment="1">
      <alignment horizontal="left" vertical="center" wrapText="1"/>
    </xf>
    <xf numFmtId="3" fontId="12" fillId="0" borderId="15" xfId="0" applyNumberFormat="1" applyFont="1" applyFill="1" applyBorder="1" applyAlignment="1">
      <alignment vertical="center" wrapText="1"/>
    </xf>
    <xf numFmtId="3" fontId="9" fillId="0" borderId="15" xfId="0" applyNumberFormat="1" applyFont="1" applyBorder="1" applyAlignment="1">
      <alignment vertical="center" wrapText="1"/>
    </xf>
    <xf numFmtId="3" fontId="12" fillId="47" borderId="13" xfId="0" applyNumberFormat="1" applyFont="1" applyFill="1" applyBorder="1" applyAlignment="1">
      <alignment horizontal="center" vertical="center"/>
    </xf>
    <xf numFmtId="3" fontId="11" fillId="0" borderId="13" xfId="0" applyNumberFormat="1" applyFont="1" applyFill="1" applyBorder="1" applyAlignment="1">
      <alignment horizontal="center" vertical="center"/>
    </xf>
    <xf numFmtId="3" fontId="12" fillId="0" borderId="16" xfId="0" applyNumberFormat="1" applyFont="1" applyBorder="1" applyAlignment="1">
      <alignment vertical="center"/>
    </xf>
    <xf numFmtId="3" fontId="11" fillId="0" borderId="13" xfId="0" applyNumberFormat="1" applyFont="1" applyBorder="1" applyAlignment="1">
      <alignment horizontal="center" vertical="center"/>
    </xf>
    <xf numFmtId="3" fontId="12" fillId="0" borderId="13" xfId="161" applyNumberFormat="1" applyFont="1" applyFill="1" applyBorder="1" applyAlignment="1">
      <alignment horizontal="right" vertical="center"/>
    </xf>
    <xf numFmtId="3" fontId="9" fillId="0" borderId="15" xfId="0" applyNumberFormat="1" applyFont="1" applyFill="1" applyBorder="1" applyAlignment="1">
      <alignment vertical="center" wrapText="1"/>
    </xf>
    <xf numFmtId="3" fontId="12" fillId="0" borderId="15" xfId="161" applyNumberFormat="1" applyFont="1" applyFill="1" applyBorder="1" applyAlignment="1">
      <alignment horizontal="left" vertical="center"/>
    </xf>
    <xf numFmtId="49" fontId="12" fillId="0" borderId="15" xfId="0" applyNumberFormat="1" applyFont="1" applyFill="1" applyBorder="1" applyAlignment="1">
      <alignment horizontal="left" vertical="center" wrapText="1"/>
    </xf>
    <xf numFmtId="3" fontId="9" fillId="0" borderId="15" xfId="0" applyNumberFormat="1" applyFont="1" applyBorder="1" applyAlignment="1">
      <alignment horizontal="left" vertical="center" wrapText="1"/>
    </xf>
    <xf numFmtId="3" fontId="12" fillId="0" borderId="15" xfId="161" applyNumberFormat="1" applyFont="1" applyFill="1" applyBorder="1" applyAlignment="1">
      <alignment horizontal="left" vertical="center" wrapText="1"/>
    </xf>
    <xf numFmtId="3" fontId="12" fillId="0" borderId="15" xfId="0" applyNumberFormat="1" applyFont="1" applyBorder="1" applyAlignment="1">
      <alignment vertical="center" wrapText="1"/>
    </xf>
    <xf numFmtId="3" fontId="12" fillId="0" borderId="15" xfId="0" applyNumberFormat="1" applyFont="1" applyBorder="1" applyAlignment="1">
      <alignment horizontal="left" vertical="center" wrapText="1"/>
    </xf>
    <xf numFmtId="3" fontId="12" fillId="0" borderId="15" xfId="0" applyNumberFormat="1" applyFont="1" applyFill="1" applyBorder="1" applyAlignment="1">
      <alignment horizontal="left" vertical="center" wrapText="1"/>
    </xf>
    <xf numFmtId="3" fontId="12" fillId="0" borderId="15" xfId="0" applyNumberFormat="1" applyFont="1" applyFill="1" applyBorder="1" applyAlignment="1">
      <alignment horizontal="center" vertical="center"/>
    </xf>
    <xf numFmtId="3" fontId="9" fillId="0" borderId="13" xfId="152" applyNumberFormat="1" applyFont="1" applyFill="1" applyBorder="1" applyAlignment="1">
      <alignment vertical="center"/>
    </xf>
    <xf numFmtId="0" fontId="17" fillId="0" borderId="0" xfId="121" applyAlignment="1">
      <alignment vertical="center"/>
    </xf>
    <xf numFmtId="0" fontId="17" fillId="0" borderId="0" xfId="121" applyAlignment="1">
      <alignment vertical="top"/>
    </xf>
    <xf numFmtId="0" fontId="12" fillId="0" borderId="13" xfId="121" applyFont="1" applyBorder="1" applyAlignment="1">
      <alignment vertical="center"/>
    </xf>
    <xf numFmtId="0" fontId="12" fillId="0" borderId="13" xfId="121" applyFont="1" applyBorder="1" applyAlignment="1">
      <alignment horizontal="center" vertical="center"/>
    </xf>
    <xf numFmtId="0" fontId="12" fillId="0" borderId="13" xfId="121" applyFont="1" applyBorder="1" applyAlignment="1">
      <alignment vertical="center" wrapText="1"/>
    </xf>
    <xf numFmtId="3" fontId="12" fillId="0" borderId="13" xfId="121" applyNumberFormat="1" applyFont="1" applyBorder="1" applyAlignment="1">
      <alignment vertical="center"/>
    </xf>
    <xf numFmtId="0" fontId="9" fillId="0" borderId="13" xfId="152" applyFont="1" applyFill="1" applyBorder="1" applyAlignment="1">
      <alignment vertical="center"/>
    </xf>
    <xf numFmtId="0" fontId="9" fillId="0" borderId="13" xfId="121" applyFont="1" applyBorder="1" applyAlignment="1">
      <alignment horizontal="center" vertical="center"/>
    </xf>
    <xf numFmtId="0" fontId="78" fillId="0" borderId="0" xfId="121" applyFont="1" applyAlignment="1">
      <alignment vertical="center"/>
    </xf>
    <xf numFmtId="3" fontId="17" fillId="0" borderId="0" xfId="121" applyNumberFormat="1" applyAlignment="1">
      <alignment vertical="center"/>
    </xf>
    <xf numFmtId="3" fontId="12" fillId="0" borderId="13" xfId="161" applyNumberFormat="1" applyFont="1" applyFill="1" applyBorder="1" applyAlignment="1">
      <alignment horizontal="left" vertical="center"/>
    </xf>
    <xf numFmtId="0" fontId="12" fillId="0" borderId="13" xfId="152" applyFont="1" applyFill="1" applyBorder="1" applyAlignment="1">
      <alignment vertical="center" wrapText="1"/>
    </xf>
    <xf numFmtId="0" fontId="12" fillId="0" borderId="13" xfId="121" applyFont="1" applyFill="1" applyBorder="1" applyAlignment="1">
      <alignment vertical="center"/>
    </xf>
    <xf numFmtId="3" fontId="11" fillId="0" borderId="13" xfId="161" applyNumberFormat="1" applyFont="1" applyFill="1" applyBorder="1" applyAlignment="1">
      <alignment horizontal="right" vertical="center"/>
    </xf>
    <xf numFmtId="3" fontId="9" fillId="0" borderId="13" xfId="0" applyNumberFormat="1" applyFont="1" applyFill="1" applyBorder="1" applyAlignment="1">
      <alignment horizontal="center" vertical="center"/>
    </xf>
    <xf numFmtId="3" fontId="10" fillId="0" borderId="13" xfId="0" applyNumberFormat="1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12" fillId="0" borderId="15" xfId="152" applyFont="1" applyFill="1" applyBorder="1" applyAlignment="1">
      <alignment vertical="center" wrapText="1"/>
    </xf>
    <xf numFmtId="3" fontId="12" fillId="0" borderId="13" xfId="0" applyNumberFormat="1" applyFont="1" applyBorder="1" applyAlignment="1">
      <alignment horizontal="left" vertical="center"/>
    </xf>
    <xf numFmtId="3" fontId="12" fillId="0" borderId="13" xfId="0" applyNumberFormat="1" applyFont="1" applyFill="1" applyBorder="1" applyAlignment="1">
      <alignment horizontal="right" vertical="center" wrapText="1"/>
    </xf>
    <xf numFmtId="3" fontId="11" fillId="0" borderId="13" xfId="161" applyNumberFormat="1" applyFont="1" applyFill="1" applyBorder="1" applyAlignment="1">
      <alignment horizontal="left" vertical="center"/>
    </xf>
    <xf numFmtId="3" fontId="12" fillId="0" borderId="15" xfId="161" applyNumberFormat="1" applyFont="1" applyFill="1" applyBorder="1" applyAlignment="1">
      <alignment horizontal="center" vertical="center"/>
    </xf>
    <xf numFmtId="0" fontId="12" fillId="0" borderId="13" xfId="0" applyFont="1" applyBorder="1" applyAlignment="1">
      <alignment horizontal="right" vertical="center"/>
    </xf>
    <xf numFmtId="3" fontId="59" fillId="0" borderId="13" xfId="161" applyNumberFormat="1" applyFont="1" applyFill="1" applyBorder="1" applyAlignment="1">
      <alignment horizontal="right" vertical="center"/>
    </xf>
    <xf numFmtId="0" fontId="12" fillId="0" borderId="13" xfId="0" applyFont="1" applyBorder="1" applyAlignment="1">
      <alignment vertical="center"/>
    </xf>
    <xf numFmtId="3" fontId="59" fillId="0" borderId="13" xfId="161" applyNumberFormat="1" applyFont="1" applyFill="1" applyBorder="1" applyAlignment="1">
      <alignment vertical="center"/>
    </xf>
    <xf numFmtId="3" fontId="59" fillId="0" borderId="13" xfId="161" applyNumberFormat="1" applyFont="1" applyFill="1" applyBorder="1" applyAlignment="1">
      <alignment horizontal="center" vertical="center"/>
    </xf>
    <xf numFmtId="3" fontId="14" fillId="0" borderId="13" xfId="0" applyNumberFormat="1" applyFont="1" applyFill="1" applyBorder="1" applyAlignment="1">
      <alignment horizontal="center" vertical="center"/>
    </xf>
    <xf numFmtId="3" fontId="14" fillId="0" borderId="14" xfId="0" applyNumberFormat="1" applyFont="1" applyFill="1" applyBorder="1" applyAlignment="1">
      <alignment horizontal="center" vertical="center"/>
    </xf>
    <xf numFmtId="3" fontId="59" fillId="0" borderId="13" xfId="0" applyNumberFormat="1" applyFont="1" applyFill="1" applyBorder="1" applyAlignment="1">
      <alignment vertical="center"/>
    </xf>
    <xf numFmtId="3" fontId="12" fillId="47" borderId="15" xfId="0" applyNumberFormat="1" applyFont="1" applyFill="1" applyBorder="1" applyAlignment="1">
      <alignment horizontal="left" vertical="center"/>
    </xf>
    <xf numFmtId="3" fontId="12" fillId="0" borderId="15" xfId="161" applyNumberFormat="1" applyFont="1" applyBorder="1" applyAlignment="1">
      <alignment horizontal="left" vertical="center"/>
    </xf>
    <xf numFmtId="3" fontId="12" fillId="0" borderId="21" xfId="135" applyNumberFormat="1" applyFont="1" applyFill="1" applyBorder="1" applyAlignment="1">
      <alignment vertical="center" wrapText="1"/>
    </xf>
    <xf numFmtId="3" fontId="14" fillId="0" borderId="15" xfId="0" applyNumberFormat="1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3" fontId="12" fillId="0" borderId="22" xfId="0" applyNumberFormat="1" applyFont="1" applyFill="1" applyBorder="1" applyAlignment="1">
      <alignment horizontal="center" vertical="center"/>
    </xf>
    <xf numFmtId="3" fontId="12" fillId="0" borderId="22" xfId="0" applyNumberFormat="1" applyFont="1" applyFill="1" applyBorder="1" applyAlignment="1">
      <alignment vertical="center"/>
    </xf>
    <xf numFmtId="3" fontId="14" fillId="0" borderId="15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15" xfId="0" applyFont="1" applyBorder="1" applyAlignment="1">
      <alignment horizontal="left" wrapText="1"/>
    </xf>
    <xf numFmtId="0" fontId="12" fillId="0" borderId="13" xfId="0" applyFont="1" applyBorder="1" applyAlignment="1">
      <alignment wrapText="1"/>
    </xf>
    <xf numFmtId="0" fontId="12" fillId="0" borderId="13" xfId="0" applyFont="1" applyBorder="1" applyAlignment="1">
      <alignment horizontal="right" wrapText="1"/>
    </xf>
    <xf numFmtId="3" fontId="11" fillId="0" borderId="15" xfId="0" applyNumberFormat="1" applyFont="1" applyFill="1" applyBorder="1" applyAlignment="1">
      <alignment horizontal="center" vertical="center"/>
    </xf>
    <xf numFmtId="3" fontId="13" fillId="0" borderId="15" xfId="0" applyNumberFormat="1" applyFont="1" applyFill="1" applyBorder="1" applyAlignment="1">
      <alignment horizontal="center" vertical="center"/>
    </xf>
    <xf numFmtId="49" fontId="12" fillId="0" borderId="18" xfId="139" applyNumberFormat="1" applyFont="1" applyFill="1" applyBorder="1" applyAlignment="1">
      <alignment horizontal="left" vertical="center" wrapText="1"/>
    </xf>
    <xf numFmtId="3" fontId="11" fillId="47" borderId="13" xfId="0" applyNumberFormat="1" applyFont="1" applyFill="1" applyBorder="1" applyAlignment="1">
      <alignment vertical="center"/>
    </xf>
    <xf numFmtId="3" fontId="12" fillId="47" borderId="13" xfId="0" applyNumberFormat="1" applyFont="1" applyFill="1" applyBorder="1" applyAlignment="1">
      <alignment vertical="center"/>
    </xf>
    <xf numFmtId="3" fontId="9" fillId="0" borderId="15" xfId="0" applyNumberFormat="1" applyFont="1" applyFill="1" applyBorder="1" applyAlignment="1">
      <alignment horizontal="left" vertical="center"/>
    </xf>
    <xf numFmtId="3" fontId="12" fillId="0" borderId="15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vertical="center"/>
    </xf>
    <xf numFmtId="3" fontId="11" fillId="47" borderId="13" xfId="0" applyNumberFormat="1" applyFon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left" vertical="center" wrapText="1"/>
    </xf>
    <xf numFmtId="49" fontId="12" fillId="0" borderId="23" xfId="0" applyNumberFormat="1" applyFont="1" applyFill="1" applyBorder="1" applyAlignment="1">
      <alignment horizontal="left" vertical="center" wrapText="1"/>
    </xf>
    <xf numFmtId="49" fontId="12" fillId="0" borderId="17" xfId="0" applyNumberFormat="1" applyFont="1" applyFill="1" applyBorder="1" applyAlignment="1">
      <alignment horizontal="left" vertical="center" wrapText="1"/>
    </xf>
    <xf numFmtId="3" fontId="12" fillId="0" borderId="18" xfId="0" applyNumberFormat="1" applyFont="1" applyFill="1" applyBorder="1" applyAlignment="1">
      <alignment horizontal="left" vertical="center" wrapText="1"/>
    </xf>
    <xf numFmtId="3" fontId="12" fillId="0" borderId="24" xfId="0" applyNumberFormat="1" applyFont="1" applyBorder="1" applyAlignment="1">
      <alignment vertical="center"/>
    </xf>
    <xf numFmtId="3" fontId="12" fillId="0" borderId="25" xfId="0" applyNumberFormat="1" applyFont="1" applyBorder="1" applyAlignment="1">
      <alignment vertical="center"/>
    </xf>
    <xf numFmtId="3" fontId="12" fillId="0" borderId="25" xfId="0" applyNumberFormat="1" applyFont="1" applyBorder="1" applyAlignment="1">
      <alignment horizontal="left" vertical="center"/>
    </xf>
    <xf numFmtId="3" fontId="12" fillId="0" borderId="25" xfId="0" applyNumberFormat="1" applyFont="1" applyFill="1" applyBorder="1" applyAlignment="1">
      <alignment vertical="center"/>
    </xf>
    <xf numFmtId="3" fontId="12" fillId="0" borderId="26" xfId="0" applyNumberFormat="1" applyFont="1" applyBorder="1" applyAlignment="1">
      <alignment vertical="center"/>
    </xf>
    <xf numFmtId="3" fontId="11" fillId="0" borderId="15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3" fontId="14" fillId="47" borderId="15" xfId="0" applyNumberFormat="1" applyFont="1" applyFill="1" applyBorder="1" applyAlignment="1">
      <alignment vertical="center"/>
    </xf>
    <xf numFmtId="3" fontId="11" fillId="47" borderId="15" xfId="0" applyNumberFormat="1" applyFont="1" applyFill="1" applyBorder="1" applyAlignment="1">
      <alignment horizontal="center" vertical="center"/>
    </xf>
    <xf numFmtId="3" fontId="11" fillId="47" borderId="15" xfId="0" applyNumberFormat="1" applyFont="1" applyFill="1" applyBorder="1" applyAlignment="1">
      <alignment vertical="center"/>
    </xf>
    <xf numFmtId="3" fontId="11" fillId="47" borderId="16" xfId="0" applyNumberFormat="1" applyFont="1" applyFill="1" applyBorder="1" applyAlignment="1">
      <alignment vertical="center"/>
    </xf>
    <xf numFmtId="3" fontId="12" fillId="47" borderId="13" xfId="0" applyNumberFormat="1" applyFont="1" applyFill="1" applyBorder="1" applyAlignment="1">
      <alignment horizontal="right" vertical="center"/>
    </xf>
    <xf numFmtId="3" fontId="80" fillId="47" borderId="13" xfId="0" applyNumberFormat="1" applyFont="1" applyFill="1" applyBorder="1" applyAlignment="1">
      <alignment vertical="center"/>
    </xf>
    <xf numFmtId="0" fontId="12" fillId="0" borderId="13" xfId="0" applyFont="1" applyBorder="1" applyAlignment="1">
      <alignment horizontal="right" vertical="center" wrapText="1"/>
    </xf>
    <xf numFmtId="3" fontId="11" fillId="47" borderId="16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left" vertical="center"/>
    </xf>
    <xf numFmtId="3" fontId="11" fillId="47" borderId="14" xfId="0" applyNumberFormat="1" applyFont="1" applyFill="1" applyBorder="1" applyAlignment="1">
      <alignment horizontal="center" vertical="center"/>
    </xf>
    <xf numFmtId="3" fontId="11" fillId="0" borderId="16" xfId="0" applyNumberFormat="1" applyFont="1" applyFill="1" applyBorder="1" applyAlignment="1">
      <alignment horizontal="left" vertical="center"/>
    </xf>
    <xf numFmtId="3" fontId="11" fillId="0" borderId="13" xfId="0" applyNumberFormat="1" applyFont="1" applyFill="1" applyBorder="1" applyAlignment="1">
      <alignment horizontal="right" vertical="center"/>
    </xf>
    <xf numFmtId="3" fontId="7" fillId="47" borderId="0" xfId="0" applyNumberFormat="1" applyFont="1" applyFill="1" applyAlignment="1">
      <alignment vertical="center"/>
    </xf>
    <xf numFmtId="3" fontId="7" fillId="46" borderId="0" xfId="0" applyNumberFormat="1" applyFont="1" applyFill="1" applyAlignment="1">
      <alignment vertical="center"/>
    </xf>
    <xf numFmtId="3" fontId="12" fillId="47" borderId="15" xfId="161" applyNumberFormat="1" applyFont="1" applyFill="1" applyBorder="1" applyAlignment="1">
      <alignment horizontal="left" vertical="top"/>
    </xf>
    <xf numFmtId="3" fontId="12" fillId="47" borderId="13" xfId="161" applyNumberFormat="1" applyFont="1" applyFill="1" applyBorder="1" applyAlignment="1">
      <alignment horizontal="right" vertical="top" wrapText="1"/>
    </xf>
    <xf numFmtId="3" fontId="14" fillId="0" borderId="15" xfId="0" applyNumberFormat="1" applyFont="1" applyFill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3" fontId="9" fillId="0" borderId="13" xfId="0" applyNumberFormat="1" applyFont="1" applyFill="1" applyBorder="1" applyAlignment="1">
      <alignment vertical="center"/>
    </xf>
    <xf numFmtId="3" fontId="12" fillId="0" borderId="0" xfId="0" applyNumberFormat="1" applyFont="1" applyAlignment="1">
      <alignment vertical="center"/>
    </xf>
    <xf numFmtId="0" fontId="12" fillId="0" borderId="18" xfId="124" applyFont="1" applyFill="1" applyBorder="1" applyAlignment="1">
      <alignment vertical="top" wrapText="1"/>
    </xf>
    <xf numFmtId="0" fontId="12" fillId="0" borderId="18" xfId="130" applyFont="1" applyFill="1" applyBorder="1" applyAlignment="1">
      <alignment vertical="top" wrapText="1"/>
    </xf>
    <xf numFmtId="49" fontId="12" fillId="0" borderId="15" xfId="148" applyNumberFormat="1" applyFont="1" applyFill="1" applyBorder="1" applyAlignment="1">
      <alignment horizontal="left" vertical="center" wrapText="1"/>
    </xf>
    <xf numFmtId="0" fontId="7" fillId="0" borderId="13" xfId="0" applyFont="1" applyFill="1" applyBorder="1"/>
    <xf numFmtId="0" fontId="8" fillId="0" borderId="13" xfId="0" applyFont="1" applyFill="1" applyBorder="1"/>
    <xf numFmtId="0" fontId="12" fillId="0" borderId="18" xfId="131" applyFont="1" applyFill="1" applyBorder="1" applyAlignment="1">
      <alignment vertical="top" wrapText="1"/>
    </xf>
    <xf numFmtId="3" fontId="12" fillId="0" borderId="19" xfId="0" applyNumberFormat="1" applyFont="1" applyBorder="1" applyAlignment="1">
      <alignment horizontal="center" vertical="center"/>
    </xf>
    <xf numFmtId="3" fontId="12" fillId="0" borderId="16" xfId="0" applyNumberFormat="1" applyFont="1" applyFill="1" applyBorder="1" applyAlignment="1">
      <alignment horizontal="center" vertical="center"/>
    </xf>
    <xf numFmtId="3" fontId="12" fillId="0" borderId="13" xfId="0" applyNumberFormat="1" applyFont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 wrapText="1"/>
    </xf>
    <xf numFmtId="3" fontId="12" fillId="0" borderId="13" xfId="0" applyNumberFormat="1" applyFont="1" applyBorder="1" applyAlignment="1">
      <alignment horizontal="center" wrapText="1"/>
    </xf>
    <xf numFmtId="3" fontId="12" fillId="0" borderId="16" xfId="0" applyNumberFormat="1" applyFont="1" applyBorder="1" applyAlignment="1">
      <alignment horizontal="center" vertical="center"/>
    </xf>
    <xf numFmtId="3" fontId="11" fillId="0" borderId="16" xfId="0" applyNumberFormat="1" applyFont="1" applyFill="1" applyBorder="1" applyAlignment="1">
      <alignment horizontal="center" vertical="center"/>
    </xf>
    <xf numFmtId="3" fontId="12" fillId="0" borderId="24" xfId="0" applyNumberFormat="1" applyFont="1" applyBorder="1" applyAlignment="1">
      <alignment horizontal="center" vertical="center"/>
    </xf>
    <xf numFmtId="3" fontId="12" fillId="0" borderId="26" xfId="0" applyNumberFormat="1" applyFont="1" applyBorder="1" applyAlignment="1">
      <alignment horizontal="center" vertical="center"/>
    </xf>
    <xf numFmtId="3" fontId="11" fillId="0" borderId="16" xfId="0" applyNumberFormat="1" applyFont="1" applyBorder="1" applyAlignment="1">
      <alignment horizontal="center" vertical="center"/>
    </xf>
    <xf numFmtId="3" fontId="12" fillId="47" borderId="13" xfId="161" applyNumberFormat="1" applyFont="1" applyFill="1" applyBorder="1" applyAlignment="1">
      <alignment horizontal="center" vertical="top" wrapText="1"/>
    </xf>
    <xf numFmtId="1" fontId="14" fillId="0" borderId="13" xfId="0" applyNumberFormat="1" applyFont="1" applyFill="1" applyBorder="1" applyAlignment="1">
      <alignment horizontal="center" vertical="center"/>
    </xf>
    <xf numFmtId="0" fontId="12" fillId="0" borderId="13" xfId="0" applyFont="1" applyFill="1" applyBorder="1"/>
    <xf numFmtId="0" fontId="12" fillId="0" borderId="27" xfId="157" applyFont="1" applyFill="1" applyBorder="1" applyAlignment="1">
      <alignment vertical="center" wrapText="1"/>
    </xf>
    <xf numFmtId="3" fontId="12" fillId="0" borderId="13" xfId="121" applyNumberFormat="1" applyFont="1" applyBorder="1" applyAlignment="1">
      <alignment vertical="center" wrapText="1"/>
    </xf>
    <xf numFmtId="3" fontId="12" fillId="0" borderId="13" xfId="121" applyNumberFormat="1" applyFont="1" applyBorder="1" applyAlignment="1">
      <alignment horizontal="right" vertical="center" wrapText="1"/>
    </xf>
    <xf numFmtId="3" fontId="12" fillId="0" borderId="13" xfId="121" applyNumberFormat="1" applyFont="1" applyBorder="1" applyAlignment="1">
      <alignment horizontal="right" vertical="center"/>
    </xf>
    <xf numFmtId="3" fontId="12" fillId="0" borderId="13" xfId="161" applyNumberFormat="1" applyFont="1" applyBorder="1" applyAlignment="1">
      <alignment horizontal="right" vertical="center" wrapText="1"/>
    </xf>
    <xf numFmtId="3" fontId="12" fillId="0" borderId="13" xfId="152" applyNumberFormat="1" applyFont="1" applyFill="1" applyBorder="1" applyAlignment="1">
      <alignment horizontal="right" vertical="center" wrapText="1"/>
    </xf>
    <xf numFmtId="3" fontId="12" fillId="0" borderId="13" xfId="121" applyNumberFormat="1" applyFont="1" applyFill="1" applyBorder="1" applyAlignment="1">
      <alignment horizontal="right" vertical="center"/>
    </xf>
    <xf numFmtId="164" fontId="12" fillId="0" borderId="13" xfId="121" applyNumberFormat="1" applyFont="1" applyBorder="1" applyAlignment="1">
      <alignment vertical="center" wrapText="1"/>
    </xf>
    <xf numFmtId="3" fontId="12" fillId="0" borderId="19" xfId="0" applyNumberFormat="1" applyFont="1" applyBorder="1" applyAlignment="1">
      <alignment horizontal="right" vertical="center"/>
    </xf>
    <xf numFmtId="3" fontId="12" fillId="0" borderId="16" xfId="0" applyNumberFormat="1" applyFont="1" applyFill="1" applyBorder="1" applyAlignment="1">
      <alignment horizontal="right" vertical="center"/>
    </xf>
    <xf numFmtId="3" fontId="12" fillId="0" borderId="13" xfId="0" applyNumberFormat="1" applyFont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wrapText="1"/>
    </xf>
    <xf numFmtId="3" fontId="12" fillId="0" borderId="16" xfId="0" applyNumberFormat="1" applyFont="1" applyBorder="1" applyAlignment="1">
      <alignment horizontal="right" vertical="center"/>
    </xf>
    <xf numFmtId="3" fontId="11" fillId="0" borderId="16" xfId="0" applyNumberFormat="1" applyFont="1" applyFill="1" applyBorder="1" applyAlignment="1">
      <alignment horizontal="right" vertical="center"/>
    </xf>
    <xf numFmtId="3" fontId="12" fillId="0" borderId="24" xfId="0" applyNumberFormat="1" applyFont="1" applyBorder="1" applyAlignment="1">
      <alignment horizontal="right" vertical="center"/>
    </xf>
    <xf numFmtId="3" fontId="12" fillId="0" borderId="26" xfId="0" applyNumberFormat="1" applyFont="1" applyBorder="1" applyAlignment="1">
      <alignment horizontal="right" vertical="center"/>
    </xf>
    <xf numFmtId="3" fontId="11" fillId="0" borderId="16" xfId="0" applyNumberFormat="1" applyFont="1" applyBorder="1" applyAlignment="1">
      <alignment horizontal="right" vertical="center"/>
    </xf>
    <xf numFmtId="3" fontId="11" fillId="47" borderId="16" xfId="0" applyNumberFormat="1" applyFont="1" applyFill="1" applyBorder="1" applyAlignment="1">
      <alignment horizontal="right" vertical="center"/>
    </xf>
    <xf numFmtId="3" fontId="14" fillId="0" borderId="13" xfId="0" applyNumberFormat="1" applyFont="1" applyBorder="1" applyAlignment="1">
      <alignment horizontal="right" vertical="center" wrapText="1"/>
    </xf>
    <xf numFmtId="3" fontId="12" fillId="0" borderId="13" xfId="157" applyNumberFormat="1" applyFont="1" applyFill="1" applyBorder="1" applyAlignment="1">
      <alignment horizontal="center" vertical="center" wrapText="1"/>
    </xf>
    <xf numFmtId="3" fontId="12" fillId="0" borderId="13" xfId="157" applyNumberFormat="1" applyFont="1" applyFill="1" applyBorder="1" applyAlignment="1">
      <alignment horizontal="right" vertical="center" wrapText="1"/>
    </xf>
    <xf numFmtId="3" fontId="13" fillId="0" borderId="13" xfId="161" applyNumberFormat="1" applyFont="1" applyBorder="1" applyAlignment="1">
      <alignment vertical="center"/>
    </xf>
    <xf numFmtId="3" fontId="10" fillId="0" borderId="13" xfId="161" applyNumberFormat="1" applyFont="1" applyFill="1" applyBorder="1" applyAlignment="1">
      <alignment horizontal="center" vertical="center" wrapText="1"/>
    </xf>
    <xf numFmtId="0" fontId="11" fillId="0" borderId="13" xfId="0" applyFont="1" applyFill="1" applyBorder="1"/>
    <xf numFmtId="3" fontId="9" fillId="0" borderId="13" xfId="161" applyNumberFormat="1" applyFont="1" applyBorder="1" applyAlignment="1">
      <alignment horizontal="right" vertical="center" wrapText="1"/>
    </xf>
    <xf numFmtId="3" fontId="10" fillId="46" borderId="15" xfId="0" applyNumberFormat="1" applyFont="1" applyFill="1" applyBorder="1" applyAlignment="1">
      <alignment vertical="center"/>
    </xf>
    <xf numFmtId="0" fontId="54" fillId="46" borderId="13" xfId="0" applyFont="1" applyFill="1" applyBorder="1" applyAlignment="1">
      <alignment horizontal="center" vertical="center"/>
    </xf>
    <xf numFmtId="0" fontId="11" fillId="46" borderId="13" xfId="121" applyFont="1" applyFill="1" applyBorder="1" applyAlignment="1">
      <alignment horizontal="center" vertical="top" wrapText="1"/>
    </xf>
    <xf numFmtId="0" fontId="54" fillId="46" borderId="13" xfId="0" applyFont="1" applyFill="1" applyBorder="1" applyAlignment="1">
      <alignment horizontal="center" vertical="center" wrapText="1"/>
    </xf>
    <xf numFmtId="0" fontId="11" fillId="46" borderId="13" xfId="121" applyFont="1" applyFill="1" applyBorder="1" applyAlignment="1">
      <alignment horizontal="center" vertical="center" wrapText="1"/>
    </xf>
    <xf numFmtId="0" fontId="11" fillId="46" borderId="13" xfId="121" applyFont="1" applyFill="1" applyBorder="1" applyAlignment="1">
      <alignment horizontal="center" vertical="center"/>
    </xf>
    <xf numFmtId="0" fontId="11" fillId="46" borderId="13" xfId="121" applyFont="1" applyFill="1" applyBorder="1" applyAlignment="1">
      <alignment vertical="center" wrapText="1"/>
    </xf>
    <xf numFmtId="3" fontId="11" fillId="46" borderId="13" xfId="121" applyNumberFormat="1" applyFont="1" applyFill="1" applyBorder="1" applyAlignment="1">
      <alignment vertical="center" wrapText="1"/>
    </xf>
    <xf numFmtId="3" fontId="11" fillId="46" borderId="13" xfId="121" applyNumberFormat="1" applyFont="1" applyFill="1" applyBorder="1" applyAlignment="1">
      <alignment vertical="center"/>
    </xf>
    <xf numFmtId="0" fontId="11" fillId="46" borderId="13" xfId="121" applyFont="1" applyFill="1" applyBorder="1" applyAlignment="1">
      <alignment vertical="center"/>
    </xf>
    <xf numFmtId="3" fontId="10" fillId="48" borderId="28" xfId="161" applyNumberFormat="1" applyFont="1" applyFill="1" applyBorder="1" applyAlignment="1">
      <alignment horizontal="center" vertical="center" wrapText="1"/>
    </xf>
    <xf numFmtId="3" fontId="10" fillId="48" borderId="29" xfId="161" applyNumberFormat="1" applyFont="1" applyFill="1" applyBorder="1" applyAlignment="1">
      <alignment horizontal="center" vertical="center" wrapText="1"/>
    </xf>
    <xf numFmtId="3" fontId="9" fillId="46" borderId="13" xfId="161" applyNumberFormat="1" applyFont="1" applyFill="1" applyBorder="1" applyAlignment="1">
      <alignment horizontal="center" vertical="center"/>
    </xf>
    <xf numFmtId="3" fontId="10" fillId="46" borderId="13" xfId="161" applyNumberFormat="1" applyFont="1" applyFill="1" applyBorder="1" applyAlignment="1">
      <alignment horizontal="left" vertical="center" wrapText="1"/>
    </xf>
    <xf numFmtId="3" fontId="10" fillId="46" borderId="13" xfId="161" applyNumberFormat="1" applyFont="1" applyFill="1" applyBorder="1" applyAlignment="1">
      <alignment vertical="center"/>
    </xf>
    <xf numFmtId="3" fontId="10" fillId="46" borderId="13" xfId="0" applyNumberFormat="1" applyFont="1" applyFill="1" applyBorder="1" applyAlignment="1">
      <alignment horizontal="center" vertical="center" wrapText="1"/>
    </xf>
    <xf numFmtId="0" fontId="10" fillId="46" borderId="13" xfId="0" applyFont="1" applyFill="1" applyBorder="1" applyAlignment="1">
      <alignment horizontal="center" vertical="center" wrapText="1"/>
    </xf>
    <xf numFmtId="0" fontId="11" fillId="46" borderId="13" xfId="0" applyFont="1" applyFill="1" applyBorder="1" applyAlignment="1">
      <alignment horizontal="center" vertical="center" wrapText="1"/>
    </xf>
    <xf numFmtId="3" fontId="10" fillId="46" borderId="13" xfId="0" applyNumberFormat="1" applyFont="1" applyFill="1" applyBorder="1" applyAlignment="1">
      <alignment vertical="center" wrapText="1"/>
    </xf>
    <xf numFmtId="3" fontId="9" fillId="46" borderId="13" xfId="0" applyNumberFormat="1" applyFont="1" applyFill="1" applyBorder="1" applyAlignment="1">
      <alignment horizontal="center" vertical="center" wrapText="1"/>
    </xf>
    <xf numFmtId="3" fontId="11" fillId="46" borderId="13" xfId="0" applyNumberFormat="1" applyFont="1" applyFill="1" applyBorder="1" applyAlignment="1">
      <alignment horizontal="center" vertical="center" wrapText="1"/>
    </xf>
    <xf numFmtId="3" fontId="11" fillId="46" borderId="13" xfId="0" applyNumberFormat="1" applyFont="1" applyFill="1" applyBorder="1" applyAlignment="1">
      <alignment horizontal="left" vertical="center" wrapText="1"/>
    </xf>
    <xf numFmtId="3" fontId="11" fillId="46" borderId="13" xfId="0" applyNumberFormat="1" applyFont="1" applyFill="1" applyBorder="1" applyAlignment="1">
      <alignment vertical="center"/>
    </xf>
    <xf numFmtId="3" fontId="12" fillId="46" borderId="13" xfId="0" applyNumberFormat="1" applyFont="1" applyFill="1" applyBorder="1" applyAlignment="1">
      <alignment vertical="center"/>
    </xf>
    <xf numFmtId="3" fontId="11" fillId="46" borderId="13" xfId="0" applyNumberFormat="1" applyFont="1" applyFill="1" applyBorder="1" applyAlignment="1">
      <alignment vertical="center" wrapText="1"/>
    </xf>
    <xf numFmtId="3" fontId="11" fillId="46" borderId="13" xfId="161" applyNumberFormat="1" applyFont="1" applyFill="1" applyBorder="1" applyAlignment="1">
      <alignment horizontal="center" vertical="center" wrapText="1"/>
    </xf>
    <xf numFmtId="3" fontId="12" fillId="46" borderId="13" xfId="161" applyNumberFormat="1" applyFont="1" applyFill="1" applyBorder="1" applyAlignment="1">
      <alignment horizontal="center" vertical="center"/>
    </xf>
    <xf numFmtId="3" fontId="11" fillId="46" borderId="13" xfId="121" applyNumberFormat="1" applyFont="1" applyFill="1" applyBorder="1" applyAlignment="1">
      <alignment horizontal="right" vertical="center" wrapText="1"/>
    </xf>
    <xf numFmtId="3" fontId="11" fillId="46" borderId="13" xfId="161" applyNumberFormat="1" applyFont="1" applyFill="1" applyBorder="1" applyAlignment="1">
      <alignment horizontal="right" vertical="center"/>
    </xf>
    <xf numFmtId="3" fontId="11" fillId="46" borderId="13" xfId="161" applyNumberFormat="1" applyFont="1" applyFill="1" applyBorder="1" applyAlignment="1">
      <alignment vertical="center"/>
    </xf>
    <xf numFmtId="3" fontId="11" fillId="46" borderId="15" xfId="0" applyNumberFormat="1" applyFont="1" applyFill="1" applyBorder="1" applyAlignment="1">
      <alignment horizontal="center" vertical="center"/>
    </xf>
    <xf numFmtId="3" fontId="11" fillId="46" borderId="15" xfId="0" applyNumberFormat="1" applyFont="1" applyFill="1" applyBorder="1" applyAlignment="1">
      <alignment vertical="center"/>
    </xf>
    <xf numFmtId="3" fontId="11" fillId="46" borderId="16" xfId="0" applyNumberFormat="1" applyFont="1" applyFill="1" applyBorder="1" applyAlignment="1">
      <alignment vertical="center"/>
    </xf>
    <xf numFmtId="3" fontId="11" fillId="46" borderId="16" xfId="0" applyNumberFormat="1" applyFont="1" applyFill="1" applyBorder="1" applyAlignment="1">
      <alignment horizontal="center" vertical="center"/>
    </xf>
    <xf numFmtId="3" fontId="12" fillId="46" borderId="16" xfId="0" applyNumberFormat="1" applyFont="1" applyFill="1" applyBorder="1" applyAlignment="1">
      <alignment vertical="center"/>
    </xf>
    <xf numFmtId="3" fontId="12" fillId="46" borderId="16" xfId="0" applyNumberFormat="1" applyFont="1" applyFill="1" applyBorder="1" applyAlignment="1">
      <alignment horizontal="center" vertical="center"/>
    </xf>
    <xf numFmtId="3" fontId="11" fillId="46" borderId="15" xfId="0" applyNumberFormat="1" applyFont="1" applyFill="1" applyBorder="1" applyAlignment="1">
      <alignment horizontal="left" vertical="center"/>
    </xf>
    <xf numFmtId="3" fontId="12" fillId="46" borderId="13" xfId="0" applyNumberFormat="1" applyFont="1" applyFill="1" applyBorder="1" applyAlignment="1">
      <alignment horizontal="center" vertical="center"/>
    </xf>
    <xf numFmtId="3" fontId="12" fillId="46" borderId="15" xfId="0" applyNumberFormat="1" applyFont="1" applyFill="1" applyBorder="1" applyAlignment="1">
      <alignment horizontal="center" vertical="center"/>
    </xf>
    <xf numFmtId="3" fontId="11" fillId="46" borderId="16" xfId="0" applyNumberFormat="1" applyFont="1" applyFill="1" applyBorder="1" applyAlignment="1">
      <alignment horizontal="right" vertical="center"/>
    </xf>
    <xf numFmtId="3" fontId="11" fillId="46" borderId="16" xfId="0" applyNumberFormat="1" applyFont="1" applyFill="1" applyBorder="1" applyAlignment="1">
      <alignment horizontal="left" vertical="center"/>
    </xf>
    <xf numFmtId="3" fontId="11" fillId="46" borderId="25" xfId="0" applyNumberFormat="1" applyFont="1" applyFill="1" applyBorder="1" applyAlignment="1">
      <alignment vertical="center"/>
    </xf>
    <xf numFmtId="3" fontId="11" fillId="46" borderId="26" xfId="0" applyNumberFormat="1" applyFont="1" applyFill="1" applyBorder="1" applyAlignment="1">
      <alignment vertical="center"/>
    </xf>
    <xf numFmtId="3" fontId="11" fillId="46" borderId="26" xfId="0" applyNumberFormat="1" applyFont="1" applyFill="1" applyBorder="1" applyAlignment="1">
      <alignment horizontal="center" vertical="center"/>
    </xf>
    <xf numFmtId="0" fontId="10" fillId="46" borderId="13" xfId="145" applyFont="1" applyFill="1" applyBorder="1" applyAlignment="1">
      <alignment horizontal="center" vertical="center" wrapText="1"/>
    </xf>
    <xf numFmtId="0" fontId="82" fillId="46" borderId="13" xfId="145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 wrapText="1"/>
    </xf>
    <xf numFmtId="165" fontId="9" fillId="0" borderId="13" xfId="0" applyNumberFormat="1" applyFont="1" applyFill="1" applyBorder="1" applyAlignment="1">
      <alignment horizontal="right" vertical="center" wrapText="1"/>
    </xf>
    <xf numFmtId="3" fontId="9" fillId="0" borderId="13" xfId="145" applyNumberFormat="1" applyFont="1" applyBorder="1" applyAlignment="1">
      <alignment horizontal="right" vertical="center" wrapText="1"/>
    </xf>
    <xf numFmtId="3" fontId="9" fillId="0" borderId="13" xfId="145" applyNumberFormat="1" applyFont="1" applyBorder="1" applyAlignment="1">
      <alignment horizontal="right" vertical="center"/>
    </xf>
    <xf numFmtId="0" fontId="9" fillId="0" borderId="13" xfId="145" applyFont="1" applyFill="1" applyBorder="1" applyAlignment="1">
      <alignment vertical="center" wrapText="1"/>
    </xf>
    <xf numFmtId="3" fontId="9" fillId="0" borderId="13" xfId="145" applyNumberFormat="1" applyFont="1" applyFill="1" applyBorder="1" applyAlignment="1">
      <alignment horizontal="right" vertical="center" wrapText="1"/>
    </xf>
    <xf numFmtId="0" fontId="9" fillId="0" borderId="13" xfId="150" applyFont="1" applyFill="1" applyBorder="1" applyAlignment="1">
      <alignment vertical="center" wrapText="1"/>
    </xf>
    <xf numFmtId="3" fontId="9" fillId="0" borderId="13" xfId="150" applyNumberFormat="1" applyFont="1" applyFill="1" applyBorder="1" applyAlignment="1">
      <alignment horizontal="right" vertical="center"/>
    </xf>
    <xf numFmtId="0" fontId="9" fillId="46" borderId="13" xfId="145" applyFont="1" applyFill="1" applyBorder="1" applyAlignment="1">
      <alignment horizontal="center" vertical="center"/>
    </xf>
    <xf numFmtId="0" fontId="10" fillId="46" borderId="13" xfId="145" applyFont="1" applyFill="1" applyBorder="1" applyAlignment="1">
      <alignment vertical="center"/>
    </xf>
    <xf numFmtId="3" fontId="10" fillId="46" borderId="13" xfId="145" applyNumberFormat="1" applyFont="1" applyFill="1" applyBorder="1" applyAlignment="1">
      <alignment horizontal="right" vertical="center"/>
    </xf>
    <xf numFmtId="0" fontId="9" fillId="0" borderId="13" xfId="145" applyFont="1" applyFill="1" applyBorder="1" applyAlignment="1">
      <alignment vertical="center"/>
    </xf>
    <xf numFmtId="0" fontId="9" fillId="0" borderId="13" xfId="150" applyFont="1" applyFill="1" applyBorder="1" applyAlignment="1">
      <alignment vertical="center"/>
    </xf>
    <xf numFmtId="0" fontId="2" fillId="46" borderId="1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/>
    </xf>
    <xf numFmtId="0" fontId="3" fillId="46" borderId="13" xfId="0" applyFont="1" applyFill="1" applyBorder="1" applyAlignment="1">
      <alignment horizontal="center" vertical="center" wrapText="1"/>
    </xf>
    <xf numFmtId="165" fontId="12" fillId="0" borderId="13" xfId="0" applyNumberFormat="1" applyFont="1" applyBorder="1" applyAlignment="1">
      <alignment vertical="center"/>
    </xf>
    <xf numFmtId="165" fontId="11" fillId="46" borderId="13" xfId="0" applyNumberFormat="1" applyFont="1" applyFill="1" applyBorder="1" applyAlignment="1">
      <alignment vertical="center"/>
    </xf>
    <xf numFmtId="3" fontId="9" fillId="0" borderId="25" xfId="0" applyNumberFormat="1" applyFont="1" applyFill="1" applyBorder="1" applyAlignment="1">
      <alignment vertical="center" wrapText="1"/>
    </xf>
    <xf numFmtId="164" fontId="12" fillId="0" borderId="13" xfId="121" applyNumberFormat="1" applyFont="1" applyBorder="1" applyAlignment="1">
      <alignment vertical="center"/>
    </xf>
    <xf numFmtId="164" fontId="11" fillId="46" borderId="13" xfId="121" applyNumberFormat="1" applyFont="1" applyFill="1" applyBorder="1" applyAlignment="1">
      <alignment vertical="center"/>
    </xf>
    <xf numFmtId="164" fontId="11" fillId="46" borderId="13" xfId="121" applyNumberFormat="1" applyFont="1" applyFill="1" applyBorder="1" applyAlignment="1">
      <alignment vertical="center" wrapText="1"/>
    </xf>
    <xf numFmtId="3" fontId="10" fillId="46" borderId="25" xfId="161" applyNumberFormat="1" applyFont="1" applyFill="1" applyBorder="1" applyAlignment="1">
      <alignment horizontal="center" vertical="center"/>
    </xf>
    <xf numFmtId="165" fontId="9" fillId="0" borderId="13" xfId="161" applyNumberFormat="1" applyFont="1" applyFill="1" applyBorder="1" applyAlignment="1">
      <alignment vertical="center"/>
    </xf>
    <xf numFmtId="165" fontId="10" fillId="0" borderId="13" xfId="161" applyNumberFormat="1" applyFont="1" applyFill="1" applyBorder="1" applyAlignment="1">
      <alignment vertical="center"/>
    </xf>
    <xf numFmtId="165" fontId="10" fillId="46" borderId="13" xfId="161" applyNumberFormat="1" applyFont="1" applyFill="1" applyBorder="1" applyAlignment="1">
      <alignment vertical="center"/>
    </xf>
    <xf numFmtId="0" fontId="17" fillId="0" borderId="0" xfId="122"/>
    <xf numFmtId="0" fontId="10" fillId="46" borderId="13" xfId="120" applyFont="1" applyFill="1" applyBorder="1" applyAlignment="1">
      <alignment horizontal="center" vertical="top" wrapText="1"/>
    </xf>
    <xf numFmtId="0" fontId="10" fillId="46" borderId="13" xfId="120" applyFont="1" applyFill="1" applyBorder="1" applyAlignment="1">
      <alignment horizontal="center" vertical="center" wrapText="1"/>
    </xf>
    <xf numFmtId="0" fontId="17" fillId="0" borderId="0" xfId="122" applyAlignment="1">
      <alignment vertical="center"/>
    </xf>
    <xf numFmtId="0" fontId="9" fillId="0" borderId="19" xfId="151" applyFont="1" applyBorder="1" applyAlignment="1">
      <alignment horizontal="center" vertical="center"/>
    </xf>
    <xf numFmtId="0" fontId="10" fillId="0" borderId="30" xfId="151" applyFont="1" applyBorder="1" applyAlignment="1">
      <alignment vertical="center"/>
    </xf>
    <xf numFmtId="0" fontId="10" fillId="0" borderId="19" xfId="151" applyFont="1" applyBorder="1" applyAlignment="1">
      <alignment horizontal="center" vertical="center"/>
    </xf>
    <xf numFmtId="0" fontId="9" fillId="0" borderId="19" xfId="151" applyFont="1" applyBorder="1" applyAlignment="1">
      <alignment vertical="center"/>
    </xf>
    <xf numFmtId="0" fontId="9" fillId="0" borderId="13" xfId="151" applyFont="1" applyBorder="1" applyAlignment="1">
      <alignment horizontal="center" vertical="center"/>
    </xf>
    <xf numFmtId="0" fontId="10" fillId="0" borderId="15" xfId="151" applyFont="1" applyBorder="1" applyAlignment="1">
      <alignment vertical="center"/>
    </xf>
    <xf numFmtId="0" fontId="10" fillId="0" borderId="13" xfId="151" applyFont="1" applyBorder="1" applyAlignment="1">
      <alignment horizontal="center" vertical="center"/>
    </xf>
    <xf numFmtId="0" fontId="9" fillId="0" borderId="13" xfId="151" applyFont="1" applyBorder="1" applyAlignment="1">
      <alignment vertical="center"/>
    </xf>
    <xf numFmtId="0" fontId="9" fillId="0" borderId="13" xfId="120" applyFont="1" applyBorder="1" applyAlignment="1">
      <alignment horizontal="center" vertical="center"/>
    </xf>
    <xf numFmtId="3" fontId="9" fillId="0" borderId="13" xfId="151" applyNumberFormat="1" applyFont="1" applyFill="1" applyBorder="1" applyAlignment="1">
      <alignment vertical="center"/>
    </xf>
    <xf numFmtId="0" fontId="79" fillId="0" borderId="0" xfId="122" applyFont="1" applyAlignment="1">
      <alignment vertical="center"/>
    </xf>
    <xf numFmtId="0" fontId="12" fillId="0" borderId="15" xfId="151" applyFont="1" applyBorder="1" applyAlignment="1">
      <alignment vertical="center" wrapText="1"/>
    </xf>
    <xf numFmtId="0" fontId="12" fillId="0" borderId="13" xfId="151" applyFont="1" applyBorder="1" applyAlignment="1">
      <alignment horizontal="center" vertical="center" wrapText="1"/>
    </xf>
    <xf numFmtId="0" fontId="9" fillId="0" borderId="13" xfId="151" applyFont="1" applyFill="1" applyBorder="1" applyAlignment="1">
      <alignment horizontal="center" vertical="center"/>
    </xf>
    <xf numFmtId="0" fontId="9" fillId="0" borderId="15" xfId="151" applyFont="1" applyFill="1" applyBorder="1" applyAlignment="1">
      <alignment vertical="center"/>
    </xf>
    <xf numFmtId="0" fontId="10" fillId="46" borderId="13" xfId="151" applyFont="1" applyFill="1" applyBorder="1" applyAlignment="1">
      <alignment horizontal="center" vertical="center"/>
    </xf>
    <xf numFmtId="0" fontId="10" fillId="0" borderId="13" xfId="151" applyFont="1" applyFill="1" applyBorder="1" applyAlignment="1">
      <alignment horizontal="center" vertical="center"/>
    </xf>
    <xf numFmtId="0" fontId="9" fillId="0" borderId="15" xfId="151" applyFont="1" applyBorder="1" applyAlignment="1">
      <alignment vertical="center" wrapText="1"/>
    </xf>
    <xf numFmtId="0" fontId="9" fillId="0" borderId="15" xfId="151" applyFont="1" applyFill="1" applyBorder="1" applyAlignment="1">
      <alignment vertical="center" wrapText="1"/>
    </xf>
    <xf numFmtId="0" fontId="9" fillId="0" borderId="15" xfId="154" applyFont="1" applyFill="1" applyBorder="1" applyAlignment="1">
      <alignment vertical="center" wrapText="1"/>
    </xf>
    <xf numFmtId="3" fontId="9" fillId="0" borderId="15" xfId="123" applyNumberFormat="1" applyFont="1" applyFill="1" applyBorder="1" applyAlignment="1">
      <alignment vertical="center" wrapText="1"/>
    </xf>
    <xf numFmtId="3" fontId="9" fillId="0" borderId="22" xfId="0" applyNumberFormat="1" applyFont="1" applyFill="1" applyBorder="1" applyAlignment="1">
      <alignment horizontal="left" vertical="center" wrapText="1"/>
    </xf>
    <xf numFmtId="0" fontId="57" fillId="0" borderId="13" xfId="120" applyFont="1" applyFill="1" applyBorder="1" applyAlignment="1">
      <alignment horizontal="left" vertical="center" wrapText="1"/>
    </xf>
    <xf numFmtId="0" fontId="9" fillId="0" borderId="15" xfId="151" applyFont="1" applyBorder="1" applyAlignment="1">
      <alignment vertical="center"/>
    </xf>
    <xf numFmtId="0" fontId="9" fillId="0" borderId="15" xfId="123" applyFont="1" applyBorder="1" applyAlignment="1">
      <alignment vertical="center" wrapText="1"/>
    </xf>
    <xf numFmtId="0" fontId="12" fillId="0" borderId="15" xfId="151" applyFont="1" applyFill="1" applyBorder="1" applyAlignment="1">
      <alignment vertical="center" wrapText="1"/>
    </xf>
    <xf numFmtId="0" fontId="10" fillId="46" borderId="15" xfId="151" applyFont="1" applyFill="1" applyBorder="1" applyAlignment="1">
      <alignment vertical="center"/>
    </xf>
    <xf numFmtId="0" fontId="9" fillId="0" borderId="30" xfId="151" applyFont="1" applyBorder="1" applyAlignment="1">
      <alignment vertical="center" wrapText="1"/>
    </xf>
    <xf numFmtId="0" fontId="57" fillId="0" borderId="13" xfId="129" applyFont="1" applyFill="1" applyBorder="1" applyAlignment="1">
      <alignment vertical="top" wrapText="1"/>
    </xf>
    <xf numFmtId="3" fontId="9" fillId="0" borderId="18" xfId="0" applyNumberFormat="1" applyFont="1" applyFill="1" applyBorder="1" applyAlignment="1">
      <alignment horizontal="left" vertical="center" wrapText="1"/>
    </xf>
    <xf numFmtId="0" fontId="9" fillId="0" borderId="15" xfId="153" applyFont="1" applyFill="1" applyBorder="1" applyAlignment="1">
      <alignment vertical="center" wrapText="1"/>
    </xf>
    <xf numFmtId="0" fontId="9" fillId="0" borderId="15" xfId="122" applyFont="1" applyBorder="1" applyAlignment="1">
      <alignment vertical="center"/>
    </xf>
    <xf numFmtId="0" fontId="9" fillId="0" borderId="25" xfId="151" applyFont="1" applyBorder="1" applyAlignment="1">
      <alignment horizontal="center" vertical="center"/>
    </xf>
    <xf numFmtId="0" fontId="9" fillId="0" borderId="13" xfId="151" applyFont="1" applyBorder="1" applyAlignment="1">
      <alignment vertical="center" wrapText="1"/>
    </xf>
    <xf numFmtId="0" fontId="9" fillId="0" borderId="30" xfId="151" applyFont="1" applyBorder="1" applyAlignment="1">
      <alignment vertical="center"/>
    </xf>
    <xf numFmtId="0" fontId="9" fillId="0" borderId="15" xfId="122" applyFont="1" applyBorder="1" applyAlignment="1">
      <alignment vertical="center" wrapText="1"/>
    </xf>
    <xf numFmtId="0" fontId="9" fillId="0" borderId="30" xfId="151" applyFont="1" applyFill="1" applyBorder="1" applyAlignment="1">
      <alignment vertical="center" wrapText="1"/>
    </xf>
    <xf numFmtId="0" fontId="9" fillId="0" borderId="22" xfId="122" applyFont="1" applyBorder="1" applyAlignment="1">
      <alignment vertical="center"/>
    </xf>
    <xf numFmtId="0" fontId="9" fillId="0" borderId="22" xfId="122" applyFont="1" applyBorder="1" applyAlignment="1">
      <alignment vertical="center" wrapText="1"/>
    </xf>
    <xf numFmtId="0" fontId="9" fillId="46" borderId="13" xfId="151" applyFont="1" applyFill="1" applyBorder="1" applyAlignment="1">
      <alignment horizontal="center" vertical="center"/>
    </xf>
    <xf numFmtId="0" fontId="10" fillId="0" borderId="15" xfId="151" applyFont="1" applyFill="1" applyBorder="1" applyAlignment="1">
      <alignment vertical="center"/>
    </xf>
    <xf numFmtId="0" fontId="17" fillId="0" borderId="0" xfId="122" applyAlignment="1">
      <alignment horizontal="center"/>
    </xf>
    <xf numFmtId="3" fontId="10" fillId="0" borderId="19" xfId="151" applyNumberFormat="1" applyFont="1" applyBorder="1" applyAlignment="1">
      <alignment horizontal="right" vertical="center"/>
    </xf>
    <xf numFmtId="3" fontId="10" fillId="0" borderId="13" xfId="151" applyNumberFormat="1" applyFont="1" applyBorder="1" applyAlignment="1">
      <alignment horizontal="right" vertical="center"/>
    </xf>
    <xf numFmtId="3" fontId="9" fillId="0" borderId="13" xfId="120" applyNumberFormat="1" applyFont="1" applyBorder="1" applyAlignment="1">
      <alignment horizontal="right" vertical="center"/>
    </xf>
    <xf numFmtId="3" fontId="12" fillId="0" borderId="13" xfId="151" applyNumberFormat="1" applyFont="1" applyBorder="1" applyAlignment="1">
      <alignment horizontal="right" vertical="center" wrapText="1"/>
    </xf>
    <xf numFmtId="3" fontId="9" fillId="0" borderId="13" xfId="84" applyNumberFormat="1" applyFont="1" applyFill="1" applyBorder="1" applyAlignment="1">
      <alignment horizontal="right" vertical="center"/>
    </xf>
    <xf numFmtId="3" fontId="10" fillId="0" borderId="19" xfId="151" applyNumberFormat="1" applyFont="1" applyBorder="1" applyAlignment="1"/>
    <xf numFmtId="3" fontId="10" fillId="0" borderId="13" xfId="151" applyNumberFormat="1" applyFont="1" applyBorder="1" applyAlignment="1"/>
    <xf numFmtId="3" fontId="9" fillId="0" borderId="13" xfId="120" applyNumberFormat="1" applyFont="1" applyBorder="1" applyAlignment="1"/>
    <xf numFmtId="3" fontId="12" fillId="0" borderId="13" xfId="151" applyNumberFormat="1" applyFont="1" applyBorder="1" applyAlignment="1">
      <alignment wrapText="1"/>
    </xf>
    <xf numFmtId="0" fontId="9" fillId="0" borderId="22" xfId="120" applyFont="1" applyFill="1" applyBorder="1" applyAlignment="1">
      <alignment vertical="center"/>
    </xf>
    <xf numFmtId="0" fontId="10" fillId="46" borderId="15" xfId="120" applyFont="1" applyFill="1" applyBorder="1" applyAlignment="1">
      <alignment vertical="center" wrapText="1"/>
    </xf>
    <xf numFmtId="0" fontId="10" fillId="46" borderId="13" xfId="151" applyFont="1" applyFill="1" applyBorder="1" applyAlignment="1">
      <alignment vertical="center"/>
    </xf>
    <xf numFmtId="3" fontId="12" fillId="0" borderId="31" xfId="161" applyNumberFormat="1" applyFont="1" applyFill="1" applyBorder="1" applyAlignment="1">
      <alignment horizontal="center" vertical="center" wrapText="1"/>
    </xf>
    <xf numFmtId="0" fontId="12" fillId="0" borderId="15" xfId="120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12" fillId="0" borderId="15" xfId="151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3" fontId="12" fillId="0" borderId="13" xfId="135" applyNumberFormat="1" applyFont="1" applyFill="1" applyBorder="1" applyAlignment="1">
      <alignment vertical="center" wrapText="1"/>
    </xf>
    <xf numFmtId="0" fontId="14" fillId="0" borderId="15" xfId="120" applyFont="1" applyBorder="1" applyAlignment="1">
      <alignment vertical="center"/>
    </xf>
    <xf numFmtId="3" fontId="12" fillId="0" borderId="18" xfId="0" applyNumberFormat="1" applyFont="1" applyBorder="1" applyAlignment="1">
      <alignment vertical="center" wrapText="1"/>
    </xf>
    <xf numFmtId="3" fontId="12" fillId="0" borderId="32" xfId="0" applyNumberFormat="1" applyFont="1" applyFill="1" applyBorder="1" applyAlignment="1">
      <alignment vertical="center"/>
    </xf>
    <xf numFmtId="3" fontId="12" fillId="0" borderId="18" xfId="0" applyNumberFormat="1" applyFont="1" applyFill="1" applyBorder="1" applyAlignment="1">
      <alignment vertical="center" wrapText="1"/>
    </xf>
    <xf numFmtId="0" fontId="12" fillId="0" borderId="13" xfId="0" applyFont="1" applyBorder="1" applyAlignment="1">
      <alignment horizontal="center" vertical="center" wrapText="1"/>
    </xf>
    <xf numFmtId="3" fontId="12" fillId="0" borderId="18" xfId="0" applyNumberFormat="1" applyFont="1" applyFill="1" applyBorder="1" applyAlignment="1">
      <alignment vertical="center"/>
    </xf>
    <xf numFmtId="3" fontId="12" fillId="0" borderId="18" xfId="0" applyNumberFormat="1" applyFont="1" applyFill="1" applyBorder="1" applyAlignment="1">
      <alignment horizontal="left" vertical="center"/>
    </xf>
    <xf numFmtId="3" fontId="12" fillId="0" borderId="18" xfId="0" applyNumberFormat="1" applyFont="1" applyBorder="1" applyAlignment="1">
      <alignment vertical="center"/>
    </xf>
    <xf numFmtId="3" fontId="12" fillId="0" borderId="18" xfId="139" applyNumberFormat="1" applyFont="1" applyBorder="1" applyAlignment="1">
      <alignment horizontal="left" vertical="top" wrapText="1"/>
    </xf>
    <xf numFmtId="3" fontId="12" fillId="0" borderId="18" xfId="139" applyNumberFormat="1" applyFont="1" applyFill="1" applyBorder="1" applyAlignment="1">
      <alignment vertical="top" wrapText="1"/>
    </xf>
    <xf numFmtId="0" fontId="12" fillId="0" borderId="15" xfId="151" applyFont="1" applyFill="1" applyBorder="1" applyAlignment="1">
      <alignment vertical="center"/>
    </xf>
    <xf numFmtId="3" fontId="12" fillId="0" borderId="18" xfId="0" applyNumberFormat="1" applyFont="1" applyBorder="1" applyAlignment="1">
      <alignment horizontal="left" vertical="center"/>
    </xf>
    <xf numFmtId="3" fontId="12" fillId="0" borderId="33" xfId="0" applyNumberFormat="1" applyFont="1" applyBorder="1" applyAlignment="1">
      <alignment horizontal="left" vertical="center"/>
    </xf>
    <xf numFmtId="3" fontId="12" fillId="0" borderId="18" xfId="0" applyNumberFormat="1" applyFont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 wrapText="1"/>
    </xf>
    <xf numFmtId="49" fontId="12" fillId="0" borderId="18" xfId="0" applyNumberFormat="1" applyFont="1" applyFill="1" applyBorder="1" applyAlignment="1">
      <alignment vertical="center" wrapText="1"/>
    </xf>
    <xf numFmtId="0" fontId="12" fillId="0" borderId="18" xfId="0" applyFont="1" applyFill="1" applyBorder="1" applyAlignment="1">
      <alignment horizontal="left" vertical="center" wrapText="1"/>
    </xf>
    <xf numFmtId="49" fontId="12" fillId="0" borderId="21" xfId="148" applyNumberFormat="1" applyFont="1" applyFill="1" applyBorder="1" applyAlignment="1">
      <alignment horizontal="left" vertical="center" wrapText="1"/>
    </xf>
    <xf numFmtId="49" fontId="12" fillId="0" borderId="15" xfId="0" applyNumberFormat="1" applyFont="1" applyFill="1" applyBorder="1" applyAlignment="1">
      <alignment vertical="center" wrapText="1"/>
    </xf>
    <xf numFmtId="49" fontId="12" fillId="0" borderId="0" xfId="0" applyNumberFormat="1" applyFont="1" applyFill="1" applyBorder="1" applyAlignment="1">
      <alignment horizontal="left" vertical="center" wrapText="1"/>
    </xf>
    <xf numFmtId="0" fontId="12" fillId="0" borderId="18" xfId="148" applyFont="1" applyFill="1" applyBorder="1" applyAlignment="1">
      <alignment horizontal="left" wrapText="1"/>
    </xf>
    <xf numFmtId="0" fontId="12" fillId="0" borderId="18" xfId="132" applyFont="1" applyFill="1" applyBorder="1" applyAlignment="1">
      <alignment vertical="top"/>
    </xf>
    <xf numFmtId="0" fontId="12" fillId="0" borderId="0" xfId="131" applyFont="1" applyFill="1" applyBorder="1" applyAlignment="1">
      <alignment vertical="top" wrapText="1"/>
    </xf>
    <xf numFmtId="0" fontId="12" fillId="0" borderId="18" xfId="130" applyFont="1" applyFill="1" applyBorder="1" applyAlignment="1">
      <alignment vertical="top"/>
    </xf>
    <xf numFmtId="3" fontId="12" fillId="0" borderId="15" xfId="139" applyNumberFormat="1" applyFont="1" applyBorder="1" applyAlignment="1">
      <alignment horizontal="left" vertical="center" wrapText="1"/>
    </xf>
    <xf numFmtId="3" fontId="12" fillId="0" borderId="15" xfId="155" applyNumberFormat="1" applyFont="1" applyFill="1" applyBorder="1" applyAlignment="1">
      <alignment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6" xfId="157" applyFont="1" applyFill="1" applyBorder="1" applyAlignment="1">
      <alignment vertical="center" wrapText="1"/>
    </xf>
    <xf numFmtId="0" fontId="12" fillId="0" borderId="13" xfId="157" applyFont="1" applyFill="1" applyBorder="1" applyAlignment="1">
      <alignment horizontal="center" vertical="center" wrapText="1"/>
    </xf>
    <xf numFmtId="0" fontId="12" fillId="0" borderId="18" xfId="157" applyFont="1" applyFill="1" applyBorder="1" applyAlignment="1">
      <alignment vertical="center" wrapText="1"/>
    </xf>
    <xf numFmtId="49" fontId="12" fillId="0" borderId="13" xfId="0" applyNumberFormat="1" applyFont="1" applyFill="1" applyBorder="1" applyAlignment="1">
      <alignment horizontal="center" vertical="center"/>
    </xf>
    <xf numFmtId="0" fontId="12" fillId="0" borderId="15" xfId="123" applyFont="1" applyFill="1" applyBorder="1" applyAlignment="1">
      <alignment vertical="center" wrapText="1"/>
    </xf>
    <xf numFmtId="3" fontId="11" fillId="0" borderId="22" xfId="0" applyNumberFormat="1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left" vertical="center"/>
    </xf>
    <xf numFmtId="3" fontId="12" fillId="0" borderId="0" xfId="0" applyNumberFormat="1" applyFont="1" applyBorder="1" applyAlignment="1">
      <alignment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46" borderId="15" xfId="120" applyFont="1" applyFill="1" applyBorder="1" applyAlignment="1">
      <alignment vertical="center" wrapText="1"/>
    </xf>
    <xf numFmtId="0" fontId="84" fillId="46" borderId="34" xfId="0" applyFont="1" applyFill="1" applyBorder="1" applyAlignment="1">
      <alignment horizontal="center" vertical="center" wrapText="1"/>
    </xf>
    <xf numFmtId="3" fontId="12" fillId="47" borderId="16" xfId="0" applyNumberFormat="1" applyFont="1" applyFill="1" applyBorder="1" applyAlignment="1">
      <alignment vertical="center"/>
    </xf>
    <xf numFmtId="3" fontId="12" fillId="0" borderId="26" xfId="0" applyNumberFormat="1" applyFont="1" applyFill="1" applyBorder="1" applyAlignment="1">
      <alignment vertical="center"/>
    </xf>
    <xf numFmtId="3" fontId="11" fillId="46" borderId="24" xfId="0" applyNumberFormat="1" applyFont="1" applyFill="1" applyBorder="1" applyAlignment="1">
      <alignment vertical="center"/>
    </xf>
    <xf numFmtId="3" fontId="12" fillId="46" borderId="16" xfId="0" applyNumberFormat="1" applyFont="1" applyFill="1" applyBorder="1" applyAlignment="1">
      <alignment horizontal="right" vertical="center"/>
    </xf>
    <xf numFmtId="3" fontId="12" fillId="0" borderId="26" xfId="0" applyNumberFormat="1" applyFont="1" applyFill="1" applyBorder="1" applyAlignment="1">
      <alignment horizontal="right" vertical="center"/>
    </xf>
    <xf numFmtId="3" fontId="12" fillId="0" borderId="19" xfId="0" applyNumberFormat="1" applyFont="1" applyFill="1" applyBorder="1" applyAlignment="1">
      <alignment horizontal="right" vertical="center"/>
    </xf>
    <xf numFmtId="3" fontId="14" fillId="0" borderId="13" xfId="0" applyNumberFormat="1" applyFont="1" applyFill="1" applyBorder="1" applyAlignment="1">
      <alignment horizontal="right" vertical="center"/>
    </xf>
    <xf numFmtId="3" fontId="11" fillId="46" borderId="26" xfId="0" applyNumberFormat="1" applyFont="1" applyFill="1" applyBorder="1" applyAlignment="1">
      <alignment horizontal="right" vertical="center"/>
    </xf>
    <xf numFmtId="164" fontId="82" fillId="0" borderId="19" xfId="151" applyNumberFormat="1" applyFont="1" applyBorder="1" applyAlignment="1">
      <alignment horizontal="right" vertical="center"/>
    </xf>
    <xf numFmtId="164" fontId="82" fillId="0" borderId="13" xfId="151" applyNumberFormat="1" applyFont="1" applyBorder="1" applyAlignment="1">
      <alignment horizontal="right" vertical="center"/>
    </xf>
    <xf numFmtId="164" fontId="82" fillId="0" borderId="13" xfId="120" applyNumberFormat="1" applyFont="1" applyBorder="1" applyAlignment="1">
      <alignment horizontal="right" vertical="center"/>
    </xf>
    <xf numFmtId="164" fontId="13" fillId="0" borderId="13" xfId="151" applyNumberFormat="1" applyFont="1" applyBorder="1" applyAlignment="1">
      <alignment horizontal="right" vertical="center" wrapText="1"/>
    </xf>
    <xf numFmtId="3" fontId="12" fillId="0" borderId="16" xfId="161" applyNumberFormat="1" applyFont="1" applyFill="1" applyBorder="1" applyAlignment="1">
      <alignment horizontal="right" vertical="center"/>
    </xf>
    <xf numFmtId="3" fontId="12" fillId="47" borderId="16" xfId="0" applyNumberFormat="1" applyFont="1" applyFill="1" applyBorder="1" applyAlignment="1">
      <alignment horizontal="right" vertical="center"/>
    </xf>
    <xf numFmtId="3" fontId="11" fillId="0" borderId="16" xfId="161" applyNumberFormat="1" applyFont="1" applyFill="1" applyBorder="1" applyAlignment="1">
      <alignment horizontal="center" vertical="center" wrapText="1"/>
    </xf>
    <xf numFmtId="3" fontId="12" fillId="0" borderId="35" xfId="0" applyNumberFormat="1" applyFont="1" applyBorder="1" applyAlignment="1">
      <alignment horizontal="center" vertical="center"/>
    </xf>
    <xf numFmtId="3" fontId="12" fillId="0" borderId="36" xfId="0" applyNumberFormat="1" applyFont="1" applyBorder="1" applyAlignment="1">
      <alignment horizontal="center" vertical="center"/>
    </xf>
    <xf numFmtId="3" fontId="11" fillId="0" borderId="36" xfId="161" applyNumberFormat="1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5" fillId="0" borderId="32" xfId="142" applyFont="1" applyFill="1" applyBorder="1" applyAlignment="1" applyProtection="1">
      <alignment horizontal="left" vertical="center" wrapText="1"/>
    </xf>
    <xf numFmtId="0" fontId="14" fillId="0" borderId="13" xfId="0" applyFont="1" applyBorder="1" applyAlignment="1">
      <alignment vertical="center"/>
    </xf>
    <xf numFmtId="0" fontId="14" fillId="0" borderId="13" xfId="0" applyFont="1" applyBorder="1" applyAlignment="1">
      <alignment horizontal="center" vertical="center"/>
    </xf>
    <xf numFmtId="3" fontId="14" fillId="0" borderId="13" xfId="0" applyNumberFormat="1" applyFont="1" applyBorder="1" applyAlignment="1">
      <alignment horizontal="right" vertical="center"/>
    </xf>
    <xf numFmtId="3" fontId="12" fillId="0" borderId="15" xfId="123" applyNumberFormat="1" applyFont="1" applyFill="1" applyBorder="1" applyAlignment="1">
      <alignment vertical="center" wrapText="1"/>
    </xf>
    <xf numFmtId="49" fontId="11" fillId="0" borderId="18" xfId="139" applyNumberFormat="1" applyFont="1" applyBorder="1" applyAlignment="1">
      <alignment horizontal="left" vertical="center" wrapText="1"/>
    </xf>
    <xf numFmtId="3" fontId="11" fillId="0" borderId="18" xfId="139" applyNumberFormat="1" applyFont="1" applyFill="1" applyBorder="1" applyAlignment="1">
      <alignment vertical="top" wrapText="1"/>
    </xf>
    <xf numFmtId="3" fontId="14" fillId="0" borderId="18" xfId="139" applyNumberFormat="1" applyFont="1" applyFill="1" applyBorder="1" applyAlignment="1">
      <alignment vertical="top" wrapText="1"/>
    </xf>
    <xf numFmtId="49" fontId="12" fillId="0" borderId="17" xfId="139" applyNumberFormat="1" applyFont="1" applyFill="1" applyBorder="1" applyAlignment="1">
      <alignment horizontal="left" vertical="center" wrapText="1"/>
    </xf>
    <xf numFmtId="0" fontId="12" fillId="0" borderId="18" xfId="138" applyFont="1" applyBorder="1" applyAlignment="1">
      <alignment horizontal="left" vertical="center" wrapText="1"/>
    </xf>
    <xf numFmtId="0" fontId="12" fillId="0" borderId="0" xfId="138" applyFont="1" applyBorder="1" applyAlignment="1">
      <alignment horizontal="left" vertical="center" wrapText="1"/>
    </xf>
    <xf numFmtId="49" fontId="12" fillId="0" borderId="37" xfId="139" applyNumberFormat="1" applyFont="1" applyFill="1" applyBorder="1" applyAlignment="1">
      <alignment horizontal="left" vertical="center" wrapText="1"/>
    </xf>
    <xf numFmtId="49" fontId="12" fillId="0" borderId="37" xfId="139" applyNumberFormat="1" applyFont="1" applyBorder="1" applyAlignment="1">
      <alignment horizontal="left" vertical="center" wrapText="1"/>
    </xf>
    <xf numFmtId="0" fontId="12" fillId="0" borderId="23" xfId="155" applyFont="1" applyFill="1" applyBorder="1" applyAlignment="1">
      <alignment vertical="center" wrapText="1"/>
    </xf>
    <xf numFmtId="0" fontId="11" fillId="0" borderId="15" xfId="155" applyFont="1" applyFill="1" applyBorder="1" applyAlignment="1">
      <alignment horizontal="left" vertical="center" wrapText="1"/>
    </xf>
    <xf numFmtId="49" fontId="12" fillId="0" borderId="22" xfId="139" applyNumberFormat="1" applyFont="1" applyFill="1" applyBorder="1" applyAlignment="1">
      <alignment horizontal="left" vertical="center" wrapText="1"/>
    </xf>
    <xf numFmtId="0" fontId="12" fillId="0" borderId="38" xfId="155" applyFont="1" applyFill="1" applyBorder="1" applyAlignment="1">
      <alignment horizontal="left" vertical="top" wrapText="1"/>
    </xf>
    <xf numFmtId="0" fontId="11" fillId="0" borderId="18" xfId="155" applyFont="1" applyBorder="1" applyAlignment="1">
      <alignment vertical="center"/>
    </xf>
    <xf numFmtId="3" fontId="11" fillId="0" borderId="15" xfId="0" applyNumberFormat="1" applyFont="1" applyFill="1" applyBorder="1" applyAlignment="1">
      <alignment horizontal="left" vertical="center"/>
    </xf>
    <xf numFmtId="0" fontId="11" fillId="0" borderId="15" xfId="131" applyFont="1" applyFill="1" applyBorder="1" applyAlignment="1">
      <alignment horizontal="left" vertical="top" wrapText="1"/>
    </xf>
    <xf numFmtId="0" fontId="12" fillId="0" borderId="0" xfId="138" applyFont="1" applyFill="1" applyBorder="1" applyAlignment="1">
      <alignment vertical="center" wrapText="1"/>
    </xf>
    <xf numFmtId="0" fontId="11" fillId="0" borderId="18" xfId="132" applyFont="1" applyFill="1" applyBorder="1" applyAlignment="1">
      <alignment vertical="top"/>
    </xf>
    <xf numFmtId="49" fontId="12" fillId="0" borderId="15" xfId="138" applyNumberFormat="1" applyFont="1" applyFill="1" applyBorder="1" applyAlignment="1">
      <alignment vertical="center" wrapText="1"/>
    </xf>
    <xf numFmtId="0" fontId="12" fillId="0" borderId="39" xfId="148" applyFont="1" applyFill="1" applyBorder="1" applyAlignment="1">
      <alignment horizontal="left" vertical="top" wrapText="1"/>
    </xf>
    <xf numFmtId="0" fontId="12" fillId="0" borderId="18" xfId="125" applyFont="1" applyFill="1" applyBorder="1" applyAlignment="1">
      <alignment horizontal="left" vertical="top"/>
    </xf>
    <xf numFmtId="0" fontId="11" fillId="49" borderId="40" xfId="132" applyFont="1" applyFill="1" applyBorder="1" applyAlignment="1">
      <alignment horizontal="center" vertical="top" wrapText="1"/>
    </xf>
    <xf numFmtId="0" fontId="11" fillId="0" borderId="17" xfId="132" applyFont="1" applyFill="1" applyBorder="1" applyAlignment="1">
      <alignment vertical="top"/>
    </xf>
    <xf numFmtId="49" fontId="12" fillId="0" borderId="15" xfId="148" applyNumberFormat="1" applyFont="1" applyFill="1" applyBorder="1" applyAlignment="1">
      <alignment horizontal="left" vertical="top" wrapText="1"/>
    </xf>
    <xf numFmtId="0" fontId="11" fillId="0" borderId="41" xfId="132" applyFont="1" applyFill="1" applyBorder="1" applyAlignment="1">
      <alignment horizontal="center" vertical="center"/>
    </xf>
    <xf numFmtId="0" fontId="11" fillId="0" borderId="13" xfId="132" applyFont="1" applyFill="1" applyBorder="1" applyAlignment="1">
      <alignment horizontal="center" vertical="center"/>
    </xf>
    <xf numFmtId="0" fontId="12" fillId="0" borderId="15" xfId="157" applyFont="1" applyFill="1" applyBorder="1" applyAlignment="1">
      <alignment vertical="center"/>
    </xf>
    <xf numFmtId="0" fontId="12" fillId="0" borderId="40" xfId="132" applyFont="1" applyFill="1" applyBorder="1" applyAlignment="1">
      <alignment horizontal="center" vertical="center"/>
    </xf>
    <xf numFmtId="49" fontId="12" fillId="0" borderId="15" xfId="139" applyNumberFormat="1" applyFont="1" applyFill="1" applyBorder="1" applyAlignment="1">
      <alignment horizontal="left" vertical="center" wrapText="1"/>
    </xf>
    <xf numFmtId="49" fontId="12" fillId="0" borderId="15" xfId="140" applyNumberFormat="1" applyFont="1" applyFill="1" applyBorder="1" applyAlignment="1">
      <alignment horizontal="left" vertical="center" wrapText="1"/>
    </xf>
    <xf numFmtId="49" fontId="12" fillId="0" borderId="18" xfId="148" applyNumberFormat="1" applyFont="1" applyFill="1" applyBorder="1" applyAlignment="1">
      <alignment horizontal="left" vertical="top" wrapText="1"/>
    </xf>
    <xf numFmtId="0" fontId="11" fillId="0" borderId="32" xfId="132" applyFont="1" applyBorder="1" applyAlignment="1">
      <alignment horizontal="center" vertical="center"/>
    </xf>
    <xf numFmtId="0" fontId="11" fillId="0" borderId="18" xfId="132" applyFont="1" applyFill="1" applyBorder="1" applyAlignment="1">
      <alignment vertical="center"/>
    </xf>
    <xf numFmtId="0" fontId="12" fillId="0" borderId="32" xfId="132" applyFont="1" applyBorder="1" applyAlignment="1">
      <alignment horizontal="center" vertical="center"/>
    </xf>
    <xf numFmtId="0" fontId="12" fillId="0" borderId="13" xfId="132" applyFont="1" applyFill="1" applyBorder="1" applyAlignment="1">
      <alignment horizontal="center" vertical="center"/>
    </xf>
    <xf numFmtId="0" fontId="12" fillId="0" borderId="18" xfId="157" applyFont="1" applyFill="1" applyBorder="1" applyAlignment="1">
      <alignment vertical="center"/>
    </xf>
    <xf numFmtId="49" fontId="12" fillId="0" borderId="18" xfId="140" applyNumberFormat="1" applyFont="1" applyFill="1" applyBorder="1" applyAlignment="1">
      <alignment horizontal="left" vertical="center" wrapText="1"/>
    </xf>
    <xf numFmtId="49" fontId="12" fillId="0" borderId="42" xfId="140" applyNumberFormat="1" applyFont="1" applyFill="1" applyBorder="1" applyAlignment="1">
      <alignment horizontal="left" vertical="center" wrapText="1"/>
    </xf>
    <xf numFmtId="49" fontId="12" fillId="0" borderId="43" xfId="140" applyNumberFormat="1" applyFont="1" applyFill="1" applyBorder="1" applyAlignment="1">
      <alignment horizontal="left" vertical="center" wrapText="1"/>
    </xf>
    <xf numFmtId="0" fontId="11" fillId="49" borderId="32" xfId="132" applyFont="1" applyFill="1" applyBorder="1" applyAlignment="1">
      <alignment horizontal="center" vertical="top" wrapText="1"/>
    </xf>
    <xf numFmtId="0" fontId="12" fillId="49" borderId="32" xfId="132" applyFont="1" applyFill="1" applyBorder="1" applyAlignment="1">
      <alignment horizontal="center" vertical="top" wrapText="1"/>
    </xf>
    <xf numFmtId="0" fontId="12" fillId="0" borderId="18" xfId="155" applyFont="1" applyFill="1" applyBorder="1" applyAlignment="1">
      <alignment vertical="center"/>
    </xf>
    <xf numFmtId="0" fontId="12" fillId="49" borderId="13" xfId="132" applyFont="1" applyFill="1" applyBorder="1" applyAlignment="1">
      <alignment horizontal="center" vertical="top" wrapText="1"/>
    </xf>
    <xf numFmtId="0" fontId="12" fillId="0" borderId="32" xfId="132" applyFont="1" applyFill="1" applyBorder="1" applyAlignment="1">
      <alignment horizontal="center" vertical="top" wrapText="1"/>
    </xf>
    <xf numFmtId="0" fontId="12" fillId="0" borderId="13" xfId="132" applyFont="1" applyFill="1" applyBorder="1" applyAlignment="1">
      <alignment horizontal="center" vertical="top" wrapText="1"/>
    </xf>
    <xf numFmtId="0" fontId="12" fillId="0" borderId="18" xfId="128" applyFont="1" applyFill="1" applyBorder="1" applyAlignment="1">
      <alignment vertical="top" wrapText="1"/>
    </xf>
    <xf numFmtId="49" fontId="12" fillId="0" borderId="18" xfId="139" applyNumberFormat="1" applyFont="1" applyFill="1" applyBorder="1" applyAlignment="1">
      <alignment horizontal="left" vertical="center"/>
    </xf>
    <xf numFmtId="0" fontId="12" fillId="0" borderId="32" xfId="132" applyFont="1" applyFill="1" applyBorder="1" applyAlignment="1">
      <alignment horizontal="center" vertical="center"/>
    </xf>
    <xf numFmtId="0" fontId="12" fillId="0" borderId="18" xfId="148" applyFont="1" applyFill="1" applyBorder="1"/>
    <xf numFmtId="0" fontId="12" fillId="0" borderId="18" xfId="0" applyFont="1" applyFill="1" applyBorder="1" applyAlignment="1">
      <alignment vertical="top"/>
    </xf>
    <xf numFmtId="0" fontId="12" fillId="0" borderId="0" xfId="155" applyFont="1" applyFill="1" applyBorder="1" applyAlignment="1">
      <alignment vertical="center" wrapText="1"/>
    </xf>
    <xf numFmtId="0" fontId="12" fillId="49" borderId="41" xfId="132" applyFont="1" applyFill="1" applyBorder="1" applyAlignment="1">
      <alignment horizontal="center" vertical="top" wrapText="1"/>
    </xf>
    <xf numFmtId="3" fontId="12" fillId="49" borderId="15" xfId="131" applyNumberFormat="1" applyFont="1" applyFill="1" applyBorder="1" applyAlignment="1">
      <alignment vertical="top" wrapText="1"/>
    </xf>
    <xf numFmtId="3" fontId="12" fillId="49" borderId="15" xfId="131" applyNumberFormat="1" applyFont="1" applyFill="1" applyBorder="1" applyAlignment="1">
      <alignment vertical="top"/>
    </xf>
    <xf numFmtId="3" fontId="12" fillId="0" borderId="15" xfId="124" applyNumberFormat="1" applyFont="1" applyFill="1" applyBorder="1" applyAlignment="1">
      <alignment vertical="top" wrapText="1"/>
    </xf>
    <xf numFmtId="0" fontId="12" fillId="49" borderId="15" xfId="131" applyFont="1" applyFill="1" applyBorder="1" applyAlignment="1">
      <alignment vertical="top"/>
    </xf>
    <xf numFmtId="0" fontId="12" fillId="49" borderId="15" xfId="131" applyFont="1" applyFill="1" applyBorder="1" applyAlignment="1">
      <alignment vertical="top" wrapText="1"/>
    </xf>
    <xf numFmtId="0" fontId="12" fillId="0" borderId="15" xfId="148" applyFont="1" applyFill="1" applyBorder="1"/>
    <xf numFmtId="0" fontId="12" fillId="0" borderId="44" xfId="157" applyFont="1" applyFill="1" applyBorder="1" applyAlignment="1">
      <alignment vertical="center" wrapText="1"/>
    </xf>
    <xf numFmtId="0" fontId="12" fillId="0" borderId="18" xfId="0" applyFont="1" applyBorder="1" applyAlignment="1">
      <alignment wrapText="1"/>
    </xf>
    <xf numFmtId="0" fontId="12" fillId="0" borderId="18" xfId="157" applyFont="1" applyBorder="1" applyAlignment="1">
      <alignment vertical="center"/>
    </xf>
    <xf numFmtId="0" fontId="12" fillId="49" borderId="18" xfId="132" applyFont="1" applyFill="1" applyBorder="1" applyAlignment="1">
      <alignment vertical="top" wrapText="1"/>
    </xf>
    <xf numFmtId="3" fontId="8" fillId="0" borderId="13" xfId="161" applyNumberFormat="1" applyFont="1" applyFill="1" applyBorder="1" applyAlignment="1">
      <alignment horizontal="center" vertical="top" wrapText="1"/>
    </xf>
    <xf numFmtId="3" fontId="11" fillId="47" borderId="13" xfId="161" applyNumberFormat="1" applyFont="1" applyFill="1" applyBorder="1" applyAlignment="1">
      <alignment horizontal="center" vertical="top" wrapText="1"/>
    </xf>
    <xf numFmtId="3" fontId="11" fillId="47" borderId="13" xfId="161" applyNumberFormat="1" applyFont="1" applyFill="1" applyBorder="1" applyAlignment="1">
      <alignment horizontal="center" vertical="center" wrapText="1"/>
    </xf>
    <xf numFmtId="0" fontId="12" fillId="46" borderId="24" xfId="0" applyFont="1" applyFill="1" applyBorder="1" applyAlignment="1">
      <alignment vertical="center"/>
    </xf>
    <xf numFmtId="0" fontId="12" fillId="46" borderId="24" xfId="0" applyFont="1" applyFill="1" applyBorder="1" applyAlignment="1">
      <alignment horizontal="center" vertical="center"/>
    </xf>
    <xf numFmtId="3" fontId="12" fillId="0" borderId="16" xfId="145" applyNumberFormat="1" applyFont="1" applyFill="1" applyBorder="1" applyAlignment="1">
      <alignment horizontal="right" vertical="center"/>
    </xf>
    <xf numFmtId="3" fontId="15" fillId="46" borderId="45" xfId="161" applyNumberFormat="1" applyFont="1" applyFill="1" applyBorder="1" applyAlignment="1">
      <alignment horizontal="center" vertical="center" wrapText="1"/>
    </xf>
    <xf numFmtId="3" fontId="15" fillId="46" borderId="19" xfId="161" applyNumberFormat="1" applyFont="1" applyFill="1" applyBorder="1" applyAlignment="1">
      <alignment horizontal="center" vertical="center" wrapText="1"/>
    </xf>
    <xf numFmtId="3" fontId="15" fillId="46" borderId="46" xfId="161" applyNumberFormat="1" applyFont="1" applyFill="1" applyBorder="1" applyAlignment="1">
      <alignment horizontal="center" vertical="center" wrapText="1"/>
    </xf>
    <xf numFmtId="3" fontId="12" fillId="0" borderId="15" xfId="161" applyNumberFormat="1" applyFont="1" applyFill="1" applyBorder="1" applyAlignment="1">
      <alignment vertical="center" wrapText="1"/>
    </xf>
    <xf numFmtId="0" fontId="9" fillId="0" borderId="0" xfId="122" applyFont="1" applyAlignment="1">
      <alignment vertical="center" wrapText="1"/>
    </xf>
    <xf numFmtId="3" fontId="9" fillId="0" borderId="13" xfId="123" applyNumberFormat="1" applyFont="1" applyFill="1" applyBorder="1" applyAlignment="1">
      <alignment horizontal="right" vertical="center" wrapText="1"/>
    </xf>
    <xf numFmtId="3" fontId="9" fillId="0" borderId="13" xfId="0" applyNumberFormat="1" applyFont="1" applyBorder="1" applyAlignment="1">
      <alignment horizontal="right" vertical="center" wrapText="1"/>
    </xf>
    <xf numFmtId="3" fontId="9" fillId="0" borderId="13" xfId="151" applyNumberFormat="1" applyFont="1" applyBorder="1" applyAlignment="1">
      <alignment horizontal="right" vertical="center"/>
    </xf>
    <xf numFmtId="3" fontId="9" fillId="0" borderId="13" xfId="123" applyNumberFormat="1" applyFont="1" applyBorder="1" applyAlignment="1">
      <alignment horizontal="right" vertical="center" wrapText="1"/>
    </xf>
    <xf numFmtId="3" fontId="9" fillId="0" borderId="13" xfId="151" applyNumberFormat="1" applyFont="1" applyFill="1" applyBorder="1" applyAlignment="1">
      <alignment horizontal="right" vertical="center" wrapText="1"/>
    </xf>
    <xf numFmtId="0" fontId="9" fillId="0" borderId="13" xfId="122" applyFont="1" applyBorder="1" applyAlignment="1">
      <alignment vertical="center" wrapText="1"/>
    </xf>
    <xf numFmtId="3" fontId="9" fillId="0" borderId="13" xfId="151" applyNumberFormat="1" applyFont="1" applyFill="1" applyBorder="1" applyAlignment="1">
      <alignment horizontal="right" vertical="center"/>
    </xf>
    <xf numFmtId="3" fontId="10" fillId="46" borderId="13" xfId="151" applyNumberFormat="1" applyFont="1" applyFill="1" applyBorder="1" applyAlignment="1">
      <alignment horizontal="right" vertical="center"/>
    </xf>
    <xf numFmtId="3" fontId="10" fillId="0" borderId="13" xfId="151" applyNumberFormat="1" applyFont="1" applyFill="1" applyBorder="1" applyAlignment="1">
      <alignment horizontal="right" vertical="center"/>
    </xf>
    <xf numFmtId="3" fontId="10" fillId="46" borderId="13" xfId="0" applyNumberFormat="1" applyFont="1" applyFill="1" applyBorder="1" applyAlignment="1">
      <alignment horizontal="right" vertical="center"/>
    </xf>
    <xf numFmtId="3" fontId="10" fillId="0" borderId="13" xfId="0" applyNumberFormat="1" applyFont="1" applyFill="1" applyBorder="1" applyAlignment="1">
      <alignment horizontal="right" vertical="center"/>
    </xf>
    <xf numFmtId="3" fontId="9" fillId="0" borderId="13" xfId="0" applyNumberFormat="1" applyFont="1" applyFill="1" applyBorder="1" applyAlignment="1">
      <alignment horizontal="right" vertical="center"/>
    </xf>
    <xf numFmtId="3" fontId="9" fillId="0" borderId="13" xfId="151" applyNumberFormat="1" applyFont="1" applyBorder="1" applyAlignment="1">
      <alignment horizontal="right" vertical="center" wrapText="1"/>
    </xf>
    <xf numFmtId="3" fontId="9" fillId="0" borderId="13" xfId="0" applyNumberFormat="1" applyFont="1" applyBorder="1" applyAlignment="1">
      <alignment horizontal="right" vertical="center"/>
    </xf>
    <xf numFmtId="3" fontId="9" fillId="0" borderId="13" xfId="122" applyNumberFormat="1" applyFont="1" applyBorder="1" applyAlignment="1">
      <alignment horizontal="right" vertical="center"/>
    </xf>
    <xf numFmtId="3" fontId="10" fillId="46" borderId="13" xfId="151" applyNumberFormat="1" applyFont="1" applyFill="1" applyBorder="1" applyAlignment="1">
      <alignment horizontal="right" vertical="center" wrapText="1"/>
    </xf>
    <xf numFmtId="3" fontId="9" fillId="46" borderId="13" xfId="0" applyNumberFormat="1" applyFont="1" applyFill="1" applyBorder="1" applyAlignment="1">
      <alignment horizontal="right" vertical="center"/>
    </xf>
    <xf numFmtId="3" fontId="10" fillId="46" borderId="13" xfId="84" applyNumberFormat="1" applyFont="1" applyFill="1" applyBorder="1" applyAlignment="1">
      <alignment horizontal="right" vertical="center"/>
    </xf>
    <xf numFmtId="3" fontId="9" fillId="0" borderId="13" xfId="84" applyNumberFormat="1" applyFont="1" applyBorder="1" applyAlignment="1">
      <alignment horizontal="right" vertical="center"/>
    </xf>
    <xf numFmtId="3" fontId="9" fillId="0" borderId="13" xfId="84" applyNumberFormat="1" applyFont="1" applyBorder="1" applyAlignment="1">
      <alignment horizontal="right" vertical="center" wrapText="1"/>
    </xf>
    <xf numFmtId="3" fontId="9" fillId="0" borderId="13" xfId="84" applyNumberFormat="1" applyFont="1" applyFill="1" applyBorder="1" applyAlignment="1">
      <alignment horizontal="right" vertical="center" wrapText="1"/>
    </xf>
    <xf numFmtId="3" fontId="9" fillId="0" borderId="13" xfId="124" applyNumberFormat="1" applyFont="1" applyFill="1" applyBorder="1" applyAlignment="1">
      <alignment horizontal="right" vertical="center" wrapText="1"/>
    </xf>
    <xf numFmtId="3" fontId="9" fillId="0" borderId="13" xfId="122" applyNumberFormat="1" applyFont="1" applyBorder="1" applyAlignment="1">
      <alignment horizontal="right" vertical="center" wrapText="1"/>
    </xf>
    <xf numFmtId="3" fontId="9" fillId="0" borderId="13" xfId="129" applyNumberFormat="1" applyFont="1" applyFill="1" applyBorder="1" applyAlignment="1">
      <alignment horizontal="right" vertical="center" wrapText="1"/>
    </xf>
    <xf numFmtId="3" fontId="9" fillId="0" borderId="13" xfId="153" applyNumberFormat="1" applyFont="1" applyFill="1" applyBorder="1" applyAlignment="1">
      <alignment horizontal="right" vertical="center" wrapText="1"/>
    </xf>
    <xf numFmtId="3" fontId="9" fillId="46" borderId="13" xfId="0" applyNumberFormat="1" applyFont="1" applyFill="1" applyBorder="1" applyAlignment="1">
      <alignment horizontal="right" vertical="center" wrapText="1"/>
    </xf>
    <xf numFmtId="165" fontId="9" fillId="0" borderId="13" xfId="84" applyNumberFormat="1" applyFont="1" applyFill="1" applyBorder="1" applyAlignment="1">
      <alignment horizontal="right" vertical="center"/>
    </xf>
    <xf numFmtId="165" fontId="10" fillId="46" borderId="13" xfId="84" applyNumberFormat="1" applyFont="1" applyFill="1" applyBorder="1" applyAlignment="1">
      <alignment horizontal="right" vertical="center"/>
    </xf>
    <xf numFmtId="165" fontId="82" fillId="0" borderId="13" xfId="84" applyNumberFormat="1" applyFont="1" applyFill="1" applyBorder="1" applyAlignment="1">
      <alignment horizontal="right" vertical="center"/>
    </xf>
    <xf numFmtId="165" fontId="82" fillId="46" borderId="13" xfId="84" applyNumberFormat="1" applyFont="1" applyFill="1" applyBorder="1" applyAlignment="1">
      <alignment horizontal="right" vertical="center"/>
    </xf>
    <xf numFmtId="165" fontId="11" fillId="46" borderId="36" xfId="161" applyNumberFormat="1" applyFont="1" applyFill="1" applyBorder="1" applyAlignment="1">
      <alignment horizontal="right" vertical="center"/>
    </xf>
    <xf numFmtId="165" fontId="12" fillId="0" borderId="36" xfId="161" applyNumberFormat="1" applyFont="1" applyFill="1" applyBorder="1" applyAlignment="1">
      <alignment horizontal="right" vertical="center"/>
    </xf>
    <xf numFmtId="165" fontId="12" fillId="46" borderId="36" xfId="161" applyNumberFormat="1" applyFont="1" applyFill="1" applyBorder="1" applyAlignment="1">
      <alignment horizontal="right" vertical="center"/>
    </xf>
    <xf numFmtId="165" fontId="12" fillId="0" borderId="13" xfId="161" applyNumberFormat="1" applyFont="1" applyFill="1" applyBorder="1" applyAlignment="1">
      <alignment horizontal="right" vertical="center"/>
    </xf>
    <xf numFmtId="165" fontId="14" fillId="46" borderId="36" xfId="161" applyNumberFormat="1" applyFont="1" applyFill="1" applyBorder="1" applyAlignment="1">
      <alignment horizontal="right" vertical="center"/>
    </xf>
    <xf numFmtId="3" fontId="11" fillId="46" borderId="13" xfId="0" applyNumberFormat="1" applyFont="1" applyFill="1" applyBorder="1" applyAlignment="1">
      <alignment horizontal="right" vertical="center"/>
    </xf>
    <xf numFmtId="0" fontId="12" fillId="9" borderId="47" xfId="134" applyFont="1" applyFill="1" applyBorder="1" applyAlignment="1">
      <alignment vertical="center"/>
    </xf>
    <xf numFmtId="0" fontId="7" fillId="0" borderId="0" xfId="134" applyFont="1" applyAlignment="1">
      <alignment vertical="center"/>
    </xf>
    <xf numFmtId="0" fontId="11" fillId="9" borderId="48" xfId="134" applyFont="1" applyFill="1" applyBorder="1" applyAlignment="1">
      <alignment horizontal="center" vertical="top"/>
    </xf>
    <xf numFmtId="3" fontId="11" fillId="9" borderId="49" xfId="134" applyNumberFormat="1" applyFont="1" applyFill="1" applyBorder="1" applyAlignment="1">
      <alignment horizontal="center" vertical="center" wrapText="1"/>
    </xf>
    <xf numFmtId="3" fontId="11" fillId="9" borderId="50" xfId="134" applyNumberFormat="1" applyFont="1" applyFill="1" applyBorder="1" applyAlignment="1">
      <alignment horizontal="center" vertical="center" wrapText="1"/>
    </xf>
    <xf numFmtId="0" fontId="7" fillId="0" borderId="0" xfId="134" applyFont="1" applyBorder="1" applyAlignment="1">
      <alignment vertical="center"/>
    </xf>
    <xf numFmtId="3" fontId="11" fillId="0" borderId="51" xfId="134" applyNumberFormat="1" applyFont="1" applyFill="1" applyBorder="1" applyAlignment="1">
      <alignment horizontal="center" vertical="center" wrapText="1"/>
    </xf>
    <xf numFmtId="3" fontId="11" fillId="0" borderId="52" xfId="134" applyNumberFormat="1" applyFont="1" applyFill="1" applyBorder="1" applyAlignment="1">
      <alignment horizontal="center" vertical="center" wrapText="1"/>
    </xf>
    <xf numFmtId="0" fontId="14" fillId="0" borderId="32" xfId="134" applyFont="1" applyFill="1" applyBorder="1" applyAlignment="1">
      <alignment vertical="center"/>
    </xf>
    <xf numFmtId="3" fontId="9" fillId="0" borderId="32" xfId="134" applyNumberFormat="1" applyFont="1" applyFill="1" applyBorder="1" applyAlignment="1">
      <alignment vertical="center"/>
    </xf>
    <xf numFmtId="0" fontId="12" fillId="0" borderId="32" xfId="134" applyFont="1" applyFill="1" applyBorder="1" applyAlignment="1">
      <alignment vertical="center"/>
    </xf>
    <xf numFmtId="4" fontId="9" fillId="0" borderId="32" xfId="134" applyNumberFormat="1" applyFont="1" applyFill="1" applyBorder="1" applyAlignment="1">
      <alignment vertical="center"/>
    </xf>
    <xf numFmtId="165" fontId="9" fillId="0" borderId="32" xfId="134" applyNumberFormat="1" applyFont="1" applyFill="1" applyBorder="1" applyAlignment="1">
      <alignment vertical="center"/>
    </xf>
    <xf numFmtId="0" fontId="12" fillId="0" borderId="32" xfId="134" applyFont="1" applyFill="1" applyBorder="1" applyAlignment="1">
      <alignment vertical="center" wrapText="1"/>
    </xf>
    <xf numFmtId="49" fontId="12" fillId="0" borderId="32" xfId="134" applyNumberFormat="1" applyFont="1" applyFill="1" applyBorder="1" applyAlignment="1">
      <alignment vertical="center" wrapText="1"/>
    </xf>
    <xf numFmtId="3" fontId="58" fillId="0" borderId="32" xfId="134" applyNumberFormat="1" applyFont="1" applyFill="1" applyBorder="1" applyAlignment="1">
      <alignment vertical="center"/>
    </xf>
    <xf numFmtId="166" fontId="9" fillId="0" borderId="32" xfId="134" applyNumberFormat="1" applyFont="1" applyFill="1" applyBorder="1" applyAlignment="1">
      <alignment vertical="center"/>
    </xf>
    <xf numFmtId="3" fontId="9" fillId="0" borderId="32" xfId="134" applyNumberFormat="1" applyFont="1" applyFill="1" applyBorder="1" applyAlignment="1">
      <alignment horizontal="right" vertical="center"/>
    </xf>
    <xf numFmtId="0" fontId="7" fillId="0" borderId="32" xfId="134" applyFont="1" applyFill="1" applyBorder="1" applyAlignment="1">
      <alignment vertical="center"/>
    </xf>
    <xf numFmtId="3" fontId="12" fillId="0" borderId="32" xfId="134" applyNumberFormat="1" applyFont="1" applyFill="1" applyBorder="1" applyAlignment="1">
      <alignment vertical="center"/>
    </xf>
    <xf numFmtId="3" fontId="7" fillId="0" borderId="0" xfId="134" applyNumberFormat="1" applyFont="1" applyAlignment="1">
      <alignment vertical="center"/>
    </xf>
    <xf numFmtId="0" fontId="60" fillId="0" borderId="40" xfId="134" applyFont="1" applyFill="1" applyBorder="1" applyAlignment="1">
      <alignment vertical="center"/>
    </xf>
    <xf numFmtId="3" fontId="58" fillId="0" borderId="32" xfId="134" applyNumberFormat="1" applyFont="1" applyFill="1" applyBorder="1" applyAlignment="1">
      <alignment horizontal="right" vertical="center"/>
    </xf>
    <xf numFmtId="0" fontId="12" fillId="0" borderId="40" xfId="134" applyFont="1" applyFill="1" applyBorder="1" applyAlignment="1">
      <alignment vertical="center"/>
    </xf>
    <xf numFmtId="0" fontId="14" fillId="0" borderId="32" xfId="134" applyFont="1" applyFill="1" applyBorder="1" applyAlignment="1">
      <alignment vertical="center" wrapText="1"/>
    </xf>
    <xf numFmtId="3" fontId="9" fillId="0" borderId="53" xfId="134" applyNumberFormat="1" applyFont="1" applyFill="1" applyBorder="1" applyAlignment="1">
      <alignment vertical="center"/>
    </xf>
    <xf numFmtId="3" fontId="12" fillId="0" borderId="0" xfId="134" applyNumberFormat="1" applyFont="1" applyFill="1" applyAlignment="1">
      <alignment vertical="center"/>
    </xf>
    <xf numFmtId="0" fontId="11" fillId="9" borderId="32" xfId="134" applyFont="1" applyFill="1" applyBorder="1" applyAlignment="1">
      <alignment vertical="center"/>
    </xf>
    <xf numFmtId="3" fontId="11" fillId="9" borderId="32" xfId="134" applyNumberFormat="1" applyFont="1" applyFill="1" applyBorder="1" applyAlignment="1">
      <alignment vertical="center"/>
    </xf>
    <xf numFmtId="3" fontId="7" fillId="0" borderId="0" xfId="134" applyNumberFormat="1" applyFont="1" applyFill="1" applyAlignment="1">
      <alignment vertical="center"/>
    </xf>
    <xf numFmtId="0" fontId="7" fillId="0" borderId="0" xfId="134" applyFont="1" applyFill="1" applyAlignment="1">
      <alignment vertical="center"/>
    </xf>
    <xf numFmtId="3" fontId="86" fillId="0" borderId="0" xfId="134" applyNumberFormat="1" applyFont="1" applyAlignment="1">
      <alignment vertical="center"/>
    </xf>
    <xf numFmtId="3" fontId="11" fillId="9" borderId="54" xfId="134" applyNumberFormat="1" applyFont="1" applyFill="1" applyBorder="1" applyAlignment="1">
      <alignment horizontal="center" vertical="center" wrapText="1"/>
    </xf>
    <xf numFmtId="3" fontId="11" fillId="0" borderId="55" xfId="134" applyNumberFormat="1" applyFont="1" applyFill="1" applyBorder="1" applyAlignment="1">
      <alignment horizontal="center" vertical="center" wrapText="1"/>
    </xf>
    <xf numFmtId="3" fontId="9" fillId="0" borderId="18" xfId="134" applyNumberFormat="1" applyFont="1" applyFill="1" applyBorder="1" applyAlignment="1">
      <alignment vertical="center"/>
    </xf>
    <xf numFmtId="0" fontId="9" fillId="0" borderId="13" xfId="134" applyFont="1" applyBorder="1" applyAlignment="1">
      <alignment vertical="center"/>
    </xf>
    <xf numFmtId="3" fontId="9" fillId="0" borderId="13" xfId="134" applyNumberFormat="1" applyFont="1" applyBorder="1" applyAlignment="1">
      <alignment vertical="center"/>
    </xf>
    <xf numFmtId="164" fontId="9" fillId="0" borderId="13" xfId="134" applyNumberFormat="1" applyFont="1" applyBorder="1" applyAlignment="1">
      <alignment vertical="center"/>
    </xf>
    <xf numFmtId="164" fontId="10" fillId="46" borderId="13" xfId="134" applyNumberFormat="1" applyFont="1" applyFill="1" applyBorder="1" applyAlignment="1">
      <alignment vertical="center"/>
    </xf>
    <xf numFmtId="3" fontId="0" fillId="0" borderId="0" xfId="0" applyNumberFormat="1"/>
    <xf numFmtId="165" fontId="10" fillId="46" borderId="13" xfId="0" applyNumberFormat="1" applyFont="1" applyFill="1" applyBorder="1" applyAlignment="1">
      <alignment horizontal="right" vertical="center" wrapText="1"/>
    </xf>
    <xf numFmtId="165" fontId="9" fillId="0" borderId="13" xfId="0" applyNumberFormat="1" applyFont="1" applyFill="1" applyBorder="1" applyAlignment="1">
      <alignment vertical="center"/>
    </xf>
    <xf numFmtId="165" fontId="10" fillId="46" borderId="13" xfId="0" applyNumberFormat="1" applyFont="1" applyFill="1" applyBorder="1" applyAlignment="1">
      <alignment vertical="center"/>
    </xf>
    <xf numFmtId="3" fontId="53" fillId="0" borderId="13" xfId="0" applyNumberFormat="1" applyFont="1" applyBorder="1" applyAlignment="1">
      <alignment vertical="center"/>
    </xf>
    <xf numFmtId="3" fontId="15" fillId="46" borderId="13" xfId="0" applyNumberFormat="1" applyFont="1" applyFill="1" applyBorder="1" applyAlignment="1">
      <alignment vertical="center"/>
    </xf>
    <xf numFmtId="0" fontId="14" fillId="0" borderId="56" xfId="134" applyFont="1" applyFill="1" applyBorder="1" applyAlignment="1">
      <alignment horizontal="left" vertical="top"/>
    </xf>
    <xf numFmtId="0" fontId="12" fillId="0" borderId="13" xfId="0" applyFont="1" applyFill="1" applyBorder="1" applyAlignment="1">
      <alignment horizontal="center" vertical="center"/>
    </xf>
    <xf numFmtId="0" fontId="12" fillId="0" borderId="0" xfId="120" applyFont="1" applyFill="1" applyBorder="1" applyAlignment="1">
      <alignment horizontal="left" vertical="center" wrapText="1"/>
    </xf>
    <xf numFmtId="0" fontId="9" fillId="0" borderId="15" xfId="155" applyFont="1" applyFill="1" applyBorder="1" applyAlignment="1">
      <alignment vertical="center" wrapText="1"/>
    </xf>
    <xf numFmtId="0" fontId="9" fillId="0" borderId="0" xfId="138" applyFont="1" applyFill="1" applyBorder="1" applyAlignment="1">
      <alignment vertical="center" wrapText="1"/>
    </xf>
    <xf numFmtId="0" fontId="9" fillId="0" borderId="15" xfId="138" applyFont="1" applyFill="1" applyBorder="1" applyAlignment="1">
      <alignment vertical="center" wrapText="1"/>
    </xf>
    <xf numFmtId="0" fontId="9" fillId="0" borderId="13" xfId="120" applyFont="1" applyFill="1" applyBorder="1" applyAlignment="1">
      <alignment horizontal="left" vertical="center" wrapText="1"/>
    </xf>
    <xf numFmtId="0" fontId="9" fillId="0" borderId="15" xfId="120" applyFont="1" applyFill="1" applyBorder="1" applyAlignment="1">
      <alignment horizontal="left" vertical="center" wrapText="1"/>
    </xf>
    <xf numFmtId="3" fontId="12" fillId="0" borderId="25" xfId="0" applyNumberFormat="1" applyFont="1" applyFill="1" applyBorder="1" applyAlignment="1">
      <alignment horizontal="center" vertical="center"/>
    </xf>
    <xf numFmtId="0" fontId="9" fillId="0" borderId="13" xfId="132" applyFont="1" applyFill="1" applyBorder="1" applyAlignment="1">
      <alignment horizontal="center" vertical="center"/>
    </xf>
    <xf numFmtId="0" fontId="9" fillId="0" borderId="13" xfId="132" applyFont="1" applyFill="1" applyBorder="1" applyAlignment="1">
      <alignment horizontal="center" vertical="top" wrapText="1"/>
    </xf>
    <xf numFmtId="0" fontId="9" fillId="0" borderId="0" xfId="155" applyFont="1" applyFill="1" applyBorder="1" applyAlignment="1">
      <alignment vertical="center" wrapText="1"/>
    </xf>
    <xf numFmtId="0" fontId="9" fillId="0" borderId="0" xfId="132" applyFont="1" applyFill="1" applyBorder="1" applyAlignment="1">
      <alignment horizontal="center" vertical="top" wrapText="1"/>
    </xf>
    <xf numFmtId="3" fontId="9" fillId="0" borderId="0" xfId="0" applyNumberFormat="1" applyFont="1" applyFill="1" applyBorder="1" applyAlignment="1">
      <alignment horizontal="left" vertical="center"/>
    </xf>
    <xf numFmtId="0" fontId="87" fillId="0" borderId="18" xfId="123" applyFont="1" applyFill="1" applyBorder="1" applyAlignment="1">
      <alignment vertical="center" wrapText="1"/>
    </xf>
    <xf numFmtId="0" fontId="12" fillId="0" borderId="13" xfId="157" applyFont="1" applyFill="1" applyBorder="1" applyAlignment="1">
      <alignment vertical="center" wrapText="1"/>
    </xf>
    <xf numFmtId="3" fontId="12" fillId="0" borderId="16" xfId="157" applyNumberFormat="1" applyFont="1" applyFill="1" applyBorder="1" applyAlignment="1">
      <alignment horizontal="right" vertical="center" wrapText="1"/>
    </xf>
    <xf numFmtId="0" fontId="12" fillId="0" borderId="0" xfId="157" applyFont="1" applyFill="1" applyBorder="1" applyAlignment="1">
      <alignment vertical="center" wrapText="1"/>
    </xf>
    <xf numFmtId="0" fontId="12" fillId="0" borderId="16" xfId="157" applyFont="1" applyFill="1" applyBorder="1" applyAlignment="1">
      <alignment horizontal="center" vertical="center" wrapText="1"/>
    </xf>
    <xf numFmtId="1" fontId="12" fillId="0" borderId="13" xfId="0" applyNumberFormat="1" applyFont="1" applyFill="1" applyBorder="1" applyAlignment="1">
      <alignment horizontal="center" vertical="center"/>
    </xf>
    <xf numFmtId="1" fontId="12" fillId="0" borderId="16" xfId="0" applyNumberFormat="1" applyFont="1" applyFill="1" applyBorder="1" applyAlignment="1">
      <alignment horizontal="center" vertical="center"/>
    </xf>
    <xf numFmtId="3" fontId="15" fillId="46" borderId="16" xfId="0" applyNumberFormat="1" applyFont="1" applyFill="1" applyBorder="1" applyAlignment="1">
      <alignment vertical="center"/>
    </xf>
    <xf numFmtId="0" fontId="9" fillId="0" borderId="15" xfId="150" applyFont="1" applyFill="1" applyBorder="1" applyAlignment="1">
      <alignment vertical="center" wrapText="1"/>
    </xf>
    <xf numFmtId="3" fontId="12" fillId="0" borderId="13" xfId="84" applyNumberFormat="1" applyFont="1" applyFill="1" applyBorder="1" applyAlignment="1">
      <alignment horizontal="center" vertical="center"/>
    </xf>
    <xf numFmtId="3" fontId="9" fillId="0" borderId="13" xfId="123" applyNumberFormat="1" applyFont="1" applyFill="1" applyBorder="1" applyAlignment="1">
      <alignment horizontal="center" vertical="center" wrapText="1"/>
    </xf>
    <xf numFmtId="0" fontId="9" fillId="0" borderId="15" xfId="150" applyFont="1" applyFill="1" applyBorder="1" applyAlignment="1">
      <alignment vertical="center"/>
    </xf>
    <xf numFmtId="49" fontId="9" fillId="0" borderId="13" xfId="150" applyNumberFormat="1" applyFont="1" applyFill="1" applyBorder="1" applyAlignment="1">
      <alignment horizontal="center" vertical="center"/>
    </xf>
    <xf numFmtId="0" fontId="12" fillId="0" borderId="15" xfId="150" applyFont="1" applyFill="1" applyBorder="1" applyAlignment="1">
      <alignment vertical="center" wrapText="1"/>
    </xf>
    <xf numFmtId="49" fontId="12" fillId="0" borderId="13" xfId="150" applyNumberFormat="1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left" vertical="center"/>
    </xf>
    <xf numFmtId="49" fontId="9" fillId="0" borderId="13" xfId="0" applyNumberFormat="1" applyFont="1" applyFill="1" applyBorder="1" applyAlignment="1">
      <alignment horizontal="center" vertical="top" wrapText="1"/>
    </xf>
    <xf numFmtId="49" fontId="9" fillId="0" borderId="13" xfId="150" applyNumberFormat="1" applyFont="1" applyFill="1" applyBorder="1" applyAlignment="1">
      <alignment horizontal="center" vertical="center" wrapText="1"/>
    </xf>
    <xf numFmtId="49" fontId="12" fillId="0" borderId="13" xfId="0" applyNumberFormat="1" applyFont="1" applyFill="1" applyBorder="1" applyAlignment="1">
      <alignment horizontal="left" vertical="center" wrapText="1"/>
    </xf>
    <xf numFmtId="0" fontId="57" fillId="0" borderId="13" xfId="123" applyFont="1" applyFill="1" applyBorder="1" applyAlignment="1">
      <alignment vertical="top" wrapText="1"/>
    </xf>
    <xf numFmtId="0" fontId="57" fillId="0" borderId="13" xfId="123" applyFont="1" applyFill="1" applyBorder="1" applyAlignment="1">
      <alignment horizontal="center" vertical="top" wrapText="1"/>
    </xf>
    <xf numFmtId="0" fontId="9" fillId="0" borderId="13" xfId="120" applyFont="1" applyFill="1" applyBorder="1" applyAlignment="1">
      <alignment horizontal="left" vertical="center"/>
    </xf>
    <xf numFmtId="3" fontId="12" fillId="0" borderId="13" xfId="153" applyNumberFormat="1" applyFont="1" applyFill="1" applyBorder="1" applyAlignment="1">
      <alignment horizontal="center" vertical="center" wrapText="1"/>
    </xf>
    <xf numFmtId="3" fontId="9" fillId="0" borderId="32" xfId="0" applyNumberFormat="1" applyFont="1" applyFill="1" applyBorder="1" applyAlignment="1">
      <alignment horizontal="left" vertical="center" wrapText="1"/>
    </xf>
    <xf numFmtId="3" fontId="9" fillId="0" borderId="15" xfId="0" applyNumberFormat="1" applyFont="1" applyFill="1" applyBorder="1" applyAlignment="1">
      <alignment horizontal="left" vertical="center" wrapText="1"/>
    </xf>
    <xf numFmtId="0" fontId="9" fillId="0" borderId="30" xfId="150" applyFont="1" applyFill="1" applyBorder="1" applyAlignment="1">
      <alignment vertical="center"/>
    </xf>
    <xf numFmtId="3" fontId="9" fillId="0" borderId="13" xfId="150" applyNumberFormat="1" applyFont="1" applyFill="1" applyBorder="1" applyAlignment="1">
      <alignment horizontal="center" vertical="center"/>
    </xf>
    <xf numFmtId="3" fontId="9" fillId="0" borderId="13" xfId="150" applyNumberFormat="1" applyFont="1" applyFill="1" applyBorder="1" applyAlignment="1">
      <alignment horizontal="center" vertical="center" wrapText="1"/>
    </xf>
    <xf numFmtId="3" fontId="9" fillId="0" borderId="13" xfId="151" applyNumberFormat="1" applyFont="1" applyBorder="1" applyAlignment="1">
      <alignment horizontal="center" vertical="center"/>
    </xf>
    <xf numFmtId="3" fontId="9" fillId="0" borderId="13" xfId="151" applyNumberFormat="1" applyFont="1" applyBorder="1" applyAlignment="1">
      <alignment horizontal="center" vertical="center" wrapText="1"/>
    </xf>
    <xf numFmtId="3" fontId="9" fillId="0" borderId="13" xfId="84" applyNumberFormat="1" applyFont="1" applyFill="1" applyBorder="1" applyAlignment="1">
      <alignment horizontal="center" vertical="center"/>
    </xf>
    <xf numFmtId="3" fontId="9" fillId="0" borderId="0" xfId="122" applyNumberFormat="1" applyFont="1" applyAlignment="1">
      <alignment horizontal="center" vertical="center"/>
    </xf>
    <xf numFmtId="3" fontId="10" fillId="46" borderId="13" xfId="84" applyNumberFormat="1" applyFont="1" applyFill="1" applyBorder="1" applyAlignment="1">
      <alignment horizontal="center" vertical="center"/>
    </xf>
    <xf numFmtId="3" fontId="9" fillId="0" borderId="13" xfId="84" applyNumberFormat="1" applyFont="1" applyBorder="1" applyAlignment="1">
      <alignment horizontal="center" vertical="center"/>
    </xf>
    <xf numFmtId="3" fontId="9" fillId="0" borderId="13" xfId="84" applyNumberFormat="1" applyFont="1" applyBorder="1" applyAlignment="1">
      <alignment horizontal="center" vertical="center" wrapText="1"/>
    </xf>
    <xf numFmtId="3" fontId="9" fillId="0" borderId="13" xfId="84" applyNumberFormat="1" applyFont="1" applyFill="1" applyBorder="1" applyAlignment="1">
      <alignment horizontal="center" vertical="center" wrapText="1"/>
    </xf>
    <xf numFmtId="3" fontId="10" fillId="46" borderId="13" xfId="0" applyNumberFormat="1" applyFont="1" applyFill="1" applyBorder="1" applyAlignment="1">
      <alignment horizontal="center" vertical="center"/>
    </xf>
    <xf numFmtId="3" fontId="10" fillId="0" borderId="13" xfId="0" applyNumberFormat="1" applyFont="1" applyFill="1" applyBorder="1" applyAlignment="1">
      <alignment horizontal="center" vertical="center"/>
    </xf>
    <xf numFmtId="3" fontId="10" fillId="0" borderId="13" xfId="151" applyNumberFormat="1" applyFont="1" applyBorder="1" applyAlignment="1">
      <alignment horizontal="center" vertical="center"/>
    </xf>
    <xf numFmtId="3" fontId="9" fillId="0" borderId="13" xfId="0" applyNumberFormat="1" applyFont="1" applyBorder="1" applyAlignment="1">
      <alignment horizontal="center" vertical="center" wrapText="1"/>
    </xf>
    <xf numFmtId="3" fontId="9" fillId="0" borderId="13" xfId="123" applyNumberFormat="1" applyFont="1" applyBorder="1" applyAlignment="1">
      <alignment horizontal="center" vertical="center" wrapText="1"/>
    </xf>
    <xf numFmtId="3" fontId="9" fillId="0" borderId="13" xfId="151" applyNumberFormat="1" applyFont="1" applyFill="1" applyBorder="1" applyAlignment="1">
      <alignment horizontal="center" vertical="center" wrapText="1"/>
    </xf>
    <xf numFmtId="3" fontId="10" fillId="46" borderId="13" xfId="151" applyNumberFormat="1" applyFont="1" applyFill="1" applyBorder="1" applyAlignment="1">
      <alignment horizontal="center" vertical="center"/>
    </xf>
    <xf numFmtId="3" fontId="9" fillId="0" borderId="13" xfId="129" applyNumberFormat="1" applyFont="1" applyFill="1" applyBorder="1" applyAlignment="1">
      <alignment horizontal="center" vertical="center" wrapText="1"/>
    </xf>
    <xf numFmtId="3" fontId="9" fillId="0" borderId="13" xfId="153" applyNumberFormat="1" applyFont="1" applyFill="1" applyBorder="1" applyAlignment="1">
      <alignment horizontal="center" vertical="center" wrapText="1"/>
    </xf>
    <xf numFmtId="3" fontId="9" fillId="0" borderId="13" xfId="124" applyNumberFormat="1" applyFont="1" applyFill="1" applyBorder="1" applyAlignment="1">
      <alignment horizontal="center" vertical="center" wrapText="1"/>
    </xf>
    <xf numFmtId="3" fontId="9" fillId="0" borderId="13" xfId="122" applyNumberFormat="1" applyFont="1" applyBorder="1" applyAlignment="1">
      <alignment horizontal="center" vertical="center"/>
    </xf>
    <xf numFmtId="3" fontId="9" fillId="0" borderId="13" xfId="122" applyNumberFormat="1" applyFont="1" applyBorder="1" applyAlignment="1">
      <alignment horizontal="center" vertical="center" wrapText="1"/>
    </xf>
    <xf numFmtId="3" fontId="9" fillId="0" borderId="13" xfId="151" applyNumberFormat="1" applyFont="1" applyFill="1" applyBorder="1" applyAlignment="1">
      <alignment horizontal="center" vertical="center"/>
    </xf>
    <xf numFmtId="3" fontId="9" fillId="46" borderId="13" xfId="0" applyNumberFormat="1" applyFont="1" applyFill="1" applyBorder="1" applyAlignment="1">
      <alignment horizontal="center" vertical="center"/>
    </xf>
    <xf numFmtId="3" fontId="10" fillId="0" borderId="13" xfId="151" applyNumberFormat="1" applyFont="1" applyFill="1" applyBorder="1" applyAlignment="1">
      <alignment horizontal="center" vertical="center"/>
    </xf>
    <xf numFmtId="3" fontId="10" fillId="46" borderId="13" xfId="120" applyNumberFormat="1" applyFont="1" applyFill="1" applyBorder="1" applyAlignment="1">
      <alignment horizontal="center" vertical="center" wrapText="1"/>
    </xf>
    <xf numFmtId="3" fontId="9" fillId="0" borderId="13" xfId="120" applyNumberFormat="1" applyFont="1" applyBorder="1" applyAlignment="1">
      <alignment horizontal="center" vertical="center"/>
    </xf>
    <xf numFmtId="0" fontId="12" fillId="0" borderId="13" xfId="150" applyFont="1" applyFill="1" applyBorder="1" applyAlignment="1">
      <alignment vertical="center"/>
    </xf>
    <xf numFmtId="0" fontId="9" fillId="0" borderId="13" xfId="150" applyFont="1" applyFill="1" applyBorder="1" applyAlignment="1">
      <alignment horizontal="center" vertical="center" wrapText="1"/>
    </xf>
    <xf numFmtId="0" fontId="14" fillId="0" borderId="32" xfId="134" applyFont="1" applyBorder="1" applyAlignment="1">
      <alignment vertical="center"/>
    </xf>
    <xf numFmtId="0" fontId="3" fillId="46" borderId="13" xfId="0" applyFont="1" applyFill="1" applyBorder="1" applyAlignment="1">
      <alignment horizontal="center" vertical="center"/>
    </xf>
    <xf numFmtId="0" fontId="0" fillId="46" borderId="13" xfId="0" applyFill="1" applyBorder="1" applyAlignment="1">
      <alignment horizontal="center" vertical="center" textRotation="90" wrapText="1"/>
    </xf>
    <xf numFmtId="0" fontId="9" fillId="46" borderId="13" xfId="0" applyFont="1" applyFill="1" applyBorder="1" applyAlignment="1">
      <alignment horizontal="center" vertical="center" textRotation="90" wrapText="1"/>
    </xf>
    <xf numFmtId="0" fontId="9" fillId="46" borderId="13" xfId="145" applyFont="1" applyFill="1" applyBorder="1" applyAlignment="1">
      <alignment horizontal="center" vertical="center" textRotation="90" wrapText="1"/>
    </xf>
    <xf numFmtId="0" fontId="9" fillId="46" borderId="13" xfId="150" applyFont="1" applyFill="1" applyBorder="1" applyAlignment="1">
      <alignment horizontal="center" vertical="center" textRotation="90" wrapText="1"/>
    </xf>
    <xf numFmtId="0" fontId="9" fillId="46" borderId="13" xfId="145" applyFont="1" applyFill="1" applyBorder="1" applyAlignment="1">
      <alignment horizontal="center" vertical="center" textRotation="90"/>
    </xf>
    <xf numFmtId="0" fontId="10" fillId="46" borderId="13" xfId="145" applyFont="1" applyFill="1" applyBorder="1" applyAlignment="1">
      <alignment horizontal="center" vertical="center" textRotation="90"/>
    </xf>
    <xf numFmtId="3" fontId="12" fillId="46" borderId="13" xfId="169" applyNumberFormat="1" applyFont="1" applyFill="1" applyBorder="1" applyAlignment="1">
      <alignment horizontal="center" vertical="center" textRotation="90" wrapText="1"/>
    </xf>
    <xf numFmtId="3" fontId="10" fillId="50" borderId="13" xfId="169" applyNumberFormat="1" applyFont="1" applyFill="1" applyBorder="1" applyAlignment="1">
      <alignment horizontal="center" vertical="center" textRotation="90" wrapText="1"/>
    </xf>
    <xf numFmtId="0" fontId="9" fillId="0" borderId="0" xfId="169"/>
    <xf numFmtId="49" fontId="9" fillId="0" borderId="13" xfId="169" applyNumberFormat="1" applyFont="1" applyBorder="1" applyAlignment="1">
      <alignment horizontal="center"/>
    </xf>
    <xf numFmtId="0" fontId="4" fillId="0" borderId="13" xfId="0" applyFont="1" applyFill="1" applyBorder="1" applyAlignment="1">
      <alignment wrapText="1"/>
    </xf>
    <xf numFmtId="3" fontId="83" fillId="0" borderId="13" xfId="0" applyNumberFormat="1" applyFont="1" applyFill="1" applyBorder="1" applyAlignment="1">
      <alignment horizontal="right"/>
    </xf>
    <xf numFmtId="3" fontId="83" fillId="0" borderId="13" xfId="0" applyNumberFormat="1" applyFont="1" applyFill="1" applyBorder="1" applyAlignment="1">
      <alignment horizontal="right" wrapText="1"/>
    </xf>
    <xf numFmtId="3" fontId="53" fillId="0" borderId="13" xfId="169" applyNumberFormat="1" applyFont="1" applyFill="1" applyBorder="1" applyAlignment="1">
      <alignment horizontal="right"/>
    </xf>
    <xf numFmtId="3" fontId="83" fillId="0" borderId="13" xfId="169" applyNumberFormat="1" applyFont="1" applyFill="1" applyBorder="1" applyAlignment="1">
      <alignment horizontal="right" wrapText="1"/>
    </xf>
    <xf numFmtId="3" fontId="83" fillId="46" borderId="13" xfId="169" applyNumberFormat="1" applyFont="1" applyFill="1" applyBorder="1" applyAlignment="1">
      <alignment horizontal="right" wrapText="1"/>
    </xf>
    <xf numFmtId="3" fontId="83" fillId="46" borderId="13" xfId="0" applyNumberFormat="1" applyFont="1" applyFill="1" applyBorder="1" applyAlignment="1">
      <alignment horizontal="right" wrapText="1"/>
    </xf>
    <xf numFmtId="49" fontId="10" fillId="0" borderId="13" xfId="169" applyNumberFormat="1" applyFont="1" applyBorder="1" applyAlignment="1">
      <alignment horizontal="center"/>
    </xf>
    <xf numFmtId="0" fontId="1" fillId="0" borderId="13" xfId="0" applyFont="1" applyFill="1" applyBorder="1" applyAlignment="1">
      <alignment wrapText="1"/>
    </xf>
    <xf numFmtId="3" fontId="88" fillId="0" borderId="13" xfId="169" applyNumberFormat="1" applyFont="1" applyFill="1" applyBorder="1" applyAlignment="1">
      <alignment horizontal="right"/>
    </xf>
    <xf numFmtId="3" fontId="90" fillId="0" borderId="13" xfId="169" applyNumberFormat="1" applyFont="1" applyFill="1" applyBorder="1" applyAlignment="1">
      <alignment horizontal="right" wrapText="1"/>
    </xf>
    <xf numFmtId="3" fontId="84" fillId="0" borderId="13" xfId="0" applyNumberFormat="1" applyFont="1" applyFill="1" applyBorder="1" applyAlignment="1">
      <alignment horizontal="right" wrapText="1"/>
    </xf>
    <xf numFmtId="3" fontId="91" fillId="0" borderId="13" xfId="169" applyNumberFormat="1" applyFont="1" applyFill="1" applyBorder="1" applyAlignment="1">
      <alignment wrapText="1"/>
    </xf>
    <xf numFmtId="3" fontId="92" fillId="0" borderId="13" xfId="169" applyNumberFormat="1" applyFont="1" applyFill="1" applyBorder="1" applyAlignment="1">
      <alignment wrapText="1"/>
    </xf>
    <xf numFmtId="49" fontId="10" fillId="46" borderId="13" xfId="169" applyNumberFormat="1" applyFont="1" applyFill="1" applyBorder="1" applyAlignment="1">
      <alignment horizontal="center"/>
    </xf>
    <xf numFmtId="3" fontId="91" fillId="46" borderId="13" xfId="169" applyNumberFormat="1" applyFont="1" applyFill="1" applyBorder="1" applyAlignment="1">
      <alignment wrapText="1"/>
    </xf>
    <xf numFmtId="3" fontId="94" fillId="46" borderId="13" xfId="169" applyNumberFormat="1" applyFont="1" applyFill="1" applyBorder="1" applyAlignment="1">
      <alignment horizontal="right" wrapText="1"/>
    </xf>
    <xf numFmtId="3" fontId="95" fillId="46" borderId="13" xfId="169" applyNumberFormat="1" applyFont="1" applyFill="1" applyBorder="1" applyAlignment="1">
      <alignment horizontal="right" wrapText="1"/>
    </xf>
    <xf numFmtId="3" fontId="11" fillId="46" borderId="13" xfId="169" applyNumberFormat="1" applyFont="1" applyFill="1" applyBorder="1" applyAlignment="1">
      <alignment horizontal="right"/>
    </xf>
    <xf numFmtId="3" fontId="54" fillId="46" borderId="13" xfId="0" applyNumberFormat="1" applyFont="1" applyFill="1" applyBorder="1" applyAlignment="1">
      <alignment horizontal="right" wrapText="1"/>
    </xf>
    <xf numFmtId="3" fontId="96" fillId="0" borderId="13" xfId="169" applyNumberFormat="1" applyFont="1" applyFill="1" applyBorder="1" applyAlignment="1">
      <alignment horizontal="right" wrapText="1"/>
    </xf>
    <xf numFmtId="3" fontId="9" fillId="0" borderId="0" xfId="169" applyNumberFormat="1"/>
    <xf numFmtId="3" fontId="9" fillId="0" borderId="0" xfId="169" applyNumberFormat="1" applyBorder="1"/>
    <xf numFmtId="3" fontId="9" fillId="0" borderId="0" xfId="169" applyNumberFormat="1" applyBorder="1" applyAlignment="1">
      <alignment horizontal="right"/>
    </xf>
    <xf numFmtId="0" fontId="9" fillId="0" borderId="0" xfId="169" applyBorder="1"/>
    <xf numFmtId="0" fontId="0" fillId="0" borderId="14" xfId="0" applyBorder="1" applyAlignment="1">
      <alignment horizontal="center" vertical="center"/>
    </xf>
    <xf numFmtId="0" fontId="97" fillId="0" borderId="1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3" fontId="94" fillId="0" borderId="14" xfId="169" applyNumberFormat="1" applyFont="1" applyFill="1" applyBorder="1" applyAlignment="1">
      <alignment horizontal="center" vertical="center" wrapText="1"/>
    </xf>
    <xf numFmtId="0" fontId="98" fillId="0" borderId="13" xfId="0" applyFont="1" applyFill="1" applyBorder="1" applyAlignment="1">
      <alignment horizontal="left" vertical="center" wrapText="1"/>
    </xf>
    <xf numFmtId="3" fontId="9" fillId="0" borderId="13" xfId="169" applyNumberFormat="1" applyFont="1" applyFill="1" applyBorder="1"/>
    <xf numFmtId="3" fontId="98" fillId="0" borderId="13" xfId="169" applyNumberFormat="1" applyFont="1" applyFill="1" applyBorder="1" applyAlignment="1">
      <alignment horizontal="right" wrapText="1"/>
    </xf>
    <xf numFmtId="3" fontId="98" fillId="0" borderId="57" xfId="169" applyNumberFormat="1" applyFont="1" applyFill="1" applyBorder="1" applyAlignment="1">
      <alignment horizontal="right" wrapText="1"/>
    </xf>
    <xf numFmtId="3" fontId="60" fillId="0" borderId="58" xfId="169" applyNumberFormat="1" applyFont="1" applyFill="1" applyBorder="1" applyAlignment="1">
      <alignment horizontal="right"/>
    </xf>
    <xf numFmtId="3" fontId="60" fillId="0" borderId="16" xfId="169" applyNumberFormat="1" applyFont="1" applyFill="1" applyBorder="1" applyAlignment="1">
      <alignment horizontal="right"/>
    </xf>
    <xf numFmtId="3" fontId="4" fillId="0" borderId="13" xfId="0" applyNumberFormat="1" applyFont="1" applyFill="1" applyBorder="1" applyAlignment="1">
      <alignment horizontal="right" wrapText="1"/>
    </xf>
    <xf numFmtId="0" fontId="12" fillId="0" borderId="13" xfId="0" applyFont="1" applyFill="1" applyBorder="1" applyAlignment="1">
      <alignment horizontal="left" vertical="center" wrapText="1"/>
    </xf>
    <xf numFmtId="3" fontId="9" fillId="0" borderId="57" xfId="169" applyNumberFormat="1" applyFont="1" applyFill="1" applyBorder="1"/>
    <xf numFmtId="3" fontId="9" fillId="0" borderId="13" xfId="169" applyNumberFormat="1" applyFont="1" applyFill="1" applyBorder="1" applyAlignment="1">
      <alignment horizontal="right"/>
    </xf>
    <xf numFmtId="0" fontId="12" fillId="0" borderId="13" xfId="145" applyFont="1" applyFill="1" applyBorder="1" applyAlignment="1">
      <alignment vertical="center" wrapText="1"/>
    </xf>
    <xf numFmtId="3" fontId="9" fillId="0" borderId="13" xfId="169" applyNumberFormat="1" applyFont="1" applyFill="1" applyBorder="1" applyAlignment="1">
      <alignment horizontal="center"/>
    </xf>
    <xf numFmtId="3" fontId="9" fillId="0" borderId="57" xfId="169" applyNumberFormat="1" applyFont="1" applyFill="1" applyBorder="1" applyAlignment="1">
      <alignment horizontal="right"/>
    </xf>
    <xf numFmtId="3" fontId="58" fillId="0" borderId="13" xfId="169" applyNumberFormat="1" applyFont="1" applyFill="1" applyBorder="1" applyAlignment="1">
      <alignment horizontal="right"/>
    </xf>
    <xf numFmtId="0" fontId="12" fillId="0" borderId="13" xfId="150" applyFont="1" applyFill="1" applyBorder="1" applyAlignment="1">
      <alignment vertical="center" wrapText="1"/>
    </xf>
    <xf numFmtId="3" fontId="9" fillId="51" borderId="13" xfId="169" applyNumberFormat="1" applyFont="1" applyFill="1" applyBorder="1" applyAlignment="1">
      <alignment horizontal="right"/>
    </xf>
    <xf numFmtId="0" fontId="9" fillId="0" borderId="13" xfId="169" applyFont="1" applyBorder="1" applyAlignment="1">
      <alignment horizontal="right"/>
    </xf>
    <xf numFmtId="0" fontId="12" fillId="0" borderId="13" xfId="145" applyFont="1" applyBorder="1" applyAlignment="1">
      <alignment vertical="center" wrapText="1"/>
    </xf>
    <xf numFmtId="0" fontId="12" fillId="0" borderId="13" xfId="145" applyFont="1" applyBorder="1" applyAlignment="1">
      <alignment vertical="center"/>
    </xf>
    <xf numFmtId="0" fontId="10" fillId="46" borderId="13" xfId="145" applyFont="1" applyFill="1" applyBorder="1" applyAlignment="1">
      <alignment vertical="center" wrapText="1"/>
    </xf>
    <xf numFmtId="3" fontId="10" fillId="50" borderId="13" xfId="169" applyNumberFormat="1" applyFont="1" applyFill="1" applyBorder="1" applyAlignment="1">
      <alignment horizontal="right"/>
    </xf>
    <xf numFmtId="3" fontId="10" fillId="50" borderId="57" xfId="169" applyNumberFormat="1" applyFont="1" applyFill="1" applyBorder="1" applyAlignment="1">
      <alignment horizontal="right"/>
    </xf>
    <xf numFmtId="3" fontId="10" fillId="50" borderId="58" xfId="169" applyNumberFormat="1" applyFont="1" applyFill="1" applyBorder="1" applyAlignment="1">
      <alignment horizontal="right"/>
    </xf>
    <xf numFmtId="3" fontId="9" fillId="0" borderId="13" xfId="169" applyNumberFormat="1" applyFont="1" applyFill="1" applyBorder="1" applyAlignment="1">
      <alignment horizontal="right" wrapText="1"/>
    </xf>
    <xf numFmtId="3" fontId="10" fillId="50" borderId="13" xfId="169" applyNumberFormat="1" applyFont="1" applyFill="1" applyBorder="1" applyAlignment="1">
      <alignment vertical="top" wrapText="1"/>
    </xf>
    <xf numFmtId="0" fontId="10" fillId="46" borderId="13" xfId="169" applyFont="1" applyFill="1" applyBorder="1" applyAlignment="1">
      <alignment horizontal="center" vertical="center"/>
    </xf>
    <xf numFmtId="0" fontId="82" fillId="46" borderId="13" xfId="169" applyFont="1" applyFill="1" applyBorder="1" applyAlignment="1">
      <alignment horizontal="center" vertical="center"/>
    </xf>
    <xf numFmtId="0" fontId="60" fillId="46" borderId="13" xfId="169" applyFont="1" applyFill="1" applyBorder="1" applyAlignment="1">
      <alignment horizontal="center" vertical="center"/>
    </xf>
    <xf numFmtId="0" fontId="11" fillId="46" borderId="13" xfId="150" applyFont="1" applyFill="1" applyBorder="1" applyAlignment="1">
      <alignment horizontal="center" vertical="center" wrapText="1"/>
    </xf>
    <xf numFmtId="0" fontId="15" fillId="46" borderId="13" xfId="150" applyFont="1" applyFill="1" applyBorder="1" applyAlignment="1">
      <alignment horizontal="center" vertical="center" wrapText="1"/>
    </xf>
    <xf numFmtId="0" fontId="11" fillId="46" borderId="13" xfId="150" applyFont="1" applyFill="1" applyBorder="1" applyAlignment="1">
      <alignment horizontal="center" vertical="center"/>
    </xf>
    <xf numFmtId="0" fontId="11" fillId="46" borderId="13" xfId="169" applyFont="1" applyFill="1" applyBorder="1" applyAlignment="1">
      <alignment horizontal="center" vertical="center" wrapText="1"/>
    </xf>
    <xf numFmtId="3" fontId="12" fillId="0" borderId="13" xfId="150" applyNumberFormat="1" applyFont="1" applyFill="1" applyBorder="1" applyAlignment="1">
      <alignment horizontal="right"/>
    </xf>
    <xf numFmtId="3" fontId="12" fillId="0" borderId="13" xfId="150" applyNumberFormat="1" applyFont="1" applyBorder="1" applyAlignment="1">
      <alignment horizontal="right"/>
    </xf>
    <xf numFmtId="3" fontId="12" fillId="0" borderId="13" xfId="169" applyNumberFormat="1" applyFont="1" applyBorder="1" applyAlignment="1">
      <alignment horizontal="right"/>
    </xf>
    <xf numFmtId="0" fontId="9" fillId="0" borderId="13" xfId="145" applyFont="1" applyBorder="1" applyAlignment="1">
      <alignment vertical="center" wrapText="1"/>
    </xf>
    <xf numFmtId="0" fontId="11" fillId="46" borderId="13" xfId="150" applyFont="1" applyFill="1" applyBorder="1" applyAlignment="1">
      <alignment vertical="center" wrapText="1"/>
    </xf>
    <xf numFmtId="3" fontId="11" fillId="46" borderId="13" xfId="150" applyNumberFormat="1" applyFont="1" applyFill="1" applyBorder="1" applyAlignment="1">
      <alignment horizontal="right"/>
    </xf>
    <xf numFmtId="0" fontId="12" fillId="0" borderId="13" xfId="150" applyFont="1" applyFill="1" applyBorder="1" applyAlignment="1"/>
    <xf numFmtId="0" fontId="11" fillId="46" borderId="13" xfId="150" applyFont="1" applyFill="1" applyBorder="1" applyAlignment="1">
      <alignment vertical="center"/>
    </xf>
    <xf numFmtId="0" fontId="100" fillId="0" borderId="0" xfId="150" applyFont="1" applyAlignment="1">
      <alignment vertical="center"/>
    </xf>
    <xf numFmtId="0" fontId="10" fillId="46" borderId="13" xfId="170" applyFont="1" applyFill="1" applyBorder="1" applyAlignment="1">
      <alignment horizontal="center" vertical="center"/>
    </xf>
    <xf numFmtId="0" fontId="48" fillId="0" borderId="0" xfId="163" applyFont="1"/>
    <xf numFmtId="1" fontId="48" fillId="0" borderId="15" xfId="163" applyNumberFormat="1" applyFont="1" applyBorder="1" applyAlignment="1">
      <alignment horizontal="left" vertical="center"/>
    </xf>
    <xf numFmtId="3" fontId="48" fillId="0" borderId="13" xfId="163" applyNumberFormat="1" applyFont="1" applyBorder="1" applyAlignment="1">
      <alignment horizontal="right" vertical="center"/>
    </xf>
    <xf numFmtId="3" fontId="101" fillId="0" borderId="0" xfId="163" applyNumberFormat="1" applyFont="1"/>
    <xf numFmtId="0" fontId="101" fillId="0" borderId="0" xfId="163" applyFont="1"/>
    <xf numFmtId="0" fontId="48" fillId="0" borderId="59" xfId="163" applyFont="1" applyBorder="1" applyAlignment="1">
      <alignment vertical="center" wrapText="1"/>
    </xf>
    <xf numFmtId="1" fontId="48" fillId="0" borderId="15" xfId="163" applyNumberFormat="1" applyFont="1" applyBorder="1" applyAlignment="1">
      <alignment horizontal="left" vertical="center" wrapText="1"/>
    </xf>
    <xf numFmtId="1" fontId="102" fillId="46" borderId="15" xfId="163" applyNumberFormat="1" applyFont="1" applyFill="1" applyBorder="1" applyAlignment="1">
      <alignment horizontal="left" vertical="center" wrapText="1"/>
    </xf>
    <xf numFmtId="3" fontId="102" fillId="46" borderId="13" xfId="163" applyNumberFormat="1" applyFont="1" applyFill="1" applyBorder="1" applyAlignment="1">
      <alignment horizontal="right" vertical="center"/>
    </xf>
    <xf numFmtId="3" fontId="102" fillId="0" borderId="13" xfId="163" applyNumberFormat="1" applyFont="1" applyBorder="1" applyAlignment="1">
      <alignment horizontal="right" vertical="center"/>
    </xf>
    <xf numFmtId="1" fontId="102" fillId="0" borderId="15" xfId="163" applyNumberFormat="1" applyFont="1" applyBorder="1" applyAlignment="1">
      <alignment horizontal="left" vertical="center"/>
    </xf>
    <xf numFmtId="0" fontId="48" fillId="0" borderId="0" xfId="163" applyFont="1" applyBorder="1"/>
    <xf numFmtId="0" fontId="103" fillId="46" borderId="13" xfId="169" applyFont="1" applyFill="1" applyBorder="1" applyAlignment="1">
      <alignment horizontal="center" vertical="center" wrapText="1"/>
    </xf>
    <xf numFmtId="0" fontId="84" fillId="46" borderId="13" xfId="0" applyFont="1" applyFill="1" applyBorder="1" applyAlignment="1">
      <alignment horizontal="center" vertical="center" wrapText="1"/>
    </xf>
    <xf numFmtId="3" fontId="12" fillId="0" borderId="13" xfId="169" applyNumberFormat="1" applyFont="1" applyFill="1" applyBorder="1" applyAlignment="1">
      <alignment horizontal="right" wrapText="1"/>
    </xf>
    <xf numFmtId="3" fontId="12" fillId="0" borderId="13" xfId="169" applyNumberFormat="1" applyFont="1" applyBorder="1"/>
    <xf numFmtId="3" fontId="12" fillId="0" borderId="13" xfId="168" applyNumberFormat="1" applyFont="1" applyBorder="1" applyAlignment="1">
      <alignment wrapText="1"/>
    </xf>
    <xf numFmtId="3" fontId="12" fillId="0" borderId="13" xfId="169" applyNumberFormat="1" applyFont="1" applyFill="1" applyBorder="1" applyAlignment="1">
      <alignment horizontal="right"/>
    </xf>
    <xf numFmtId="0" fontId="11" fillId="46" borderId="13" xfId="169" applyFont="1" applyFill="1" applyBorder="1" applyAlignment="1">
      <alignment vertical="center"/>
    </xf>
    <xf numFmtId="0" fontId="12" fillId="0" borderId="13" xfId="169" applyFont="1" applyFill="1" applyBorder="1" applyAlignment="1">
      <alignment vertical="center"/>
    </xf>
    <xf numFmtId="0" fontId="7" fillId="0" borderId="0" xfId="169" applyFont="1" applyAlignment="1">
      <alignment vertical="center"/>
    </xf>
    <xf numFmtId="0" fontId="7" fillId="0" borderId="0" xfId="169" applyFont="1"/>
    <xf numFmtId="0" fontId="9" fillId="0" borderId="0" xfId="168"/>
    <xf numFmtId="0" fontId="15" fillId="46" borderId="16" xfId="168" applyFont="1" applyFill="1" applyBorder="1" applyAlignment="1">
      <alignment horizontal="center" vertical="center" wrapText="1"/>
    </xf>
    <xf numFmtId="0" fontId="15" fillId="46" borderId="13" xfId="168" applyFont="1" applyFill="1" applyBorder="1" applyAlignment="1">
      <alignment horizontal="center" vertical="center" wrapText="1"/>
    </xf>
    <xf numFmtId="0" fontId="15" fillId="46" borderId="24" xfId="168" applyFont="1" applyFill="1" applyBorder="1" applyAlignment="1">
      <alignment horizontal="center" vertical="center" wrapText="1"/>
    </xf>
    <xf numFmtId="0" fontId="98" fillId="0" borderId="19" xfId="0" applyFont="1" applyBorder="1" applyAlignment="1">
      <alignment wrapText="1"/>
    </xf>
    <xf numFmtId="3" fontId="12" fillId="0" borderId="13" xfId="168" applyNumberFormat="1" applyFont="1" applyFill="1" applyBorder="1" applyAlignment="1">
      <alignment horizontal="right" wrapText="1"/>
    </xf>
    <xf numFmtId="3" fontId="12" fillId="0" borderId="13" xfId="168" applyNumberFormat="1" applyFont="1" applyBorder="1" applyAlignment="1">
      <alignment horizontal="right"/>
    </xf>
    <xf numFmtId="3" fontId="12" fillId="0" borderId="13" xfId="168" applyNumberFormat="1" applyFont="1" applyFill="1" applyBorder="1" applyAlignment="1">
      <alignment horizontal="right"/>
    </xf>
    <xf numFmtId="0" fontId="12" fillId="0" borderId="13" xfId="168" applyFont="1" applyBorder="1" applyAlignment="1">
      <alignment wrapText="1"/>
    </xf>
    <xf numFmtId="0" fontId="11" fillId="46" borderId="13" xfId="168" applyFont="1" applyFill="1" applyBorder="1" applyAlignment="1">
      <alignment wrapText="1"/>
    </xf>
    <xf numFmtId="3" fontId="11" fillId="46" borderId="13" xfId="168" applyNumberFormat="1" applyFont="1" applyFill="1" applyBorder="1" applyAlignment="1">
      <alignment horizontal="right"/>
    </xf>
    <xf numFmtId="0" fontId="12" fillId="0" borderId="13" xfId="168" applyFont="1" applyFill="1" applyBorder="1" applyAlignment="1">
      <alignment wrapText="1"/>
    </xf>
    <xf numFmtId="0" fontId="11" fillId="46" borderId="13" xfId="168" applyFont="1" applyFill="1" applyBorder="1"/>
    <xf numFmtId="0" fontId="9" fillId="0" borderId="0" xfId="168" applyFill="1"/>
    <xf numFmtId="38" fontId="5" fillId="0" borderId="0" xfId="167" applyNumberFormat="1" applyAlignment="1">
      <alignment vertical="center"/>
    </xf>
    <xf numFmtId="38" fontId="5" fillId="0" borderId="0" xfId="167" applyNumberFormat="1" applyAlignment="1">
      <alignment horizontal="center" vertical="center" wrapText="1"/>
    </xf>
    <xf numFmtId="38" fontId="60" fillId="46" borderId="60" xfId="167" applyNumberFormat="1" applyFont="1" applyFill="1" applyBorder="1" applyAlignment="1">
      <alignment horizontal="center" vertical="center" wrapText="1"/>
    </xf>
    <xf numFmtId="38" fontId="9" fillId="52" borderId="61" xfId="167" applyNumberFormat="1" applyFont="1" applyFill="1" applyBorder="1" applyAlignment="1">
      <alignment vertical="center" wrapText="1"/>
    </xf>
    <xf numFmtId="38" fontId="9" fillId="52" borderId="62" xfId="167" applyNumberFormat="1" applyFont="1" applyFill="1" applyBorder="1" applyAlignment="1">
      <alignment vertical="center"/>
    </xf>
    <xf numFmtId="38" fontId="9" fillId="52" borderId="63" xfId="167" applyNumberFormat="1" applyFont="1" applyFill="1" applyBorder="1" applyAlignment="1">
      <alignment vertical="center"/>
    </xf>
    <xf numFmtId="38" fontId="9" fillId="52" borderId="64" xfId="167" applyNumberFormat="1" applyFont="1" applyFill="1" applyBorder="1" applyAlignment="1">
      <alignment horizontal="center" vertical="center"/>
    </xf>
    <xf numFmtId="38" fontId="9" fillId="52" borderId="65" xfId="167" applyNumberFormat="1" applyFont="1" applyFill="1" applyBorder="1" applyAlignment="1">
      <alignment vertical="center" wrapText="1"/>
    </xf>
    <xf numFmtId="38" fontId="9" fillId="52" borderId="66" xfId="167" applyNumberFormat="1" applyFont="1" applyFill="1" applyBorder="1" applyAlignment="1">
      <alignment vertical="center" wrapText="1"/>
    </xf>
    <xf numFmtId="38" fontId="5" fillId="0" borderId="0" xfId="167" applyNumberFormat="1" applyFill="1" applyAlignment="1">
      <alignment vertical="center"/>
    </xf>
    <xf numFmtId="3" fontId="60" fillId="46" borderId="67" xfId="167" applyNumberFormat="1" applyFont="1" applyFill="1" applyBorder="1" applyAlignment="1">
      <alignment horizontal="right" vertical="center"/>
    </xf>
    <xf numFmtId="38" fontId="5" fillId="0" borderId="0" xfId="167" applyNumberFormat="1" applyAlignment="1">
      <alignment horizontal="center" vertical="center"/>
    </xf>
    <xf numFmtId="38" fontId="5" fillId="0" borderId="0" xfId="167" applyNumberFormat="1" applyFont="1" applyAlignment="1">
      <alignment vertical="center"/>
    </xf>
    <xf numFmtId="38" fontId="106" fillId="0" borderId="0" xfId="167" applyNumberFormat="1" applyFont="1" applyAlignment="1">
      <alignment vertical="center"/>
    </xf>
    <xf numFmtId="0" fontId="0" fillId="0" borderId="13" xfId="0" applyBorder="1" applyAlignment="1">
      <alignment vertical="center" wrapText="1"/>
    </xf>
    <xf numFmtId="0" fontId="9" fillId="0" borderId="13" xfId="0" applyFont="1" applyBorder="1" applyAlignment="1">
      <alignment wrapText="1"/>
    </xf>
    <xf numFmtId="3" fontId="4" fillId="0" borderId="13" xfId="0" applyNumberFormat="1" applyFont="1" applyBorder="1" applyAlignment="1">
      <alignment horizontal="right"/>
    </xf>
    <xf numFmtId="3" fontId="60" fillId="0" borderId="13" xfId="168" applyNumberFormat="1" applyFont="1" applyBorder="1" applyAlignment="1">
      <alignment horizontal="right"/>
    </xf>
    <xf numFmtId="3" fontId="9" fillId="0" borderId="13" xfId="168" applyNumberFormat="1" applyFont="1" applyBorder="1" applyAlignment="1">
      <alignment wrapText="1"/>
    </xf>
    <xf numFmtId="3" fontId="9" fillId="0" borderId="13" xfId="168" applyNumberFormat="1" applyFont="1" applyBorder="1" applyAlignment="1">
      <alignment horizontal="right"/>
    </xf>
    <xf numFmtId="3" fontId="9" fillId="0" borderId="13" xfId="168" applyNumberFormat="1" applyFont="1" applyBorder="1" applyAlignment="1">
      <alignment horizontal="center"/>
    </xf>
    <xf numFmtId="3" fontId="60" fillId="0" borderId="13" xfId="168" applyNumberFormat="1" applyFont="1" applyBorder="1"/>
    <xf numFmtId="3" fontId="9" fillId="0" borderId="13" xfId="168" applyNumberFormat="1" applyFont="1" applyBorder="1"/>
    <xf numFmtId="0" fontId="9" fillId="0" borderId="13" xfId="168" applyFont="1" applyBorder="1" applyAlignment="1">
      <alignment wrapText="1"/>
    </xf>
    <xf numFmtId="0" fontId="10" fillId="46" borderId="13" xfId="168" applyFont="1" applyFill="1" applyBorder="1" applyAlignment="1">
      <alignment wrapText="1"/>
    </xf>
    <xf numFmtId="3" fontId="10" fillId="46" borderId="13" xfId="168" applyNumberFormat="1" applyFont="1" applyFill="1" applyBorder="1"/>
    <xf numFmtId="3" fontId="3" fillId="46" borderId="13" xfId="0" applyNumberFormat="1" applyFont="1" applyFill="1" applyBorder="1"/>
    <xf numFmtId="0" fontId="9" fillId="0" borderId="13" xfId="168" applyFont="1" applyFill="1" applyBorder="1" applyAlignment="1">
      <alignment wrapText="1"/>
    </xf>
    <xf numFmtId="3" fontId="9" fillId="0" borderId="13" xfId="168" applyNumberFormat="1" applyFont="1" applyFill="1" applyBorder="1"/>
    <xf numFmtId="3" fontId="9" fillId="0" borderId="13" xfId="168" applyNumberFormat="1" applyFont="1" applyFill="1" applyBorder="1" applyAlignment="1">
      <alignment horizontal="right"/>
    </xf>
    <xf numFmtId="3" fontId="4" fillId="0" borderId="13" xfId="0" applyNumberFormat="1" applyFont="1" applyBorder="1"/>
    <xf numFmtId="0" fontId="48" fillId="0" borderId="0" xfId="166" applyAlignment="1">
      <alignment horizontal="center" vertical="center"/>
    </xf>
    <xf numFmtId="3" fontId="9" fillId="0" borderId="13" xfId="166" applyNumberFormat="1" applyFont="1" applyBorder="1" applyAlignment="1">
      <alignment vertical="center" wrapText="1"/>
    </xf>
    <xf numFmtId="3" fontId="9" fillId="0" borderId="13" xfId="166" applyNumberFormat="1" applyFont="1" applyFill="1" applyBorder="1" applyAlignment="1">
      <alignment vertical="center" wrapText="1"/>
    </xf>
    <xf numFmtId="0" fontId="9" fillId="0" borderId="13" xfId="168" applyFont="1" applyBorder="1"/>
    <xf numFmtId="0" fontId="9" fillId="0" borderId="13" xfId="166" applyFont="1" applyBorder="1" applyAlignment="1">
      <alignment horizontal="left" vertical="center"/>
    </xf>
    <xf numFmtId="0" fontId="10" fillId="46" borderId="13" xfId="168" applyFont="1" applyFill="1" applyBorder="1"/>
    <xf numFmtId="3" fontId="9" fillId="46" borderId="13" xfId="166" applyNumberFormat="1" applyFont="1" applyFill="1" applyBorder="1" applyAlignment="1">
      <alignment horizontal="right" vertical="center" wrapText="1"/>
    </xf>
    <xf numFmtId="165" fontId="82" fillId="46" borderId="13" xfId="166" applyNumberFormat="1" applyFont="1" applyFill="1" applyBorder="1" applyAlignment="1">
      <alignment horizontal="center" vertical="center" wrapText="1"/>
    </xf>
    <xf numFmtId="0" fontId="9" fillId="0" borderId="13" xfId="168" applyFont="1" applyFill="1" applyBorder="1"/>
    <xf numFmtId="3" fontId="9" fillId="0" borderId="13" xfId="166" applyNumberFormat="1" applyFont="1" applyBorder="1" applyAlignment="1">
      <alignment horizontal="right" vertical="center" wrapText="1"/>
    </xf>
    <xf numFmtId="165" fontId="82" fillId="0" borderId="13" xfId="166" applyNumberFormat="1" applyFont="1" applyBorder="1" applyAlignment="1">
      <alignment horizontal="center" vertical="center" wrapText="1"/>
    </xf>
    <xf numFmtId="0" fontId="48" fillId="0" borderId="0" xfId="166" applyAlignment="1">
      <alignment horizontal="center" vertical="center" wrapText="1"/>
    </xf>
    <xf numFmtId="3" fontId="48" fillId="0" borderId="0" xfId="166" applyNumberFormat="1" applyAlignment="1">
      <alignment horizontal="right" vertical="center" wrapText="1"/>
    </xf>
    <xf numFmtId="0" fontId="98" fillId="46" borderId="13" xfId="0" applyFont="1" applyFill="1" applyBorder="1" applyAlignment="1">
      <alignment horizontal="center" vertical="center" textRotation="90" wrapText="1"/>
    </xf>
    <xf numFmtId="0" fontId="0" fillId="0" borderId="0" xfId="0" applyAlignment="1">
      <alignment textRotation="90" wrapText="1"/>
    </xf>
    <xf numFmtId="0" fontId="0" fillId="0" borderId="0" xfId="0" applyAlignment="1">
      <alignment wrapText="1"/>
    </xf>
    <xf numFmtId="0" fontId="108" fillId="46" borderId="13" xfId="0" applyFont="1" applyFill="1" applyBorder="1" applyAlignment="1">
      <alignment horizontal="center" vertical="center" wrapText="1"/>
    </xf>
    <xf numFmtId="0" fontId="12" fillId="0" borderId="13" xfId="166" applyFont="1" applyFill="1" applyBorder="1" applyAlignment="1">
      <alignment horizontal="left" vertical="center" wrapText="1"/>
    </xf>
    <xf numFmtId="0" fontId="13" fillId="0" borderId="13" xfId="166" applyFont="1" applyFill="1" applyBorder="1" applyAlignment="1">
      <alignment horizontal="right" vertical="center" wrapText="1"/>
    </xf>
    <xf numFmtId="3" fontId="98" fillId="0" borderId="13" xfId="0" applyNumberFormat="1" applyFont="1" applyBorder="1"/>
    <xf numFmtId="3" fontId="108" fillId="0" borderId="13" xfId="0" applyNumberFormat="1" applyFont="1" applyBorder="1"/>
    <xf numFmtId="3" fontId="12" fillId="0" borderId="13" xfId="168" applyNumberFormat="1" applyFont="1" applyBorder="1"/>
    <xf numFmtId="3" fontId="13" fillId="0" borderId="13" xfId="168" applyNumberFormat="1" applyFont="1" applyBorder="1" applyAlignment="1">
      <alignment horizontal="right"/>
    </xf>
    <xf numFmtId="3" fontId="13" fillId="0" borderId="13" xfId="168" applyNumberFormat="1" applyFont="1" applyFill="1" applyBorder="1" applyAlignment="1">
      <alignment horizontal="right"/>
    </xf>
    <xf numFmtId="0" fontId="12" fillId="0" borderId="13" xfId="168" applyFont="1" applyFill="1" applyBorder="1"/>
    <xf numFmtId="0" fontId="13" fillId="0" borderId="13" xfId="168" applyFont="1" applyBorder="1" applyAlignment="1">
      <alignment horizontal="right"/>
    </xf>
    <xf numFmtId="0" fontId="13" fillId="0" borderId="13" xfId="168" applyFont="1" applyFill="1" applyBorder="1" applyAlignment="1">
      <alignment horizontal="right"/>
    </xf>
    <xf numFmtId="0" fontId="12" fillId="0" borderId="13" xfId="166" applyFont="1" applyBorder="1" applyAlignment="1">
      <alignment horizontal="left" vertical="center"/>
    </xf>
    <xf numFmtId="0" fontId="13" fillId="0" borderId="13" xfId="166" applyFont="1" applyBorder="1" applyAlignment="1">
      <alignment horizontal="right" vertical="center"/>
    </xf>
    <xf numFmtId="0" fontId="12" fillId="0" borderId="13" xfId="168" applyFont="1" applyBorder="1"/>
    <xf numFmtId="3" fontId="98" fillId="46" borderId="13" xfId="0" applyNumberFormat="1" applyFont="1" applyFill="1" applyBorder="1"/>
    <xf numFmtId="3" fontId="109" fillId="0" borderId="0" xfId="162" applyNumberFormat="1" applyFont="1" applyAlignment="1">
      <alignment horizontal="center" vertical="center" wrapText="1"/>
    </xf>
    <xf numFmtId="3" fontId="109" fillId="0" borderId="0" xfId="162" applyNumberFormat="1" applyFont="1" applyAlignment="1">
      <alignment horizontal="left" vertical="center" wrapText="1"/>
    </xf>
    <xf numFmtId="3" fontId="109" fillId="0" borderId="0" xfId="162" applyNumberFormat="1" applyFont="1" applyFill="1" applyAlignment="1">
      <alignment horizontal="center" vertical="center" wrapText="1"/>
    </xf>
    <xf numFmtId="3" fontId="109" fillId="0" borderId="0" xfId="162" applyNumberFormat="1" applyFont="1" applyFill="1" applyBorder="1" applyAlignment="1">
      <alignment horizontal="center" vertical="center" wrapText="1"/>
    </xf>
    <xf numFmtId="3" fontId="109" fillId="0" borderId="0" xfId="162" applyNumberFormat="1" applyFont="1" applyBorder="1" applyAlignment="1">
      <alignment horizontal="center" vertical="center" wrapText="1"/>
    </xf>
    <xf numFmtId="3" fontId="1" fillId="0" borderId="13" xfId="162" applyNumberFormat="1" applyFont="1" applyBorder="1" applyAlignment="1">
      <alignment horizontal="center" vertical="center" wrapText="1"/>
    </xf>
    <xf numFmtId="3" fontId="110" fillId="0" borderId="13" xfId="162" applyNumberFormat="1" applyFont="1" applyBorder="1" applyAlignment="1">
      <alignment horizontal="left" vertical="center" wrapText="1"/>
    </xf>
    <xf numFmtId="0" fontId="4" fillId="0" borderId="13" xfId="162" applyBorder="1" applyAlignment="1">
      <alignment horizontal="left" vertical="center" wrapText="1"/>
    </xf>
    <xf numFmtId="0" fontId="4" fillId="0" borderId="13" xfId="162" applyBorder="1" applyAlignment="1">
      <alignment vertical="center" wrapText="1"/>
    </xf>
    <xf numFmtId="0" fontId="4" fillId="0" borderId="0" xfId="162" applyFill="1" applyBorder="1" applyAlignment="1">
      <alignment vertical="center" wrapText="1"/>
    </xf>
    <xf numFmtId="0" fontId="4" fillId="0" borderId="0" xfId="162" applyBorder="1" applyAlignment="1">
      <alignment vertical="center" wrapText="1"/>
    </xf>
    <xf numFmtId="3" fontId="56" fillId="0" borderId="0" xfId="162" applyNumberFormat="1" applyFont="1" applyAlignment="1">
      <alignment horizontal="center" vertical="center" wrapText="1"/>
    </xf>
    <xf numFmtId="3" fontId="56" fillId="0" borderId="0" xfId="162" applyNumberFormat="1" applyFont="1" applyAlignment="1">
      <alignment horizontal="left" vertical="center" wrapText="1"/>
    </xf>
    <xf numFmtId="3" fontId="4" fillId="0" borderId="13" xfId="162" applyNumberFormat="1" applyFont="1" applyFill="1" applyBorder="1" applyAlignment="1">
      <alignment horizontal="center" vertical="center" wrapText="1"/>
    </xf>
    <xf numFmtId="3" fontId="56" fillId="0" borderId="13" xfId="162" applyNumberFormat="1" applyFont="1" applyFill="1" applyBorder="1" applyAlignment="1">
      <alignment horizontal="left" vertical="center" wrapText="1"/>
    </xf>
    <xf numFmtId="49" fontId="56" fillId="0" borderId="13" xfId="162" applyNumberFormat="1" applyFont="1" applyBorder="1" applyAlignment="1">
      <alignment horizontal="center" vertical="center" wrapText="1"/>
    </xf>
    <xf numFmtId="10" fontId="56" fillId="0" borderId="13" xfId="162" applyNumberFormat="1" applyFont="1" applyFill="1" applyBorder="1" applyAlignment="1">
      <alignment horizontal="center" vertical="center" wrapText="1"/>
    </xf>
    <xf numFmtId="3" fontId="56" fillId="0" borderId="13" xfId="162" applyNumberFormat="1" applyFont="1" applyFill="1" applyBorder="1" applyAlignment="1">
      <alignment horizontal="right" vertical="center" wrapText="1"/>
    </xf>
    <xf numFmtId="3" fontId="4" fillId="0" borderId="0" xfId="162" applyNumberFormat="1" applyFont="1" applyFill="1" applyBorder="1" applyAlignment="1">
      <alignment vertical="center" wrapText="1"/>
    </xf>
    <xf numFmtId="3" fontId="4" fillId="0" borderId="0" xfId="162" applyNumberFormat="1" applyFill="1" applyBorder="1" applyAlignment="1">
      <alignment vertical="center" wrapText="1"/>
    </xf>
    <xf numFmtId="3" fontId="56" fillId="0" borderId="13" xfId="162" applyNumberFormat="1" applyFont="1" applyFill="1" applyBorder="1" applyAlignment="1">
      <alignment vertical="center" wrapText="1"/>
    </xf>
    <xf numFmtId="3" fontId="56" fillId="0" borderId="13" xfId="162" applyNumberFormat="1" applyFont="1" applyBorder="1" applyAlignment="1">
      <alignment horizontal="left" vertical="center" wrapText="1"/>
    </xf>
    <xf numFmtId="3" fontId="56" fillId="0" borderId="13" xfId="162" applyNumberFormat="1" applyFont="1" applyBorder="1" applyAlignment="1">
      <alignment horizontal="center" vertical="center" wrapText="1"/>
    </xf>
    <xf numFmtId="3" fontId="56" fillId="0" borderId="13" xfId="162" applyNumberFormat="1" applyFont="1" applyBorder="1" applyAlignment="1">
      <alignment vertical="center" wrapText="1"/>
    </xf>
    <xf numFmtId="3" fontId="4" fillId="0" borderId="13" xfId="162" applyNumberFormat="1" applyFont="1" applyBorder="1" applyAlignment="1">
      <alignment horizontal="center" vertical="center" wrapText="1"/>
    </xf>
    <xf numFmtId="3" fontId="4" fillId="0" borderId="13" xfId="162" applyNumberFormat="1" applyBorder="1" applyAlignment="1">
      <alignment vertical="center" wrapText="1"/>
    </xf>
    <xf numFmtId="3" fontId="109" fillId="0" borderId="15" xfId="162" applyNumberFormat="1" applyFont="1" applyFill="1" applyBorder="1" applyAlignment="1">
      <alignment horizontal="left" vertical="center" wrapText="1"/>
    </xf>
    <xf numFmtId="3" fontId="3" fillId="0" borderId="25" xfId="162" applyNumberFormat="1" applyFont="1" applyFill="1" applyBorder="1" applyAlignment="1">
      <alignment horizontal="right" vertical="center" wrapText="1"/>
    </xf>
    <xf numFmtId="3" fontId="56" fillId="0" borderId="25" xfId="162" applyNumberFormat="1" applyFont="1" applyFill="1" applyBorder="1" applyAlignment="1">
      <alignment horizontal="right" vertical="center" wrapText="1"/>
    </xf>
    <xf numFmtId="3" fontId="4" fillId="0" borderId="15" xfId="162" applyNumberFormat="1" applyFont="1" applyFill="1" applyBorder="1" applyAlignment="1">
      <alignment horizontal="center" vertical="center" wrapText="1"/>
    </xf>
    <xf numFmtId="3" fontId="110" fillId="0" borderId="13" xfId="162" applyNumberFormat="1" applyFont="1" applyFill="1" applyBorder="1" applyAlignment="1">
      <alignment horizontal="left" vertical="center" wrapText="1"/>
    </xf>
    <xf numFmtId="3" fontId="4" fillId="0" borderId="25" xfId="162" applyNumberFormat="1" applyFont="1" applyFill="1" applyBorder="1" applyAlignment="1">
      <alignment horizontal="center" vertical="center" wrapText="1"/>
    </xf>
    <xf numFmtId="3" fontId="4" fillId="0" borderId="25" xfId="162" applyNumberFormat="1" applyFont="1" applyFill="1" applyBorder="1" applyAlignment="1">
      <alignment horizontal="left" vertical="center" wrapText="1"/>
    </xf>
    <xf numFmtId="49" fontId="56" fillId="0" borderId="25" xfId="162" applyNumberFormat="1" applyFont="1" applyBorder="1" applyAlignment="1">
      <alignment horizontal="center" vertical="center" wrapText="1"/>
    </xf>
    <xf numFmtId="10" fontId="56" fillId="0" borderId="25" xfId="162" applyNumberFormat="1" applyFont="1" applyFill="1" applyBorder="1" applyAlignment="1">
      <alignment horizontal="center" vertical="center" wrapText="1"/>
    </xf>
    <xf numFmtId="3" fontId="109" fillId="50" borderId="13" xfId="162" applyNumberFormat="1" applyFont="1" applyFill="1" applyBorder="1" applyAlignment="1">
      <alignment horizontal="center" vertical="center" wrapText="1"/>
    </xf>
    <xf numFmtId="3" fontId="109" fillId="50" borderId="13" xfId="162" applyNumberFormat="1" applyFont="1" applyFill="1" applyBorder="1" applyAlignment="1">
      <alignment horizontal="right" vertical="center" wrapText="1"/>
    </xf>
    <xf numFmtId="3" fontId="111" fillId="0" borderId="0" xfId="162" applyNumberFormat="1" applyFont="1" applyFill="1" applyAlignment="1">
      <alignment horizontal="center" vertical="center" wrapText="1"/>
    </xf>
    <xf numFmtId="3" fontId="109" fillId="0" borderId="0" xfId="162" applyNumberFormat="1" applyFont="1" applyFill="1" applyBorder="1" applyAlignment="1">
      <alignment horizontal="left" vertical="center" wrapText="1"/>
    </xf>
    <xf numFmtId="3" fontId="109" fillId="0" borderId="0" xfId="162" applyNumberFormat="1" applyFont="1" applyFill="1" applyBorder="1" applyAlignment="1">
      <alignment horizontal="right" vertical="center" wrapText="1"/>
    </xf>
    <xf numFmtId="3" fontId="56" fillId="0" borderId="0" xfId="162" applyNumberFormat="1" applyFont="1" applyAlignment="1">
      <alignment horizontal="right" vertical="center" wrapText="1"/>
    </xf>
    <xf numFmtId="3" fontId="56" fillId="0" borderId="0" xfId="162" applyNumberFormat="1" applyFont="1" applyAlignment="1">
      <alignment vertical="center" wrapText="1"/>
    </xf>
    <xf numFmtId="0" fontId="10" fillId="46" borderId="68" xfId="150" applyFont="1" applyFill="1" applyBorder="1" applyAlignment="1">
      <alignment horizontal="center" vertical="center" wrapText="1"/>
    </xf>
    <xf numFmtId="0" fontId="10" fillId="46" borderId="29" xfId="150" applyFont="1" applyFill="1" applyBorder="1" applyAlignment="1">
      <alignment horizontal="center" vertical="center" wrapText="1"/>
    </xf>
    <xf numFmtId="0" fontId="11" fillId="46" borderId="28" xfId="150" applyFont="1" applyFill="1" applyBorder="1" applyAlignment="1">
      <alignment horizontal="center" vertical="center" wrapText="1"/>
    </xf>
    <xf numFmtId="3" fontId="11" fillId="46" borderId="28" xfId="150" applyNumberFormat="1" applyFont="1" applyFill="1" applyBorder="1" applyAlignment="1">
      <alignment horizontal="center" vertical="center" wrapText="1"/>
    </xf>
    <xf numFmtId="0" fontId="48" fillId="0" borderId="0" xfId="147"/>
    <xf numFmtId="164" fontId="48" fillId="0" borderId="13" xfId="147" applyNumberFormat="1" applyFont="1" applyBorder="1"/>
    <xf numFmtId="164" fontId="48" fillId="0" borderId="13" xfId="84" applyNumberFormat="1" applyFont="1" applyBorder="1" applyAlignment="1">
      <alignment horizontal="right"/>
    </xf>
    <xf numFmtId="164" fontId="9" fillId="0" borderId="13" xfId="150" applyNumberFormat="1" applyFont="1" applyBorder="1" applyAlignment="1">
      <alignment vertical="center"/>
    </xf>
    <xf numFmtId="0" fontId="9" fillId="0" borderId="13" xfId="149" applyFont="1" applyFill="1" applyBorder="1" applyAlignment="1">
      <alignment horizontal="left" vertical="center" wrapText="1"/>
    </xf>
    <xf numFmtId="49" fontId="48" fillId="0" borderId="0" xfId="147" applyNumberFormat="1"/>
    <xf numFmtId="164" fontId="9" fillId="0" borderId="13" xfId="150" applyNumberFormat="1" applyFont="1" applyBorder="1"/>
    <xf numFmtId="0" fontId="9" fillId="0" borderId="13" xfId="145" applyFont="1" applyBorder="1" applyAlignment="1">
      <alignment vertical="center"/>
    </xf>
    <xf numFmtId="0" fontId="112" fillId="46" borderId="13" xfId="145" applyFont="1" applyFill="1" applyBorder="1" applyAlignment="1">
      <alignment horizontal="center" vertical="center"/>
    </xf>
    <xf numFmtId="0" fontId="99" fillId="46" borderId="13" xfId="145" applyFont="1" applyFill="1" applyBorder="1" applyAlignment="1">
      <alignment vertical="center"/>
    </xf>
    <xf numFmtId="164" fontId="99" fillId="46" borderId="13" xfId="150" applyNumberFormat="1" applyFont="1" applyFill="1" applyBorder="1"/>
    <xf numFmtId="164" fontId="10" fillId="46" borderId="13" xfId="150" applyNumberFormat="1" applyFont="1" applyFill="1" applyBorder="1" applyAlignment="1">
      <alignment vertical="center"/>
    </xf>
    <xf numFmtId="0" fontId="112" fillId="46" borderId="13" xfId="147" applyFont="1" applyFill="1" applyBorder="1"/>
    <xf numFmtId="0" fontId="112" fillId="46" borderId="13" xfId="145" applyFont="1" applyFill="1" applyBorder="1" applyAlignment="1">
      <alignment vertical="center"/>
    </xf>
    <xf numFmtId="164" fontId="99" fillId="46" borderId="13" xfId="147" applyNumberFormat="1" applyFont="1" applyFill="1" applyBorder="1"/>
    <xf numFmtId="0" fontId="112" fillId="0" borderId="0" xfId="147" applyFont="1"/>
    <xf numFmtId="0" fontId="4" fillId="0" borderId="0" xfId="144" applyFill="1" applyBorder="1" applyAlignment="1">
      <alignment horizontal="left" vertical="center" wrapText="1"/>
    </xf>
    <xf numFmtId="0" fontId="4" fillId="0" borderId="0" xfId="144" applyFont="1" applyFill="1" applyBorder="1" applyAlignment="1">
      <alignment horizontal="left" vertical="center" wrapText="1"/>
    </xf>
    <xf numFmtId="0" fontId="9" fillId="0" borderId="0" xfId="145" applyFont="1" applyFill="1" applyBorder="1" applyAlignment="1">
      <alignment vertical="center"/>
    </xf>
    <xf numFmtId="0" fontId="9" fillId="0" borderId="0" xfId="145" applyFont="1" applyFill="1" applyBorder="1" applyAlignment="1">
      <alignment vertical="center" wrapText="1"/>
    </xf>
    <xf numFmtId="0" fontId="9" fillId="0" borderId="0" xfId="150" applyFont="1" applyFill="1" applyBorder="1" applyAlignment="1">
      <alignment vertical="center"/>
    </xf>
    <xf numFmtId="0" fontId="9" fillId="0" borderId="0" xfId="145" applyFont="1" applyBorder="1" applyAlignment="1">
      <alignment vertical="center"/>
    </xf>
    <xf numFmtId="3" fontId="0" fillId="0" borderId="59" xfId="0" applyNumberFormat="1" applyBorder="1"/>
    <xf numFmtId="0" fontId="0" fillId="0" borderId="13" xfId="0" applyBorder="1" applyAlignment="1">
      <alignment wrapText="1"/>
    </xf>
    <xf numFmtId="3" fontId="0" fillId="0" borderId="13" xfId="0" applyNumberFormat="1" applyBorder="1"/>
    <xf numFmtId="0" fontId="3" fillId="46" borderId="13" xfId="0" applyFont="1" applyFill="1" applyBorder="1"/>
    <xf numFmtId="0" fontId="0" fillId="0" borderId="13" xfId="0" applyBorder="1"/>
    <xf numFmtId="0" fontId="48" fillId="0" borderId="0" xfId="136"/>
    <xf numFmtId="0" fontId="11" fillId="46" borderId="13" xfId="149" applyFont="1" applyFill="1" applyBorder="1" applyAlignment="1">
      <alignment horizontal="center" vertical="center" wrapText="1"/>
    </xf>
    <xf numFmtId="0" fontId="12" fillId="0" borderId="13" xfId="149" applyNumberFormat="1" applyFont="1" applyBorder="1" applyAlignment="1">
      <alignment horizontal="center" vertical="center" wrapText="1"/>
    </xf>
    <xf numFmtId="3" fontId="12" fillId="0" borderId="13" xfId="149" applyNumberFormat="1" applyFont="1" applyBorder="1" applyAlignment="1">
      <alignment horizontal="right" vertical="center" wrapText="1"/>
    </xf>
    <xf numFmtId="3" fontId="12" fillId="0" borderId="13" xfId="149" applyNumberFormat="1" applyFont="1" applyFill="1" applyBorder="1" applyAlignment="1">
      <alignment vertical="center"/>
    </xf>
    <xf numFmtId="3" fontId="12" fillId="0" borderId="13" xfId="149" applyNumberFormat="1" applyFont="1" applyBorder="1" applyAlignment="1">
      <alignment vertical="center"/>
    </xf>
    <xf numFmtId="0" fontId="11" fillId="46" borderId="13" xfId="149" applyFont="1" applyFill="1" applyBorder="1" applyAlignment="1">
      <alignment horizontal="center"/>
    </xf>
    <xf numFmtId="0" fontId="11" fillId="46" borderId="13" xfId="149" applyNumberFormat="1" applyFont="1" applyFill="1" applyBorder="1" applyAlignment="1">
      <alignment horizontal="center"/>
    </xf>
    <xf numFmtId="3" fontId="11" fillId="46" borderId="13" xfId="149" applyNumberFormat="1" applyFont="1" applyFill="1" applyBorder="1" applyAlignment="1">
      <alignment horizontal="right"/>
    </xf>
    <xf numFmtId="0" fontId="15" fillId="0" borderId="0" xfId="149" applyFont="1" applyFill="1" applyBorder="1" applyAlignment="1"/>
    <xf numFmtId="0" fontId="53" fillId="0" borderId="0" xfId="149" applyFont="1" applyFill="1" applyBorder="1" applyAlignment="1"/>
    <xf numFmtId="0" fontId="15" fillId="0" borderId="0" xfId="149" applyFont="1" applyFill="1" applyBorder="1"/>
    <xf numFmtId="0" fontId="15" fillId="0" borderId="0" xfId="149" applyNumberFormat="1" applyFont="1" applyFill="1" applyBorder="1"/>
    <xf numFmtId="3" fontId="15" fillId="0" borderId="0" xfId="149" applyNumberFormat="1" applyFont="1" applyFill="1" applyBorder="1"/>
    <xf numFmtId="0" fontId="11" fillId="0" borderId="0" xfId="149" applyFont="1" applyFill="1" applyBorder="1" applyAlignment="1"/>
    <xf numFmtId="0" fontId="88" fillId="0" borderId="0" xfId="149" applyFont="1"/>
    <xf numFmtId="0" fontId="53" fillId="0" borderId="0" xfId="149" applyFont="1"/>
    <xf numFmtId="0" fontId="53" fillId="0" borderId="0" xfId="136" applyFont="1"/>
    <xf numFmtId="3" fontId="11" fillId="46" borderId="34" xfId="146" applyNumberFormat="1" applyFont="1" applyFill="1" applyBorder="1" applyAlignment="1">
      <alignment vertical="center" wrapText="1"/>
    </xf>
    <xf numFmtId="3" fontId="11" fillId="46" borderId="69" xfId="146" applyNumberFormat="1" applyFont="1" applyFill="1" applyBorder="1" applyAlignment="1">
      <alignment vertical="center" wrapText="1"/>
    </xf>
    <xf numFmtId="0" fontId="13" fillId="46" borderId="13" xfId="150" applyFont="1" applyFill="1" applyBorder="1" applyAlignment="1">
      <alignment horizontal="center" vertical="center" wrapText="1"/>
    </xf>
    <xf numFmtId="3" fontId="14" fillId="0" borderId="13" xfId="150" applyNumberFormat="1" applyFont="1" applyFill="1" applyBorder="1" applyAlignment="1">
      <alignment horizontal="right"/>
    </xf>
    <xf numFmtId="3" fontId="14" fillId="0" borderId="13" xfId="150" applyNumberFormat="1" applyFont="1" applyBorder="1" applyAlignment="1">
      <alignment horizontal="right"/>
    </xf>
    <xf numFmtId="0" fontId="0" fillId="0" borderId="13" xfId="0" applyBorder="1" applyAlignment="1"/>
    <xf numFmtId="0" fontId="0" fillId="0" borderId="0" xfId="0" applyBorder="1"/>
    <xf numFmtId="0" fontId="3" fillId="46" borderId="13" xfId="0" applyFont="1" applyFill="1" applyBorder="1" applyAlignment="1">
      <alignment wrapText="1"/>
    </xf>
    <xf numFmtId="0" fontId="0" fillId="46" borderId="13" xfId="0" applyFill="1" applyBorder="1"/>
    <xf numFmtId="0" fontId="109" fillId="46" borderId="13" xfId="0" applyFont="1" applyFill="1" applyBorder="1"/>
    <xf numFmtId="3" fontId="109" fillId="46" borderId="13" xfId="0" applyNumberFormat="1" applyFont="1" applyFill="1" applyBorder="1"/>
    <xf numFmtId="165" fontId="109" fillId="46" borderId="13" xfId="0" applyNumberFormat="1" applyFont="1" applyFill="1" applyBorder="1"/>
    <xf numFmtId="165" fontId="56" fillId="0" borderId="13" xfId="0" applyNumberFormat="1" applyFont="1" applyFill="1" applyBorder="1"/>
    <xf numFmtId="49" fontId="0" fillId="0" borderId="13" xfId="0" applyNumberFormat="1" applyBorder="1"/>
    <xf numFmtId="3" fontId="0" fillId="0" borderId="13" xfId="0" applyNumberFormat="1" applyFill="1" applyBorder="1"/>
    <xf numFmtId="165" fontId="3" fillId="46" borderId="13" xfId="0" applyNumberFormat="1" applyFont="1" applyFill="1" applyBorder="1"/>
    <xf numFmtId="49" fontId="0" fillId="46" borderId="13" xfId="0" applyNumberFormat="1" applyFill="1" applyBorder="1" applyAlignment="1">
      <alignment horizontal="right"/>
    </xf>
    <xf numFmtId="0" fontId="3" fillId="0" borderId="13" xfId="0" applyFont="1" applyFill="1" applyBorder="1" applyAlignment="1">
      <alignment wrapText="1"/>
    </xf>
    <xf numFmtId="0" fontId="109" fillId="46" borderId="13" xfId="0" applyFont="1" applyFill="1" applyBorder="1" applyAlignment="1">
      <alignment horizontal="center" vertical="center"/>
    </xf>
    <xf numFmtId="3" fontId="109" fillId="46" borderId="13" xfId="0" applyNumberFormat="1" applyFont="1" applyFill="1" applyBorder="1" applyAlignment="1">
      <alignment horizontal="right" vertical="center"/>
    </xf>
    <xf numFmtId="3" fontId="12" fillId="0" borderId="13" xfId="169" applyNumberFormat="1" applyFont="1" applyFill="1" applyBorder="1"/>
    <xf numFmtId="3" fontId="0" fillId="0" borderId="13" xfId="0" applyNumberFormat="1" applyFont="1" applyFill="1" applyBorder="1" applyAlignment="1">
      <alignment horizontal="right" vertical="center"/>
    </xf>
    <xf numFmtId="3" fontId="9" fillId="0" borderId="20" xfId="168" applyNumberFormat="1" applyFont="1" applyFill="1" applyBorder="1" applyAlignment="1">
      <alignment wrapText="1"/>
    </xf>
    <xf numFmtId="3" fontId="60" fillId="0" borderId="13" xfId="168" applyNumberFormat="1" applyFont="1" applyFill="1" applyBorder="1"/>
    <xf numFmtId="3" fontId="60" fillId="0" borderId="13" xfId="168" applyNumberFormat="1" applyFont="1" applyFill="1" applyBorder="1" applyAlignment="1">
      <alignment horizontal="right"/>
    </xf>
    <xf numFmtId="165" fontId="0" fillId="0" borderId="13" xfId="0" applyNumberFormat="1" applyFont="1" applyFill="1" applyBorder="1"/>
    <xf numFmtId="3" fontId="9" fillId="0" borderId="13" xfId="169" applyNumberFormat="1" applyBorder="1"/>
    <xf numFmtId="0" fontId="12" fillId="0" borderId="0" xfId="168" applyFont="1" applyAlignment="1">
      <alignment wrapText="1"/>
    </xf>
    <xf numFmtId="3" fontId="12" fillId="0" borderId="20" xfId="168" applyNumberFormat="1" applyFont="1" applyFill="1" applyBorder="1"/>
    <xf numFmtId="0" fontId="82" fillId="46" borderId="13" xfId="166" applyFont="1" applyFill="1" applyBorder="1" applyAlignment="1">
      <alignment horizontal="center" vertical="center" wrapText="1"/>
    </xf>
    <xf numFmtId="0" fontId="9" fillId="0" borderId="13" xfId="166" applyFont="1" applyFill="1" applyBorder="1" applyAlignment="1">
      <alignment horizontal="left" vertical="center" wrapText="1"/>
    </xf>
    <xf numFmtId="0" fontId="9" fillId="0" borderId="13" xfId="166" applyFont="1" applyBorder="1" applyAlignment="1">
      <alignment horizontal="center" vertical="center"/>
    </xf>
    <xf numFmtId="167" fontId="9" fillId="0" borderId="13" xfId="84" applyNumberFormat="1" applyFont="1" applyFill="1" applyBorder="1" applyAlignment="1">
      <alignment horizontal="right" vertical="center" wrapText="1"/>
    </xf>
    <xf numFmtId="3" fontId="10" fillId="46" borderId="16" xfId="169" applyNumberFormat="1" applyFont="1" applyFill="1" applyBorder="1" applyAlignment="1">
      <alignment horizontal="right"/>
    </xf>
    <xf numFmtId="165" fontId="13" fillId="0" borderId="13" xfId="0" applyNumberFormat="1" applyFont="1" applyBorder="1" applyAlignment="1">
      <alignment vertical="center"/>
    </xf>
    <xf numFmtId="165" fontId="11" fillId="0" borderId="13" xfId="0" applyNumberFormat="1" applyFont="1" applyBorder="1" applyAlignment="1">
      <alignment vertical="center"/>
    </xf>
    <xf numFmtId="3" fontId="11" fillId="46" borderId="32" xfId="134" applyNumberFormat="1" applyFont="1" applyFill="1" applyBorder="1" applyAlignment="1">
      <alignment vertical="center"/>
    </xf>
    <xf numFmtId="3" fontId="9" fillId="0" borderId="25" xfId="134" applyNumberFormat="1" applyFont="1" applyBorder="1" applyAlignment="1">
      <alignment vertical="center"/>
    </xf>
    <xf numFmtId="3" fontId="9" fillId="0" borderId="32" xfId="134" applyNumberFormat="1" applyFont="1" applyBorder="1" applyAlignment="1">
      <alignment vertical="center"/>
    </xf>
    <xf numFmtId="0" fontId="9" fillId="0" borderId="19" xfId="134" applyFont="1" applyBorder="1" applyAlignment="1">
      <alignment vertical="center"/>
    </xf>
    <xf numFmtId="0" fontId="79" fillId="0" borderId="0" xfId="122" applyFont="1" applyFill="1" applyAlignment="1">
      <alignment vertical="center"/>
    </xf>
    <xf numFmtId="0" fontId="10" fillId="0" borderId="15" xfId="120" applyFont="1" applyBorder="1" applyAlignment="1">
      <alignment vertical="center"/>
    </xf>
    <xf numFmtId="0" fontId="12" fillId="0" borderId="15" xfId="130" applyFont="1" applyFill="1" applyBorder="1" applyAlignment="1">
      <alignment vertical="top"/>
    </xf>
    <xf numFmtId="0" fontId="12" fillId="0" borderId="15" xfId="157" applyFont="1" applyFill="1" applyBorder="1" applyAlignment="1">
      <alignment vertical="center" wrapText="1"/>
    </xf>
    <xf numFmtId="3" fontId="9" fillId="0" borderId="18" xfId="0" applyNumberFormat="1" applyFont="1" applyFill="1" applyBorder="1" applyAlignment="1">
      <alignment horizontal="left" vertical="center"/>
    </xf>
    <xf numFmtId="3" fontId="87" fillId="0" borderId="18" xfId="127" applyNumberFormat="1" applyFont="1" applyFill="1" applyBorder="1" applyAlignment="1">
      <alignment vertical="top" wrapText="1"/>
    </xf>
    <xf numFmtId="0" fontId="12" fillId="0" borderId="15" xfId="159" applyFont="1" applyFill="1" applyBorder="1" applyAlignment="1">
      <alignment vertical="center" wrapText="1"/>
    </xf>
    <xf numFmtId="0" fontId="12" fillId="0" borderId="15" xfId="155" applyFont="1" applyFill="1" applyBorder="1" applyAlignment="1">
      <alignment vertical="center" wrapText="1"/>
    </xf>
    <xf numFmtId="0" fontId="12" fillId="0" borderId="15" xfId="130" applyFont="1" applyFill="1" applyBorder="1" applyAlignment="1">
      <alignment vertical="top" wrapText="1"/>
    </xf>
    <xf numFmtId="0" fontId="12" fillId="0" borderId="37" xfId="138" applyFont="1" applyFill="1" applyBorder="1" applyAlignment="1">
      <alignment horizontal="left" vertical="center" wrapText="1"/>
    </xf>
    <xf numFmtId="49" fontId="12" fillId="0" borderId="18" xfId="0" applyNumberFormat="1" applyFont="1" applyFill="1" applyBorder="1" applyAlignment="1">
      <alignment horizontal="left" vertical="top" wrapText="1"/>
    </xf>
    <xf numFmtId="49" fontId="12" fillId="0" borderId="15" xfId="0" applyNumberFormat="1" applyFont="1" applyFill="1" applyBorder="1" applyAlignment="1">
      <alignment horizontal="left" vertical="top" wrapText="1"/>
    </xf>
    <xf numFmtId="49" fontId="9" fillId="0" borderId="15" xfId="0" applyNumberFormat="1" applyFont="1" applyFill="1" applyBorder="1" applyAlignment="1">
      <alignment horizontal="left" vertical="top" wrapText="1"/>
    </xf>
    <xf numFmtId="0" fontId="9" fillId="0" borderId="15" xfId="155" applyFont="1" applyBorder="1" applyAlignment="1">
      <alignment vertical="center"/>
    </xf>
    <xf numFmtId="49" fontId="12" fillId="49" borderId="18" xfId="0" applyNumberFormat="1" applyFont="1" applyFill="1" applyBorder="1" applyAlignment="1">
      <alignment vertical="center" wrapText="1"/>
    </xf>
    <xf numFmtId="49" fontId="12" fillId="0" borderId="18" xfId="138" applyNumberFormat="1" applyFont="1" applyFill="1" applyBorder="1" applyAlignment="1">
      <alignment vertical="center" wrapText="1"/>
    </xf>
    <xf numFmtId="0" fontId="12" fillId="0" borderId="18" xfId="138" applyFont="1" applyFill="1" applyBorder="1" applyAlignment="1">
      <alignment vertical="center" wrapText="1"/>
    </xf>
    <xf numFmtId="49" fontId="12" fillId="0" borderId="18" xfId="0" applyNumberFormat="1" applyFont="1" applyBorder="1" applyAlignment="1">
      <alignment vertical="center" wrapText="1"/>
    </xf>
    <xf numFmtId="49" fontId="12" fillId="49" borderId="18" xfId="0" applyNumberFormat="1" applyFont="1" applyFill="1" applyBorder="1" applyAlignment="1">
      <alignment horizontal="left" vertical="center" wrapText="1"/>
    </xf>
    <xf numFmtId="49" fontId="12" fillId="0" borderId="23" xfId="138" applyNumberFormat="1" applyFont="1" applyFill="1" applyBorder="1" applyAlignment="1">
      <alignment vertical="center" wrapText="1"/>
    </xf>
    <xf numFmtId="0" fontId="12" fillId="0" borderId="18" xfId="138" applyFont="1" applyFill="1" applyBorder="1" applyAlignment="1">
      <alignment horizontal="left" vertical="center" wrapText="1"/>
    </xf>
    <xf numFmtId="0" fontId="9" fillId="0" borderId="15" xfId="138" applyFont="1" applyFill="1" applyBorder="1" applyAlignment="1">
      <alignment horizontal="left" vertical="center" wrapText="1"/>
    </xf>
    <xf numFmtId="49" fontId="12" fillId="0" borderId="18" xfId="160" applyNumberFormat="1" applyFont="1" applyBorder="1" applyAlignment="1">
      <alignment horizontal="left" vertical="center" wrapText="1"/>
    </xf>
    <xf numFmtId="49" fontId="12" fillId="0" borderId="18" xfId="160" applyNumberFormat="1" applyFont="1" applyFill="1" applyBorder="1" applyAlignment="1">
      <alignment horizontal="left" vertical="center" wrapText="1"/>
    </xf>
    <xf numFmtId="0" fontId="12" fillId="0" borderId="17" xfId="138" applyFont="1" applyFill="1" applyBorder="1" applyAlignment="1">
      <alignment horizontal="left" vertical="center" wrapText="1"/>
    </xf>
    <xf numFmtId="0" fontId="12" fillId="0" borderId="18" xfId="138" applyFont="1" applyBorder="1" applyAlignment="1">
      <alignment vertical="center" wrapText="1"/>
    </xf>
    <xf numFmtId="3" fontId="12" fillId="0" borderId="70" xfId="0" applyNumberFormat="1" applyFont="1" applyBorder="1" applyAlignment="1">
      <alignment vertical="center"/>
    </xf>
    <xf numFmtId="3" fontId="12" fillId="0" borderId="18" xfId="0" applyNumberFormat="1" applyFont="1" applyFill="1" applyBorder="1" applyAlignment="1">
      <alignment horizontal="left" vertical="top" wrapText="1"/>
    </xf>
    <xf numFmtId="3" fontId="12" fillId="0" borderId="18" xfId="0" applyNumberFormat="1" applyFont="1" applyFill="1" applyBorder="1" applyAlignment="1">
      <alignment vertical="top" wrapText="1"/>
    </xf>
    <xf numFmtId="0" fontId="12" fillId="0" borderId="18" xfId="0" applyFont="1" applyFill="1" applyBorder="1" applyAlignment="1">
      <alignment vertical="top" wrapText="1"/>
    </xf>
    <xf numFmtId="0" fontId="12" fillId="0" borderId="15" xfId="156" applyFont="1" applyFill="1" applyBorder="1" applyAlignment="1">
      <alignment horizontal="left" vertical="center" wrapText="1"/>
    </xf>
    <xf numFmtId="0" fontId="12" fillId="0" borderId="15" xfId="120" applyFont="1" applyFill="1" applyBorder="1" applyAlignment="1">
      <alignment horizontal="left" vertical="center" wrapText="1"/>
    </xf>
    <xf numFmtId="3" fontId="12" fillId="0" borderId="71" xfId="0" applyNumberFormat="1" applyFont="1" applyFill="1" applyBorder="1" applyAlignment="1">
      <alignment vertical="center"/>
    </xf>
    <xf numFmtId="3" fontId="4" fillId="0" borderId="13" xfId="162" applyNumberFormat="1" applyFill="1" applyBorder="1" applyAlignment="1">
      <alignment vertical="center" wrapText="1"/>
    </xf>
    <xf numFmtId="3" fontId="4" fillId="0" borderId="22" xfId="162" applyNumberFormat="1" applyFont="1" applyFill="1" applyBorder="1" applyAlignment="1">
      <alignment horizontal="center" vertical="center" wrapText="1"/>
    </xf>
    <xf numFmtId="0" fontId="115" fillId="0" borderId="0" xfId="137" applyFont="1" applyAlignment="1">
      <alignment horizontal="center"/>
    </xf>
    <xf numFmtId="167" fontId="115" fillId="0" borderId="0" xfId="84" applyNumberFormat="1" applyFont="1"/>
    <xf numFmtId="0" fontId="115" fillId="0" borderId="0" xfId="137" applyFont="1"/>
    <xf numFmtId="0" fontId="115" fillId="0" borderId="0" xfId="137" applyFont="1" applyFill="1" applyAlignment="1">
      <alignment horizontal="center"/>
    </xf>
    <xf numFmtId="167" fontId="115" fillId="0" borderId="0" xfId="84" applyNumberFormat="1" applyFont="1" applyFill="1"/>
    <xf numFmtId="0" fontId="115" fillId="0" borderId="0" xfId="137" applyFont="1" applyFill="1"/>
    <xf numFmtId="0" fontId="102" fillId="0" borderId="0" xfId="137" applyFont="1" applyAlignment="1">
      <alignment horizontal="center"/>
    </xf>
    <xf numFmtId="167" fontId="102" fillId="0" borderId="0" xfId="84" applyNumberFormat="1" applyFont="1"/>
    <xf numFmtId="0" fontId="102" fillId="0" borderId="0" xfId="137" applyFont="1"/>
    <xf numFmtId="0" fontId="117" fillId="0" borderId="0" xfId="137" applyFont="1" applyAlignment="1">
      <alignment horizontal="center"/>
    </xf>
    <xf numFmtId="167" fontId="117" fillId="0" borderId="0" xfId="84" applyNumberFormat="1" applyFont="1"/>
    <xf numFmtId="0" fontId="117" fillId="0" borderId="0" xfId="137" applyFont="1"/>
    <xf numFmtId="0" fontId="93" fillId="0" borderId="0" xfId="137" applyFont="1" applyAlignment="1">
      <alignment horizontal="center"/>
    </xf>
    <xf numFmtId="167" fontId="93" fillId="0" borderId="0" xfId="84" applyNumberFormat="1" applyFont="1"/>
    <xf numFmtId="0" fontId="93" fillId="0" borderId="0" xfId="137" applyFont="1"/>
    <xf numFmtId="167" fontId="115" fillId="0" borderId="0" xfId="84" applyNumberFormat="1" applyFont="1" applyAlignment="1">
      <alignment horizontal="center"/>
    </xf>
    <xf numFmtId="3" fontId="12" fillId="0" borderId="13" xfId="169" applyNumberFormat="1" applyFont="1" applyFill="1" applyBorder="1" applyAlignment="1">
      <alignment vertical="center" wrapText="1"/>
    </xf>
    <xf numFmtId="1" fontId="102" fillId="46" borderId="15" xfId="163" applyNumberFormat="1" applyFont="1" applyFill="1" applyBorder="1" applyAlignment="1">
      <alignment horizontal="left" vertical="center"/>
    </xf>
    <xf numFmtId="0" fontId="57" fillId="0" borderId="72" xfId="123" applyFont="1" applyFill="1" applyBorder="1" applyAlignment="1">
      <alignment vertical="center" wrapText="1"/>
    </xf>
    <xf numFmtId="0" fontId="15" fillId="46" borderId="19" xfId="168" applyFont="1" applyFill="1" applyBorder="1" applyAlignment="1">
      <alignment horizontal="center" vertical="center" wrapText="1"/>
    </xf>
    <xf numFmtId="0" fontId="11" fillId="46" borderId="26" xfId="168" applyFont="1" applyFill="1" applyBorder="1" applyAlignment="1">
      <alignment horizontal="center" vertical="center" wrapText="1"/>
    </xf>
    <xf numFmtId="3" fontId="14" fillId="0" borderId="13" xfId="168" applyNumberFormat="1" applyFont="1" applyBorder="1" applyAlignment="1">
      <alignment horizontal="right"/>
    </xf>
    <xf numFmtId="3" fontId="14" fillId="0" borderId="13" xfId="168" applyNumberFormat="1" applyFont="1" applyFill="1" applyBorder="1" applyAlignment="1">
      <alignment horizontal="right" wrapText="1"/>
    </xf>
    <xf numFmtId="3" fontId="9" fillId="0" borderId="13" xfId="166" applyNumberFormat="1" applyFont="1" applyFill="1" applyBorder="1" applyAlignment="1">
      <alignment horizontal="right" vertical="center" wrapText="1"/>
    </xf>
    <xf numFmtId="3" fontId="10" fillId="0" borderId="16" xfId="169" applyNumberFormat="1" applyFont="1" applyFill="1" applyBorder="1" applyAlignment="1">
      <alignment horizontal="right"/>
    </xf>
    <xf numFmtId="3" fontId="12" fillId="0" borderId="25" xfId="0" applyNumberFormat="1" applyFont="1" applyFill="1" applyBorder="1" applyAlignment="1">
      <alignment vertical="center" wrapText="1"/>
    </xf>
    <xf numFmtId="3" fontId="4" fillId="0" borderId="13" xfId="162" applyNumberFormat="1" applyFont="1" applyFill="1" applyBorder="1" applyAlignment="1">
      <alignment horizontal="left" vertical="center" wrapText="1"/>
    </xf>
    <xf numFmtId="0" fontId="5" fillId="0" borderId="0" xfId="164"/>
    <xf numFmtId="0" fontId="82" fillId="46" borderId="13" xfId="0" applyFont="1" applyFill="1" applyBorder="1" applyAlignment="1">
      <alignment horizontal="center" vertical="center" wrapText="1"/>
    </xf>
    <xf numFmtId="0" fontId="82" fillId="0" borderId="0" xfId="164" applyFont="1" applyFill="1" applyBorder="1" applyAlignment="1">
      <alignment horizontal="center" vertical="center" wrapText="1"/>
    </xf>
    <xf numFmtId="0" fontId="10" fillId="0" borderId="0" xfId="164" applyFont="1" applyFill="1" applyBorder="1" applyAlignment="1">
      <alignment horizontal="center" vertical="center" wrapText="1"/>
    </xf>
    <xf numFmtId="0" fontId="60" fillId="0" borderId="0" xfId="164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13" xfId="164" applyFont="1" applyFill="1" applyBorder="1" applyAlignment="1">
      <alignment horizontal="center" vertical="center"/>
    </xf>
    <xf numFmtId="0" fontId="14" fillId="0" borderId="13" xfId="143" applyFont="1" applyBorder="1" applyAlignment="1">
      <alignment horizontal="left" vertical="center" wrapText="1"/>
    </xf>
    <xf numFmtId="3" fontId="12" fillId="0" borderId="73" xfId="141" applyNumberFormat="1" applyFont="1" applyBorder="1" applyAlignment="1">
      <alignment horizontal="left" vertical="center" wrapText="1"/>
    </xf>
    <xf numFmtId="3" fontId="12" fillId="0" borderId="73" xfId="158" applyNumberFormat="1" applyFont="1" applyFill="1" applyBorder="1" applyAlignment="1">
      <alignment vertical="center" wrapText="1"/>
    </xf>
    <xf numFmtId="0" fontId="9" fillId="0" borderId="13" xfId="164" applyFont="1" applyBorder="1"/>
    <xf numFmtId="0" fontId="10" fillId="46" borderId="13" xfId="143" applyFont="1" applyFill="1" applyBorder="1" applyAlignment="1">
      <alignment horizontal="center" vertical="center" wrapText="1"/>
    </xf>
    <xf numFmtId="0" fontId="5" fillId="0" borderId="0" xfId="164" applyBorder="1"/>
    <xf numFmtId="0" fontId="9" fillId="0" borderId="0" xfId="164" applyNumberFormat="1" applyFont="1"/>
    <xf numFmtId="3" fontId="99" fillId="0" borderId="0" xfId="164" applyNumberFormat="1" applyFont="1" applyFill="1" applyBorder="1"/>
    <xf numFmtId="3" fontId="104" fillId="0" borderId="0" xfId="164" applyNumberFormat="1" applyFont="1" applyFill="1" applyBorder="1"/>
    <xf numFmtId="3" fontId="5" fillId="0" borderId="0" xfId="164" applyNumberFormat="1"/>
    <xf numFmtId="0" fontId="9" fillId="0" borderId="0" xfId="164" applyFont="1"/>
    <xf numFmtId="0" fontId="5" fillId="0" borderId="13" xfId="164" applyBorder="1"/>
    <xf numFmtId="0" fontId="5" fillId="0" borderId="0" xfId="164" applyFont="1"/>
    <xf numFmtId="0" fontId="60" fillId="46" borderId="13" xfId="143" applyFont="1" applyFill="1" applyBorder="1" applyAlignment="1">
      <alignment horizontal="left" vertical="center" wrapText="1"/>
    </xf>
    <xf numFmtId="0" fontId="104" fillId="0" borderId="15" xfId="0" applyFont="1" applyBorder="1" applyAlignment="1">
      <alignment horizontal="left"/>
    </xf>
    <xf numFmtId="3" fontId="60" fillId="46" borderId="15" xfId="164" applyNumberFormat="1" applyFont="1" applyFill="1" applyBorder="1" applyAlignment="1">
      <alignment vertical="center"/>
    </xf>
    <xf numFmtId="3" fontId="60" fillId="46" borderId="13" xfId="164" applyNumberFormat="1" applyFont="1" applyFill="1" applyBorder="1" applyAlignment="1">
      <alignment vertical="center"/>
    </xf>
    <xf numFmtId="3" fontId="9" fillId="0" borderId="15" xfId="164" applyNumberFormat="1" applyFont="1" applyBorder="1" applyAlignment="1">
      <alignment vertical="center"/>
    </xf>
    <xf numFmtId="3" fontId="60" fillId="0" borderId="13" xfId="164" applyNumberFormat="1" applyFont="1" applyFill="1" applyBorder="1" applyAlignment="1">
      <alignment vertical="center"/>
    </xf>
    <xf numFmtId="0" fontId="5" fillId="0" borderId="13" xfId="164" applyBorder="1" applyAlignment="1">
      <alignment vertical="center"/>
    </xf>
    <xf numFmtId="3" fontId="9" fillId="0" borderId="14" xfId="164" applyNumberFormat="1" applyFont="1" applyBorder="1" applyAlignment="1">
      <alignment vertical="center"/>
    </xf>
    <xf numFmtId="3" fontId="60" fillId="0" borderId="15" xfId="164" applyNumberFormat="1" applyFont="1" applyFill="1" applyBorder="1" applyAlignment="1">
      <alignment vertical="center"/>
    </xf>
    <xf numFmtId="3" fontId="9" fillId="0" borderId="15" xfId="164" applyNumberFormat="1" applyFont="1" applyFill="1" applyBorder="1" applyAlignment="1">
      <alignment vertical="center"/>
    </xf>
    <xf numFmtId="3" fontId="9" fillId="0" borderId="0" xfId="164" applyNumberFormat="1" applyFont="1" applyAlignment="1">
      <alignment vertical="center"/>
    </xf>
    <xf numFmtId="3" fontId="12" fillId="49" borderId="73" xfId="133" applyNumberFormat="1" applyFont="1" applyFill="1" applyBorder="1" applyAlignment="1">
      <alignment vertical="center" wrapText="1"/>
    </xf>
    <xf numFmtId="3" fontId="12" fillId="0" borderId="73" xfId="126" applyNumberFormat="1" applyFont="1" applyFill="1" applyBorder="1" applyAlignment="1">
      <alignment vertical="center" wrapText="1"/>
    </xf>
    <xf numFmtId="3" fontId="11" fillId="46" borderId="20" xfId="126" applyNumberFormat="1" applyFont="1" applyFill="1" applyBorder="1" applyAlignment="1">
      <alignment vertical="center" wrapText="1"/>
    </xf>
    <xf numFmtId="3" fontId="10" fillId="46" borderId="15" xfId="164" applyNumberFormat="1" applyFont="1" applyFill="1" applyBorder="1" applyAlignment="1">
      <alignment vertical="center"/>
    </xf>
    <xf numFmtId="3" fontId="10" fillId="46" borderId="13" xfId="164" applyNumberFormat="1" applyFont="1" applyFill="1" applyBorder="1" applyAlignment="1">
      <alignment vertical="center"/>
    </xf>
    <xf numFmtId="0" fontId="12" fillId="0" borderId="13" xfId="149" applyFont="1" applyFill="1" applyBorder="1" applyAlignment="1">
      <alignment horizontal="center" vertical="center" wrapText="1"/>
    </xf>
    <xf numFmtId="3" fontId="12" fillId="0" borderId="36" xfId="149" applyNumberFormat="1" applyFont="1" applyFill="1" applyBorder="1" applyAlignment="1">
      <alignment vertical="center"/>
    </xf>
    <xf numFmtId="3" fontId="12" fillId="0" borderId="25" xfId="149" applyNumberFormat="1" applyFont="1" applyFill="1" applyBorder="1" applyAlignment="1">
      <alignment vertical="center"/>
    </xf>
    <xf numFmtId="0" fontId="12" fillId="0" borderId="25" xfId="149" applyFont="1" applyFill="1" applyBorder="1" applyAlignment="1">
      <alignment horizontal="center" vertical="center" wrapText="1"/>
    </xf>
    <xf numFmtId="3" fontId="12" fillId="0" borderId="74" xfId="149" applyNumberFormat="1" applyFont="1" applyFill="1" applyBorder="1" applyAlignment="1">
      <alignment vertical="center"/>
    </xf>
    <xf numFmtId="0" fontId="12" fillId="0" borderId="25" xfId="0" applyFont="1" applyFill="1" applyBorder="1" applyAlignment="1">
      <alignment horizontal="center" vertical="center" wrapText="1"/>
    </xf>
    <xf numFmtId="3" fontId="12" fillId="0" borderId="36" xfId="0" applyNumberFormat="1" applyFont="1" applyFill="1" applyBorder="1" applyAlignment="1">
      <alignment vertical="center"/>
    </xf>
    <xf numFmtId="3" fontId="108" fillId="0" borderId="13" xfId="0" applyNumberFormat="1" applyFont="1" applyFill="1" applyBorder="1"/>
    <xf numFmtId="3" fontId="98" fillId="0" borderId="13" xfId="0" applyNumberFormat="1" applyFont="1" applyFill="1" applyBorder="1"/>
    <xf numFmtId="38" fontId="5" fillId="46" borderId="22" xfId="167" applyNumberFormat="1" applyFill="1" applyBorder="1" applyAlignment="1">
      <alignment horizontal="center" vertical="center"/>
    </xf>
    <xf numFmtId="38" fontId="106" fillId="46" borderId="13" xfId="167" applyNumberFormat="1" applyFont="1" applyFill="1" applyBorder="1" applyAlignment="1">
      <alignment horizontal="center" vertical="center"/>
    </xf>
    <xf numFmtId="38" fontId="60" fillId="46" borderId="75" xfId="167" applyNumberFormat="1" applyFont="1" applyFill="1" applyBorder="1" applyAlignment="1">
      <alignment horizontal="center" vertical="center" wrapText="1"/>
    </xf>
    <xf numFmtId="38" fontId="60" fillId="46" borderId="13" xfId="167" applyNumberFormat="1" applyFont="1" applyFill="1" applyBorder="1" applyAlignment="1">
      <alignment horizontal="center" vertical="center" wrapText="1"/>
    </xf>
    <xf numFmtId="38" fontId="60" fillId="46" borderId="19" xfId="167" applyNumberFormat="1" applyFont="1" applyFill="1" applyBorder="1" applyAlignment="1">
      <alignment horizontal="center" vertical="center" wrapText="1"/>
    </xf>
    <xf numFmtId="38" fontId="60" fillId="46" borderId="45" xfId="167" applyNumberFormat="1" applyFont="1" applyFill="1" applyBorder="1" applyAlignment="1">
      <alignment horizontal="center" vertical="center" wrapText="1"/>
    </xf>
    <xf numFmtId="3" fontId="9" fillId="0" borderId="26" xfId="167" applyNumberFormat="1" applyFont="1" applyFill="1" applyBorder="1" applyAlignment="1">
      <alignment horizontal="right" vertical="center"/>
    </xf>
    <xf numFmtId="3" fontId="9" fillId="0" borderId="19" xfId="167" applyNumberFormat="1" applyFont="1" applyFill="1" applyBorder="1" applyAlignment="1">
      <alignment horizontal="right" vertical="center"/>
    </xf>
    <xf numFmtId="3" fontId="9" fillId="0" borderId="13" xfId="167" applyNumberFormat="1" applyFont="1" applyFill="1" applyBorder="1" applyAlignment="1">
      <alignment horizontal="right" vertical="center"/>
    </xf>
    <xf numFmtId="3" fontId="60" fillId="0" borderId="19" xfId="167" applyNumberFormat="1" applyFont="1" applyFill="1" applyBorder="1" applyAlignment="1">
      <alignment horizontal="right" vertical="center"/>
    </xf>
    <xf numFmtId="38" fontId="9" fillId="52" borderId="76" xfId="167" applyNumberFormat="1" applyFont="1" applyFill="1" applyBorder="1" applyAlignment="1">
      <alignment vertical="center"/>
    </xf>
    <xf numFmtId="3" fontId="9" fillId="0" borderId="16" xfId="167" applyNumberFormat="1" applyFont="1" applyFill="1" applyBorder="1" applyAlignment="1">
      <alignment horizontal="right" vertical="center"/>
    </xf>
    <xf numFmtId="3" fontId="60" fillId="0" borderId="13" xfId="167" applyNumberFormat="1" applyFont="1" applyFill="1" applyBorder="1" applyAlignment="1">
      <alignment horizontal="right" vertical="center"/>
    </xf>
    <xf numFmtId="3" fontId="9" fillId="0" borderId="16" xfId="167" applyNumberFormat="1" applyFont="1" applyBorder="1" applyAlignment="1">
      <alignment horizontal="right" vertical="center"/>
    </xf>
    <xf numFmtId="3" fontId="60" fillId="0" borderId="13" xfId="167" applyNumberFormat="1" applyFont="1" applyBorder="1" applyAlignment="1">
      <alignment horizontal="right" vertical="center"/>
    </xf>
    <xf numFmtId="3" fontId="9" fillId="46" borderId="16" xfId="167" applyNumberFormat="1" applyFont="1" applyFill="1" applyBorder="1" applyAlignment="1">
      <alignment horizontal="right" vertical="center"/>
    </xf>
    <xf numFmtId="3" fontId="60" fillId="46" borderId="13" xfId="167" applyNumberFormat="1" applyFont="1" applyFill="1" applyBorder="1" applyAlignment="1">
      <alignment horizontal="right" vertical="center"/>
    </xf>
    <xf numFmtId="38" fontId="9" fillId="52" borderId="77" xfId="167" applyNumberFormat="1" applyFont="1" applyFill="1" applyBorder="1" applyAlignment="1">
      <alignment horizontal="center" vertical="center"/>
    </xf>
    <xf numFmtId="38" fontId="9" fillId="52" borderId="78" xfId="167" applyNumberFormat="1" applyFont="1" applyFill="1" applyBorder="1" applyAlignment="1">
      <alignment horizontal="center" vertical="center"/>
    </xf>
    <xf numFmtId="3" fontId="60" fillId="0" borderId="16" xfId="167" applyNumberFormat="1" applyFont="1" applyBorder="1" applyAlignment="1">
      <alignment horizontal="right" vertical="center"/>
    </xf>
    <xf numFmtId="3" fontId="60" fillId="46" borderId="16" xfId="167" applyNumberFormat="1" applyFont="1" applyFill="1" applyBorder="1" applyAlignment="1">
      <alignment horizontal="right" vertical="center"/>
    </xf>
    <xf numFmtId="3" fontId="9" fillId="0" borderId="24" xfId="167" applyNumberFormat="1" applyFont="1" applyBorder="1" applyAlignment="1">
      <alignment horizontal="right" vertical="center"/>
    </xf>
    <xf numFmtId="3" fontId="60" fillId="0" borderId="25" xfId="167" applyNumberFormat="1" applyFont="1" applyBorder="1" applyAlignment="1">
      <alignment horizontal="right" vertical="center"/>
    </xf>
    <xf numFmtId="3" fontId="60" fillId="46" borderId="24" xfId="167" applyNumberFormat="1" applyFont="1" applyFill="1" applyBorder="1" applyAlignment="1">
      <alignment horizontal="right" vertical="center"/>
    </xf>
    <xf numFmtId="3" fontId="60" fillId="46" borderId="25" xfId="167" applyNumberFormat="1" applyFont="1" applyFill="1" applyBorder="1" applyAlignment="1">
      <alignment horizontal="right" vertical="center"/>
    </xf>
    <xf numFmtId="3" fontId="60" fillId="46" borderId="28" xfId="167" applyNumberFormat="1" applyFont="1" applyFill="1" applyBorder="1" applyAlignment="1">
      <alignment horizontal="right" vertical="center"/>
    </xf>
    <xf numFmtId="0" fontId="11" fillId="0" borderId="13" xfId="149" applyFont="1" applyFill="1" applyBorder="1" applyAlignment="1">
      <alignment horizontal="center"/>
    </xf>
    <xf numFmtId="0" fontId="11" fillId="0" borderId="13" xfId="149" applyNumberFormat="1" applyFont="1" applyFill="1" applyBorder="1" applyAlignment="1">
      <alignment horizontal="center" vertical="center"/>
    </xf>
    <xf numFmtId="3" fontId="11" fillId="0" borderId="13" xfId="149" applyNumberFormat="1" applyFont="1" applyFill="1" applyBorder="1" applyAlignment="1">
      <alignment horizontal="right" vertical="center"/>
    </xf>
    <xf numFmtId="3" fontId="12" fillId="0" borderId="79" xfId="149" applyNumberFormat="1" applyFont="1" applyFill="1" applyBorder="1" applyAlignment="1">
      <alignment vertical="center"/>
    </xf>
    <xf numFmtId="0" fontId="9" fillId="0" borderId="13" xfId="169" applyFont="1" applyBorder="1" applyAlignment="1">
      <alignment wrapText="1"/>
    </xf>
    <xf numFmtId="3" fontId="9" fillId="0" borderId="13" xfId="164" applyNumberFormat="1" applyFont="1" applyBorder="1" applyAlignment="1">
      <alignment vertical="center"/>
    </xf>
    <xf numFmtId="3" fontId="9" fillId="0" borderId="13" xfId="164" applyNumberFormat="1" applyFont="1" applyFill="1" applyBorder="1" applyAlignment="1">
      <alignment vertical="center"/>
    </xf>
    <xf numFmtId="0" fontId="102" fillId="46" borderId="15" xfId="170" applyFont="1" applyFill="1" applyBorder="1" applyAlignment="1">
      <alignment horizontal="left" vertical="center"/>
    </xf>
    <xf numFmtId="0" fontId="117" fillId="46" borderId="13" xfId="137" applyFont="1" applyFill="1" applyBorder="1" applyAlignment="1">
      <alignment horizontal="center" vertical="center"/>
    </xf>
    <xf numFmtId="0" fontId="117" fillId="46" borderId="13" xfId="137" applyFont="1" applyFill="1" applyBorder="1" applyAlignment="1">
      <alignment horizontal="center" vertical="center" wrapText="1"/>
    </xf>
    <xf numFmtId="0" fontId="116" fillId="0" borderId="13" xfId="137" applyFont="1" applyFill="1" applyBorder="1"/>
    <xf numFmtId="0" fontId="115" fillId="0" borderId="13" xfId="137" applyFont="1" applyFill="1" applyBorder="1"/>
    <xf numFmtId="167" fontId="115" fillId="0" borderId="13" xfId="84" applyNumberFormat="1" applyFont="1" applyFill="1" applyBorder="1"/>
    <xf numFmtId="0" fontId="115" fillId="0" borderId="13" xfId="137" applyFont="1" applyFill="1" applyBorder="1" applyAlignment="1">
      <alignment wrapText="1"/>
    </xf>
    <xf numFmtId="0" fontId="102" fillId="46" borderId="13" xfId="137" applyFont="1" applyFill="1" applyBorder="1"/>
    <xf numFmtId="167" fontId="102" fillId="46" borderId="13" xfId="84" applyNumberFormat="1" applyFont="1" applyFill="1" applyBorder="1"/>
    <xf numFmtId="0" fontId="102" fillId="0" borderId="13" xfId="137" applyFont="1" applyFill="1" applyBorder="1"/>
    <xf numFmtId="0" fontId="117" fillId="46" borderId="13" xfId="137" applyFont="1" applyFill="1" applyBorder="1"/>
    <xf numFmtId="167" fontId="117" fillId="46" borderId="13" xfId="84" applyNumberFormat="1" applyFont="1" applyFill="1" applyBorder="1"/>
    <xf numFmtId="0" fontId="116" fillId="0" borderId="13" xfId="137" applyFont="1" applyFill="1" applyBorder="1" applyAlignment="1">
      <alignment wrapText="1"/>
    </xf>
    <xf numFmtId="43" fontId="115" fillId="0" borderId="13" xfId="84" applyFont="1" applyFill="1" applyBorder="1"/>
    <xf numFmtId="3" fontId="115" fillId="0" borderId="13" xfId="84" applyNumberFormat="1" applyFont="1" applyFill="1" applyBorder="1" applyAlignment="1">
      <alignment horizontal="center"/>
    </xf>
    <xf numFmtId="0" fontId="93" fillId="46" borderId="13" xfId="137" applyFont="1" applyFill="1" applyBorder="1" applyAlignment="1">
      <alignment wrapText="1"/>
    </xf>
    <xf numFmtId="167" fontId="115" fillId="46" borderId="13" xfId="84" applyNumberFormat="1" applyFont="1" applyFill="1" applyBorder="1"/>
    <xf numFmtId="167" fontId="115" fillId="53" borderId="13" xfId="84" applyNumberFormat="1" applyFont="1" applyFill="1" applyBorder="1"/>
    <xf numFmtId="0" fontId="118" fillId="0" borderId="13" xfId="137" applyFont="1" applyFill="1" applyBorder="1"/>
    <xf numFmtId="167" fontId="115" fillId="0" borderId="13" xfId="84" applyNumberFormat="1" applyFont="1" applyBorder="1"/>
    <xf numFmtId="0" fontId="93" fillId="46" borderId="13" xfId="137" applyFont="1" applyFill="1" applyBorder="1"/>
    <xf numFmtId="167" fontId="93" fillId="46" borderId="13" xfId="84" applyNumberFormat="1" applyFont="1" applyFill="1" applyBorder="1"/>
    <xf numFmtId="3" fontId="11" fillId="9" borderId="86" xfId="134" applyNumberFormat="1" applyFont="1" applyFill="1" applyBorder="1" applyAlignment="1">
      <alignment horizontal="center" vertical="center"/>
    </xf>
    <xf numFmtId="3" fontId="11" fillId="9" borderId="87" xfId="134" applyNumberFormat="1" applyFont="1" applyFill="1" applyBorder="1" applyAlignment="1">
      <alignment horizontal="center" vertical="center"/>
    </xf>
    <xf numFmtId="3" fontId="11" fillId="9" borderId="88" xfId="134" applyNumberFormat="1" applyFont="1" applyFill="1" applyBorder="1" applyAlignment="1">
      <alignment horizontal="center" vertical="center"/>
    </xf>
    <xf numFmtId="0" fontId="82" fillId="46" borderId="89" xfId="134" applyFont="1" applyFill="1" applyBorder="1" applyAlignment="1">
      <alignment horizontal="center" vertical="center" wrapText="1"/>
    </xf>
    <xf numFmtId="0" fontId="82" fillId="46" borderId="85" xfId="134" applyFont="1" applyFill="1" applyBorder="1" applyAlignment="1">
      <alignment horizontal="center" vertical="center" wrapText="1"/>
    </xf>
    <xf numFmtId="0" fontId="11" fillId="46" borderId="13" xfId="121" applyFont="1" applyFill="1" applyBorder="1" applyAlignment="1">
      <alignment horizontal="center" vertical="center"/>
    </xf>
    <xf numFmtId="0" fontId="54" fillId="46" borderId="13" xfId="0" applyFont="1" applyFill="1" applyBorder="1" applyAlignment="1">
      <alignment horizontal="center" vertical="center" wrapText="1"/>
    </xf>
    <xf numFmtId="0" fontId="54" fillId="46" borderId="13" xfId="0" applyFont="1" applyFill="1" applyBorder="1" applyAlignment="1">
      <alignment horizontal="center" vertical="center"/>
    </xf>
    <xf numFmtId="0" fontId="54" fillId="46" borderId="15" xfId="0" applyFont="1" applyFill="1" applyBorder="1" applyAlignment="1">
      <alignment horizontal="center" vertical="center"/>
    </xf>
    <xf numFmtId="0" fontId="54" fillId="46" borderId="16" xfId="0" applyFont="1" applyFill="1" applyBorder="1" applyAlignment="1">
      <alignment horizontal="center" vertical="center"/>
    </xf>
    <xf numFmtId="0" fontId="3" fillId="46" borderId="13" xfId="0" applyFont="1" applyFill="1" applyBorder="1" applyAlignment="1">
      <alignment horizontal="center" vertical="center" wrapText="1"/>
    </xf>
    <xf numFmtId="0" fontId="3" fillId="46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10" fillId="46" borderId="13" xfId="120" applyFont="1" applyFill="1" applyBorder="1" applyAlignment="1">
      <alignment horizontal="center" vertical="center"/>
    </xf>
    <xf numFmtId="0" fontId="10" fillId="46" borderId="13" xfId="122" applyFont="1" applyFill="1" applyBorder="1" applyAlignment="1">
      <alignment horizontal="center"/>
    </xf>
    <xf numFmtId="0" fontId="3" fillId="46" borderId="1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1" fillId="46" borderId="13" xfId="0" applyFont="1" applyFill="1" applyBorder="1" applyAlignment="1">
      <alignment horizontal="center" vertical="center"/>
    </xf>
    <xf numFmtId="0" fontId="11" fillId="46" borderId="13" xfId="0" applyFont="1" applyFill="1" applyBorder="1" applyAlignment="1">
      <alignment horizontal="center" vertical="center" wrapText="1"/>
    </xf>
    <xf numFmtId="3" fontId="11" fillId="46" borderId="13" xfId="161" applyNumberFormat="1" applyFont="1" applyFill="1" applyBorder="1" applyAlignment="1">
      <alignment horizontal="center" vertical="center" wrapText="1"/>
    </xf>
    <xf numFmtId="3" fontId="11" fillId="46" borderId="15" xfId="161" applyNumberFormat="1" applyFont="1" applyFill="1" applyBorder="1" applyAlignment="1">
      <alignment horizontal="center" vertical="center" wrapText="1"/>
    </xf>
    <xf numFmtId="3" fontId="11" fillId="46" borderId="16" xfId="161" applyNumberFormat="1" applyFont="1" applyFill="1" applyBorder="1" applyAlignment="1">
      <alignment horizontal="center" vertical="center" wrapText="1"/>
    </xf>
    <xf numFmtId="3" fontId="15" fillId="46" borderId="89" xfId="161" applyNumberFormat="1" applyFont="1" applyFill="1" applyBorder="1" applyAlignment="1">
      <alignment horizontal="center" vertical="center" textRotation="90" wrapText="1"/>
    </xf>
    <xf numFmtId="3" fontId="15" fillId="46" borderId="85" xfId="161" applyNumberFormat="1" applyFont="1" applyFill="1" applyBorder="1" applyAlignment="1">
      <alignment horizontal="center" vertical="center" textRotation="90" wrapText="1"/>
    </xf>
    <xf numFmtId="3" fontId="15" fillId="46" borderId="64" xfId="161" applyNumberFormat="1" applyFont="1" applyFill="1" applyBorder="1" applyAlignment="1">
      <alignment horizontal="center" vertical="center" wrapText="1"/>
    </xf>
    <xf numFmtId="0" fontId="83" fillId="0" borderId="77" xfId="0" applyFont="1" applyBorder="1" applyAlignment="1">
      <alignment horizontal="center" vertical="center" wrapText="1"/>
    </xf>
    <xf numFmtId="3" fontId="15" fillId="46" borderId="89" xfId="161" applyNumberFormat="1" applyFont="1" applyFill="1" applyBorder="1" applyAlignment="1">
      <alignment horizontal="center" vertical="center" wrapText="1"/>
    </xf>
    <xf numFmtId="3" fontId="15" fillId="46" borderId="85" xfId="161" applyNumberFormat="1" applyFont="1" applyFill="1" applyBorder="1" applyAlignment="1">
      <alignment horizontal="center" vertical="center" wrapText="1"/>
    </xf>
    <xf numFmtId="3" fontId="15" fillId="46" borderId="78" xfId="161" applyNumberFormat="1" applyFont="1" applyFill="1" applyBorder="1" applyAlignment="1">
      <alignment horizontal="center" vertical="center"/>
    </xf>
    <xf numFmtId="3" fontId="15" fillId="46" borderId="77" xfId="161" applyNumberFormat="1" applyFont="1" applyFill="1" applyBorder="1" applyAlignment="1">
      <alignment horizontal="center" vertical="center"/>
    </xf>
    <xf numFmtId="0" fontId="15" fillId="46" borderId="14" xfId="0" applyFont="1" applyFill="1" applyBorder="1" applyAlignment="1">
      <alignment horizontal="center" vertical="center"/>
    </xf>
    <xf numFmtId="3" fontId="15" fillId="46" borderId="15" xfId="161" applyNumberFormat="1" applyFont="1" applyFill="1" applyBorder="1" applyAlignment="1">
      <alignment horizontal="center" vertical="center" wrapText="1"/>
    </xf>
    <xf numFmtId="3" fontId="15" fillId="46" borderId="16" xfId="161" applyNumberFormat="1" applyFont="1" applyFill="1" applyBorder="1" applyAlignment="1">
      <alignment horizontal="center" vertical="center" wrapText="1"/>
    </xf>
    <xf numFmtId="3" fontId="15" fillId="46" borderId="13" xfId="161" applyNumberFormat="1" applyFont="1" applyFill="1" applyBorder="1" applyAlignment="1">
      <alignment horizontal="center" vertical="center" wrapText="1"/>
    </xf>
    <xf numFmtId="0" fontId="83" fillId="0" borderId="13" xfId="0" applyFont="1" applyBorder="1" applyAlignment="1">
      <alignment horizontal="center" vertical="center" wrapText="1"/>
    </xf>
    <xf numFmtId="0" fontId="109" fillId="46" borderId="13" xfId="0" applyFont="1" applyFill="1" applyBorder="1" applyAlignment="1">
      <alignment horizontal="center" vertical="center" wrapText="1"/>
    </xf>
    <xf numFmtId="0" fontId="3" fillId="46" borderId="13" xfId="0" applyFont="1" applyFill="1" applyBorder="1" applyAlignment="1">
      <alignment wrapText="1"/>
    </xf>
    <xf numFmtId="0" fontId="95" fillId="46" borderId="13" xfId="0" applyFont="1" applyFill="1" applyBorder="1" applyAlignment="1">
      <alignment wrapText="1"/>
    </xf>
    <xf numFmtId="0" fontId="0" fillId="46" borderId="13" xfId="0" applyFill="1" applyBorder="1" applyAlignment="1">
      <alignment horizontal="center" vertical="center" wrapText="1"/>
    </xf>
    <xf numFmtId="0" fontId="109" fillId="46" borderId="13" xfId="0" applyFont="1" applyFill="1" applyBorder="1" applyAlignment="1">
      <alignment horizontal="center" vertical="center"/>
    </xf>
    <xf numFmtId="0" fontId="0" fillId="0" borderId="13" xfId="0" applyBorder="1"/>
    <xf numFmtId="0" fontId="10" fillId="46" borderId="13" xfId="145" applyFont="1" applyFill="1" applyBorder="1" applyAlignment="1">
      <alignment horizontal="center" vertical="center" wrapText="1"/>
    </xf>
    <xf numFmtId="0" fontId="10" fillId="46" borderId="13" xfId="0" applyFont="1" applyFill="1" applyBorder="1" applyAlignment="1">
      <alignment horizontal="center" vertical="center" wrapText="1"/>
    </xf>
    <xf numFmtId="0" fontId="9" fillId="46" borderId="13" xfId="0" applyFont="1" applyFill="1" applyBorder="1" applyAlignment="1">
      <alignment horizontal="center" vertical="center" wrapText="1"/>
    </xf>
    <xf numFmtId="0" fontId="10" fillId="46" borderId="13" xfId="0" applyFont="1" applyFill="1" applyBorder="1" applyAlignment="1">
      <alignment horizontal="center" wrapText="1"/>
    </xf>
    <xf numFmtId="0" fontId="82" fillId="46" borderId="13" xfId="145" applyFont="1" applyFill="1" applyBorder="1" applyAlignment="1">
      <alignment horizontal="center" vertical="center" wrapText="1"/>
    </xf>
    <xf numFmtId="0" fontId="9" fillId="46" borderId="13" xfId="169" applyFont="1" applyFill="1" applyBorder="1" applyAlignment="1">
      <alignment horizontal="center" vertical="center"/>
    </xf>
    <xf numFmtId="0" fontId="9" fillId="46" borderId="13" xfId="169" applyFill="1" applyBorder="1" applyAlignment="1">
      <alignment horizontal="center" vertical="center"/>
    </xf>
    <xf numFmtId="0" fontId="3" fillId="46" borderId="15" xfId="0" applyFont="1" applyFill="1" applyBorder="1" applyAlignment="1">
      <alignment horizontal="center" vertical="center"/>
    </xf>
    <xf numFmtId="0" fontId="3" fillId="46" borderId="14" xfId="0" applyFont="1" applyFill="1" applyBorder="1" applyAlignment="1">
      <alignment horizontal="center" vertical="center"/>
    </xf>
    <xf numFmtId="0" fontId="3" fillId="46" borderId="16" xfId="0" applyFont="1" applyFill="1" applyBorder="1" applyAlignment="1">
      <alignment horizontal="center" vertical="center"/>
    </xf>
    <xf numFmtId="3" fontId="94" fillId="50" borderId="25" xfId="169" applyNumberFormat="1" applyFont="1" applyFill="1" applyBorder="1" applyAlignment="1">
      <alignment horizontal="center" vertical="center" wrapText="1"/>
    </xf>
    <xf numFmtId="3" fontId="94" fillId="50" borderId="19" xfId="169" applyNumberFormat="1" applyFont="1" applyFill="1" applyBorder="1" applyAlignment="1">
      <alignment horizontal="center" vertical="center" wrapText="1"/>
    </xf>
    <xf numFmtId="3" fontId="91" fillId="50" borderId="83" xfId="169" applyNumberFormat="1" applyFont="1" applyFill="1" applyBorder="1" applyAlignment="1">
      <alignment horizontal="center" vertical="center" wrapText="1"/>
    </xf>
    <xf numFmtId="3" fontId="91" fillId="50" borderId="84" xfId="169" applyNumberFormat="1" applyFont="1" applyFill="1" applyBorder="1" applyAlignment="1">
      <alignment horizontal="center" vertical="center" wrapText="1"/>
    </xf>
    <xf numFmtId="3" fontId="91" fillId="50" borderId="80" xfId="169" applyNumberFormat="1" applyFont="1" applyFill="1" applyBorder="1" applyAlignment="1">
      <alignment horizontal="center" vertical="center" wrapText="1"/>
    </xf>
    <xf numFmtId="3" fontId="94" fillId="50" borderId="13" xfId="169" applyNumberFormat="1" applyFont="1" applyFill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3" fontId="94" fillId="50" borderId="81" xfId="169" applyNumberFormat="1" applyFont="1" applyFill="1" applyBorder="1" applyAlignment="1">
      <alignment horizontal="center" vertical="center" wrapText="1"/>
    </xf>
    <xf numFmtId="3" fontId="94" fillId="50" borderId="82" xfId="169" applyNumberFormat="1" applyFont="1" applyFill="1" applyBorder="1" applyAlignment="1">
      <alignment horizontal="center" vertical="center" wrapText="1"/>
    </xf>
    <xf numFmtId="3" fontId="94" fillId="50" borderId="20" xfId="169" applyNumberFormat="1" applyFont="1" applyFill="1" applyBorder="1" applyAlignment="1">
      <alignment horizontal="center" vertical="center" wrapText="1"/>
    </xf>
    <xf numFmtId="3" fontId="94" fillId="50" borderId="13" xfId="169" applyNumberFormat="1" applyFont="1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2" fillId="46" borderId="2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46" borderId="25" xfId="0" applyFont="1" applyFill="1" applyBorder="1" applyAlignment="1">
      <alignment horizontal="center" vertical="center" wrapText="1"/>
    </xf>
    <xf numFmtId="1" fontId="102" fillId="0" borderId="15" xfId="163" applyNumberFormat="1" applyFont="1" applyBorder="1" applyAlignment="1">
      <alignment horizontal="left" vertical="center"/>
    </xf>
    <xf numFmtId="1" fontId="102" fillId="0" borderId="16" xfId="163" applyNumberFormat="1" applyFont="1" applyBorder="1" applyAlignment="1">
      <alignment horizontal="left" vertical="center"/>
    </xf>
    <xf numFmtId="0" fontId="2" fillId="46" borderId="1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11" fillId="46" borderId="13" xfId="169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13" fillId="46" borderId="22" xfId="168" applyFont="1" applyFill="1" applyBorder="1" applyAlignment="1">
      <alignment horizontal="center" vertical="center" wrapText="1"/>
    </xf>
    <xf numFmtId="0" fontId="98" fillId="0" borderId="90" xfId="0" applyFont="1" applyBorder="1" applyAlignment="1">
      <alignment horizontal="center" vertical="center" wrapText="1"/>
    </xf>
    <xf numFmtId="0" fontId="0" fillId="0" borderId="24" xfId="0" applyBorder="1" applyAlignment="1">
      <alignment wrapText="1"/>
    </xf>
    <xf numFmtId="0" fontId="98" fillId="0" borderId="30" xfId="0" applyFont="1" applyBorder="1" applyAlignment="1">
      <alignment horizontal="center" vertical="center" wrapText="1"/>
    </xf>
    <xf numFmtId="0" fontId="98" fillId="0" borderId="27" xfId="0" applyFont="1" applyBorder="1" applyAlignment="1">
      <alignment horizontal="center" vertical="center" wrapText="1"/>
    </xf>
    <xf numFmtId="0" fontId="0" fillId="0" borderId="26" xfId="0" applyBorder="1" applyAlignment="1">
      <alignment wrapText="1"/>
    </xf>
    <xf numFmtId="0" fontId="11" fillId="46" borderId="25" xfId="168" applyFont="1" applyFill="1" applyBorder="1" applyAlignment="1">
      <alignment horizontal="center" vertical="center" wrapText="1"/>
    </xf>
    <xf numFmtId="0" fontId="0" fillId="0" borderId="20" xfId="0" applyBorder="1" applyAlignment="1"/>
    <xf numFmtId="0" fontId="0" fillId="0" borderId="19" xfId="0" applyBorder="1" applyAlignment="1"/>
    <xf numFmtId="0" fontId="104" fillId="46" borderId="22" xfId="168" applyFont="1" applyFill="1" applyBorder="1" applyAlignment="1">
      <alignment horizontal="center"/>
    </xf>
    <xf numFmtId="0" fontId="105" fillId="0" borderId="90" xfId="0" applyFont="1" applyBorder="1" applyAlignment="1">
      <alignment horizontal="center"/>
    </xf>
    <xf numFmtId="0" fontId="105" fillId="0" borderId="24" xfId="0" applyFont="1" applyBorder="1" applyAlignment="1">
      <alignment horizontal="center"/>
    </xf>
    <xf numFmtId="0" fontId="11" fillId="46" borderId="15" xfId="168" applyFont="1" applyFill="1" applyBorder="1" applyAlignment="1">
      <alignment horizontal="center" vertical="center"/>
    </xf>
    <xf numFmtId="0" fontId="11" fillId="46" borderId="14" xfId="168" applyFont="1" applyFill="1" applyBorder="1" applyAlignment="1">
      <alignment horizontal="center" vertical="center"/>
    </xf>
    <xf numFmtId="0" fontId="98" fillId="0" borderId="16" xfId="0" applyFont="1" applyBorder="1" applyAlignment="1">
      <alignment horizontal="center" vertical="center"/>
    </xf>
    <xf numFmtId="0" fontId="104" fillId="46" borderId="90" xfId="168" applyFont="1" applyFill="1" applyBorder="1" applyAlignment="1">
      <alignment horizontal="center" vertical="center"/>
    </xf>
    <xf numFmtId="0" fontId="105" fillId="0" borderId="90" xfId="0" applyFont="1" applyBorder="1" applyAlignment="1">
      <alignment vertical="center"/>
    </xf>
    <xf numFmtId="0" fontId="105" fillId="0" borderId="24" xfId="0" applyFont="1" applyBorder="1" applyAlignment="1"/>
    <xf numFmtId="0" fontId="105" fillId="0" borderId="27" xfId="0" applyFont="1" applyBorder="1" applyAlignment="1">
      <alignment vertical="center"/>
    </xf>
    <xf numFmtId="0" fontId="105" fillId="0" borderId="26" xfId="0" applyFont="1" applyBorder="1" applyAlignment="1"/>
    <xf numFmtId="0" fontId="15" fillId="46" borderId="15" xfId="168" applyFont="1" applyFill="1" applyBorder="1" applyAlignment="1">
      <alignment horizontal="center" wrapText="1"/>
    </xf>
    <xf numFmtId="0" fontId="15" fillId="46" borderId="14" xfId="168" applyFont="1" applyFill="1" applyBorder="1" applyAlignment="1">
      <alignment horizontal="center" wrapText="1"/>
    </xf>
    <xf numFmtId="0" fontId="15" fillId="46" borderId="16" xfId="168" applyFont="1" applyFill="1" applyBorder="1" applyAlignment="1">
      <alignment horizontal="center" wrapText="1"/>
    </xf>
    <xf numFmtId="0" fontId="15" fillId="46" borderId="15" xfId="168" applyFont="1" applyFill="1" applyBorder="1" applyAlignment="1">
      <alignment horizontal="center" vertical="center" wrapText="1"/>
    </xf>
    <xf numFmtId="0" fontId="15" fillId="46" borderId="14" xfId="168" applyFont="1" applyFill="1" applyBorder="1" applyAlignment="1">
      <alignment horizontal="center" vertical="center" wrapText="1"/>
    </xf>
    <xf numFmtId="0" fontId="15" fillId="46" borderId="16" xfId="168" applyFont="1" applyFill="1" applyBorder="1" applyAlignment="1">
      <alignment horizontal="center" vertical="center" wrapText="1"/>
    </xf>
    <xf numFmtId="38" fontId="9" fillId="52" borderId="64" xfId="167" applyNumberFormat="1" applyFont="1" applyFill="1" applyBorder="1" applyAlignment="1">
      <alignment horizontal="center" vertical="center"/>
    </xf>
    <xf numFmtId="38" fontId="9" fillId="52" borderId="65" xfId="167" applyNumberFormat="1" applyFont="1" applyFill="1" applyBorder="1" applyAlignment="1">
      <alignment vertical="center" wrapText="1"/>
    </xf>
    <xf numFmtId="38" fontId="60" fillId="46" borderId="90" xfId="167" applyNumberFormat="1" applyFont="1" applyFill="1" applyBorder="1" applyAlignment="1">
      <alignment horizontal="center" vertical="center" wrapText="1"/>
    </xf>
    <xf numFmtId="38" fontId="60" fillId="46" borderId="27" xfId="167" applyNumberFormat="1" applyFont="1" applyFill="1" applyBorder="1" applyAlignment="1">
      <alignment horizontal="center" vertical="center" wrapText="1"/>
    </xf>
    <xf numFmtId="38" fontId="9" fillId="52" borderId="75" xfId="167" applyNumberFormat="1" applyFont="1" applyFill="1" applyBorder="1" applyAlignment="1">
      <alignment horizontal="center" vertical="center"/>
    </xf>
    <xf numFmtId="38" fontId="9" fillId="52" borderId="93" xfId="167" applyNumberFormat="1" applyFont="1" applyFill="1" applyBorder="1" applyAlignment="1">
      <alignment horizontal="center" vertical="center"/>
    </xf>
    <xf numFmtId="38" fontId="9" fillId="52" borderId="94" xfId="167" applyNumberFormat="1" applyFont="1" applyFill="1" applyBorder="1" applyAlignment="1">
      <alignment horizontal="center" vertical="center"/>
    </xf>
    <xf numFmtId="38" fontId="9" fillId="52" borderId="63" xfId="167" applyNumberFormat="1" applyFont="1" applyFill="1" applyBorder="1" applyAlignment="1">
      <alignment vertical="center" wrapText="1"/>
    </xf>
    <xf numFmtId="38" fontId="9" fillId="52" borderId="76" xfId="167" applyNumberFormat="1" applyFont="1" applyFill="1" applyBorder="1" applyAlignment="1">
      <alignment vertical="center" wrapText="1"/>
    </xf>
    <xf numFmtId="38" fontId="9" fillId="52" borderId="95" xfId="167" applyNumberFormat="1" applyFont="1" applyFill="1" applyBorder="1" applyAlignment="1">
      <alignment vertical="center" wrapText="1"/>
    </xf>
    <xf numFmtId="38" fontId="60" fillId="46" borderId="25" xfId="167" applyNumberFormat="1" applyFont="1" applyFill="1" applyBorder="1" applyAlignment="1">
      <alignment horizontal="center" vertical="center" wrapText="1"/>
    </xf>
    <xf numFmtId="38" fontId="60" fillId="46" borderId="19" xfId="167" applyNumberFormat="1" applyFont="1" applyFill="1" applyBorder="1" applyAlignment="1">
      <alignment horizontal="center" vertical="center" wrapText="1"/>
    </xf>
    <xf numFmtId="38" fontId="60" fillId="46" borderId="77" xfId="167" applyNumberFormat="1" applyFont="1" applyFill="1" applyBorder="1" applyAlignment="1">
      <alignment horizontal="center" vertical="center" wrapText="1"/>
    </xf>
    <xf numFmtId="38" fontId="60" fillId="46" borderId="91" xfId="167" applyNumberFormat="1" applyFont="1" applyFill="1" applyBorder="1" applyAlignment="1">
      <alignment horizontal="center" vertical="center" wrapText="1"/>
    </xf>
    <xf numFmtId="38" fontId="60" fillId="46" borderId="66" xfId="167" applyNumberFormat="1" applyFont="1" applyFill="1" applyBorder="1" applyAlignment="1">
      <alignment horizontal="center" vertical="center" wrapText="1"/>
    </xf>
    <xf numFmtId="38" fontId="9" fillId="52" borderId="92" xfId="167" applyNumberFormat="1" applyFont="1" applyFill="1" applyBorder="1" applyAlignment="1">
      <alignment horizontal="center" vertical="center"/>
    </xf>
    <xf numFmtId="38" fontId="9" fillId="52" borderId="61" xfId="167" applyNumberFormat="1" applyFont="1" applyFill="1" applyBorder="1" applyAlignment="1">
      <alignment vertical="center" wrapText="1"/>
    </xf>
    <xf numFmtId="0" fontId="0" fillId="0" borderId="65" xfId="0" applyBorder="1"/>
    <xf numFmtId="0" fontId="2" fillId="46" borderId="25" xfId="0" applyFont="1" applyFill="1" applyBorder="1" applyAlignment="1">
      <alignment horizontal="center" vertical="center" wrapText="1"/>
    </xf>
    <xf numFmtId="0" fontId="2" fillId="46" borderId="19" xfId="0" applyFont="1" applyFill="1" applyBorder="1" applyAlignment="1">
      <alignment horizontal="center" vertical="center" wrapText="1"/>
    </xf>
    <xf numFmtId="0" fontId="14" fillId="46" borderId="13" xfId="168" applyFont="1" applyFill="1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0" fontId="54" fillId="46" borderId="13" xfId="0" applyFont="1" applyFill="1" applyBorder="1" applyAlignment="1">
      <alignment horizontal="center"/>
    </xf>
    <xf numFmtId="0" fontId="11" fillId="46" borderId="13" xfId="168" applyFont="1" applyFill="1" applyBorder="1" applyAlignment="1">
      <alignment horizontal="center" vertical="center" wrapText="1"/>
    </xf>
    <xf numFmtId="0" fontId="0" fillId="0" borderId="13" xfId="0" applyBorder="1" applyAlignment="1"/>
    <xf numFmtId="0" fontId="0" fillId="0" borderId="13" xfId="0" applyBorder="1" applyAlignment="1">
      <alignment vertical="center" wrapText="1"/>
    </xf>
    <xf numFmtId="0" fontId="11" fillId="46" borderId="19" xfId="168" applyFont="1" applyFill="1" applyBorder="1" applyAlignment="1">
      <alignment horizontal="center" vertical="center" wrapText="1"/>
    </xf>
    <xf numFmtId="0" fontId="11" fillId="46" borderId="25" xfId="168" applyFont="1" applyFill="1" applyBorder="1" applyAlignment="1">
      <alignment horizontal="center" vertical="center"/>
    </xf>
    <xf numFmtId="0" fontId="11" fillId="46" borderId="19" xfId="168" applyFont="1" applyFill="1" applyBorder="1" applyAlignment="1">
      <alignment horizontal="center" vertical="center"/>
    </xf>
    <xf numFmtId="0" fontId="82" fillId="46" borderId="13" xfId="166" applyFont="1" applyFill="1" applyBorder="1" applyAlignment="1">
      <alignment horizontal="center" vertical="center" wrapText="1"/>
    </xf>
    <xf numFmtId="0" fontId="13" fillId="46" borderId="13" xfId="166" applyFont="1" applyFill="1" applyBorder="1" applyAlignment="1">
      <alignment horizontal="center" vertical="center" wrapText="1"/>
    </xf>
    <xf numFmtId="0" fontId="98" fillId="46" borderId="15" xfId="0" applyFont="1" applyFill="1" applyBorder="1" applyAlignment="1">
      <alignment horizontal="center" vertical="center" textRotation="90" wrapText="1"/>
    </xf>
    <xf numFmtId="0" fontId="98" fillId="0" borderId="16" xfId="0" applyFont="1" applyBorder="1" applyAlignment="1">
      <alignment horizontal="center" vertical="center" textRotation="90" wrapText="1"/>
    </xf>
    <xf numFmtId="0" fontId="13" fillId="46" borderId="25" xfId="166" applyFont="1" applyFill="1" applyBorder="1" applyAlignment="1">
      <alignment horizontal="center" vertical="center" wrapText="1"/>
    </xf>
    <xf numFmtId="0" fontId="13" fillId="46" borderId="19" xfId="166" applyFont="1" applyFill="1" applyBorder="1" applyAlignment="1">
      <alignment horizontal="center" vertical="center" wrapText="1"/>
    </xf>
    <xf numFmtId="3" fontId="109" fillId="54" borderId="13" xfId="162" applyNumberFormat="1" applyFont="1" applyFill="1" applyBorder="1" applyAlignment="1">
      <alignment horizontal="center" vertical="center" wrapText="1"/>
    </xf>
    <xf numFmtId="0" fontId="4" fillId="50" borderId="13" xfId="162" applyFill="1" applyBorder="1" applyAlignment="1">
      <alignment horizontal="center" vertical="center" wrapText="1"/>
    </xf>
    <xf numFmtId="3" fontId="109" fillId="54" borderId="29" xfId="162" applyNumberFormat="1" applyFont="1" applyFill="1" applyBorder="1" applyAlignment="1">
      <alignment horizontal="center" vertical="center" wrapText="1"/>
    </xf>
    <xf numFmtId="0" fontId="4" fillId="50" borderId="20" xfId="162" applyFill="1" applyBorder="1" applyAlignment="1">
      <alignment horizontal="center" vertical="center" wrapText="1"/>
    </xf>
    <xf numFmtId="0" fontId="4" fillId="50" borderId="19" xfId="162" applyFill="1" applyBorder="1" applyAlignment="1">
      <alignment horizontal="center" vertical="center" wrapText="1"/>
    </xf>
    <xf numFmtId="3" fontId="109" fillId="54" borderId="31" xfId="162" applyNumberFormat="1" applyFont="1" applyFill="1" applyBorder="1" applyAlignment="1">
      <alignment horizontal="center" vertical="center" wrapText="1"/>
    </xf>
    <xf numFmtId="0" fontId="4" fillId="50" borderId="31" xfId="162" applyFill="1" applyBorder="1" applyAlignment="1">
      <alignment horizontal="center" vertical="center" wrapText="1"/>
    </xf>
    <xf numFmtId="3" fontId="4" fillId="0" borderId="90" xfId="162" applyNumberFormat="1" applyFont="1" applyFill="1" applyBorder="1" applyAlignment="1">
      <alignment horizontal="left" vertical="center" wrapText="1"/>
    </xf>
    <xf numFmtId="3" fontId="109" fillId="50" borderId="13" xfId="162" applyNumberFormat="1" applyFont="1" applyFill="1" applyBorder="1" applyAlignment="1">
      <alignment horizontal="left" vertical="center" wrapText="1"/>
    </xf>
    <xf numFmtId="0" fontId="4" fillId="50" borderId="13" xfId="162" applyFill="1" applyBorder="1" applyAlignment="1">
      <alignment vertical="center" wrapText="1"/>
    </xf>
    <xf numFmtId="3" fontId="109" fillId="54" borderId="29" xfId="162" applyNumberFormat="1" applyFont="1" applyFill="1" applyBorder="1" applyAlignment="1">
      <alignment horizontal="center" vertical="center" textRotation="3" wrapText="1"/>
    </xf>
    <xf numFmtId="0" fontId="4" fillId="50" borderId="20" xfId="162" applyFill="1" applyBorder="1" applyAlignment="1">
      <alignment horizontal="center" vertical="center" textRotation="3" wrapText="1"/>
    </xf>
    <xf numFmtId="0" fontId="4" fillId="50" borderId="19" xfId="162" applyFill="1" applyBorder="1" applyAlignment="1">
      <alignment horizontal="center" vertical="center" textRotation="3" wrapText="1"/>
    </xf>
    <xf numFmtId="0" fontId="4" fillId="50" borderId="13" xfId="162" applyFill="1" applyBorder="1" applyAlignment="1">
      <alignment horizontal="center" wrapText="1"/>
    </xf>
    <xf numFmtId="3" fontId="3" fillId="0" borderId="15" xfId="162" applyNumberFormat="1" applyFont="1" applyFill="1" applyBorder="1" applyAlignment="1">
      <alignment horizontal="left" vertical="center" wrapText="1"/>
    </xf>
    <xf numFmtId="3" fontId="3" fillId="0" borderId="16" xfId="162" applyNumberFormat="1" applyFont="1" applyFill="1" applyBorder="1" applyAlignment="1">
      <alignment horizontal="left" vertical="center" wrapText="1"/>
    </xf>
    <xf numFmtId="0" fontId="3" fillId="0" borderId="15" xfId="162" applyFont="1" applyFill="1" applyBorder="1" applyAlignment="1">
      <alignment horizontal="left" vertical="center"/>
    </xf>
    <xf numFmtId="0" fontId="3" fillId="0" borderId="14" xfId="162" applyFont="1" applyFill="1" applyBorder="1" applyAlignment="1">
      <alignment horizontal="left" vertical="center"/>
    </xf>
    <xf numFmtId="0" fontId="3" fillId="0" borderId="16" xfId="162" applyFont="1" applyFill="1" applyBorder="1" applyAlignment="1">
      <alignment horizontal="left" vertical="center"/>
    </xf>
    <xf numFmtId="3" fontId="109" fillId="54" borderId="25" xfId="162" applyNumberFormat="1" applyFont="1" applyFill="1" applyBorder="1" applyAlignment="1">
      <alignment horizontal="center" vertical="center" wrapText="1"/>
    </xf>
    <xf numFmtId="3" fontId="109" fillId="54" borderId="20" xfId="162" applyNumberFormat="1" applyFont="1" applyFill="1" applyBorder="1" applyAlignment="1">
      <alignment horizontal="center" vertical="center" wrapText="1"/>
    </xf>
    <xf numFmtId="3" fontId="109" fillId="54" borderId="19" xfId="162" applyNumberFormat="1" applyFont="1" applyFill="1" applyBorder="1" applyAlignment="1">
      <alignment horizontal="center" vertical="center" wrapText="1"/>
    </xf>
    <xf numFmtId="3" fontId="109" fillId="0" borderId="15" xfId="162" applyNumberFormat="1" applyFont="1" applyFill="1" applyBorder="1" applyAlignment="1">
      <alignment horizontal="left" vertical="center" wrapText="1"/>
    </xf>
    <xf numFmtId="3" fontId="109" fillId="0" borderId="16" xfId="162" applyNumberFormat="1" applyFont="1" applyFill="1" applyBorder="1" applyAlignment="1">
      <alignment horizontal="left" vertical="center" wrapText="1"/>
    </xf>
    <xf numFmtId="3" fontId="109" fillId="0" borderId="14" xfId="162" applyNumberFormat="1" applyFont="1" applyFill="1" applyBorder="1" applyAlignment="1">
      <alignment horizontal="left" vertical="center" wrapText="1"/>
    </xf>
    <xf numFmtId="0" fontId="11" fillId="46" borderId="13" xfId="149" applyFont="1" applyFill="1" applyBorder="1" applyAlignment="1">
      <alignment horizontal="center" vertical="center"/>
    </xf>
    <xf numFmtId="0" fontId="11" fillId="0" borderId="13" xfId="149" applyFont="1" applyBorder="1" applyAlignment="1">
      <alignment horizontal="center" vertical="center"/>
    </xf>
    <xf numFmtId="0" fontId="11" fillId="0" borderId="15" xfId="149" applyFont="1" applyFill="1" applyBorder="1" applyAlignment="1">
      <alignment horizontal="left" wrapText="1"/>
    </xf>
    <xf numFmtId="0" fontId="11" fillId="0" borderId="16" xfId="149" applyFont="1" applyFill="1" applyBorder="1" applyAlignment="1">
      <alignment horizontal="left" wrapText="1"/>
    </xf>
    <xf numFmtId="0" fontId="11" fillId="46" borderId="13" xfId="149" applyFont="1" applyFill="1" applyBorder="1" applyAlignment="1">
      <alignment horizontal="center" vertical="center" wrapText="1"/>
    </xf>
    <xf numFmtId="0" fontId="12" fillId="0" borderId="13" xfId="149" applyFont="1" applyBorder="1" applyAlignment="1"/>
    <xf numFmtId="0" fontId="11" fillId="46" borderId="25" xfId="149" applyFont="1" applyFill="1" applyBorder="1" applyAlignment="1">
      <alignment horizontal="center" vertical="center" wrapText="1"/>
    </xf>
    <xf numFmtId="0" fontId="11" fillId="46" borderId="19" xfId="149" applyFont="1" applyFill="1" applyBorder="1" applyAlignment="1">
      <alignment horizontal="center" vertical="center" wrapText="1"/>
    </xf>
    <xf numFmtId="0" fontId="10" fillId="0" borderId="0" xfId="136" applyFont="1" applyAlignment="1">
      <alignment horizontal="center"/>
    </xf>
    <xf numFmtId="0" fontId="11" fillId="46" borderId="74" xfId="146" applyFont="1" applyFill="1" applyBorder="1" applyAlignment="1">
      <alignment horizontal="center" vertical="center" wrapText="1"/>
    </xf>
    <xf numFmtId="0" fontId="12" fillId="0" borderId="104" xfId="149" applyFont="1" applyBorder="1" applyAlignment="1">
      <alignment horizontal="center" vertical="center" wrapText="1"/>
    </xf>
    <xf numFmtId="0" fontId="11" fillId="46" borderId="13" xfId="149" applyFont="1" applyFill="1" applyBorder="1" applyAlignment="1">
      <alignment wrapText="1"/>
    </xf>
    <xf numFmtId="0" fontId="12" fillId="0" borderId="13" xfId="149" applyFont="1" applyBorder="1" applyAlignment="1">
      <alignment wrapText="1"/>
    </xf>
    <xf numFmtId="3" fontId="10" fillId="0" borderId="0" xfId="149" applyNumberFormat="1" applyFont="1" applyAlignment="1"/>
    <xf numFmtId="0" fontId="10" fillId="0" borderId="0" xfId="149" applyFont="1" applyAlignment="1"/>
    <xf numFmtId="49" fontId="11" fillId="46" borderId="78" xfId="146" applyNumberFormat="1" applyFont="1" applyFill="1" applyBorder="1" applyAlignment="1">
      <alignment horizontal="center" vertical="center"/>
    </xf>
    <xf numFmtId="0" fontId="12" fillId="0" borderId="99" xfId="149" applyFont="1" applyBorder="1" applyAlignment="1">
      <alignment horizontal="center" vertical="center"/>
    </xf>
    <xf numFmtId="49" fontId="11" fillId="46" borderId="64" xfId="146" applyNumberFormat="1" applyFont="1" applyFill="1" applyBorder="1" applyAlignment="1">
      <alignment horizontal="center" vertical="center"/>
    </xf>
    <xf numFmtId="0" fontId="12" fillId="0" borderId="100" xfId="149" applyFont="1" applyBorder="1" applyAlignment="1">
      <alignment horizontal="center" vertical="center"/>
    </xf>
    <xf numFmtId="49" fontId="11" fillId="46" borderId="77" xfId="146" applyNumberFormat="1" applyFont="1" applyFill="1" applyBorder="1" applyAlignment="1">
      <alignment horizontal="center" vertical="center"/>
    </xf>
    <xf numFmtId="0" fontId="12" fillId="0" borderId="60" xfId="149" applyFont="1" applyBorder="1" applyAlignment="1">
      <alignment horizontal="center" vertical="center"/>
    </xf>
    <xf numFmtId="49" fontId="12" fillId="0" borderId="13" xfId="146" applyNumberFormat="1" applyFont="1" applyFill="1" applyBorder="1" applyAlignment="1">
      <alignment vertical="center" wrapText="1"/>
    </xf>
    <xf numFmtId="0" fontId="12" fillId="0" borderId="13" xfId="149" applyNumberFormat="1" applyFont="1" applyBorder="1" applyAlignment="1">
      <alignment vertical="center" wrapText="1"/>
    </xf>
    <xf numFmtId="0" fontId="12" fillId="0" borderId="13" xfId="149" applyFont="1" applyBorder="1" applyAlignment="1">
      <alignment vertical="center" wrapText="1"/>
    </xf>
    <xf numFmtId="0" fontId="11" fillId="46" borderId="29" xfId="146" applyFont="1" applyFill="1" applyBorder="1" applyAlignment="1">
      <alignment horizontal="center" vertical="center" wrapText="1"/>
    </xf>
    <xf numFmtId="0" fontId="12" fillId="0" borderId="20" xfId="149" applyFont="1" applyBorder="1" applyAlignment="1">
      <alignment horizontal="center" vertical="center" wrapText="1"/>
    </xf>
    <xf numFmtId="0" fontId="12" fillId="0" borderId="45" xfId="149" applyFont="1" applyBorder="1" applyAlignment="1">
      <alignment horizontal="center" vertical="center" wrapText="1"/>
    </xf>
    <xf numFmtId="0" fontId="11" fillId="46" borderId="98" xfId="146" applyFont="1" applyFill="1" applyBorder="1" applyAlignment="1">
      <alignment horizontal="center" vertical="center" wrapText="1"/>
    </xf>
    <xf numFmtId="0" fontId="12" fillId="0" borderId="59" xfId="149" applyFont="1" applyBorder="1" applyAlignment="1">
      <alignment horizontal="center" vertical="center" wrapText="1"/>
    </xf>
    <xf numFmtId="0" fontId="12" fillId="0" borderId="101" xfId="149" applyFont="1" applyBorder="1" applyAlignment="1">
      <alignment horizontal="center" vertical="center" wrapText="1"/>
    </xf>
    <xf numFmtId="0" fontId="11" fillId="46" borderId="15" xfId="149" applyFont="1" applyFill="1" applyBorder="1" applyAlignment="1">
      <alignment horizontal="left" wrapText="1"/>
    </xf>
    <xf numFmtId="0" fontId="11" fillId="46" borderId="16" xfId="149" applyFont="1" applyFill="1" applyBorder="1" applyAlignment="1">
      <alignment horizontal="left" wrapText="1"/>
    </xf>
    <xf numFmtId="49" fontId="12" fillId="0" borderId="93" xfId="146" applyNumberFormat="1" applyFont="1" applyFill="1" applyBorder="1" applyAlignment="1">
      <alignment vertical="center" wrapText="1"/>
    </xf>
    <xf numFmtId="49" fontId="12" fillId="0" borderId="16" xfId="146" applyNumberFormat="1" applyFont="1" applyFill="1" applyBorder="1" applyAlignment="1">
      <alignment vertical="center" wrapText="1"/>
    </xf>
    <xf numFmtId="0" fontId="12" fillId="0" borderId="93" xfId="149" applyFont="1" applyFill="1" applyBorder="1" applyAlignment="1">
      <alignment horizontal="left" vertical="center" wrapText="1"/>
    </xf>
    <xf numFmtId="0" fontId="12" fillId="0" borderId="16" xfId="149" applyFont="1" applyFill="1" applyBorder="1" applyAlignment="1">
      <alignment horizontal="left" vertical="center" wrapText="1"/>
    </xf>
    <xf numFmtId="49" fontId="12" fillId="0" borderId="15" xfId="146" applyNumberFormat="1" applyFont="1" applyFill="1" applyBorder="1" applyAlignment="1">
      <alignment horizontal="center" vertical="center" wrapText="1"/>
    </xf>
    <xf numFmtId="49" fontId="12" fillId="0" borderId="16" xfId="146" applyNumberFormat="1" applyFont="1" applyFill="1" applyBorder="1" applyAlignment="1">
      <alignment horizontal="center" vertical="center" wrapText="1"/>
    </xf>
    <xf numFmtId="0" fontId="12" fillId="0" borderId="93" xfId="149" applyFont="1" applyFill="1" applyBorder="1" applyAlignment="1">
      <alignment vertical="center" wrapText="1"/>
    </xf>
    <xf numFmtId="0" fontId="12" fillId="0" borderId="16" xfId="149" applyFont="1" applyFill="1" applyBorder="1" applyAlignment="1">
      <alignment vertical="center" wrapText="1"/>
    </xf>
    <xf numFmtId="0" fontId="12" fillId="0" borderId="59" xfId="149" applyFont="1" applyBorder="1" applyAlignment="1">
      <alignment horizontal="center" vertical="center"/>
    </xf>
    <xf numFmtId="0" fontId="12" fillId="0" borderId="101" xfId="149" applyFont="1" applyBorder="1" applyAlignment="1">
      <alignment horizontal="center" vertical="center"/>
    </xf>
    <xf numFmtId="49" fontId="11" fillId="46" borderId="102" xfId="146" applyNumberFormat="1" applyFont="1" applyFill="1" applyBorder="1" applyAlignment="1">
      <alignment vertical="center" wrapText="1"/>
    </xf>
    <xf numFmtId="0" fontId="12" fillId="46" borderId="34" xfId="149" applyFont="1" applyFill="1" applyBorder="1" applyAlignment="1">
      <alignment vertical="center" wrapText="1"/>
    </xf>
    <xf numFmtId="49" fontId="12" fillId="46" borderId="34" xfId="146" applyNumberFormat="1" applyFont="1" applyFill="1" applyBorder="1" applyAlignment="1">
      <alignment horizontal="center" vertical="center" wrapText="1"/>
    </xf>
    <xf numFmtId="49" fontId="12" fillId="0" borderId="92" xfId="146" applyNumberFormat="1" applyFont="1" applyFill="1" applyBorder="1" applyAlignment="1">
      <alignment vertical="center" wrapText="1"/>
    </xf>
    <xf numFmtId="49" fontId="12" fillId="0" borderId="103" xfId="146" applyNumberFormat="1" applyFont="1" applyFill="1" applyBorder="1" applyAlignment="1">
      <alignment vertical="center" wrapText="1"/>
    </xf>
    <xf numFmtId="49" fontId="12" fillId="0" borderId="96" xfId="146" applyNumberFormat="1" applyFont="1" applyFill="1" applyBorder="1" applyAlignment="1">
      <alignment horizontal="center" vertical="center" wrapText="1"/>
    </xf>
    <xf numFmtId="49" fontId="12" fillId="0" borderId="103" xfId="146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93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1" fillId="46" borderId="25" xfId="146" applyFont="1" applyFill="1" applyBorder="1" applyAlignment="1">
      <alignment horizontal="center" vertical="center"/>
    </xf>
    <xf numFmtId="0" fontId="12" fillId="0" borderId="45" xfId="149" applyFont="1" applyBorder="1" applyAlignment="1">
      <alignment horizontal="center" vertical="center"/>
    </xf>
    <xf numFmtId="0" fontId="11" fillId="46" borderId="96" xfId="146" applyFont="1" applyFill="1" applyBorder="1" applyAlignment="1">
      <alignment horizontal="center" vertical="center" wrapText="1"/>
    </xf>
    <xf numFmtId="0" fontId="11" fillId="46" borderId="97" xfId="146" applyFont="1" applyFill="1" applyBorder="1" applyAlignment="1">
      <alignment horizontal="center" vertical="center" wrapText="1"/>
    </xf>
    <xf numFmtId="0" fontId="11" fillId="46" borderId="62" xfId="146" applyFont="1" applyFill="1" applyBorder="1" applyAlignment="1">
      <alignment horizontal="center" vertical="center" wrapText="1"/>
    </xf>
    <xf numFmtId="0" fontId="104" fillId="46" borderId="13" xfId="164" applyFont="1" applyFill="1" applyBorder="1" applyAlignment="1">
      <alignment horizontal="center" vertical="center" wrapText="1"/>
    </xf>
    <xf numFmtId="0" fontId="105" fillId="0" borderId="13" xfId="0" applyFont="1" applyBorder="1" applyAlignment="1">
      <alignment horizontal="center" vertical="center" wrapText="1"/>
    </xf>
    <xf numFmtId="0" fontId="105" fillId="0" borderId="15" xfId="0" applyFont="1" applyBorder="1" applyAlignment="1">
      <alignment horizontal="center" vertical="center" wrapText="1"/>
    </xf>
    <xf numFmtId="0" fontId="10" fillId="46" borderId="15" xfId="164" applyFont="1" applyFill="1" applyBorder="1" applyAlignment="1">
      <alignment horizontal="center" vertical="center" wrapText="1"/>
    </xf>
    <xf numFmtId="0" fontId="10" fillId="46" borderId="14" xfId="164" applyFont="1" applyFill="1" applyBorder="1" applyAlignment="1">
      <alignment horizontal="center" vertical="center" wrapText="1"/>
    </xf>
    <xf numFmtId="0" fontId="10" fillId="46" borderId="16" xfId="164" applyFont="1" applyFill="1" applyBorder="1" applyAlignment="1">
      <alignment horizontal="center" vertical="center" wrapText="1"/>
    </xf>
    <xf numFmtId="0" fontId="10" fillId="46" borderId="13" xfId="164" applyFont="1" applyFill="1" applyBorder="1" applyAlignment="1">
      <alignment horizontal="center" vertical="center" wrapText="1"/>
    </xf>
    <xf numFmtId="0" fontId="82" fillId="46" borderId="13" xfId="164" applyFont="1" applyFill="1" applyBorder="1" applyAlignment="1">
      <alignment horizontal="center" vertical="center" wrapText="1"/>
    </xf>
    <xf numFmtId="0" fontId="60" fillId="0" borderId="59" xfId="143" applyFont="1" applyBorder="1" applyAlignment="1">
      <alignment horizontal="left" vertical="center" wrapText="1"/>
    </xf>
    <xf numFmtId="0" fontId="60" fillId="0" borderId="0" xfId="143" applyFont="1" applyBorder="1" applyAlignment="1">
      <alignment horizontal="left" vertical="center" wrapText="1"/>
    </xf>
    <xf numFmtId="0" fontId="60" fillId="0" borderId="100" xfId="143" applyFont="1" applyBorder="1" applyAlignment="1">
      <alignment horizontal="left" vertical="center" wrapText="1"/>
    </xf>
    <xf numFmtId="0" fontId="82" fillId="46" borderId="25" xfId="164" applyFont="1" applyFill="1" applyBorder="1" applyAlignment="1">
      <alignment horizontal="center" vertical="center" wrapText="1"/>
    </xf>
    <xf numFmtId="0" fontId="82" fillId="46" borderId="20" xfId="164" applyFont="1" applyFill="1" applyBorder="1" applyAlignment="1">
      <alignment horizontal="center" vertical="center" wrapText="1"/>
    </xf>
    <xf numFmtId="0" fontId="82" fillId="46" borderId="19" xfId="164" applyFont="1" applyFill="1" applyBorder="1" applyAlignment="1">
      <alignment horizontal="center" vertical="center" wrapText="1"/>
    </xf>
    <xf numFmtId="0" fontId="82" fillId="46" borderId="15" xfId="164" applyFont="1" applyFill="1" applyBorder="1" applyAlignment="1">
      <alignment horizontal="center" vertical="center"/>
    </xf>
    <xf numFmtId="0" fontId="82" fillId="46" borderId="14" xfId="164" applyFont="1" applyFill="1" applyBorder="1" applyAlignment="1">
      <alignment horizontal="center" vertical="center"/>
    </xf>
    <xf numFmtId="0" fontId="0" fillId="46" borderId="25" xfId="0" applyFill="1" applyBorder="1" applyAlignment="1">
      <alignment horizontal="center" vertical="center" wrapText="1"/>
    </xf>
    <xf numFmtId="0" fontId="0" fillId="46" borderId="19" xfId="0" applyFill="1" applyBorder="1" applyAlignment="1">
      <alignment horizontal="center" vertical="center" wrapText="1"/>
    </xf>
    <xf numFmtId="0" fontId="82" fillId="46" borderId="15" xfId="164" applyFont="1" applyFill="1" applyBorder="1" applyAlignment="1">
      <alignment horizontal="center" vertical="center" wrapText="1"/>
    </xf>
    <xf numFmtId="0" fontId="82" fillId="46" borderId="14" xfId="164" applyFont="1" applyFill="1" applyBorder="1" applyAlignment="1">
      <alignment horizontal="center" vertical="center" wrapText="1"/>
    </xf>
    <xf numFmtId="0" fontId="82" fillId="46" borderId="16" xfId="164" applyFont="1" applyFill="1" applyBorder="1" applyAlignment="1">
      <alignment horizontal="center" vertical="center" wrapText="1"/>
    </xf>
    <xf numFmtId="0" fontId="2" fillId="46" borderId="15" xfId="0" applyFont="1" applyFill="1" applyBorder="1" applyAlignment="1">
      <alignment horizontal="center" vertical="center" wrapText="1"/>
    </xf>
    <xf numFmtId="0" fontId="2" fillId="46" borderId="13" xfId="0" applyFont="1" applyFill="1" applyBorder="1" applyAlignment="1">
      <alignment horizontal="center" vertical="center"/>
    </xf>
  </cellXfs>
  <cellStyles count="184">
    <cellStyle name="1. jelölőszín" xfId="1"/>
    <cellStyle name="2. jelölőszín" xfId="2"/>
    <cellStyle name="20% - 1. jelölőszín" xfId="3" builtinId="30" customBuiltin="1"/>
    <cellStyle name="20% - 1. jelölőszín 2" xfId="4"/>
    <cellStyle name="20% - 2. jelölőszín" xfId="5" builtinId="34" customBuiltin="1"/>
    <cellStyle name="20% - 2. jelölőszín 2" xfId="6"/>
    <cellStyle name="20% - 3. jelölőszín" xfId="7" builtinId="38" customBuiltin="1"/>
    <cellStyle name="20% - 3. jelölőszín 2" xfId="8"/>
    <cellStyle name="20% - 4. jelölőszín" xfId="9" builtinId="42" customBuiltin="1"/>
    <cellStyle name="20% - 4. jelölőszín 2" xfId="10"/>
    <cellStyle name="20% - 5. jelölőszín" xfId="11" builtinId="46" customBuiltin="1"/>
    <cellStyle name="20% - 5. jelölőszín 2" xfId="12"/>
    <cellStyle name="20% - 6. jelölőszín" xfId="13" builtinId="50" customBuiltin="1"/>
    <cellStyle name="20% - 6. jelölőszín 2" xfId="14"/>
    <cellStyle name="20% - Accent1" xfId="15"/>
    <cellStyle name="20% - Accent2" xfId="16"/>
    <cellStyle name="20% - Accent3" xfId="17"/>
    <cellStyle name="20% - Accent4" xfId="18"/>
    <cellStyle name="20% - Accent5" xfId="19"/>
    <cellStyle name="20% - Accent6" xfId="20"/>
    <cellStyle name="3. jelölőszín" xfId="21"/>
    <cellStyle name="4. jelölőszín" xfId="22"/>
    <cellStyle name="40% - 1. jelölőszín" xfId="23" builtinId="31" customBuiltin="1"/>
    <cellStyle name="40% - 1. jelölőszín 2" xfId="24"/>
    <cellStyle name="40% - 2. jelölőszín" xfId="25" builtinId="35" customBuiltin="1"/>
    <cellStyle name="40% - 2. jelölőszín 2" xfId="26"/>
    <cellStyle name="40% - 3. jelölőszín" xfId="27" builtinId="39" customBuiltin="1"/>
    <cellStyle name="40% - 3. jelölőszín 2" xfId="28"/>
    <cellStyle name="40% - 4. jelölőszín" xfId="29" builtinId="43" customBuiltin="1"/>
    <cellStyle name="40% - 4. jelölőszín 2" xfId="30"/>
    <cellStyle name="40% - 5. jelölőszín" xfId="31" builtinId="47" customBuiltin="1"/>
    <cellStyle name="40% - 5. jelölőszín 2" xfId="32"/>
    <cellStyle name="40% - 6. jelölőszín" xfId="33" builtinId="51" customBuiltin="1"/>
    <cellStyle name="40% - 6. jelölőszín 2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5. jelölőszín" xfId="41"/>
    <cellStyle name="6. jelölőszín" xfId="42"/>
    <cellStyle name="60% - 1. jelölőszín" xfId="43" builtinId="32" customBuiltin="1"/>
    <cellStyle name="60% - 1. jelölőszín 2" xfId="44"/>
    <cellStyle name="60% - 2. jelölőszín" xfId="45" builtinId="36" customBuiltin="1"/>
    <cellStyle name="60% - 2. jelölőszín 2" xfId="46"/>
    <cellStyle name="60% - 3. jelölőszín" xfId="47" builtinId="40" customBuiltin="1"/>
    <cellStyle name="60% - 3. jelölőszín 2" xfId="48"/>
    <cellStyle name="60% - 4. jelölőszín" xfId="49" builtinId="44" customBuiltin="1"/>
    <cellStyle name="60% - 4. jelölőszín 2" xfId="50"/>
    <cellStyle name="60% - 5. jelölőszín" xfId="51" builtinId="48" customBuiltin="1"/>
    <cellStyle name="60% - 5. jelölőszín 2" xfId="52"/>
    <cellStyle name="60% - 6. jelölőszín" xfId="53" builtinId="52" customBuiltin="1"/>
    <cellStyle name="60% - 6. jelölőszín 2" xfId="54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61"/>
    <cellStyle name="Accent2" xfId="62"/>
    <cellStyle name="Accent3" xfId="63"/>
    <cellStyle name="Accent4" xfId="64"/>
    <cellStyle name="Accent5" xfId="65"/>
    <cellStyle name="Accent6" xfId="66"/>
    <cellStyle name="Bad" xfId="67"/>
    <cellStyle name="Bevitel" xfId="68" builtinId="20" customBuiltin="1"/>
    <cellStyle name="Bevitel 2" xfId="69"/>
    <cellStyle name="Calculation" xfId="70"/>
    <cellStyle name="Check Cell" xfId="71"/>
    <cellStyle name="Cím" xfId="72" builtinId="15" customBuiltin="1"/>
    <cellStyle name="Címsor 1" xfId="73" builtinId="16" customBuiltin="1"/>
    <cellStyle name="Címsor 1 2" xfId="74"/>
    <cellStyle name="Címsor 2" xfId="75" builtinId="17" customBuiltin="1"/>
    <cellStyle name="Címsor 2 2" xfId="76"/>
    <cellStyle name="Címsor 3" xfId="77" builtinId="18" customBuiltin="1"/>
    <cellStyle name="Címsor 3 2" xfId="78"/>
    <cellStyle name="Címsor 4" xfId="79" builtinId="19" customBuiltin="1"/>
    <cellStyle name="Címsor 4 2" xfId="80"/>
    <cellStyle name="Ellenőrzőcella" xfId="81" builtinId="23" customBuiltin="1"/>
    <cellStyle name="Ellenőrzőcella 2" xfId="82"/>
    <cellStyle name="Explanatory Text" xfId="83"/>
    <cellStyle name="Ezres" xfId="84" builtinId="3"/>
    <cellStyle name="Ezres 2" xfId="85"/>
    <cellStyle name="Figyelmeztetés" xfId="86" builtinId="11" customBuiltin="1"/>
    <cellStyle name="Figyelmeztetés 2" xfId="87"/>
    <cellStyle name="Good" xfId="88"/>
    <cellStyle name="Heading 1" xfId="89"/>
    <cellStyle name="Heading 2" xfId="90"/>
    <cellStyle name="Heading 3" xfId="91"/>
    <cellStyle name="Heading 4" xfId="92"/>
    <cellStyle name="Hivatkozott cella" xfId="93" builtinId="24" customBuiltin="1"/>
    <cellStyle name="Hivatkozott cella 2" xfId="94"/>
    <cellStyle name="Input" xfId="95"/>
    <cellStyle name="Jegyzet" xfId="96" builtinId="10" customBuiltin="1"/>
    <cellStyle name="Jegyzet 2" xfId="97"/>
    <cellStyle name="Jelölőszín (1)" xfId="98" builtinId="29" customBuiltin="1"/>
    <cellStyle name="Jelölőszín (1) 2" xfId="99"/>
    <cellStyle name="Jelölőszín (2)" xfId="100" builtinId="33" customBuiltin="1"/>
    <cellStyle name="Jelölőszín (2) 2" xfId="101"/>
    <cellStyle name="Jelölőszín (3)" xfId="102" builtinId="37" customBuiltin="1"/>
    <cellStyle name="Jelölőszín (3) 2" xfId="103"/>
    <cellStyle name="Jelölőszín (4)" xfId="104" builtinId="41" customBuiltin="1"/>
    <cellStyle name="Jelölőszín (4) 2" xfId="105"/>
    <cellStyle name="Jelölőszín (5)" xfId="106" builtinId="45" customBuiltin="1"/>
    <cellStyle name="Jelölőszín (5) 2" xfId="107"/>
    <cellStyle name="Jelölőszín (6)" xfId="108" builtinId="49" customBuiltin="1"/>
    <cellStyle name="Jelölőszín (6) 2" xfId="109"/>
    <cellStyle name="Jó" xfId="110" builtinId="26" customBuiltin="1"/>
    <cellStyle name="Jó 2" xfId="111"/>
    <cellStyle name="Kimenet" xfId="112" builtinId="21" customBuiltin="1"/>
    <cellStyle name="Kimenet 2" xfId="113"/>
    <cellStyle name="Linked Cell" xfId="114"/>
    <cellStyle name="Magyarázó szöveg" xfId="115" builtinId="53" customBuiltin="1"/>
    <cellStyle name="Magyarázó szöveg 2" xfId="116"/>
    <cellStyle name="Neutral" xfId="117"/>
    <cellStyle name="Normál" xfId="0" builtinId="0"/>
    <cellStyle name="Normál 2" xfId="118"/>
    <cellStyle name="Normál 3" xfId="119"/>
    <cellStyle name="Normál_   5    (2)" xfId="120"/>
    <cellStyle name="Normál_   5    (2)_KÖLTSÉGVETÉS_2015." xfId="121"/>
    <cellStyle name="Normál_   5-a    (2)" xfId="122"/>
    <cellStyle name="Normál_   7   x" xfId="123"/>
    <cellStyle name="Normál_   7   x_2012. III.negyedévi ei. módosítás" xfId="124"/>
    <cellStyle name="Normál_   7   x_2012. III.negyedévi ei. módosítás_6.a" xfId="125"/>
    <cellStyle name="Normál_   7   x_2012. III.negyedévi ei. módosítás_Intézményi táblák" xfId="126"/>
    <cellStyle name="Normál_   7   x_2012. III.negyedévi ei. módosítás_táj.2" xfId="127"/>
    <cellStyle name="Normál_   7   x_2014_ktsv tervezet_btcs_6.a" xfId="128"/>
    <cellStyle name="Normál_   7   x_7" xfId="129"/>
    <cellStyle name="Normál_   7   x_7_6.a" xfId="130"/>
    <cellStyle name="Normál_   7   x_Másolat eredetije2014. műk-beru-felúj." xfId="131"/>
    <cellStyle name="Normál_   7   x_Másolat eredetije2014. műk-beru-felúj._6.a" xfId="132"/>
    <cellStyle name="Normál_   7   x_Másolat eredetije2014. műk-beru-felúj._Intézményi táblák" xfId="133"/>
    <cellStyle name="Normál_  3   _2010.évi állami_állami  tám." xfId="134"/>
    <cellStyle name="Normál_2012. évi beszámoló 5.a 6a" xfId="135"/>
    <cellStyle name="Normál_2014. évi hitelek" xfId="136"/>
    <cellStyle name="Normál_2016. évben adott támogatások" xfId="137"/>
    <cellStyle name="Normál_2016.egyénikerigények" xfId="138"/>
    <cellStyle name="Normál_213_évi_költségvetés_MCS" xfId="139"/>
    <cellStyle name="Normál_213_évi_költségvetés_MCS_2015.utólagos ei. módosítás " xfId="140"/>
    <cellStyle name="Normál_213_évi_költségvetés_MCS_Intézményi táblák" xfId="141"/>
    <cellStyle name="Normál_3" xfId="142"/>
    <cellStyle name="Normál_Európai Uniós pályázatok 2009.01.15. átdolgozott" xfId="143"/>
    <cellStyle name="Normál_Intézmények 2014" xfId="144"/>
    <cellStyle name="Normál_INTKIA96" xfId="145"/>
    <cellStyle name="Normál_Kötelezettségvállalások" xfId="146"/>
    <cellStyle name="Normál_Létszám 2014. évi ktgvetés" xfId="147"/>
    <cellStyle name="Normál_Másolat eredetije2014. műk-beru-felúj." xfId="148"/>
    <cellStyle name="Normál_Munka1" xfId="149"/>
    <cellStyle name="Normál_Munka2 (2)" xfId="150"/>
    <cellStyle name="Normál_Munka2 (2) 2" xfId="151"/>
    <cellStyle name="Normál_Munka2 (2)_KÖLTSÉGVETÉS_2015." xfId="152"/>
    <cellStyle name="Normál_Munka2 (2)_táj.1." xfId="153"/>
    <cellStyle name="Normál_Munka3 (2)" xfId="154"/>
    <cellStyle name="Normál_Munka3 (2)_Másolat eredetije2014. műk-beru-felúj." xfId="155"/>
    <cellStyle name="Normál_Munka3 (2)_Másolat eredetije2014. műk-beru-felúj._2015.utólagos ei. módosítás " xfId="156"/>
    <cellStyle name="Normál_Munka3 (2)_Másolat eredetije2014. műk-beru-felúj._6.a" xfId="157"/>
    <cellStyle name="Normál_Munka3 (2)_Másolat eredetije2014. műk-beru-felúj._Intézményi táblák" xfId="158"/>
    <cellStyle name="Normál_Munka3 (2)_Másolat eredetije2014. műk-beru-felúj._táj.2" xfId="159"/>
    <cellStyle name="Normál_Műszaki Osztály fejlesztés2016" xfId="160"/>
    <cellStyle name="Normál_ÖKIADELÖ" xfId="161"/>
    <cellStyle name="Normál_Részv-Üzletrész leltár M15.sora" xfId="162"/>
    <cellStyle name="Normál_segítség2_10.a" xfId="163"/>
    <cellStyle name="Normál_Táblázat beszámolóhoz" xfId="164"/>
    <cellStyle name="Normal_tanusitv" xfId="165"/>
    <cellStyle name="Normál_Tárgyi eszk.értékcsökkenése" xfId="166"/>
    <cellStyle name="Normál_Vagyonkimutatás" xfId="167"/>
    <cellStyle name="Normál_Zárszámadás_mell2" xfId="168"/>
    <cellStyle name="Normál_zárszámadás99" xfId="169"/>
    <cellStyle name="Normál_zárszámadás99_10.a" xfId="170"/>
    <cellStyle name="Note" xfId="171"/>
    <cellStyle name="Output" xfId="172"/>
    <cellStyle name="Összesen" xfId="173" builtinId="25" customBuiltin="1"/>
    <cellStyle name="Összesen 2" xfId="174"/>
    <cellStyle name="Rossz" xfId="175" builtinId="27" customBuiltin="1"/>
    <cellStyle name="Rossz 2" xfId="176"/>
    <cellStyle name="Semleges" xfId="177" builtinId="28" customBuiltin="1"/>
    <cellStyle name="Semleges 2" xfId="178"/>
    <cellStyle name="Számítás" xfId="179" builtinId="22" customBuiltin="1"/>
    <cellStyle name="Számítás 2" xfId="180"/>
    <cellStyle name="Title" xfId="181"/>
    <cellStyle name="Total" xfId="182"/>
    <cellStyle name="Warning Text" xfId="18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workbookViewId="0">
      <selection activeCell="A22" sqref="A22"/>
    </sheetView>
  </sheetViews>
  <sheetFormatPr defaultRowHeight="12"/>
  <cols>
    <col min="1" max="1" width="40.5" style="44" customWidth="1"/>
    <col min="2" max="2" width="13" style="44" customWidth="1"/>
    <col min="3" max="3" width="13.6640625" style="44" customWidth="1"/>
    <col min="4" max="4" width="11.83203125" style="44" customWidth="1"/>
    <col min="5" max="5" width="10" style="1" customWidth="1"/>
    <col min="6" max="6" width="2" style="43" customWidth="1"/>
    <col min="7" max="7" width="42.33203125" style="44" customWidth="1"/>
    <col min="8" max="8" width="14.1640625" style="44" customWidth="1"/>
    <col min="9" max="9" width="11" style="44" customWidth="1"/>
    <col min="10" max="10" width="12.6640625" style="44" customWidth="1"/>
    <col min="11" max="11" width="10.1640625" style="1" customWidth="1"/>
    <col min="12" max="16384" width="9.33203125" style="28"/>
  </cols>
  <sheetData>
    <row r="1" spans="1:11" s="35" customFormat="1" ht="39.950000000000003" customHeight="1">
      <c r="A1" s="250"/>
      <c r="B1" s="250" t="s">
        <v>1962</v>
      </c>
      <c r="C1" s="250" t="s">
        <v>1963</v>
      </c>
      <c r="D1" s="250" t="s">
        <v>1786</v>
      </c>
      <c r="E1" s="250" t="s">
        <v>177</v>
      </c>
      <c r="F1" s="34"/>
      <c r="G1" s="250" t="s">
        <v>1011</v>
      </c>
      <c r="H1" s="250" t="s">
        <v>1962</v>
      </c>
      <c r="I1" s="250" t="s">
        <v>1963</v>
      </c>
      <c r="J1" s="250" t="s">
        <v>1786</v>
      </c>
      <c r="K1" s="250" t="s">
        <v>177</v>
      </c>
    </row>
    <row r="2" spans="1:11" s="38" customFormat="1" ht="12.95" customHeight="1">
      <c r="A2" s="36" t="s">
        <v>232</v>
      </c>
      <c r="B2" s="23"/>
      <c r="C2" s="36"/>
      <c r="D2" s="36"/>
      <c r="E2" s="23"/>
      <c r="F2" s="37"/>
      <c r="G2" s="36" t="s">
        <v>233</v>
      </c>
      <c r="H2" s="36"/>
      <c r="I2" s="36"/>
      <c r="J2" s="36"/>
      <c r="K2" s="23"/>
    </row>
    <row r="3" spans="1:11" ht="24.95" customHeight="1">
      <c r="A3" s="39" t="s">
        <v>302</v>
      </c>
      <c r="B3" s="22">
        <v>4093672</v>
      </c>
      <c r="C3" s="39">
        <v>3631938</v>
      </c>
      <c r="D3" s="39">
        <v>4310992</v>
      </c>
      <c r="E3" s="293">
        <f>D3/C3*100</f>
        <v>118.69673986725545</v>
      </c>
      <c r="F3" s="40"/>
      <c r="G3" s="39" t="s">
        <v>657</v>
      </c>
      <c r="H3" s="22">
        <v>6505953</v>
      </c>
      <c r="I3" s="39">
        <v>6977513</v>
      </c>
      <c r="J3" s="39">
        <v>6640109</v>
      </c>
      <c r="K3" s="293">
        <f>J3/I3*100</f>
        <v>95.164408866024331</v>
      </c>
    </row>
    <row r="4" spans="1:11" ht="15" customHeight="1">
      <c r="A4" s="39" t="s">
        <v>303</v>
      </c>
      <c r="B4" s="14">
        <v>5400150</v>
      </c>
      <c r="C4" s="39">
        <v>5398650</v>
      </c>
      <c r="D4" s="39">
        <v>5420178</v>
      </c>
      <c r="E4" s="293">
        <f>D4/C4*100</f>
        <v>100.39876635825624</v>
      </c>
      <c r="F4" s="40"/>
      <c r="G4" s="42" t="s">
        <v>659</v>
      </c>
      <c r="H4" s="22">
        <v>3084072</v>
      </c>
      <c r="I4" s="39">
        <v>3636230</v>
      </c>
      <c r="J4" s="39">
        <v>2512746</v>
      </c>
      <c r="K4" s="293">
        <f t="shared" ref="K4:K25" si="0">J4/I4*100</f>
        <v>69.103054537254252</v>
      </c>
    </row>
    <row r="5" spans="1:11" ht="22.5" customHeight="1">
      <c r="A5" s="39" t="s">
        <v>304</v>
      </c>
      <c r="B5" s="14">
        <v>1941270</v>
      </c>
      <c r="C5" s="39">
        <v>2151212</v>
      </c>
      <c r="D5" s="39">
        <v>2070561</v>
      </c>
      <c r="E5" s="293">
        <f>D5/C5*100</f>
        <v>96.25090414147931</v>
      </c>
      <c r="F5" s="40"/>
      <c r="G5" s="39" t="s">
        <v>940</v>
      </c>
      <c r="H5" s="22">
        <v>2077925</v>
      </c>
      <c r="I5" s="39">
        <v>1614688</v>
      </c>
      <c r="J5" s="39">
        <v>1589014</v>
      </c>
      <c r="K5" s="293">
        <f t="shared" si="0"/>
        <v>98.409971461979026</v>
      </c>
    </row>
    <row r="6" spans="1:11" ht="20.100000000000001" customHeight="1">
      <c r="A6" s="39" t="s">
        <v>305</v>
      </c>
      <c r="B6" s="22">
        <v>78450</v>
      </c>
      <c r="C6" s="39">
        <v>115149</v>
      </c>
      <c r="D6" s="39">
        <v>116070</v>
      </c>
      <c r="E6" s="293">
        <f>D6/C6*100</f>
        <v>100.79983325951594</v>
      </c>
      <c r="F6" s="40"/>
      <c r="G6" s="39" t="s">
        <v>234</v>
      </c>
      <c r="H6" s="14">
        <v>312770</v>
      </c>
      <c r="I6" s="39">
        <v>270984</v>
      </c>
      <c r="J6" s="39"/>
      <c r="K6" s="293">
        <f t="shared" si="0"/>
        <v>0</v>
      </c>
    </row>
    <row r="7" spans="1:11" ht="14.1" customHeight="1">
      <c r="A7" s="41" t="s">
        <v>237</v>
      </c>
      <c r="B7" s="41">
        <f>SUM(B3+B4+B5+B6)</f>
        <v>11513542</v>
      </c>
      <c r="C7" s="41">
        <f>SUM(C3+C4+C5+C6)</f>
        <v>11296949</v>
      </c>
      <c r="D7" s="41">
        <f>SUM(D3+D4+D5+D6)</f>
        <v>11917801</v>
      </c>
      <c r="E7" s="960">
        <f>D7/C7*100</f>
        <v>105.49574933904719</v>
      </c>
      <c r="F7" s="40"/>
      <c r="G7" s="39" t="s">
        <v>235</v>
      </c>
      <c r="H7" s="22">
        <v>9000</v>
      </c>
      <c r="I7" s="39">
        <v>2435</v>
      </c>
      <c r="J7" s="39"/>
      <c r="K7" s="293">
        <f t="shared" si="0"/>
        <v>0</v>
      </c>
    </row>
    <row r="8" spans="1:11" ht="14.1" customHeight="1">
      <c r="A8" s="42" t="s">
        <v>306</v>
      </c>
      <c r="B8" s="41"/>
      <c r="C8" s="41"/>
      <c r="D8" s="41"/>
      <c r="E8" s="293"/>
      <c r="F8" s="40"/>
      <c r="G8" s="41" t="s">
        <v>236</v>
      </c>
      <c r="H8" s="36">
        <f>SUM(H2:H7)</f>
        <v>11989720</v>
      </c>
      <c r="I8" s="36">
        <f>SUM(I2:I7)</f>
        <v>12501850</v>
      </c>
      <c r="J8" s="36">
        <f>SUM(J2:J7)</f>
        <v>10741869</v>
      </c>
      <c r="K8" s="960">
        <f t="shared" si="0"/>
        <v>85.922235509144656</v>
      </c>
    </row>
    <row r="9" spans="1:11" ht="24.95" customHeight="1">
      <c r="A9" s="42" t="s">
        <v>307</v>
      </c>
      <c r="B9" s="52">
        <v>583970</v>
      </c>
      <c r="C9" s="42">
        <v>963398</v>
      </c>
      <c r="D9" s="42">
        <v>963398</v>
      </c>
      <c r="E9" s="293">
        <f>D9/C9*100</f>
        <v>100</v>
      </c>
      <c r="F9" s="40"/>
      <c r="G9" s="42" t="s">
        <v>794</v>
      </c>
      <c r="H9" s="36">
        <v>72571</v>
      </c>
      <c r="I9" s="39">
        <v>72571</v>
      </c>
      <c r="J9" s="39">
        <v>72571</v>
      </c>
      <c r="K9" s="293">
        <f t="shared" si="0"/>
        <v>100</v>
      </c>
    </row>
    <row r="10" spans="1:11" s="38" customFormat="1" ht="24.95" customHeight="1">
      <c r="A10" s="42" t="s">
        <v>308</v>
      </c>
      <c r="B10" s="26"/>
      <c r="C10" s="42">
        <v>152</v>
      </c>
      <c r="D10" s="42">
        <v>152</v>
      </c>
      <c r="E10" s="293">
        <f>D10/C10*100</f>
        <v>100</v>
      </c>
      <c r="F10" s="40"/>
      <c r="G10" s="42"/>
      <c r="H10" s="22"/>
      <c r="I10" s="39"/>
      <c r="J10" s="39"/>
      <c r="K10" s="293"/>
    </row>
    <row r="11" spans="1:11" s="38" customFormat="1" ht="24.95" customHeight="1">
      <c r="A11" s="42" t="s">
        <v>1284</v>
      </c>
      <c r="B11" s="26"/>
      <c r="C11" s="42"/>
      <c r="D11" s="42">
        <v>73021</v>
      </c>
      <c r="E11" s="293"/>
      <c r="F11" s="40"/>
      <c r="G11" s="42"/>
      <c r="H11" s="22"/>
      <c r="I11" s="39"/>
      <c r="J11" s="39"/>
      <c r="K11" s="293"/>
    </row>
    <row r="12" spans="1:11" s="38" customFormat="1" ht="12" customHeight="1">
      <c r="A12" s="251" t="s">
        <v>1937</v>
      </c>
      <c r="B12" s="252">
        <f>SUM(B7:B11)</f>
        <v>12097512</v>
      </c>
      <c r="C12" s="252">
        <f>SUM(C7:C11)</f>
        <v>12260499</v>
      </c>
      <c r="D12" s="252">
        <f>SUM(D7:D11)</f>
        <v>12954372</v>
      </c>
      <c r="E12" s="294">
        <f>D12/C12*100</f>
        <v>105.65941891924626</v>
      </c>
      <c r="F12" s="40"/>
      <c r="G12" s="254" t="s">
        <v>238</v>
      </c>
      <c r="H12" s="254">
        <f>SUM(H8:H10)</f>
        <v>12062291</v>
      </c>
      <c r="I12" s="254">
        <f>SUM(I8:I10)</f>
        <v>12574421</v>
      </c>
      <c r="J12" s="254">
        <f>SUM(J8:J10)</f>
        <v>10814440</v>
      </c>
      <c r="K12" s="294">
        <f t="shared" si="0"/>
        <v>86.003482784614889</v>
      </c>
    </row>
    <row r="13" spans="1:11" ht="14.1" customHeight="1">
      <c r="A13" s="36" t="s">
        <v>1938</v>
      </c>
      <c r="B13" s="22"/>
      <c r="C13" s="36"/>
      <c r="D13" s="36"/>
      <c r="E13" s="293"/>
      <c r="F13" s="40"/>
      <c r="G13" s="36" t="s">
        <v>1936</v>
      </c>
      <c r="H13" s="41"/>
      <c r="I13" s="36"/>
      <c r="J13" s="36"/>
      <c r="K13" s="293"/>
    </row>
    <row r="14" spans="1:11" ht="24" customHeight="1">
      <c r="A14" s="39" t="s">
        <v>309</v>
      </c>
      <c r="B14" s="22">
        <v>1751901</v>
      </c>
      <c r="C14" s="39">
        <v>8994635</v>
      </c>
      <c r="D14" s="39">
        <v>8187865</v>
      </c>
      <c r="E14" s="293">
        <f>D14/C14*100</f>
        <v>91.030542095371288</v>
      </c>
      <c r="F14" s="40"/>
      <c r="G14" s="39" t="s">
        <v>310</v>
      </c>
      <c r="H14" s="39">
        <v>393738</v>
      </c>
      <c r="I14" s="39">
        <v>479458</v>
      </c>
      <c r="J14" s="39">
        <v>411645</v>
      </c>
      <c r="K14" s="293">
        <f t="shared" si="0"/>
        <v>85.856321095904121</v>
      </c>
    </row>
    <row r="15" spans="1:11" ht="20.100000000000001" customHeight="1">
      <c r="A15" s="39" t="s">
        <v>1153</v>
      </c>
      <c r="B15" s="26">
        <v>82800</v>
      </c>
      <c r="C15" s="39">
        <v>129808</v>
      </c>
      <c r="D15" s="39">
        <v>139041</v>
      </c>
      <c r="E15" s="293">
        <f>D15/C15*100</f>
        <v>107.11281276962899</v>
      </c>
      <c r="F15" s="40"/>
      <c r="G15" s="39" t="s">
        <v>1939</v>
      </c>
      <c r="H15" s="22">
        <v>3633144</v>
      </c>
      <c r="I15" s="39">
        <v>10628600</v>
      </c>
      <c r="J15" s="39">
        <v>3307158</v>
      </c>
      <c r="K15" s="293">
        <f t="shared" si="0"/>
        <v>31.115650226746705</v>
      </c>
    </row>
    <row r="16" spans="1:11" ht="15" customHeight="1">
      <c r="A16" s="39" t="s">
        <v>1154</v>
      </c>
      <c r="B16" s="26">
        <v>108000</v>
      </c>
      <c r="C16" s="39">
        <v>154355</v>
      </c>
      <c r="D16" s="39">
        <v>169641</v>
      </c>
      <c r="E16" s="293">
        <f>D16/C16*100</f>
        <v>109.90314534676557</v>
      </c>
      <c r="F16" s="40"/>
      <c r="G16" s="39" t="s">
        <v>660</v>
      </c>
      <c r="H16" s="26">
        <v>68247</v>
      </c>
      <c r="I16" s="39">
        <v>152581</v>
      </c>
      <c r="J16" s="39">
        <v>106217</v>
      </c>
      <c r="K16" s="293">
        <f t="shared" si="0"/>
        <v>69.613516755035036</v>
      </c>
    </row>
    <row r="17" spans="1:11" ht="24.95" customHeight="1">
      <c r="A17" s="39" t="s">
        <v>1155</v>
      </c>
      <c r="B17" s="26">
        <v>754813</v>
      </c>
      <c r="C17" s="39">
        <v>823535</v>
      </c>
      <c r="D17" s="39">
        <v>574689</v>
      </c>
      <c r="E17" s="293">
        <f>D17/C17*100</f>
        <v>69.783190756919865</v>
      </c>
      <c r="F17" s="40"/>
      <c r="G17" s="39" t="s">
        <v>1940</v>
      </c>
      <c r="H17" s="22">
        <v>1141251</v>
      </c>
      <c r="I17" s="39">
        <v>2092939</v>
      </c>
      <c r="J17" s="39">
        <v>810761</v>
      </c>
      <c r="K17" s="293">
        <f t="shared" si="0"/>
        <v>38.737918305311339</v>
      </c>
    </row>
    <row r="18" spans="1:11" ht="25.5" customHeight="1">
      <c r="A18" s="41" t="s">
        <v>1942</v>
      </c>
      <c r="B18" s="36">
        <f>SUM(B14:B17)</f>
        <v>2697514</v>
      </c>
      <c r="C18" s="36">
        <f>SUM(C14:C17)</f>
        <v>10102333</v>
      </c>
      <c r="D18" s="36">
        <f>SUM(D14:D17)</f>
        <v>9071236</v>
      </c>
      <c r="E18" s="960">
        <f>D18/C18*100</f>
        <v>89.793476417774002</v>
      </c>
      <c r="F18" s="37"/>
      <c r="G18" s="39" t="s">
        <v>660</v>
      </c>
      <c r="H18" s="22">
        <v>11827</v>
      </c>
      <c r="I18" s="39">
        <v>37025</v>
      </c>
      <c r="J18" s="39">
        <v>30429</v>
      </c>
      <c r="K18" s="293">
        <f t="shared" si="0"/>
        <v>82.185010128291694</v>
      </c>
    </row>
    <row r="19" spans="1:11" ht="17.25" customHeight="1">
      <c r="A19" s="42" t="s">
        <v>306</v>
      </c>
      <c r="B19" s="36"/>
      <c r="C19" s="36"/>
      <c r="D19" s="36"/>
      <c r="E19" s="293"/>
      <c r="F19" s="37"/>
      <c r="G19" s="39" t="s">
        <v>1941</v>
      </c>
      <c r="H19" s="22">
        <v>10000</v>
      </c>
      <c r="I19" s="39">
        <v>1404</v>
      </c>
      <c r="J19" s="39"/>
      <c r="K19" s="293">
        <f t="shared" si="0"/>
        <v>0</v>
      </c>
    </row>
    <row r="20" spans="1:11" ht="18.75" customHeight="1">
      <c r="A20" s="42" t="s">
        <v>1285</v>
      </c>
      <c r="B20" s="39">
        <v>78000</v>
      </c>
      <c r="C20" s="39">
        <v>1032780</v>
      </c>
      <c r="D20" s="39">
        <v>48310</v>
      </c>
      <c r="E20" s="293">
        <f>D20/C20*100</f>
        <v>4.6776661050756205</v>
      </c>
      <c r="F20" s="40"/>
      <c r="G20" s="39" t="s">
        <v>311</v>
      </c>
      <c r="H20" s="22">
        <v>5896</v>
      </c>
      <c r="I20" s="39">
        <v>5896</v>
      </c>
      <c r="J20" s="39">
        <v>3890</v>
      </c>
      <c r="K20" s="293">
        <f t="shared" si="0"/>
        <v>65.976933514246952</v>
      </c>
    </row>
    <row r="21" spans="1:11" ht="24">
      <c r="A21" s="42" t="s">
        <v>1286</v>
      </c>
      <c r="B21" s="52">
        <v>2090086</v>
      </c>
      <c r="C21" s="39">
        <v>2103898</v>
      </c>
      <c r="D21" s="39">
        <v>2103898</v>
      </c>
      <c r="E21" s="293">
        <f>D21/C21*100</f>
        <v>100</v>
      </c>
      <c r="F21" s="40"/>
      <c r="G21" s="41" t="s">
        <v>1943</v>
      </c>
      <c r="H21" s="36">
        <f>SUM(H14+H15+H17+H19+H20)</f>
        <v>5184029</v>
      </c>
      <c r="I21" s="36">
        <f>SUM(I14+I15+I17+I19+I20)</f>
        <v>13208297</v>
      </c>
      <c r="J21" s="36">
        <f>SUM(J14+J15+J17+J19+J20)</f>
        <v>4533454</v>
      </c>
      <c r="K21" s="960">
        <f t="shared" si="0"/>
        <v>34.322774540881383</v>
      </c>
    </row>
    <row r="22" spans="1:11" ht="18.75" customHeight="1">
      <c r="A22" s="1025" t="s">
        <v>383</v>
      </c>
      <c r="B22" s="39">
        <v>284541</v>
      </c>
      <c r="C22" s="39">
        <v>284541</v>
      </c>
      <c r="D22" s="39">
        <v>205040</v>
      </c>
      <c r="E22" s="293">
        <f>D22/C22*100</f>
        <v>72.059914036992907</v>
      </c>
      <c r="F22" s="40"/>
      <c r="G22" s="42" t="s">
        <v>312</v>
      </c>
      <c r="H22" s="22"/>
      <c r="I22" s="36"/>
      <c r="J22" s="36"/>
      <c r="K22" s="960"/>
    </row>
    <row r="23" spans="1:11" ht="12.95" customHeight="1">
      <c r="A23" s="295"/>
      <c r="B23" s="39"/>
      <c r="C23" s="39"/>
      <c r="D23" s="39"/>
      <c r="E23" s="293"/>
      <c r="F23" s="40"/>
      <c r="G23" s="42" t="s">
        <v>313</v>
      </c>
      <c r="H23" s="22">
        <v>1333</v>
      </c>
      <c r="I23" s="42">
        <v>1333</v>
      </c>
      <c r="J23" s="42">
        <v>1200</v>
      </c>
      <c r="K23" s="959">
        <f t="shared" si="0"/>
        <v>90.022505626406598</v>
      </c>
    </row>
    <row r="24" spans="1:11" s="35" customFormat="1" ht="23.1" customHeight="1">
      <c r="A24" s="254" t="s">
        <v>1944</v>
      </c>
      <c r="B24" s="252">
        <f>SUM(B18:B23)</f>
        <v>5150141</v>
      </c>
      <c r="C24" s="252">
        <f>SUM(C18:C23)</f>
        <v>13523552</v>
      </c>
      <c r="D24" s="252">
        <f>SUM(D18:D23)</f>
        <v>11428484</v>
      </c>
      <c r="E24" s="294">
        <f>D24/C24*100</f>
        <v>84.508004997503619</v>
      </c>
      <c r="F24" s="37"/>
      <c r="G24" s="254" t="s">
        <v>1945</v>
      </c>
      <c r="H24" s="252">
        <f>SUM(H21:H23)</f>
        <v>5185362</v>
      </c>
      <c r="I24" s="252">
        <f>SUM(I21:I23)</f>
        <v>13209630</v>
      </c>
      <c r="J24" s="252">
        <f>SUM(J21:J23)</f>
        <v>4534654</v>
      </c>
      <c r="K24" s="294">
        <f t="shared" si="0"/>
        <v>34.328395269208904</v>
      </c>
    </row>
    <row r="25" spans="1:11" s="35" customFormat="1" ht="20.100000000000001" customHeight="1">
      <c r="A25" s="254" t="s">
        <v>661</v>
      </c>
      <c r="B25" s="252">
        <f>SUM(B12+B24)</f>
        <v>17247653</v>
      </c>
      <c r="C25" s="252">
        <f>SUM(C12+C24)</f>
        <v>25784051</v>
      </c>
      <c r="D25" s="252">
        <f>SUM(D12+D24)</f>
        <v>24382856</v>
      </c>
      <c r="E25" s="294">
        <f>D25/C25*100</f>
        <v>94.565652232071685</v>
      </c>
      <c r="F25" s="40"/>
      <c r="G25" s="254" t="s">
        <v>661</v>
      </c>
      <c r="H25" s="254">
        <f>SUM(H12+H24)</f>
        <v>17247653</v>
      </c>
      <c r="I25" s="254">
        <f>SUM(I12+I24)</f>
        <v>25784051</v>
      </c>
      <c r="J25" s="254">
        <f>SUM(J12+J24)</f>
        <v>15349094</v>
      </c>
      <c r="K25" s="294">
        <f t="shared" si="0"/>
        <v>59.529412193607591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horizontalDpi="300" verticalDpi="300" r:id="rId1"/>
  <headerFooter alignWithMargins="0">
    <oddHeader>&amp;C&amp;"Times New Roman CE,Félkövér dőlt"ZALAEGERSZEG MEGYEI  JOGÚ  VÁROS  ÖNKORMÁNYZATA
BEVÉTELEINEK  ÉS  KIADÁSAINAK   MÉRLEGE
2016.  ÉVBEN
&amp;R&amp;"Times New Roman CE,Félkövér dőlt"1. tábla
Adatok: E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48"/>
  <sheetViews>
    <sheetView topLeftCell="A19" workbookViewId="0">
      <selection activeCell="A38" sqref="A38"/>
    </sheetView>
  </sheetViews>
  <sheetFormatPr defaultRowHeight="12"/>
  <cols>
    <col min="1" max="1" width="8.33203125" style="50" customWidth="1"/>
    <col min="2" max="2" width="58.33203125" style="44" customWidth="1"/>
    <col min="3" max="3" width="11.83203125" style="44" customWidth="1"/>
    <col min="4" max="5" width="11.83203125" style="28" customWidth="1"/>
    <col min="6" max="6" width="10" style="28" customWidth="1"/>
    <col min="7" max="16384" width="9.33203125" style="28"/>
  </cols>
  <sheetData>
    <row r="1" spans="1:6" s="35" customFormat="1" ht="57.75" customHeight="1">
      <c r="A1" s="245" t="s">
        <v>1117</v>
      </c>
      <c r="B1" s="245" t="s">
        <v>1011</v>
      </c>
      <c r="C1" s="245" t="s">
        <v>1964</v>
      </c>
      <c r="D1" s="245" t="s">
        <v>1965</v>
      </c>
      <c r="E1" s="246" t="s">
        <v>1786</v>
      </c>
      <c r="F1" s="247" t="s">
        <v>177</v>
      </c>
    </row>
    <row r="2" spans="1:6" s="47" customFormat="1" ht="14.45" customHeight="1">
      <c r="A2" s="45" t="s">
        <v>1118</v>
      </c>
      <c r="B2" s="46" t="s">
        <v>1946</v>
      </c>
      <c r="C2" s="46"/>
      <c r="D2" s="190"/>
      <c r="E2" s="190"/>
      <c r="F2" s="228"/>
    </row>
    <row r="3" spans="1:6" s="35" customFormat="1" ht="14.45" customHeight="1">
      <c r="A3" s="45" t="s">
        <v>1119</v>
      </c>
      <c r="B3" s="46" t="s">
        <v>1120</v>
      </c>
      <c r="C3" s="48"/>
      <c r="D3" s="189"/>
      <c r="E3" s="189"/>
      <c r="F3" s="204"/>
    </row>
    <row r="4" spans="1:6" s="35" customFormat="1" ht="14.45" customHeight="1">
      <c r="A4" s="83" t="s">
        <v>1121</v>
      </c>
      <c r="B4" s="48" t="s">
        <v>1122</v>
      </c>
      <c r="C4" s="48"/>
      <c r="D4" s="189"/>
      <c r="E4" s="189"/>
      <c r="F4" s="204"/>
    </row>
    <row r="5" spans="1:6" s="35" customFormat="1" ht="14.45" customHeight="1">
      <c r="A5" s="71" t="s">
        <v>1123</v>
      </c>
      <c r="B5" s="48" t="s">
        <v>1124</v>
      </c>
      <c r="C5" s="102">
        <v>5924</v>
      </c>
      <c r="D5" s="184">
        <v>5925</v>
      </c>
      <c r="E5" s="184">
        <v>5925</v>
      </c>
      <c r="F5" s="578">
        <f>E5/D5*100</f>
        <v>100</v>
      </c>
    </row>
    <row r="6" spans="1:6" s="35" customFormat="1" ht="13.5" customHeight="1">
      <c r="A6" s="71" t="s">
        <v>1125</v>
      </c>
      <c r="B6" s="48" t="s">
        <v>1126</v>
      </c>
      <c r="C6" s="102">
        <v>909916</v>
      </c>
      <c r="D6" s="184">
        <v>908092</v>
      </c>
      <c r="E6" s="184">
        <v>908092</v>
      </c>
      <c r="F6" s="578">
        <f t="shared" ref="F6:F48" si="0">E6/D6*100</f>
        <v>100</v>
      </c>
    </row>
    <row r="7" spans="1:6" s="35" customFormat="1" ht="24.95" customHeight="1">
      <c r="A7" s="71" t="s">
        <v>1127</v>
      </c>
      <c r="B7" s="48" t="s">
        <v>846</v>
      </c>
      <c r="C7" s="102">
        <v>749136</v>
      </c>
      <c r="D7" s="184">
        <v>842025</v>
      </c>
      <c r="E7" s="184">
        <v>842025</v>
      </c>
      <c r="F7" s="578">
        <f t="shared" si="0"/>
        <v>100</v>
      </c>
    </row>
    <row r="8" spans="1:6" s="35" customFormat="1" ht="15" customHeight="1">
      <c r="A8" s="71" t="s">
        <v>847</v>
      </c>
      <c r="B8" s="48" t="s">
        <v>848</v>
      </c>
      <c r="C8" s="102">
        <v>663664</v>
      </c>
      <c r="D8" s="184">
        <v>664199</v>
      </c>
      <c r="E8" s="184">
        <v>664199</v>
      </c>
      <c r="F8" s="578">
        <f t="shared" si="0"/>
        <v>100</v>
      </c>
    </row>
    <row r="9" spans="1:6" s="35" customFormat="1" ht="24.75" customHeight="1">
      <c r="A9" s="71" t="s">
        <v>849</v>
      </c>
      <c r="B9" s="48" t="s">
        <v>795</v>
      </c>
      <c r="C9" s="48"/>
      <c r="D9" s="184">
        <v>84284</v>
      </c>
      <c r="E9" s="184">
        <v>84284</v>
      </c>
      <c r="F9" s="578">
        <f t="shared" si="0"/>
        <v>100</v>
      </c>
    </row>
    <row r="10" spans="1:6" s="35" customFormat="1" ht="13.5" customHeight="1">
      <c r="A10" s="71" t="s">
        <v>1148</v>
      </c>
      <c r="B10" s="48" t="s">
        <v>1149</v>
      </c>
      <c r="C10" s="48"/>
      <c r="D10" s="184">
        <v>2929</v>
      </c>
      <c r="E10" s="184">
        <v>2929</v>
      </c>
      <c r="F10" s="578">
        <f t="shared" si="0"/>
        <v>100</v>
      </c>
    </row>
    <row r="11" spans="1:6" s="35" customFormat="1" ht="12.75" customHeight="1">
      <c r="A11" s="83" t="s">
        <v>377</v>
      </c>
      <c r="B11" s="48" t="s">
        <v>379</v>
      </c>
      <c r="C11" s="48"/>
      <c r="D11" s="184">
        <v>1545</v>
      </c>
      <c r="E11" s="184">
        <v>1545</v>
      </c>
      <c r="F11" s="578">
        <f t="shared" si="0"/>
        <v>100</v>
      </c>
    </row>
    <row r="12" spans="1:6" s="35" customFormat="1" ht="21.75" customHeight="1">
      <c r="A12" s="83" t="s">
        <v>378</v>
      </c>
      <c r="B12" s="48" t="s">
        <v>380</v>
      </c>
      <c r="C12" s="48">
        <v>89000</v>
      </c>
      <c r="D12" s="184">
        <v>89000</v>
      </c>
      <c r="E12" s="184">
        <v>70500</v>
      </c>
      <c r="F12" s="578">
        <f t="shared" si="0"/>
        <v>79.213483146067418</v>
      </c>
    </row>
    <row r="13" spans="1:6" s="35" customFormat="1" ht="24.75" customHeight="1">
      <c r="A13" s="83" t="s">
        <v>850</v>
      </c>
      <c r="B13" s="48" t="s">
        <v>851</v>
      </c>
      <c r="C13" s="48">
        <v>1676032</v>
      </c>
      <c r="D13" s="184">
        <v>1033939</v>
      </c>
      <c r="E13" s="184">
        <v>1731493</v>
      </c>
      <c r="F13" s="578">
        <f t="shared" si="0"/>
        <v>167.46568221142638</v>
      </c>
    </row>
    <row r="14" spans="1:6" s="38" customFormat="1" ht="22.5" customHeight="1">
      <c r="A14" s="245"/>
      <c r="B14" s="248" t="s">
        <v>852</v>
      </c>
      <c r="C14" s="248">
        <f>SUM(C4:C13)</f>
        <v>4093672</v>
      </c>
      <c r="D14" s="248">
        <f>SUM(D4:D13)</f>
        <v>3631938</v>
      </c>
      <c r="E14" s="248">
        <f>SUM(E4:E13)</f>
        <v>4310992</v>
      </c>
      <c r="F14" s="579">
        <f t="shared" si="0"/>
        <v>118.69673986725545</v>
      </c>
    </row>
    <row r="15" spans="1:6" s="35" customFormat="1" ht="14.45" customHeight="1">
      <c r="A15" s="45" t="s">
        <v>853</v>
      </c>
      <c r="B15" s="46" t="s">
        <v>854</v>
      </c>
      <c r="C15" s="48"/>
      <c r="D15" s="184"/>
      <c r="E15" s="119"/>
      <c r="F15" s="578"/>
    </row>
    <row r="16" spans="1:6" s="35" customFormat="1" ht="14.45" customHeight="1">
      <c r="A16" s="83" t="s">
        <v>855</v>
      </c>
      <c r="B16" s="48" t="s">
        <v>856</v>
      </c>
      <c r="C16" s="48"/>
      <c r="D16" s="184">
        <v>950062</v>
      </c>
      <c r="E16" s="184">
        <v>950062</v>
      </c>
      <c r="F16" s="578"/>
    </row>
    <row r="17" spans="1:6" s="35" customFormat="1" ht="23.25" customHeight="1">
      <c r="A17" s="83" t="s">
        <v>857</v>
      </c>
      <c r="B17" s="48" t="s">
        <v>858</v>
      </c>
      <c r="C17" s="48">
        <v>1751901</v>
      </c>
      <c r="D17" s="184">
        <v>8044573</v>
      </c>
      <c r="E17" s="184">
        <v>7237803</v>
      </c>
      <c r="F17" s="578">
        <f t="shared" si="0"/>
        <v>89.97125142627209</v>
      </c>
    </row>
    <row r="18" spans="1:6" s="38" customFormat="1" ht="23.25" customHeight="1">
      <c r="A18" s="245"/>
      <c r="B18" s="248" t="s">
        <v>859</v>
      </c>
      <c r="C18" s="248">
        <f>SUM(C16:C17)</f>
        <v>1751901</v>
      </c>
      <c r="D18" s="248">
        <f>SUM(D16:D17)</f>
        <v>8994635</v>
      </c>
      <c r="E18" s="248">
        <f>SUM(E16:E17)</f>
        <v>8187865</v>
      </c>
      <c r="F18" s="579">
        <f t="shared" si="0"/>
        <v>91.030542095371288</v>
      </c>
    </row>
    <row r="19" spans="1:6" s="35" customFormat="1" ht="14.45" customHeight="1">
      <c r="A19" s="45" t="s">
        <v>860</v>
      </c>
      <c r="B19" s="46" t="s">
        <v>1834</v>
      </c>
      <c r="C19" s="48"/>
      <c r="D19" s="119"/>
      <c r="E19" s="119"/>
      <c r="F19" s="578"/>
    </row>
    <row r="20" spans="1:6" s="35" customFormat="1" ht="14.45" customHeight="1">
      <c r="A20" s="83" t="s">
        <v>1151</v>
      </c>
      <c r="B20" s="48" t="s">
        <v>1152</v>
      </c>
      <c r="C20" s="48"/>
      <c r="D20" s="119"/>
      <c r="E20" s="119">
        <v>83</v>
      </c>
      <c r="F20" s="578"/>
    </row>
    <row r="21" spans="1:6" s="35" customFormat="1" ht="14.45" customHeight="1">
      <c r="A21" s="204" t="s">
        <v>658</v>
      </c>
      <c r="B21" s="204" t="s">
        <v>290</v>
      </c>
      <c r="C21" s="48">
        <v>924000</v>
      </c>
      <c r="D21" s="184">
        <v>924000</v>
      </c>
      <c r="E21" s="184">
        <v>950977</v>
      </c>
      <c r="F21" s="578">
        <f t="shared" si="0"/>
        <v>102.91958874458875</v>
      </c>
    </row>
    <row r="22" spans="1:6" s="35" customFormat="1" ht="14.45" customHeight="1">
      <c r="A22" s="83" t="s">
        <v>861</v>
      </c>
      <c r="B22" s="48" t="s">
        <v>862</v>
      </c>
      <c r="C22" s="48"/>
      <c r="D22" s="184"/>
      <c r="E22" s="184"/>
      <c r="F22" s="578"/>
    </row>
    <row r="23" spans="1:6" s="35" customFormat="1" ht="14.45" customHeight="1">
      <c r="A23" s="71" t="s">
        <v>863</v>
      </c>
      <c r="B23" s="48" t="s">
        <v>1150</v>
      </c>
      <c r="C23" s="48">
        <v>4220000</v>
      </c>
      <c r="D23" s="184">
        <v>4220000</v>
      </c>
      <c r="E23" s="184">
        <v>4130532</v>
      </c>
      <c r="F23" s="578">
        <f t="shared" si="0"/>
        <v>97.879905213270149</v>
      </c>
    </row>
    <row r="24" spans="1:6" s="35" customFormat="1" ht="14.45" customHeight="1">
      <c r="A24" s="71" t="s">
        <v>1966</v>
      </c>
      <c r="B24" s="48" t="s">
        <v>1967</v>
      </c>
      <c r="C24" s="48">
        <v>150</v>
      </c>
      <c r="D24" s="184"/>
      <c r="E24" s="184"/>
      <c r="F24" s="578"/>
    </row>
    <row r="25" spans="1:6" s="35" customFormat="1" ht="14.45" customHeight="1">
      <c r="A25" s="71" t="s">
        <v>864</v>
      </c>
      <c r="B25" s="48" t="s">
        <v>865</v>
      </c>
      <c r="C25" s="48">
        <v>228000</v>
      </c>
      <c r="D25" s="184">
        <v>228000</v>
      </c>
      <c r="E25" s="184">
        <v>261926</v>
      </c>
      <c r="F25" s="578">
        <f t="shared" si="0"/>
        <v>114.87982456140351</v>
      </c>
    </row>
    <row r="26" spans="1:6" s="35" customFormat="1" ht="14.25" customHeight="1">
      <c r="A26" s="71" t="s">
        <v>866</v>
      </c>
      <c r="B26" s="48" t="s">
        <v>382</v>
      </c>
      <c r="C26" s="48">
        <v>20000</v>
      </c>
      <c r="D26" s="184">
        <v>20000</v>
      </c>
      <c r="E26" s="184">
        <v>19471</v>
      </c>
      <c r="F26" s="578">
        <f t="shared" si="0"/>
        <v>97.355000000000004</v>
      </c>
    </row>
    <row r="27" spans="1:6" s="35" customFormat="1" ht="14.45" customHeight="1">
      <c r="A27" s="83" t="s">
        <v>868</v>
      </c>
      <c r="B27" s="48" t="s">
        <v>869</v>
      </c>
      <c r="C27" s="48">
        <v>8000</v>
      </c>
      <c r="D27" s="184">
        <v>6650</v>
      </c>
      <c r="E27" s="184">
        <v>57189</v>
      </c>
      <c r="F27" s="578">
        <f t="shared" si="0"/>
        <v>859.98496240601503</v>
      </c>
    </row>
    <row r="28" spans="1:6" ht="15" customHeight="1">
      <c r="A28" s="245"/>
      <c r="B28" s="248" t="s">
        <v>870</v>
      </c>
      <c r="C28" s="248">
        <f>SUM(C19:C27)</f>
        <v>5400150</v>
      </c>
      <c r="D28" s="248">
        <f>SUM(D19:D27)</f>
        <v>5398650</v>
      </c>
      <c r="E28" s="248">
        <f>SUM(E19:E27)</f>
        <v>5420178</v>
      </c>
      <c r="F28" s="579">
        <f t="shared" si="0"/>
        <v>100.39876635825624</v>
      </c>
    </row>
    <row r="29" spans="1:6" s="35" customFormat="1" ht="15" customHeight="1">
      <c r="A29" s="245" t="s">
        <v>871</v>
      </c>
      <c r="B29" s="248" t="s">
        <v>1033</v>
      </c>
      <c r="C29" s="248">
        <v>2696083</v>
      </c>
      <c r="D29" s="248">
        <v>2974747</v>
      </c>
      <c r="E29" s="248">
        <v>2645250</v>
      </c>
      <c r="F29" s="579">
        <f t="shared" si="0"/>
        <v>88.923528622770277</v>
      </c>
    </row>
    <row r="30" spans="1:6" s="35" customFormat="1" ht="15" customHeight="1">
      <c r="A30" s="45" t="s">
        <v>872</v>
      </c>
      <c r="B30" s="46" t="s">
        <v>224</v>
      </c>
      <c r="C30" s="48"/>
      <c r="D30" s="119"/>
      <c r="E30" s="119"/>
      <c r="F30" s="578"/>
    </row>
    <row r="31" spans="1:6" s="35" customFormat="1" ht="15" customHeight="1">
      <c r="A31" s="49" t="s">
        <v>873</v>
      </c>
      <c r="B31" s="48" t="s">
        <v>874</v>
      </c>
      <c r="C31" s="48">
        <v>80000</v>
      </c>
      <c r="D31" s="184">
        <v>105664</v>
      </c>
      <c r="E31" s="184">
        <v>114868</v>
      </c>
      <c r="F31" s="578">
        <f t="shared" si="0"/>
        <v>108.71062992125984</v>
      </c>
    </row>
    <row r="32" spans="1:6" s="35" customFormat="1" ht="15" customHeight="1">
      <c r="A32" s="49" t="s">
        <v>904</v>
      </c>
      <c r="B32" s="48" t="s">
        <v>905</v>
      </c>
      <c r="C32" s="48">
        <v>2800</v>
      </c>
      <c r="D32" s="184">
        <v>3750</v>
      </c>
      <c r="E32" s="184">
        <v>3779</v>
      </c>
      <c r="F32" s="578">
        <f t="shared" si="0"/>
        <v>100.77333333333334</v>
      </c>
    </row>
    <row r="33" spans="1:6" s="35" customFormat="1" ht="15" customHeight="1">
      <c r="A33" s="49" t="s">
        <v>1570</v>
      </c>
      <c r="B33" s="48" t="s">
        <v>1571</v>
      </c>
      <c r="C33" s="48"/>
      <c r="D33" s="184">
        <v>20394</v>
      </c>
      <c r="E33" s="184">
        <v>20394</v>
      </c>
      <c r="F33" s="578"/>
    </row>
    <row r="34" spans="1:6" s="35" customFormat="1" ht="15" customHeight="1">
      <c r="A34" s="249"/>
      <c r="B34" s="248" t="s">
        <v>875</v>
      </c>
      <c r="C34" s="248">
        <f>SUM(C31:C33)</f>
        <v>82800</v>
      </c>
      <c r="D34" s="248">
        <f>SUM(D31:D33)</f>
        <v>129808</v>
      </c>
      <c r="E34" s="248">
        <f>SUM(E31:E33)</f>
        <v>139041</v>
      </c>
      <c r="F34" s="579">
        <f t="shared" si="0"/>
        <v>107.11281276962899</v>
      </c>
    </row>
    <row r="35" spans="1:6" s="35" customFormat="1" ht="15" customHeight="1">
      <c r="A35" s="245" t="s">
        <v>876</v>
      </c>
      <c r="B35" s="248" t="s">
        <v>1034</v>
      </c>
      <c r="C35" s="248">
        <v>78450</v>
      </c>
      <c r="D35" s="248">
        <v>115149</v>
      </c>
      <c r="E35" s="248">
        <v>116070</v>
      </c>
      <c r="F35" s="579">
        <f t="shared" si="0"/>
        <v>100.79983325951594</v>
      </c>
    </row>
    <row r="36" spans="1:6" s="35" customFormat="1" ht="15" customHeight="1">
      <c r="A36" s="45" t="s">
        <v>877</v>
      </c>
      <c r="B36" s="46" t="s">
        <v>1035</v>
      </c>
      <c r="C36" s="46"/>
      <c r="D36" s="184"/>
      <c r="E36" s="119"/>
      <c r="F36" s="578"/>
    </row>
    <row r="37" spans="1:6" s="35" customFormat="1" ht="24.95" customHeight="1">
      <c r="A37" s="49" t="s">
        <v>2061</v>
      </c>
      <c r="B37" s="48" t="s">
        <v>878</v>
      </c>
      <c r="C37" s="48">
        <v>20000</v>
      </c>
      <c r="D37" s="48">
        <v>20000</v>
      </c>
      <c r="E37" s="48">
        <v>35339</v>
      </c>
      <c r="F37" s="578">
        <f t="shared" si="0"/>
        <v>176.69499999999999</v>
      </c>
    </row>
    <row r="38" spans="1:6" s="35" customFormat="1" ht="15" customHeight="1">
      <c r="A38" s="49" t="s">
        <v>2062</v>
      </c>
      <c r="B38" s="48" t="s">
        <v>879</v>
      </c>
      <c r="C38" s="48">
        <v>88000</v>
      </c>
      <c r="D38" s="48">
        <v>134355</v>
      </c>
      <c r="E38" s="48">
        <v>134302</v>
      </c>
      <c r="F38" s="578">
        <f t="shared" si="0"/>
        <v>99.96055226824457</v>
      </c>
    </row>
    <row r="39" spans="1:6" s="35" customFormat="1" ht="15" customHeight="1">
      <c r="A39" s="249"/>
      <c r="B39" s="248" t="s">
        <v>880</v>
      </c>
      <c r="C39" s="248">
        <f>SUM(C37:C38)</f>
        <v>108000</v>
      </c>
      <c r="D39" s="248">
        <f>SUM(D37:D38)</f>
        <v>154355</v>
      </c>
      <c r="E39" s="248">
        <f>SUM(E37:E38)</f>
        <v>169641</v>
      </c>
      <c r="F39" s="579">
        <f t="shared" si="0"/>
        <v>109.90314534676557</v>
      </c>
    </row>
    <row r="40" spans="1:6" s="35" customFormat="1" ht="15" customHeight="1">
      <c r="A40" s="245" t="s">
        <v>881</v>
      </c>
      <c r="B40" s="248" t="s">
        <v>1029</v>
      </c>
      <c r="C40" s="248">
        <f>SUM(C14+C18+C28+C29+C34+C35+C39)</f>
        <v>14211056</v>
      </c>
      <c r="D40" s="248">
        <f>SUM(D14+D18+D28+D29+D34+D35+D39)</f>
        <v>21399282</v>
      </c>
      <c r="E40" s="248">
        <f>SUM(E14+E18+E28+E29+E34+E35+E39)</f>
        <v>20989037</v>
      </c>
      <c r="F40" s="579">
        <f t="shared" si="0"/>
        <v>98.082902968426694</v>
      </c>
    </row>
    <row r="41" spans="1:6" s="35" customFormat="1" ht="15.95" customHeight="1">
      <c r="A41" s="45" t="s">
        <v>882</v>
      </c>
      <c r="B41" s="46" t="s">
        <v>1030</v>
      </c>
      <c r="C41" s="46"/>
      <c r="D41" s="184"/>
      <c r="E41" s="119"/>
      <c r="F41" s="578"/>
    </row>
    <row r="42" spans="1:6" s="35" customFormat="1" ht="14.45" customHeight="1">
      <c r="A42" s="83" t="s">
        <v>883</v>
      </c>
      <c r="B42" s="48" t="s">
        <v>884</v>
      </c>
      <c r="C42" s="48"/>
      <c r="D42" s="184"/>
      <c r="E42" s="119"/>
      <c r="F42" s="578"/>
    </row>
    <row r="43" spans="1:6" s="35" customFormat="1" ht="14.45" customHeight="1">
      <c r="A43" s="71" t="s">
        <v>885</v>
      </c>
      <c r="B43" s="48" t="s">
        <v>886</v>
      </c>
      <c r="C43" s="48">
        <v>78000</v>
      </c>
      <c r="D43" s="184">
        <v>1032780</v>
      </c>
      <c r="E43" s="184">
        <v>48310</v>
      </c>
      <c r="F43" s="578">
        <f t="shared" si="0"/>
        <v>4.6776661050756205</v>
      </c>
    </row>
    <row r="44" spans="1:6" s="35" customFormat="1" ht="14.45" customHeight="1">
      <c r="A44" s="71" t="s">
        <v>887</v>
      </c>
      <c r="B44" s="48" t="s">
        <v>1036</v>
      </c>
      <c r="C44" s="48">
        <v>2674056</v>
      </c>
      <c r="D44" s="184">
        <v>3067448</v>
      </c>
      <c r="E44" s="184">
        <v>3067448</v>
      </c>
      <c r="F44" s="578">
        <f t="shared" si="0"/>
        <v>100</v>
      </c>
    </row>
    <row r="45" spans="1:6" s="35" customFormat="1" ht="14.45" customHeight="1">
      <c r="A45" s="71" t="s">
        <v>1564</v>
      </c>
      <c r="B45" s="42" t="s">
        <v>1565</v>
      </c>
      <c r="C45" s="48"/>
      <c r="D45" s="184"/>
      <c r="E45" s="184">
        <v>73021</v>
      </c>
      <c r="F45" s="578"/>
    </row>
    <row r="46" spans="1:6" s="35" customFormat="1" ht="14.45" customHeight="1">
      <c r="A46" s="71" t="s">
        <v>1189</v>
      </c>
      <c r="B46" s="48" t="s">
        <v>381</v>
      </c>
      <c r="C46" s="48">
        <v>284541</v>
      </c>
      <c r="D46" s="184">
        <v>284541</v>
      </c>
      <c r="E46" s="184">
        <v>205040</v>
      </c>
      <c r="F46" s="578">
        <f t="shared" si="0"/>
        <v>72.059914036992907</v>
      </c>
    </row>
    <row r="47" spans="1:6" s="35" customFormat="1" ht="14.45" customHeight="1">
      <c r="A47" s="249"/>
      <c r="B47" s="248" t="s">
        <v>888</v>
      </c>
      <c r="C47" s="248">
        <f>SUM(C43:C46)</f>
        <v>3036597</v>
      </c>
      <c r="D47" s="248">
        <f>SUM(D43:D46)</f>
        <v>4384769</v>
      </c>
      <c r="E47" s="248">
        <f>SUM(E43:E46)</f>
        <v>3393819</v>
      </c>
      <c r="F47" s="579">
        <f t="shared" si="0"/>
        <v>77.400177751667186</v>
      </c>
    </row>
    <row r="48" spans="1:6" ht="14.25" customHeight="1">
      <c r="A48" s="245"/>
      <c r="B48" s="248" t="s">
        <v>889</v>
      </c>
      <c r="C48" s="248">
        <f>SUM(C40+C47)</f>
        <v>17247653</v>
      </c>
      <c r="D48" s="248">
        <f>SUM(D40+D47)</f>
        <v>25784051</v>
      </c>
      <c r="E48" s="248">
        <f>SUM(E40+E47)</f>
        <v>24382856</v>
      </c>
      <c r="F48" s="579">
        <f t="shared" si="0"/>
        <v>94.565652232071685</v>
      </c>
    </row>
  </sheetData>
  <phoneticPr fontId="0" type="noConversion"/>
  <printOptions horizontalCentered="1"/>
  <pageMargins left="0.35433070866141736" right="0.35433070866141736" top="1.1023622047244095" bottom="3.937007874015748E-2" header="0.51181102362204722" footer="0.15748031496062992"/>
  <pageSetup paperSize="9" scale="90" orientation="portrait" horizontalDpi="300" verticalDpi="300" r:id="rId1"/>
  <headerFooter alignWithMargins="0">
    <oddHeader>&amp;C&amp;"Times New Roman CE,Félkövér dőlt"ZALAEGERSZEG MEGYEI  JOGÚ  VÁROS  ÖNKORMÁNYZATA
ÖSSZESÍTŐ A BEVÉTELEKRŐL ROVATONKÉNT
2016. ÉVBEN&amp;R&amp;"Times New Roman CE,Félkövér dőlt"2. tábla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Q85"/>
  <sheetViews>
    <sheetView zoomScale="90" zoomScaleNormal="90" workbookViewId="0">
      <pane xSplit="1" ySplit="2" topLeftCell="C3" activePane="bottomRight" state="frozen"/>
      <selection activeCell="A26" sqref="A26"/>
      <selection pane="topRight" activeCell="A26" sqref="A26"/>
      <selection pane="bottomLeft" activeCell="A26" sqref="A26"/>
      <selection pane="bottomRight" activeCell="M72" sqref="M72:M76"/>
    </sheetView>
  </sheetViews>
  <sheetFormatPr defaultRowHeight="12"/>
  <cols>
    <col min="1" max="1" width="83" style="538" customWidth="1"/>
    <col min="2" max="4" width="11" style="538" customWidth="1"/>
    <col min="5" max="5" width="12.6640625" style="538" customWidth="1"/>
    <col min="6" max="6" width="12.33203125" style="538" customWidth="1"/>
    <col min="7" max="7" width="11.1640625" style="557" customWidth="1"/>
    <col min="8" max="8" width="11" style="557" customWidth="1"/>
    <col min="9" max="9" width="13.1640625" style="557" customWidth="1"/>
    <col min="10" max="10" width="11.83203125" style="557" customWidth="1"/>
    <col min="11" max="11" width="12.6640625" style="557" customWidth="1"/>
    <col min="12" max="12" width="13.83203125" style="557" customWidth="1"/>
    <col min="13" max="13" width="9.5" style="538" customWidth="1"/>
    <col min="14" max="16384" width="9.33203125" style="538"/>
  </cols>
  <sheetData>
    <row r="1" spans="1:13" ht="23.25" customHeight="1" thickBot="1">
      <c r="A1" s="537"/>
      <c r="B1" s="1128" t="s">
        <v>394</v>
      </c>
      <c r="C1" s="1129"/>
      <c r="D1" s="1129"/>
      <c r="E1" s="1129"/>
      <c r="F1" s="1130"/>
      <c r="G1" s="1128" t="s">
        <v>395</v>
      </c>
      <c r="H1" s="1129"/>
      <c r="I1" s="1129"/>
      <c r="J1" s="1129"/>
      <c r="K1" s="1129"/>
      <c r="L1" s="1131" t="s">
        <v>1789</v>
      </c>
      <c r="M1" s="1131" t="s">
        <v>177</v>
      </c>
    </row>
    <row r="2" spans="1:13" s="542" customFormat="1" ht="38.25" customHeight="1" thickBot="1">
      <c r="A2" s="539" t="s">
        <v>662</v>
      </c>
      <c r="B2" s="540" t="s">
        <v>663</v>
      </c>
      <c r="C2" s="541" t="s">
        <v>664</v>
      </c>
      <c r="D2" s="541" t="s">
        <v>665</v>
      </c>
      <c r="E2" s="541" t="s">
        <v>1208</v>
      </c>
      <c r="F2" s="541" t="s">
        <v>666</v>
      </c>
      <c r="G2" s="540" t="s">
        <v>663</v>
      </c>
      <c r="H2" s="541" t="s">
        <v>664</v>
      </c>
      <c r="I2" s="541" t="s">
        <v>665</v>
      </c>
      <c r="J2" s="541" t="s">
        <v>1208</v>
      </c>
      <c r="K2" s="569" t="s">
        <v>666</v>
      </c>
      <c r="L2" s="1132"/>
      <c r="M2" s="1132"/>
    </row>
    <row r="3" spans="1:13" s="542" customFormat="1" ht="17.25" customHeight="1">
      <c r="A3" s="582" t="s">
        <v>396</v>
      </c>
      <c r="B3" s="543"/>
      <c r="C3" s="544"/>
      <c r="D3" s="544"/>
      <c r="E3" s="544"/>
      <c r="F3" s="544"/>
      <c r="G3" s="543"/>
      <c r="H3" s="544"/>
      <c r="I3" s="544"/>
      <c r="J3" s="544"/>
      <c r="K3" s="570"/>
      <c r="L3" s="964"/>
      <c r="M3" s="964"/>
    </row>
    <row r="4" spans="1:13" ht="13.5" customHeight="1">
      <c r="A4" s="545" t="s">
        <v>289</v>
      </c>
      <c r="B4" s="546"/>
      <c r="C4" s="546"/>
      <c r="D4" s="546"/>
      <c r="E4" s="546"/>
      <c r="F4" s="546"/>
      <c r="G4" s="546"/>
      <c r="H4" s="546"/>
      <c r="I4" s="546"/>
      <c r="J4" s="546"/>
      <c r="K4" s="571"/>
      <c r="L4" s="572"/>
      <c r="M4" s="572"/>
    </row>
    <row r="5" spans="1:13" ht="15" customHeight="1">
      <c r="A5" s="547" t="s">
        <v>397</v>
      </c>
      <c r="B5" s="548"/>
      <c r="C5" s="548">
        <v>134</v>
      </c>
      <c r="D5" s="546">
        <v>4580000</v>
      </c>
      <c r="E5" s="546">
        <v>613720</v>
      </c>
      <c r="F5" s="546"/>
      <c r="G5" s="548"/>
      <c r="H5" s="548">
        <v>134</v>
      </c>
      <c r="I5" s="546">
        <v>4580000</v>
      </c>
      <c r="J5" s="546">
        <v>613720</v>
      </c>
      <c r="K5" s="546"/>
      <c r="L5" s="573"/>
      <c r="M5" s="574"/>
    </row>
    <row r="6" spans="1:13" ht="15" customHeight="1">
      <c r="A6" s="547" t="s">
        <v>1209</v>
      </c>
      <c r="B6" s="548"/>
      <c r="C6" s="548"/>
      <c r="D6" s="546"/>
      <c r="E6" s="546"/>
      <c r="F6" s="546">
        <v>0</v>
      </c>
      <c r="G6" s="548"/>
      <c r="H6" s="548"/>
      <c r="I6" s="546"/>
      <c r="J6" s="546"/>
      <c r="K6" s="546">
        <v>0</v>
      </c>
      <c r="L6" s="573"/>
      <c r="M6" s="574"/>
    </row>
    <row r="7" spans="1:13" ht="15" customHeight="1">
      <c r="A7" s="547" t="s">
        <v>1210</v>
      </c>
      <c r="B7" s="546"/>
      <c r="C7" s="546"/>
      <c r="D7" s="546"/>
      <c r="E7" s="546"/>
      <c r="F7" s="546"/>
      <c r="G7" s="546"/>
      <c r="H7" s="546"/>
      <c r="I7" s="546"/>
      <c r="J7" s="546"/>
      <c r="K7" s="546"/>
      <c r="L7" s="573"/>
      <c r="M7" s="574"/>
    </row>
    <row r="8" spans="1:13" ht="15" customHeight="1">
      <c r="A8" s="547" t="s">
        <v>1190</v>
      </c>
      <c r="B8" s="546"/>
      <c r="C8" s="546">
        <v>2300</v>
      </c>
      <c r="D8" s="546">
        <v>22300</v>
      </c>
      <c r="E8" s="546">
        <v>51292</v>
      </c>
      <c r="F8" s="546"/>
      <c r="G8" s="546"/>
      <c r="H8" s="546">
        <v>2300</v>
      </c>
      <c r="I8" s="546">
        <v>22300</v>
      </c>
      <c r="J8" s="546">
        <v>51292</v>
      </c>
      <c r="K8" s="546"/>
      <c r="L8" s="573"/>
      <c r="M8" s="574"/>
    </row>
    <row r="9" spans="1:13" ht="15" customHeight="1">
      <c r="A9" s="547" t="s">
        <v>1191</v>
      </c>
      <c r="B9" s="546"/>
      <c r="C9" s="549">
        <v>393.8</v>
      </c>
      <c r="D9" s="546">
        <v>415000</v>
      </c>
      <c r="E9" s="546">
        <v>163427</v>
      </c>
      <c r="F9" s="546"/>
      <c r="G9" s="546"/>
      <c r="H9" s="549">
        <v>393.8</v>
      </c>
      <c r="I9" s="546">
        <v>415000</v>
      </c>
      <c r="J9" s="546">
        <v>163427</v>
      </c>
      <c r="K9" s="546"/>
      <c r="L9" s="573"/>
      <c r="M9" s="574"/>
    </row>
    <row r="10" spans="1:13" ht="15" customHeight="1">
      <c r="A10" s="547" t="s">
        <v>1192</v>
      </c>
      <c r="B10" s="546"/>
      <c r="C10" s="546">
        <v>323446</v>
      </c>
      <c r="D10" s="546">
        <v>70</v>
      </c>
      <c r="E10" s="546">
        <v>22641</v>
      </c>
      <c r="F10" s="546"/>
      <c r="G10" s="546"/>
      <c r="H10" s="546">
        <v>323446</v>
      </c>
      <c r="I10" s="546">
        <v>70</v>
      </c>
      <c r="J10" s="546">
        <v>22641</v>
      </c>
      <c r="K10" s="546"/>
      <c r="L10" s="573"/>
      <c r="M10" s="574"/>
    </row>
    <row r="11" spans="1:13" ht="15" customHeight="1">
      <c r="A11" s="547" t="s">
        <v>37</v>
      </c>
      <c r="B11" s="546"/>
      <c r="C11" s="546">
        <v>218</v>
      </c>
      <c r="D11" s="546">
        <v>470000</v>
      </c>
      <c r="E11" s="546">
        <v>102545</v>
      </c>
      <c r="F11" s="546"/>
      <c r="G11" s="546"/>
      <c r="H11" s="546">
        <v>218</v>
      </c>
      <c r="I11" s="546">
        <v>470000</v>
      </c>
      <c r="J11" s="546">
        <v>102545</v>
      </c>
      <c r="K11" s="546"/>
      <c r="L11" s="573"/>
      <c r="M11" s="574"/>
    </row>
    <row r="12" spans="1:13" ht="15" customHeight="1">
      <c r="A12" s="547" t="s">
        <v>1211</v>
      </c>
      <c r="B12" s="546"/>
      <c r="C12" s="546"/>
      <c r="D12" s="546"/>
      <c r="E12" s="546"/>
      <c r="F12" s="546">
        <v>0</v>
      </c>
      <c r="G12" s="546"/>
      <c r="H12" s="546"/>
      <c r="I12" s="546"/>
      <c r="J12" s="546"/>
      <c r="K12" s="546">
        <v>0</v>
      </c>
      <c r="L12" s="573"/>
      <c r="M12" s="574"/>
    </row>
    <row r="13" spans="1:13" ht="15" customHeight="1">
      <c r="A13" s="547" t="s">
        <v>1212</v>
      </c>
      <c r="B13" s="546">
        <v>58678</v>
      </c>
      <c r="C13" s="546"/>
      <c r="D13" s="546">
        <v>2700</v>
      </c>
      <c r="E13" s="546">
        <f>SUM(B13*D13)/1000</f>
        <v>158430.6</v>
      </c>
      <c r="F13" s="546"/>
      <c r="G13" s="546">
        <v>58678</v>
      </c>
      <c r="H13" s="546"/>
      <c r="I13" s="546">
        <v>2700</v>
      </c>
      <c r="J13" s="546">
        <f>SUM(G13*I13)/1000</f>
        <v>158430.6</v>
      </c>
      <c r="K13" s="546"/>
      <c r="L13" s="573"/>
      <c r="M13" s="574"/>
    </row>
    <row r="14" spans="1:13" ht="15" customHeight="1">
      <c r="A14" s="547" t="s">
        <v>1213</v>
      </c>
      <c r="B14" s="546"/>
      <c r="C14" s="546"/>
      <c r="D14" s="546"/>
      <c r="E14" s="546"/>
      <c r="F14" s="546">
        <v>0</v>
      </c>
      <c r="G14" s="546"/>
      <c r="H14" s="546"/>
      <c r="I14" s="546"/>
      <c r="J14" s="546"/>
      <c r="K14" s="546">
        <v>0</v>
      </c>
      <c r="L14" s="573"/>
      <c r="M14" s="574"/>
    </row>
    <row r="15" spans="1:13" ht="15" customHeight="1">
      <c r="A15" s="547" t="s">
        <v>1193</v>
      </c>
      <c r="B15" s="546">
        <v>3629</v>
      </c>
      <c r="C15" s="546"/>
      <c r="D15" s="546">
        <v>2550</v>
      </c>
      <c r="E15" s="546">
        <f>SUM(B15*D15)/1000</f>
        <v>9253.9500000000007</v>
      </c>
      <c r="F15" s="546"/>
      <c r="G15" s="546">
        <v>3629</v>
      </c>
      <c r="H15" s="546"/>
      <c r="I15" s="546">
        <v>2550</v>
      </c>
      <c r="J15" s="546">
        <f>SUM(G15*I15)/1000</f>
        <v>9253.9500000000007</v>
      </c>
      <c r="K15" s="546"/>
      <c r="L15" s="573"/>
      <c r="M15" s="574"/>
    </row>
    <row r="16" spans="1:13" ht="15" customHeight="1">
      <c r="A16" s="547" t="s">
        <v>29</v>
      </c>
      <c r="B16" s="546"/>
      <c r="C16" s="546"/>
      <c r="D16" s="546"/>
      <c r="E16" s="546"/>
      <c r="F16" s="546">
        <v>0</v>
      </c>
      <c r="G16" s="546"/>
      <c r="H16" s="546"/>
      <c r="I16" s="546"/>
      <c r="J16" s="546"/>
      <c r="K16" s="546">
        <v>0</v>
      </c>
      <c r="L16" s="573"/>
      <c r="M16" s="574"/>
    </row>
    <row r="17" spans="1:13" ht="15" customHeight="1">
      <c r="A17" s="547" t="s">
        <v>30</v>
      </c>
      <c r="B17" s="549"/>
      <c r="C17" s="546">
        <v>14956000</v>
      </c>
      <c r="D17" s="548">
        <v>1.55</v>
      </c>
      <c r="E17" s="546">
        <v>23182</v>
      </c>
      <c r="F17" s="546"/>
      <c r="G17" s="549"/>
      <c r="H17" s="546">
        <v>14956000</v>
      </c>
      <c r="I17" s="548">
        <v>1.55</v>
      </c>
      <c r="J17" s="546">
        <v>23182</v>
      </c>
      <c r="K17" s="546"/>
      <c r="L17" s="573"/>
      <c r="M17" s="574"/>
    </row>
    <row r="18" spans="1:13" ht="15" customHeight="1">
      <c r="A18" s="547" t="s">
        <v>31</v>
      </c>
      <c r="B18" s="546"/>
      <c r="C18" s="546"/>
      <c r="D18" s="548"/>
      <c r="E18" s="546"/>
      <c r="F18" s="546">
        <v>0</v>
      </c>
      <c r="G18" s="546"/>
      <c r="H18" s="546"/>
      <c r="I18" s="548"/>
      <c r="J18" s="546"/>
      <c r="K18" s="546">
        <v>0</v>
      </c>
      <c r="L18" s="573"/>
      <c r="M18" s="574"/>
    </row>
    <row r="19" spans="1:13" ht="15" customHeight="1">
      <c r="A19" s="547" t="s">
        <v>32</v>
      </c>
      <c r="B19" s="546"/>
      <c r="C19" s="546"/>
      <c r="D19" s="546"/>
      <c r="E19" s="546">
        <v>-1155212</v>
      </c>
      <c r="F19" s="546"/>
      <c r="G19" s="546"/>
      <c r="H19" s="546"/>
      <c r="I19" s="546"/>
      <c r="J19" s="546">
        <v>-1155212</v>
      </c>
      <c r="K19" s="546"/>
      <c r="L19" s="573"/>
      <c r="M19" s="574"/>
    </row>
    <row r="20" spans="1:13" ht="15" customHeight="1">
      <c r="A20" s="547" t="s">
        <v>33</v>
      </c>
      <c r="B20" s="546"/>
      <c r="C20" s="546">
        <v>800</v>
      </c>
      <c r="D20" s="546">
        <v>100</v>
      </c>
      <c r="E20" s="546"/>
      <c r="F20" s="546">
        <f>SUM(C20*D20)/1000</f>
        <v>80</v>
      </c>
      <c r="G20" s="546"/>
      <c r="H20" s="546">
        <v>800</v>
      </c>
      <c r="I20" s="546">
        <v>100</v>
      </c>
      <c r="J20" s="546"/>
      <c r="K20" s="546">
        <f>SUM(H20*I20)/1000</f>
        <v>80</v>
      </c>
      <c r="L20" s="573">
        <v>80</v>
      </c>
      <c r="M20" s="574">
        <f t="shared" ref="M20:M69" si="0">SUM(L20/K20)*100</f>
        <v>100</v>
      </c>
    </row>
    <row r="21" spans="1:13" ht="15" customHeight="1">
      <c r="A21" s="547" t="s">
        <v>398</v>
      </c>
      <c r="B21" s="546"/>
      <c r="C21" s="546"/>
      <c r="D21" s="546"/>
      <c r="E21" s="546"/>
      <c r="F21" s="546">
        <v>5844</v>
      </c>
      <c r="G21" s="546"/>
      <c r="H21" s="546"/>
      <c r="I21" s="546"/>
      <c r="J21" s="546"/>
      <c r="K21" s="546">
        <v>5845</v>
      </c>
      <c r="L21" s="573">
        <v>5845</v>
      </c>
      <c r="M21" s="574">
        <f t="shared" si="0"/>
        <v>100</v>
      </c>
    </row>
    <row r="22" spans="1:13" ht="15" customHeight="1">
      <c r="A22" s="545" t="s">
        <v>291</v>
      </c>
      <c r="B22" s="546"/>
      <c r="C22" s="546"/>
      <c r="D22" s="546"/>
      <c r="E22" s="546"/>
      <c r="F22" s="546"/>
      <c r="G22" s="546"/>
      <c r="H22" s="546"/>
      <c r="I22" s="546"/>
      <c r="J22" s="546"/>
      <c r="K22" s="546"/>
      <c r="L22" s="573"/>
      <c r="M22" s="574"/>
    </row>
    <row r="23" spans="1:13" ht="24.95" customHeight="1">
      <c r="A23" s="550" t="s">
        <v>292</v>
      </c>
      <c r="B23" s="546"/>
      <c r="C23" s="546"/>
      <c r="D23" s="546"/>
      <c r="E23" s="546"/>
      <c r="F23" s="546"/>
      <c r="G23" s="546"/>
      <c r="H23" s="546"/>
      <c r="I23" s="546"/>
      <c r="J23" s="546"/>
      <c r="K23" s="546"/>
      <c r="L23" s="573"/>
      <c r="M23" s="574"/>
    </row>
    <row r="24" spans="1:13" ht="15" customHeight="1">
      <c r="A24" s="550" t="s">
        <v>1214</v>
      </c>
      <c r="B24" s="546"/>
      <c r="C24" s="549">
        <v>138.80000000000001</v>
      </c>
      <c r="D24" s="546">
        <v>2872000</v>
      </c>
      <c r="E24" s="548"/>
      <c r="F24" s="546">
        <f>SUM(C24*D24)/1000</f>
        <v>398633.60000000003</v>
      </c>
      <c r="G24" s="546"/>
      <c r="H24" s="549">
        <v>138.9</v>
      </c>
      <c r="I24" s="546">
        <v>2872000</v>
      </c>
      <c r="J24" s="548"/>
      <c r="K24" s="546">
        <f>SUM(H24*I24)/1000</f>
        <v>398920.8</v>
      </c>
      <c r="L24" s="573">
        <v>398920.8</v>
      </c>
      <c r="M24" s="574">
        <f t="shared" si="0"/>
        <v>100</v>
      </c>
    </row>
    <row r="25" spans="1:13" ht="15" customHeight="1">
      <c r="A25" s="550" t="s">
        <v>1215</v>
      </c>
      <c r="B25" s="546"/>
      <c r="C25" s="549">
        <v>137.80000000000001</v>
      </c>
      <c r="D25" s="546">
        <v>1436000</v>
      </c>
      <c r="E25" s="548"/>
      <c r="F25" s="546">
        <f>SUM(C25*D25)/1000</f>
        <v>197880.80000000002</v>
      </c>
      <c r="G25" s="546"/>
      <c r="H25" s="549">
        <v>136.80000000000001</v>
      </c>
      <c r="I25" s="546">
        <v>1436000</v>
      </c>
      <c r="J25" s="548"/>
      <c r="K25" s="546">
        <f>SUM(H25*I25)/1000</f>
        <v>196444.80000000002</v>
      </c>
      <c r="L25" s="573">
        <v>196444.79999999999</v>
      </c>
      <c r="M25" s="574">
        <f t="shared" si="0"/>
        <v>99.999999999999986</v>
      </c>
    </row>
    <row r="26" spans="1:13" ht="15" customHeight="1">
      <c r="A26" s="551" t="s">
        <v>1216</v>
      </c>
      <c r="B26" s="546"/>
      <c r="C26" s="549">
        <v>137.80000000000001</v>
      </c>
      <c r="D26" s="546">
        <v>35000</v>
      </c>
      <c r="E26" s="546"/>
      <c r="F26" s="546">
        <f>SUM(C26*D26)/1000</f>
        <v>4823</v>
      </c>
      <c r="G26" s="546"/>
      <c r="H26" s="549">
        <v>136.80000000000001</v>
      </c>
      <c r="I26" s="546">
        <v>35000</v>
      </c>
      <c r="J26" s="546"/>
      <c r="K26" s="546">
        <f>SUM(H26*I26)/1000</f>
        <v>4788</v>
      </c>
      <c r="L26" s="573">
        <v>4788</v>
      </c>
      <c r="M26" s="574">
        <f t="shared" si="0"/>
        <v>100</v>
      </c>
    </row>
    <row r="27" spans="1:13" ht="24.95" customHeight="1">
      <c r="A27" s="550" t="s">
        <v>1217</v>
      </c>
      <c r="B27" s="546"/>
      <c r="C27" s="546">
        <v>90</v>
      </c>
      <c r="D27" s="546">
        <v>1200000</v>
      </c>
      <c r="E27" s="552"/>
      <c r="F27" s="546">
        <f>SUM(C27*D27)/1000</f>
        <v>108000</v>
      </c>
      <c r="G27" s="546"/>
      <c r="H27" s="546">
        <v>90</v>
      </c>
      <c r="I27" s="546">
        <v>1200000</v>
      </c>
      <c r="J27" s="552"/>
      <c r="K27" s="546">
        <f>SUM(H27*I27)/1000</f>
        <v>108000</v>
      </c>
      <c r="L27" s="573">
        <v>108000</v>
      </c>
      <c r="M27" s="574">
        <f t="shared" si="0"/>
        <v>100</v>
      </c>
    </row>
    <row r="28" spans="1:13" ht="24.95" customHeight="1">
      <c r="A28" s="550" t="s">
        <v>1218</v>
      </c>
      <c r="B28" s="546"/>
      <c r="C28" s="546">
        <v>90</v>
      </c>
      <c r="D28" s="546">
        <v>600000</v>
      </c>
      <c r="E28" s="552"/>
      <c r="F28" s="546">
        <f>SUM(C28*D28)/1000</f>
        <v>54000</v>
      </c>
      <c r="G28" s="546"/>
      <c r="H28" s="546">
        <v>90</v>
      </c>
      <c r="I28" s="546">
        <v>600000</v>
      </c>
      <c r="J28" s="552"/>
      <c r="K28" s="546">
        <f>SUM(H28*I28)/1000</f>
        <v>54000</v>
      </c>
      <c r="L28" s="573">
        <v>54000</v>
      </c>
      <c r="M28" s="574">
        <f t="shared" si="0"/>
        <v>100</v>
      </c>
    </row>
    <row r="29" spans="1:13" ht="19.5" customHeight="1">
      <c r="A29" s="547" t="s">
        <v>399</v>
      </c>
      <c r="B29" s="546">
        <v>1548</v>
      </c>
      <c r="C29" s="546"/>
      <c r="D29" s="546">
        <v>53333</v>
      </c>
      <c r="E29" s="552"/>
      <c r="F29" s="546">
        <v>82560</v>
      </c>
      <c r="G29" s="546">
        <v>1550</v>
      </c>
      <c r="H29" s="546"/>
      <c r="I29" s="546">
        <v>53333</v>
      </c>
      <c r="J29" s="552"/>
      <c r="K29" s="546">
        <v>82666</v>
      </c>
      <c r="L29" s="573">
        <v>82666</v>
      </c>
      <c r="M29" s="574">
        <f t="shared" si="0"/>
        <v>100</v>
      </c>
    </row>
    <row r="30" spans="1:13" ht="13.5" customHeight="1">
      <c r="A30" s="547" t="s">
        <v>400</v>
      </c>
      <c r="B30" s="546">
        <v>1545</v>
      </c>
      <c r="C30" s="546"/>
      <c r="D30" s="546">
        <v>26667</v>
      </c>
      <c r="E30" s="552"/>
      <c r="F30" s="546">
        <v>41200</v>
      </c>
      <c r="G30" s="546">
        <v>1517</v>
      </c>
      <c r="H30" s="546"/>
      <c r="I30" s="546">
        <v>26667</v>
      </c>
      <c r="J30" s="552"/>
      <c r="K30" s="546">
        <v>40453</v>
      </c>
      <c r="L30" s="573">
        <v>40453</v>
      </c>
      <c r="M30" s="574">
        <f t="shared" si="0"/>
        <v>100</v>
      </c>
    </row>
    <row r="31" spans="1:13" ht="15" customHeight="1">
      <c r="A31" s="547" t="s">
        <v>34</v>
      </c>
      <c r="B31" s="546"/>
      <c r="C31" s="546"/>
      <c r="D31" s="546"/>
      <c r="E31" s="552"/>
      <c r="F31" s="546"/>
      <c r="G31" s="546"/>
      <c r="H31" s="546"/>
      <c r="I31" s="546"/>
      <c r="J31" s="552"/>
      <c r="K31" s="546"/>
      <c r="L31" s="573"/>
      <c r="M31" s="574"/>
    </row>
    <row r="32" spans="1:13" ht="15" customHeight="1">
      <c r="A32" s="547" t="s">
        <v>35</v>
      </c>
      <c r="B32" s="546">
        <v>21</v>
      </c>
      <c r="C32" s="546"/>
      <c r="D32" s="546">
        <v>384000</v>
      </c>
      <c r="E32" s="552"/>
      <c r="F32" s="546">
        <v>8064</v>
      </c>
      <c r="G32" s="546">
        <v>21</v>
      </c>
      <c r="H32" s="546"/>
      <c r="I32" s="546">
        <v>384000</v>
      </c>
      <c r="J32" s="552"/>
      <c r="K32" s="546">
        <v>8064</v>
      </c>
      <c r="L32" s="573">
        <v>8064</v>
      </c>
      <c r="M32" s="574">
        <f t="shared" si="0"/>
        <v>100</v>
      </c>
    </row>
    <row r="33" spans="1:13" ht="15" customHeight="1">
      <c r="A33" s="547" t="s">
        <v>401</v>
      </c>
      <c r="B33" s="546">
        <v>3</v>
      </c>
      <c r="C33" s="546"/>
      <c r="D33" s="546">
        <v>1402910</v>
      </c>
      <c r="E33" s="552"/>
      <c r="F33" s="546">
        <v>4209</v>
      </c>
      <c r="G33" s="546">
        <v>3</v>
      </c>
      <c r="H33" s="546"/>
      <c r="I33" s="546">
        <v>1402910</v>
      </c>
      <c r="J33" s="552"/>
      <c r="K33" s="546">
        <v>4209</v>
      </c>
      <c r="L33" s="573">
        <v>4209</v>
      </c>
      <c r="M33" s="574">
        <f t="shared" si="0"/>
        <v>100</v>
      </c>
    </row>
    <row r="34" spans="1:13" ht="15" customHeight="1">
      <c r="A34" s="547" t="s">
        <v>35</v>
      </c>
      <c r="B34" s="546">
        <v>8</v>
      </c>
      <c r="C34" s="546"/>
      <c r="D34" s="546">
        <v>352000</v>
      </c>
      <c r="E34" s="552"/>
      <c r="F34" s="546">
        <v>2816</v>
      </c>
      <c r="G34" s="546">
        <v>8</v>
      </c>
      <c r="H34" s="546"/>
      <c r="I34" s="546">
        <v>352000</v>
      </c>
      <c r="J34" s="552"/>
      <c r="K34" s="546">
        <v>2816</v>
      </c>
      <c r="L34" s="573">
        <v>2816</v>
      </c>
      <c r="M34" s="574">
        <f t="shared" si="0"/>
        <v>100</v>
      </c>
    </row>
    <row r="35" spans="1:13" ht="15" customHeight="1">
      <c r="A35" s="547" t="s">
        <v>402</v>
      </c>
      <c r="B35" s="546"/>
      <c r="C35" s="546"/>
      <c r="D35" s="546"/>
      <c r="E35" s="552"/>
      <c r="F35" s="546">
        <v>7730</v>
      </c>
      <c r="G35" s="546"/>
      <c r="H35" s="546"/>
      <c r="I35" s="546"/>
      <c r="J35" s="552"/>
      <c r="K35" s="546">
        <v>7730</v>
      </c>
      <c r="L35" s="573">
        <v>7730</v>
      </c>
      <c r="M35" s="574">
        <f t="shared" si="0"/>
        <v>100</v>
      </c>
    </row>
    <row r="36" spans="1:13" ht="15" customHeight="1">
      <c r="A36" s="545" t="s">
        <v>295</v>
      </c>
      <c r="B36" s="546"/>
      <c r="C36" s="546"/>
      <c r="D36" s="552"/>
      <c r="E36" s="552"/>
      <c r="F36" s="546"/>
      <c r="G36" s="546"/>
      <c r="H36" s="546"/>
      <c r="I36" s="552"/>
      <c r="J36" s="552"/>
      <c r="K36" s="546"/>
      <c r="L36" s="573"/>
      <c r="M36" s="574"/>
    </row>
    <row r="37" spans="1:13" ht="15" customHeight="1">
      <c r="A37" s="547" t="s">
        <v>36</v>
      </c>
      <c r="B37" s="546"/>
      <c r="C37" s="546"/>
      <c r="D37" s="552"/>
      <c r="E37" s="552"/>
      <c r="F37" s="546">
        <v>542</v>
      </c>
      <c r="G37" s="546"/>
      <c r="H37" s="546"/>
      <c r="I37" s="552"/>
      <c r="J37" s="552"/>
      <c r="K37" s="546">
        <v>624</v>
      </c>
      <c r="L37" s="573">
        <v>624</v>
      </c>
      <c r="M37" s="574">
        <f t="shared" si="0"/>
        <v>100</v>
      </c>
    </row>
    <row r="38" spans="1:13" ht="15" customHeight="1">
      <c r="A38" s="547" t="s">
        <v>403</v>
      </c>
      <c r="B38" s="546"/>
      <c r="C38" s="546"/>
      <c r="D38" s="546"/>
      <c r="E38" s="546"/>
      <c r="F38" s="546"/>
      <c r="G38" s="546"/>
      <c r="H38" s="546"/>
      <c r="I38" s="546"/>
      <c r="J38" s="546"/>
      <c r="K38" s="546"/>
      <c r="L38" s="573"/>
      <c r="M38" s="574"/>
    </row>
    <row r="39" spans="1:13" ht="15" customHeight="1">
      <c r="A39" s="547" t="s">
        <v>404</v>
      </c>
      <c r="B39" s="546">
        <v>58678</v>
      </c>
      <c r="C39" s="553">
        <v>7.3</v>
      </c>
      <c r="D39" s="546">
        <v>3000000</v>
      </c>
      <c r="E39" s="546"/>
      <c r="F39" s="546">
        <f>SUM(C39*D39)/1000</f>
        <v>21900</v>
      </c>
      <c r="G39" s="546">
        <v>58678</v>
      </c>
      <c r="H39" s="553">
        <v>7.3</v>
      </c>
      <c r="I39" s="546">
        <v>3000000</v>
      </c>
      <c r="J39" s="546"/>
      <c r="K39" s="546">
        <f>SUM(H39*I39)/1000</f>
        <v>21900</v>
      </c>
      <c r="L39" s="573">
        <v>21900</v>
      </c>
      <c r="M39" s="574">
        <f t="shared" si="0"/>
        <v>100</v>
      </c>
    </row>
    <row r="40" spans="1:13" ht="15" customHeight="1">
      <c r="A40" s="547" t="s">
        <v>405</v>
      </c>
      <c r="B40" s="546">
        <v>4042</v>
      </c>
      <c r="C40" s="553">
        <v>1</v>
      </c>
      <c r="D40" s="546">
        <v>3000000</v>
      </c>
      <c r="E40" s="546"/>
      <c r="F40" s="546">
        <f>SUM(C40*D40)/1000</f>
        <v>3000</v>
      </c>
      <c r="G40" s="546">
        <v>4042</v>
      </c>
      <c r="H40" s="553">
        <v>1</v>
      </c>
      <c r="I40" s="546">
        <v>3000000</v>
      </c>
      <c r="J40" s="546"/>
      <c r="K40" s="546">
        <f>SUM(H40*I40)/1000</f>
        <v>3000</v>
      </c>
      <c r="L40" s="573">
        <v>3000</v>
      </c>
      <c r="M40" s="574">
        <f t="shared" si="0"/>
        <v>100</v>
      </c>
    </row>
    <row r="41" spans="1:13" ht="15" customHeight="1">
      <c r="A41" s="547" t="s">
        <v>406</v>
      </c>
      <c r="B41" s="546"/>
      <c r="C41" s="553">
        <v>1</v>
      </c>
      <c r="D41" s="546">
        <v>3000000</v>
      </c>
      <c r="E41" s="546"/>
      <c r="F41" s="546">
        <f>SUM(C41*D41)/1000</f>
        <v>3000</v>
      </c>
      <c r="G41" s="546"/>
      <c r="H41" s="553">
        <v>1</v>
      </c>
      <c r="I41" s="546">
        <v>3000000</v>
      </c>
      <c r="J41" s="546"/>
      <c r="K41" s="546">
        <f>SUM(H41*I41)/1000</f>
        <v>3000</v>
      </c>
      <c r="L41" s="573">
        <v>3000</v>
      </c>
      <c r="M41" s="574">
        <f t="shared" si="0"/>
        <v>100</v>
      </c>
    </row>
    <row r="42" spans="1:13" ht="15" customHeight="1">
      <c r="A42" s="547" t="s">
        <v>296</v>
      </c>
      <c r="B42" s="546"/>
      <c r="C42" s="546"/>
      <c r="D42" s="546"/>
      <c r="E42" s="546"/>
      <c r="F42" s="546"/>
      <c r="G42" s="546"/>
      <c r="H42" s="546"/>
      <c r="I42" s="546"/>
      <c r="J42" s="546"/>
      <c r="K42" s="546"/>
      <c r="L42" s="573"/>
      <c r="M42" s="574"/>
    </row>
    <row r="43" spans="1:13" ht="15" customHeight="1">
      <c r="A43" s="547" t="s">
        <v>407</v>
      </c>
      <c r="B43" s="546">
        <v>102415</v>
      </c>
      <c r="C43" s="549">
        <v>22.8</v>
      </c>
      <c r="D43" s="546">
        <v>3000000</v>
      </c>
      <c r="E43" s="546"/>
      <c r="F43" s="546">
        <f t="shared" ref="F43:F48" si="1">SUM(C43*D43)/1000</f>
        <v>68400</v>
      </c>
      <c r="G43" s="546">
        <v>102415</v>
      </c>
      <c r="H43" s="549">
        <v>22.8</v>
      </c>
      <c r="I43" s="546">
        <v>3000000</v>
      </c>
      <c r="J43" s="546"/>
      <c r="K43" s="546">
        <f>SUM(H43*I43)/1000</f>
        <v>68400</v>
      </c>
      <c r="L43" s="573">
        <v>68400</v>
      </c>
      <c r="M43" s="574">
        <f t="shared" si="0"/>
        <v>100</v>
      </c>
    </row>
    <row r="44" spans="1:13" ht="15" customHeight="1">
      <c r="A44" s="547" t="s">
        <v>297</v>
      </c>
      <c r="B44" s="546"/>
      <c r="C44" s="546">
        <v>390</v>
      </c>
      <c r="D44" s="546">
        <v>60896</v>
      </c>
      <c r="E44" s="546"/>
      <c r="F44" s="546">
        <f t="shared" si="1"/>
        <v>23749.439999999999</v>
      </c>
      <c r="G44" s="546"/>
      <c r="H44" s="546">
        <v>365</v>
      </c>
      <c r="I44" s="546">
        <v>60896</v>
      </c>
      <c r="J44" s="546"/>
      <c r="K44" s="546">
        <f>SUM(H44*I44)/1000</f>
        <v>22227.040000000001</v>
      </c>
      <c r="L44" s="573">
        <v>22227.040000000001</v>
      </c>
      <c r="M44" s="574">
        <f t="shared" si="0"/>
        <v>100</v>
      </c>
    </row>
    <row r="45" spans="1:13" ht="15" customHeight="1">
      <c r="A45" s="547" t="s">
        <v>298</v>
      </c>
      <c r="B45" s="546"/>
      <c r="C45" s="546">
        <v>67</v>
      </c>
      <c r="D45" s="546">
        <v>188500</v>
      </c>
      <c r="E45" s="546"/>
      <c r="F45" s="546">
        <f t="shared" si="1"/>
        <v>12629.5</v>
      </c>
      <c r="G45" s="546"/>
      <c r="H45" s="546">
        <v>63</v>
      </c>
      <c r="I45" s="546">
        <v>188500</v>
      </c>
      <c r="J45" s="546"/>
      <c r="K45" s="546">
        <f>SUM(H45*I45)/1000</f>
        <v>11875.5</v>
      </c>
      <c r="L45" s="573">
        <v>11875.5</v>
      </c>
      <c r="M45" s="574">
        <f t="shared" si="0"/>
        <v>100</v>
      </c>
    </row>
    <row r="46" spans="1:13" ht="15" customHeight="1">
      <c r="A46" s="550" t="s">
        <v>299</v>
      </c>
      <c r="B46" s="554"/>
      <c r="C46" s="546">
        <v>80</v>
      </c>
      <c r="D46" s="546">
        <v>163500</v>
      </c>
      <c r="E46" s="546"/>
      <c r="F46" s="546">
        <f t="shared" si="1"/>
        <v>13080</v>
      </c>
      <c r="G46" s="554"/>
      <c r="H46" s="546">
        <v>77</v>
      </c>
      <c r="I46" s="546">
        <v>163500</v>
      </c>
      <c r="J46" s="546"/>
      <c r="K46" s="546">
        <v>12590</v>
      </c>
      <c r="L46" s="573">
        <v>12590</v>
      </c>
      <c r="M46" s="574">
        <f t="shared" si="0"/>
        <v>100</v>
      </c>
    </row>
    <row r="47" spans="1:13" ht="15" customHeight="1">
      <c r="A47" s="550" t="s">
        <v>314</v>
      </c>
      <c r="B47" s="554"/>
      <c r="C47" s="546">
        <v>5</v>
      </c>
      <c r="D47" s="546">
        <v>550000</v>
      </c>
      <c r="E47" s="546"/>
      <c r="F47" s="546">
        <f t="shared" si="1"/>
        <v>2750</v>
      </c>
      <c r="G47" s="554"/>
      <c r="H47" s="546">
        <v>4</v>
      </c>
      <c r="I47" s="546">
        <v>550000</v>
      </c>
      <c r="J47" s="546"/>
      <c r="K47" s="546">
        <f>SUM(H47*I47)/1000</f>
        <v>2200</v>
      </c>
      <c r="L47" s="573">
        <v>2200</v>
      </c>
      <c r="M47" s="574">
        <f t="shared" si="0"/>
        <v>100</v>
      </c>
    </row>
    <row r="48" spans="1:13" ht="15" customHeight="1">
      <c r="A48" s="550" t="s">
        <v>318</v>
      </c>
      <c r="B48" s="554"/>
      <c r="C48" s="546">
        <v>23</v>
      </c>
      <c r="D48" s="546">
        <v>372000</v>
      </c>
      <c r="E48" s="546"/>
      <c r="F48" s="546">
        <f t="shared" si="1"/>
        <v>8556</v>
      </c>
      <c r="G48" s="554"/>
      <c r="H48" s="546">
        <v>22</v>
      </c>
      <c r="I48" s="546">
        <v>372000</v>
      </c>
      <c r="J48" s="546"/>
      <c r="K48" s="546">
        <f>SUM(H48*I48)/1000</f>
        <v>8184</v>
      </c>
      <c r="L48" s="573">
        <v>8184</v>
      </c>
      <c r="M48" s="574">
        <f t="shared" si="0"/>
        <v>100</v>
      </c>
    </row>
    <row r="49" spans="1:13" ht="15" customHeight="1">
      <c r="A49" s="550" t="s">
        <v>319</v>
      </c>
      <c r="B49" s="554"/>
      <c r="C49" s="546"/>
      <c r="D49" s="546"/>
      <c r="E49" s="546"/>
      <c r="F49" s="546"/>
      <c r="G49" s="554"/>
      <c r="H49" s="546"/>
      <c r="I49" s="546"/>
      <c r="J49" s="546"/>
      <c r="K49" s="546"/>
      <c r="L49" s="573"/>
      <c r="M49" s="574"/>
    </row>
    <row r="50" spans="1:13" ht="15" customHeight="1">
      <c r="A50" s="547" t="s">
        <v>353</v>
      </c>
      <c r="B50" s="555"/>
      <c r="C50" s="555">
        <v>280</v>
      </c>
      <c r="D50" s="556">
        <v>494100</v>
      </c>
      <c r="E50" s="556"/>
      <c r="F50" s="546">
        <f>SUM(C50*D50)/1000</f>
        <v>138348</v>
      </c>
      <c r="G50" s="555"/>
      <c r="H50" s="555">
        <v>286</v>
      </c>
      <c r="I50" s="556">
        <v>494100</v>
      </c>
      <c r="J50" s="556"/>
      <c r="K50" s="546">
        <f>SUM(H50*I50)/1000</f>
        <v>141312.6</v>
      </c>
      <c r="L50" s="573">
        <v>141312.6</v>
      </c>
      <c r="M50" s="574">
        <f t="shared" si="0"/>
        <v>100</v>
      </c>
    </row>
    <row r="51" spans="1:13" ht="13.5" customHeight="1">
      <c r="A51" s="547" t="s">
        <v>354</v>
      </c>
      <c r="B51" s="555"/>
      <c r="C51" s="555">
        <v>5</v>
      </c>
      <c r="D51" s="556">
        <v>741150</v>
      </c>
      <c r="E51" s="556"/>
      <c r="F51" s="546">
        <f>SUM(C51*D51)/1000</f>
        <v>3705.75</v>
      </c>
      <c r="G51" s="555"/>
      <c r="H51" s="555">
        <v>7</v>
      </c>
      <c r="I51" s="556">
        <v>741150</v>
      </c>
      <c r="J51" s="556"/>
      <c r="K51" s="546">
        <f>SUM(H51*I51)/1000</f>
        <v>5188.05</v>
      </c>
      <c r="L51" s="573">
        <v>5188.05</v>
      </c>
      <c r="M51" s="574">
        <f t="shared" si="0"/>
        <v>100</v>
      </c>
    </row>
    <row r="52" spans="1:13" ht="26.25" customHeight="1">
      <c r="A52" s="550" t="s">
        <v>408</v>
      </c>
      <c r="B52" s="549"/>
      <c r="C52" s="546">
        <v>12</v>
      </c>
      <c r="D52" s="546">
        <v>1508760</v>
      </c>
      <c r="E52" s="546"/>
      <c r="F52" s="546">
        <v>18105</v>
      </c>
      <c r="G52" s="549"/>
      <c r="H52" s="549">
        <v>13.9</v>
      </c>
      <c r="I52" s="546">
        <v>1508760</v>
      </c>
      <c r="J52" s="546"/>
      <c r="K52" s="546">
        <f>SUM(H52*I52)/1000</f>
        <v>20971.763999999999</v>
      </c>
      <c r="L52" s="573">
        <v>20971.763999999999</v>
      </c>
      <c r="M52" s="574">
        <f t="shared" si="0"/>
        <v>100</v>
      </c>
    </row>
    <row r="53" spans="1:13" ht="24.95" customHeight="1">
      <c r="A53" s="550" t="s">
        <v>355</v>
      </c>
      <c r="B53" s="546"/>
      <c r="C53" s="546"/>
      <c r="D53" s="546"/>
      <c r="E53" s="546"/>
      <c r="F53" s="546"/>
      <c r="G53" s="546"/>
      <c r="H53" s="546"/>
      <c r="I53" s="546"/>
      <c r="J53" s="546"/>
      <c r="K53" s="546"/>
      <c r="L53" s="573"/>
      <c r="M53" s="574"/>
    </row>
    <row r="54" spans="1:13" ht="15" customHeight="1">
      <c r="A54" s="550" t="s">
        <v>356</v>
      </c>
      <c r="B54" s="546"/>
      <c r="C54" s="548">
        <v>37.25</v>
      </c>
      <c r="D54" s="546">
        <v>2606040</v>
      </c>
      <c r="E54" s="546"/>
      <c r="F54" s="546">
        <f>SUM(C54*D54)/1000</f>
        <v>97074.99</v>
      </c>
      <c r="G54" s="546"/>
      <c r="H54" s="548">
        <v>37.25</v>
      </c>
      <c r="I54" s="546">
        <v>2606040</v>
      </c>
      <c r="J54" s="546"/>
      <c r="K54" s="546">
        <f>SUM(H54*I54)/1000</f>
        <v>97074.99</v>
      </c>
      <c r="L54" s="573">
        <v>97074.99</v>
      </c>
      <c r="M54" s="574">
        <f t="shared" si="0"/>
        <v>100</v>
      </c>
    </row>
    <row r="55" spans="1:13" ht="13.5" customHeight="1">
      <c r="A55" s="547" t="s">
        <v>357</v>
      </c>
      <c r="B55" s="546"/>
      <c r="C55" s="546"/>
      <c r="D55" s="546"/>
      <c r="E55" s="554"/>
      <c r="F55" s="546">
        <v>7306</v>
      </c>
      <c r="G55" s="546"/>
      <c r="H55" s="546"/>
      <c r="I55" s="546"/>
      <c r="J55" s="554"/>
      <c r="K55" s="546">
        <v>17477</v>
      </c>
      <c r="L55" s="573">
        <v>17477</v>
      </c>
      <c r="M55" s="574">
        <f t="shared" si="0"/>
        <v>100</v>
      </c>
    </row>
    <row r="56" spans="1:13" ht="13.5" customHeight="1">
      <c r="A56" s="558" t="s">
        <v>1219</v>
      </c>
      <c r="B56" s="546"/>
      <c r="C56" s="546"/>
      <c r="D56" s="552"/>
      <c r="E56" s="559"/>
      <c r="F56" s="546"/>
      <c r="G56" s="546"/>
      <c r="H56" s="546"/>
      <c r="I56" s="552"/>
      <c r="J56" s="559"/>
      <c r="K56" s="546"/>
      <c r="L56" s="573"/>
      <c r="M56" s="574"/>
    </row>
    <row r="57" spans="1:13" ht="13.5" customHeight="1">
      <c r="A57" s="560" t="s">
        <v>985</v>
      </c>
      <c r="B57" s="548">
        <v>107.56</v>
      </c>
      <c r="C57" s="546"/>
      <c r="D57" s="546">
        <v>1632000</v>
      </c>
      <c r="E57" s="559"/>
      <c r="F57" s="546">
        <f>SUM(B57*D57/1000)</f>
        <v>175537.92000000001</v>
      </c>
      <c r="G57" s="548">
        <v>99.28</v>
      </c>
      <c r="H57" s="546"/>
      <c r="I57" s="546">
        <v>1632000</v>
      </c>
      <c r="J57" s="559"/>
      <c r="K57" s="546">
        <f>SUM(G57*I57/1000)</f>
        <v>162024.95999999999</v>
      </c>
      <c r="L57" s="573">
        <v>162024.95999999999</v>
      </c>
      <c r="M57" s="574">
        <f t="shared" si="0"/>
        <v>100</v>
      </c>
    </row>
    <row r="58" spans="1:13" ht="13.5" customHeight="1">
      <c r="A58" s="560" t="s">
        <v>986</v>
      </c>
      <c r="B58" s="546"/>
      <c r="C58" s="546"/>
      <c r="D58" s="552"/>
      <c r="E58" s="559"/>
      <c r="F58" s="546">
        <v>150237</v>
      </c>
      <c r="G58" s="546"/>
      <c r="H58" s="546"/>
      <c r="I58" s="552"/>
      <c r="J58" s="559"/>
      <c r="K58" s="546">
        <v>147222</v>
      </c>
      <c r="L58" s="573">
        <v>147222</v>
      </c>
      <c r="M58" s="574">
        <f t="shared" si="0"/>
        <v>100</v>
      </c>
    </row>
    <row r="59" spans="1:13" ht="13.5" customHeight="1">
      <c r="A59" s="560" t="s">
        <v>409</v>
      </c>
      <c r="B59" s="546"/>
      <c r="C59" s="546"/>
      <c r="D59" s="552"/>
      <c r="E59" s="559"/>
      <c r="F59" s="546">
        <v>1214</v>
      </c>
      <c r="G59" s="546"/>
      <c r="H59" s="546"/>
      <c r="I59" s="552"/>
      <c r="J59" s="559"/>
      <c r="K59" s="546">
        <v>290</v>
      </c>
      <c r="L59" s="573">
        <v>290</v>
      </c>
      <c r="M59" s="574">
        <f t="shared" si="0"/>
        <v>100</v>
      </c>
    </row>
    <row r="60" spans="1:13" ht="13.5" customHeight="1">
      <c r="A60" s="560" t="s">
        <v>563</v>
      </c>
      <c r="B60" s="546"/>
      <c r="C60" s="546"/>
      <c r="D60" s="552"/>
      <c r="E60" s="559"/>
      <c r="F60" s="546"/>
      <c r="G60" s="546"/>
      <c r="H60" s="546"/>
      <c r="I60" s="552"/>
      <c r="J60" s="559"/>
      <c r="K60" s="546">
        <v>39456</v>
      </c>
      <c r="L60" s="573">
        <v>39456</v>
      </c>
      <c r="M60" s="574">
        <f t="shared" si="0"/>
        <v>100</v>
      </c>
    </row>
    <row r="61" spans="1:13" ht="13.5" customHeight="1">
      <c r="A61" s="547" t="s">
        <v>564</v>
      </c>
      <c r="B61" s="546"/>
      <c r="C61" s="546"/>
      <c r="D61" s="552"/>
      <c r="E61" s="559"/>
      <c r="F61" s="546"/>
      <c r="G61" s="546"/>
      <c r="H61" s="546"/>
      <c r="I61" s="552"/>
      <c r="J61" s="559"/>
      <c r="K61" s="546">
        <v>57007</v>
      </c>
      <c r="L61" s="573">
        <v>57007</v>
      </c>
      <c r="M61" s="574">
        <f t="shared" si="0"/>
        <v>100</v>
      </c>
    </row>
    <row r="62" spans="1:13" ht="13.5" customHeight="1">
      <c r="A62" s="561" t="s">
        <v>358</v>
      </c>
      <c r="B62" s="546"/>
      <c r="C62" s="546"/>
      <c r="D62" s="554"/>
      <c r="E62" s="554"/>
      <c r="F62" s="546"/>
      <c r="G62" s="546"/>
      <c r="H62" s="546"/>
      <c r="I62" s="554"/>
      <c r="J62" s="554"/>
      <c r="K62" s="546"/>
      <c r="L62" s="573"/>
      <c r="M62" s="574"/>
    </row>
    <row r="63" spans="1:13" ht="13.5" customHeight="1">
      <c r="A63" s="550" t="s">
        <v>359</v>
      </c>
      <c r="B63" s="546"/>
      <c r="C63" s="546"/>
      <c r="D63" s="554"/>
      <c r="E63" s="554"/>
      <c r="F63" s="546">
        <v>102200</v>
      </c>
      <c r="G63" s="546"/>
      <c r="H63" s="546"/>
      <c r="I63" s="554"/>
      <c r="J63" s="554"/>
      <c r="K63" s="546">
        <v>102200</v>
      </c>
      <c r="L63" s="573">
        <v>102200</v>
      </c>
      <c r="M63" s="574">
        <f t="shared" si="0"/>
        <v>100</v>
      </c>
    </row>
    <row r="64" spans="1:13" ht="24.95" customHeight="1">
      <c r="A64" s="550" t="s">
        <v>1842</v>
      </c>
      <c r="B64" s="546"/>
      <c r="C64" s="546"/>
      <c r="D64" s="554"/>
      <c r="E64" s="554"/>
      <c r="F64" s="546">
        <v>112600</v>
      </c>
      <c r="G64" s="546"/>
      <c r="H64" s="546"/>
      <c r="I64" s="554"/>
      <c r="J64" s="554"/>
      <c r="K64" s="546">
        <v>112600</v>
      </c>
      <c r="L64" s="573">
        <v>112600</v>
      </c>
      <c r="M64" s="574">
        <f t="shared" si="0"/>
        <v>100</v>
      </c>
    </row>
    <row r="65" spans="1:17" ht="13.5" customHeight="1">
      <c r="A65" s="550" t="s">
        <v>360</v>
      </c>
      <c r="B65" s="546">
        <v>58678</v>
      </c>
      <c r="C65" s="546"/>
      <c r="D65" s="554">
        <v>400</v>
      </c>
      <c r="E65" s="554"/>
      <c r="F65" s="562">
        <f>SUM(B65*D65)/1000</f>
        <v>23471.200000000001</v>
      </c>
      <c r="G65" s="546">
        <v>58678</v>
      </c>
      <c r="H65" s="546"/>
      <c r="I65" s="554">
        <v>400</v>
      </c>
      <c r="J65" s="554"/>
      <c r="K65" s="562">
        <f>SUM(G65*I65)/1000</f>
        <v>23471.200000000001</v>
      </c>
      <c r="L65" s="573">
        <v>23471.200000000001</v>
      </c>
      <c r="M65" s="574">
        <f t="shared" si="0"/>
        <v>100</v>
      </c>
    </row>
    <row r="66" spans="1:17" ht="24.95" customHeight="1">
      <c r="A66" s="550" t="s">
        <v>565</v>
      </c>
      <c r="B66" s="556"/>
      <c r="C66" s="556"/>
      <c r="D66" s="556"/>
      <c r="E66" s="556"/>
      <c r="F66" s="563">
        <v>175593</v>
      </c>
      <c r="G66" s="556"/>
      <c r="H66" s="556"/>
      <c r="I66" s="556"/>
      <c r="J66" s="556"/>
      <c r="K66" s="556">
        <v>175593</v>
      </c>
      <c r="L66" s="573">
        <v>175593</v>
      </c>
      <c r="M66" s="574">
        <f t="shared" si="0"/>
        <v>100</v>
      </c>
    </row>
    <row r="67" spans="1:17" ht="15" customHeight="1">
      <c r="A67" s="550" t="s">
        <v>361</v>
      </c>
      <c r="B67" s="546"/>
      <c r="C67" s="546"/>
      <c r="D67" s="546"/>
      <c r="E67" s="546"/>
      <c r="F67" s="562"/>
      <c r="G67" s="546"/>
      <c r="H67" s="546"/>
      <c r="I67" s="546"/>
      <c r="J67" s="546"/>
      <c r="K67" s="562"/>
      <c r="L67" s="573"/>
      <c r="M67" s="574"/>
    </row>
    <row r="68" spans="1:17" ht="13.5" customHeight="1">
      <c r="A68" s="550" t="s">
        <v>566</v>
      </c>
      <c r="B68" s="546"/>
      <c r="C68" s="546"/>
      <c r="D68" s="546"/>
      <c r="E68" s="546"/>
      <c r="F68" s="546"/>
      <c r="G68" s="546"/>
      <c r="H68" s="546"/>
      <c r="I68" s="546"/>
      <c r="J68" s="546"/>
      <c r="K68" s="546"/>
      <c r="L68" s="573"/>
      <c r="M68" s="574"/>
    </row>
    <row r="69" spans="1:17" ht="15" customHeight="1">
      <c r="A69" s="547" t="s">
        <v>1843</v>
      </c>
      <c r="B69" s="546"/>
      <c r="C69" s="546"/>
      <c r="D69" s="546"/>
      <c r="E69" s="546"/>
      <c r="F69" s="546">
        <v>249800</v>
      </c>
      <c r="G69" s="546"/>
      <c r="H69" s="546"/>
      <c r="I69" s="546"/>
      <c r="J69" s="546"/>
      <c r="K69" s="546">
        <v>249800</v>
      </c>
      <c r="L69" s="573">
        <v>249800</v>
      </c>
      <c r="M69" s="574">
        <f t="shared" si="0"/>
        <v>100</v>
      </c>
    </row>
    <row r="70" spans="1:17" ht="15" customHeight="1">
      <c r="A70" s="547" t="s">
        <v>567</v>
      </c>
      <c r="B70" s="546"/>
      <c r="C70" s="546"/>
      <c r="D70" s="546"/>
      <c r="E70" s="546"/>
      <c r="F70" s="546"/>
      <c r="G70" s="546"/>
      <c r="H70" s="546"/>
      <c r="I70" s="546"/>
      <c r="J70" s="546"/>
      <c r="K70" s="546">
        <v>535</v>
      </c>
      <c r="L70" s="573">
        <v>535</v>
      </c>
      <c r="M70" s="574">
        <f>SUM(L70/K70)*100</f>
        <v>100</v>
      </c>
    </row>
    <row r="71" spans="1:17" ht="15" customHeight="1">
      <c r="A71" s="545" t="s">
        <v>568</v>
      </c>
      <c r="B71" s="546"/>
      <c r="C71" s="546"/>
      <c r="D71" s="546"/>
      <c r="E71" s="546"/>
      <c r="F71" s="546"/>
      <c r="G71" s="546"/>
      <c r="H71" s="546"/>
      <c r="I71" s="546"/>
      <c r="J71" s="546"/>
      <c r="K71" s="546"/>
      <c r="L71" s="573"/>
      <c r="M71" s="574"/>
    </row>
    <row r="72" spans="1:17" ht="15" customHeight="1">
      <c r="A72" s="547" t="s">
        <v>569</v>
      </c>
      <c r="B72" s="546"/>
      <c r="C72" s="546"/>
      <c r="D72" s="546"/>
      <c r="E72" s="546"/>
      <c r="F72" s="546"/>
      <c r="G72" s="546"/>
      <c r="H72" s="546"/>
      <c r="I72" s="546"/>
      <c r="J72" s="546"/>
      <c r="K72" s="546">
        <v>57744</v>
      </c>
      <c r="L72" s="573">
        <v>57744</v>
      </c>
      <c r="M72" s="574">
        <f t="shared" ref="M72:M77" si="2">SUM(L72/K72)*100</f>
        <v>100</v>
      </c>
    </row>
    <row r="73" spans="1:17" ht="15" customHeight="1">
      <c r="A73" s="547" t="s">
        <v>1787</v>
      </c>
      <c r="B73" s="546"/>
      <c r="C73" s="546"/>
      <c r="D73" s="546"/>
      <c r="E73" s="546"/>
      <c r="F73" s="546"/>
      <c r="G73" s="546"/>
      <c r="H73" s="546"/>
      <c r="I73" s="546"/>
      <c r="J73" s="546"/>
      <c r="K73" s="546">
        <v>26540</v>
      </c>
      <c r="L73" s="962">
        <v>26540</v>
      </c>
      <c r="M73" s="574">
        <f t="shared" si="2"/>
        <v>100</v>
      </c>
    </row>
    <row r="74" spans="1:17" ht="15" customHeight="1">
      <c r="A74" s="545" t="s">
        <v>570</v>
      </c>
      <c r="B74" s="546"/>
      <c r="C74" s="546"/>
      <c r="D74" s="546"/>
      <c r="E74" s="546"/>
      <c r="F74" s="546"/>
      <c r="G74" s="546"/>
      <c r="H74" s="546"/>
      <c r="I74" s="546"/>
      <c r="J74" s="546"/>
      <c r="K74" s="546">
        <v>2929</v>
      </c>
      <c r="L74" s="963">
        <v>2929</v>
      </c>
      <c r="M74" s="574">
        <f t="shared" si="2"/>
        <v>100</v>
      </c>
    </row>
    <row r="75" spans="1:17" ht="15" customHeight="1">
      <c r="A75" s="651" t="s">
        <v>1788</v>
      </c>
      <c r="B75" s="546"/>
      <c r="C75" s="546"/>
      <c r="D75" s="546"/>
      <c r="E75" s="546"/>
      <c r="F75" s="546"/>
      <c r="G75" s="546"/>
      <c r="H75" s="546"/>
      <c r="I75" s="546"/>
      <c r="J75" s="546"/>
      <c r="K75" s="546">
        <v>62</v>
      </c>
      <c r="L75" s="963">
        <v>62</v>
      </c>
      <c r="M75" s="574">
        <f t="shared" si="2"/>
        <v>100</v>
      </c>
    </row>
    <row r="76" spans="1:17" ht="15" customHeight="1">
      <c r="A76" s="651" t="s">
        <v>1790</v>
      </c>
      <c r="B76" s="546"/>
      <c r="C76" s="546"/>
      <c r="D76" s="546"/>
      <c r="E76" s="546"/>
      <c r="F76" s="546"/>
      <c r="G76" s="546"/>
      <c r="H76" s="546"/>
      <c r="I76" s="546"/>
      <c r="J76" s="546"/>
      <c r="K76" s="546">
        <v>950000</v>
      </c>
      <c r="L76" s="963">
        <v>950000</v>
      </c>
      <c r="M76" s="574">
        <f t="shared" si="2"/>
        <v>100</v>
      </c>
    </row>
    <row r="77" spans="1:17" s="542" customFormat="1" ht="13.5" customHeight="1">
      <c r="A77" s="564" t="s">
        <v>362</v>
      </c>
      <c r="B77" s="565"/>
      <c r="C77" s="565"/>
      <c r="D77" s="565"/>
      <c r="E77" s="565"/>
      <c r="F77" s="565">
        <f>SUM(F5:F69)</f>
        <v>2328640.1999999997</v>
      </c>
      <c r="G77" s="565"/>
      <c r="H77" s="565"/>
      <c r="I77" s="565"/>
      <c r="J77" s="565"/>
      <c r="K77" s="565">
        <f>SUM(K5:K76)</f>
        <v>3457515.7039999999</v>
      </c>
      <c r="L77" s="961">
        <f>SUM(L5:L76)</f>
        <v>3457515.7039999999</v>
      </c>
      <c r="M77" s="575">
        <f t="shared" si="2"/>
        <v>100</v>
      </c>
    </row>
    <row r="78" spans="1:17" ht="12.75" hidden="1" customHeight="1">
      <c r="K78" s="566"/>
      <c r="L78" s="566"/>
      <c r="M78" s="574" t="e">
        <f>SUM(K78/J78)*100</f>
        <v>#DIV/0!</v>
      </c>
      <c r="N78" s="567"/>
      <c r="O78" s="567"/>
      <c r="P78" s="567"/>
      <c r="Q78" s="567"/>
    </row>
    <row r="79" spans="1:17" ht="12.75" hidden="1" customHeight="1">
      <c r="K79" s="566"/>
      <c r="L79" s="566"/>
      <c r="M79" s="574" t="e">
        <f>SUM(K79/J79)*100</f>
        <v>#DIV/0!</v>
      </c>
      <c r="N79" s="567"/>
      <c r="O79" s="567"/>
      <c r="P79" s="567"/>
      <c r="Q79" s="567"/>
    </row>
    <row r="80" spans="1:17">
      <c r="K80" s="566"/>
      <c r="L80" s="566"/>
      <c r="M80" s="567"/>
      <c r="N80" s="567"/>
      <c r="O80" s="567"/>
      <c r="P80" s="567"/>
      <c r="Q80" s="567"/>
    </row>
    <row r="81" spans="11:17">
      <c r="K81" s="566"/>
      <c r="L81" s="566"/>
      <c r="M81" s="567"/>
      <c r="N81" s="567"/>
      <c r="O81" s="567"/>
      <c r="P81" s="567"/>
      <c r="Q81" s="567"/>
    </row>
    <row r="82" spans="11:17">
      <c r="K82" s="566"/>
      <c r="L82" s="566"/>
      <c r="M82" s="567"/>
      <c r="N82" s="567"/>
      <c r="O82" s="567"/>
      <c r="P82" s="567"/>
      <c r="Q82" s="567"/>
    </row>
    <row r="85" spans="11:17">
      <c r="K85" s="568"/>
    </row>
  </sheetData>
  <sheetProtection selectLockedCells="1" selectUnlockedCells="1"/>
  <mergeCells count="4">
    <mergeCell ref="G1:K1"/>
    <mergeCell ref="B1:F1"/>
    <mergeCell ref="L1:L2"/>
    <mergeCell ref="M1:M2"/>
  </mergeCells>
  <phoneticPr fontId="53" type="noConversion"/>
  <printOptions horizontalCentered="1" verticalCentered="1"/>
  <pageMargins left="7.874015748031496E-2" right="7.874015748031496E-2" top="0.70866141732283472" bottom="0.23622047244094491" header="0.39370078740157483" footer="0.19685039370078741"/>
  <pageSetup paperSize="9" scale="70" firstPageNumber="0" orientation="landscape" horizontalDpi="300" verticalDpi="300" r:id="rId1"/>
  <headerFooter alignWithMargins="0">
    <oddHeader>&amp;C&amp;"Times New Roman,Félkövér dőlt"ÁLLAMI HOZZÁJÁRULÁSOKBÓL SZÁRMAZÓ BEVÉTEL 2016. ÉVBEN&amp;R&amp;"Times New Roman,Dőlt"3. tábla
Adatok: ezer Ft-ban</oddHeader>
    <oddFooter>&amp;C&amp;P</oddFooter>
  </headerFooter>
  <rowBreaks count="1" manualBreakCount="1"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2:F34"/>
  <sheetViews>
    <sheetView workbookViewId="0">
      <selection activeCell="E6" sqref="E6"/>
    </sheetView>
  </sheetViews>
  <sheetFormatPr defaultRowHeight="12"/>
  <cols>
    <col min="1" max="1" width="9.33203125" style="28"/>
    <col min="2" max="2" width="50.5" style="28" customWidth="1"/>
    <col min="3" max="3" width="15.6640625" style="28" customWidth="1"/>
    <col min="4" max="5" width="16.33203125" style="28" customWidth="1"/>
    <col min="6" max="6" width="15" style="28" customWidth="1"/>
    <col min="7" max="16384" width="9.33203125" style="28"/>
  </cols>
  <sheetData>
    <row r="2" spans="1:6" ht="12.75" thickBot="1"/>
    <row r="3" spans="1:6" s="54" customFormat="1" ht="50.1" customHeight="1" thickBot="1">
      <c r="A3" s="240" t="s">
        <v>1117</v>
      </c>
      <c r="B3" s="240" t="s">
        <v>1011</v>
      </c>
      <c r="C3" s="241" t="s">
        <v>1964</v>
      </c>
      <c r="D3" s="241" t="s">
        <v>1965</v>
      </c>
      <c r="E3" s="241" t="s">
        <v>1786</v>
      </c>
      <c r="F3" s="299" t="s">
        <v>177</v>
      </c>
    </row>
    <row r="4" spans="1:6" s="54" customFormat="1" ht="19.5" customHeight="1">
      <c r="A4" s="84"/>
      <c r="B4" s="85" t="s">
        <v>1025</v>
      </c>
      <c r="C4" s="55"/>
      <c r="D4" s="55"/>
      <c r="E4" s="227"/>
      <c r="F4" s="226"/>
    </row>
    <row r="5" spans="1:6" s="59" customFormat="1" ht="12.75">
      <c r="A5" s="56" t="s">
        <v>890</v>
      </c>
      <c r="B5" s="57" t="s">
        <v>363</v>
      </c>
      <c r="C5" s="58">
        <v>3321033</v>
      </c>
      <c r="D5" s="9">
        <v>3544515</v>
      </c>
      <c r="E5" s="58">
        <f ca="1">'6'!H18</f>
        <v>3403178</v>
      </c>
      <c r="F5" s="300">
        <f>E5/D5*100</f>
        <v>96.012515111376302</v>
      </c>
    </row>
    <row r="6" spans="1:6" s="30" customFormat="1" ht="12.75">
      <c r="A6" s="56" t="s">
        <v>891</v>
      </c>
      <c r="B6" s="60" t="s">
        <v>364</v>
      </c>
      <c r="C6" s="61">
        <v>942083</v>
      </c>
      <c r="D6" s="7">
        <v>1020496</v>
      </c>
      <c r="E6" s="58">
        <f ca="1">'6'!I18</f>
        <v>968948</v>
      </c>
      <c r="F6" s="300">
        <f t="shared" ref="F6:F17" si="0">E6/D6*100</f>
        <v>94.948730813251586</v>
      </c>
    </row>
    <row r="7" spans="1:6" s="30" customFormat="1" ht="12.75">
      <c r="A7" s="56" t="s">
        <v>892</v>
      </c>
      <c r="B7" s="62" t="s">
        <v>365</v>
      </c>
      <c r="C7" s="61">
        <v>5117961</v>
      </c>
      <c r="D7" s="7">
        <v>5829912</v>
      </c>
      <c r="E7" s="58">
        <f ca="1">'6'!J18</f>
        <v>4615707</v>
      </c>
      <c r="F7" s="300">
        <f t="shared" si="0"/>
        <v>79.172841716993332</v>
      </c>
    </row>
    <row r="8" spans="1:6" s="30" customFormat="1" ht="12.75">
      <c r="A8" s="56" t="s">
        <v>893</v>
      </c>
      <c r="B8" s="62" t="s">
        <v>1026</v>
      </c>
      <c r="C8" s="63">
        <v>187677</v>
      </c>
      <c r="D8" s="7">
        <v>193946</v>
      </c>
      <c r="E8" s="58">
        <f ca="1">'6'!K18</f>
        <v>139071</v>
      </c>
      <c r="F8" s="300">
        <f t="shared" si="0"/>
        <v>71.706041887948189</v>
      </c>
    </row>
    <row r="9" spans="1:6" s="30" customFormat="1" ht="12.75">
      <c r="A9" s="56" t="s">
        <v>894</v>
      </c>
      <c r="B9" s="62" t="s">
        <v>366</v>
      </c>
      <c r="C9" s="61">
        <v>2426862</v>
      </c>
      <c r="D9" s="7">
        <v>1918877</v>
      </c>
      <c r="E9" s="58">
        <f ca="1">'6'!L18</f>
        <v>1618855</v>
      </c>
      <c r="F9" s="300">
        <f t="shared" si="0"/>
        <v>84.364709150195665</v>
      </c>
    </row>
    <row r="10" spans="1:6" s="30" customFormat="1" ht="13.5">
      <c r="A10" s="56"/>
      <c r="B10" s="55" t="s">
        <v>1828</v>
      </c>
      <c r="C10" s="64">
        <f>SUM(C5:C9)</f>
        <v>11995616</v>
      </c>
      <c r="D10" s="64">
        <f>SUM(D5:D9)</f>
        <v>12507746</v>
      </c>
      <c r="E10" s="64">
        <f ca="1">SUM(E5:E9)</f>
        <v>10745759</v>
      </c>
      <c r="F10" s="301">
        <f t="shared" si="0"/>
        <v>85.912833535314832</v>
      </c>
    </row>
    <row r="11" spans="1:6" s="30" customFormat="1" ht="12.75">
      <c r="A11" s="66" t="s">
        <v>895</v>
      </c>
      <c r="B11" s="61" t="s">
        <v>1829</v>
      </c>
      <c r="C11" s="61">
        <v>3633144</v>
      </c>
      <c r="D11" s="7">
        <v>10628600</v>
      </c>
      <c r="E11" s="61">
        <f ca="1">'6'!M18</f>
        <v>3307158</v>
      </c>
      <c r="F11" s="300">
        <f t="shared" si="0"/>
        <v>31.115650226746705</v>
      </c>
    </row>
    <row r="12" spans="1:6" s="30" customFormat="1" ht="12.75">
      <c r="A12" s="66" t="s">
        <v>896</v>
      </c>
      <c r="B12" s="61" t="s">
        <v>1830</v>
      </c>
      <c r="C12" s="61">
        <v>1151251</v>
      </c>
      <c r="D12" s="7">
        <v>2094343</v>
      </c>
      <c r="E12" s="61">
        <f ca="1">'6'!N18</f>
        <v>810761</v>
      </c>
      <c r="F12" s="300">
        <f t="shared" si="0"/>
        <v>38.711949284334032</v>
      </c>
    </row>
    <row r="13" spans="1:6" s="30" customFormat="1" ht="12.75">
      <c r="A13" s="66" t="s">
        <v>897</v>
      </c>
      <c r="B13" s="61" t="s">
        <v>1027</v>
      </c>
      <c r="C13" s="63">
        <v>393738</v>
      </c>
      <c r="D13" s="7">
        <v>479458</v>
      </c>
      <c r="E13" s="61">
        <f ca="1">'6'!O18</f>
        <v>411645</v>
      </c>
      <c r="F13" s="300">
        <f t="shared" si="0"/>
        <v>85.856321095904121</v>
      </c>
    </row>
    <row r="14" spans="1:6" s="30" customFormat="1" ht="13.5">
      <c r="A14" s="66"/>
      <c r="B14" s="65" t="s">
        <v>1831</v>
      </c>
      <c r="C14" s="67">
        <f>SUM(C11:C13)</f>
        <v>5178133</v>
      </c>
      <c r="D14" s="67">
        <f>SUM(D11:D13)</f>
        <v>13202401</v>
      </c>
      <c r="E14" s="67">
        <f ca="1">SUM(E11:E13)</f>
        <v>4529564</v>
      </c>
      <c r="F14" s="301">
        <f t="shared" si="0"/>
        <v>34.308638254511429</v>
      </c>
    </row>
    <row r="15" spans="1:6" s="30" customFormat="1" ht="18" customHeight="1">
      <c r="A15" s="66" t="s">
        <v>898</v>
      </c>
      <c r="B15" s="65" t="s">
        <v>899</v>
      </c>
      <c r="C15" s="67">
        <f>SUM(C14+C10)</f>
        <v>17173749</v>
      </c>
      <c r="D15" s="67">
        <f>SUM(D14+D10)</f>
        <v>25710147</v>
      </c>
      <c r="E15" s="67">
        <f ca="1">SUM(E14+E10)</f>
        <v>15275323</v>
      </c>
      <c r="F15" s="301">
        <f t="shared" si="0"/>
        <v>59.413596507246737</v>
      </c>
    </row>
    <row r="16" spans="1:6" s="30" customFormat="1" ht="16.5" customHeight="1">
      <c r="A16" s="66" t="s">
        <v>900</v>
      </c>
      <c r="B16" s="65" t="s">
        <v>1028</v>
      </c>
      <c r="C16" s="67">
        <v>73904</v>
      </c>
      <c r="D16" s="229">
        <v>73904</v>
      </c>
      <c r="E16" s="67">
        <f ca="1">'6'!P18+'6'!Q18</f>
        <v>73771</v>
      </c>
      <c r="F16" s="300">
        <f t="shared" si="0"/>
        <v>99.820036804503147</v>
      </c>
    </row>
    <row r="17" spans="1:6" s="31" customFormat="1" ht="18.75" customHeight="1">
      <c r="A17" s="242"/>
      <c r="B17" s="243" t="s">
        <v>1832</v>
      </c>
      <c r="C17" s="244">
        <f>SUM(C15:C16)</f>
        <v>17247653</v>
      </c>
      <c r="D17" s="244">
        <f>SUM(D15:D16)</f>
        <v>25784051</v>
      </c>
      <c r="E17" s="244">
        <f>SUM(E15:E16)</f>
        <v>15349094</v>
      </c>
      <c r="F17" s="302">
        <f t="shared" si="0"/>
        <v>59.529412193607591</v>
      </c>
    </row>
    <row r="18" spans="1:6" s="27" customFormat="1" ht="12.75">
      <c r="A18" s="68"/>
      <c r="B18" s="69"/>
      <c r="C18" s="69"/>
      <c r="D18" s="69"/>
      <c r="E18" s="69"/>
    </row>
    <row r="19" spans="1:6" s="1" customFormat="1" ht="12.75">
      <c r="A19" s="68"/>
      <c r="B19" s="68"/>
      <c r="C19" s="68"/>
      <c r="D19" s="68"/>
      <c r="E19" s="68"/>
    </row>
    <row r="20" spans="1:6" s="1" customFormat="1" ht="12.75">
      <c r="A20" s="68"/>
      <c r="B20" s="68"/>
      <c r="C20" s="68"/>
      <c r="D20" s="68"/>
      <c r="E20" s="68"/>
    </row>
    <row r="21" spans="1:6" s="1" customFormat="1" ht="12.75">
      <c r="A21" s="68"/>
      <c r="B21" s="68"/>
      <c r="C21" s="68"/>
      <c r="D21" s="68"/>
      <c r="E21" s="68"/>
    </row>
    <row r="22" spans="1:6" s="1" customFormat="1" ht="12.75">
      <c r="A22" s="68"/>
      <c r="B22" s="68"/>
      <c r="C22" s="68"/>
      <c r="D22" s="68"/>
      <c r="E22" s="68"/>
    </row>
    <row r="23" spans="1:6" s="1" customFormat="1" ht="12.75">
      <c r="A23" s="68"/>
      <c r="B23" s="68"/>
      <c r="C23" s="68"/>
      <c r="D23" s="68"/>
      <c r="E23" s="68"/>
    </row>
    <row r="24" spans="1:6" s="1" customFormat="1" ht="12.75">
      <c r="A24" s="68"/>
      <c r="B24" s="68"/>
      <c r="C24" s="68"/>
      <c r="D24" s="68"/>
      <c r="E24" s="68"/>
    </row>
    <row r="25" spans="1:6" s="1" customFormat="1" ht="12.75">
      <c r="A25" s="68"/>
      <c r="B25" s="68"/>
      <c r="C25" s="68"/>
      <c r="D25" s="68"/>
      <c r="E25" s="68"/>
    </row>
    <row r="26" spans="1:6" s="1" customFormat="1" ht="12.75">
      <c r="A26" s="68"/>
      <c r="B26" s="68"/>
      <c r="C26" s="68"/>
      <c r="D26" s="68"/>
      <c r="E26" s="68"/>
    </row>
    <row r="27" spans="1:6" s="1" customFormat="1" ht="12.75">
      <c r="A27" s="68"/>
      <c r="B27" s="68"/>
      <c r="C27" s="68"/>
      <c r="D27" s="68"/>
      <c r="E27" s="68"/>
    </row>
    <row r="28" spans="1:6" s="1" customFormat="1" ht="12.75">
      <c r="A28" s="70"/>
      <c r="B28" s="68"/>
      <c r="C28" s="68"/>
      <c r="D28" s="68"/>
      <c r="E28" s="68"/>
    </row>
    <row r="29" spans="1:6" ht="12.75">
      <c r="A29" s="70"/>
      <c r="B29" s="70"/>
      <c r="C29" s="70"/>
      <c r="D29" s="70"/>
      <c r="E29" s="70"/>
    </row>
    <row r="30" spans="1:6" ht="12.75">
      <c r="A30" s="70"/>
      <c r="B30" s="70"/>
      <c r="C30" s="70"/>
      <c r="D30" s="70"/>
      <c r="E30" s="70"/>
    </row>
    <row r="31" spans="1:6" ht="12.75">
      <c r="A31" s="70"/>
      <c r="B31" s="70"/>
      <c r="C31" s="70"/>
      <c r="D31" s="70"/>
      <c r="E31" s="70"/>
    </row>
    <row r="32" spans="1:6" ht="12.75">
      <c r="A32" s="70"/>
      <c r="B32" s="70"/>
      <c r="C32" s="70"/>
      <c r="D32" s="70"/>
      <c r="E32" s="70"/>
    </row>
    <row r="33" spans="1:5" ht="12.75">
      <c r="A33" s="70"/>
      <c r="B33" s="70"/>
      <c r="C33" s="70"/>
      <c r="D33" s="70"/>
      <c r="E33" s="70"/>
    </row>
    <row r="34" spans="1:5" ht="12.75">
      <c r="B34" s="70"/>
      <c r="C34" s="70"/>
      <c r="D34" s="70"/>
      <c r="E34" s="70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horizontalDpi="300" verticalDpi="300" r:id="rId1"/>
  <headerFooter alignWithMargins="0">
    <oddHeader>&amp;C&amp;"Times New Roman CE,Félkövér dőlt"ZALAEGERSZEG MEGYEI  JOGÚ  VÁROS  ÖNKORMÁNYZATA
  KIADÁSI  ELŐIRÁNYZATAINAK TELJESÍTÉSE
ROVATONKÉNT 2016.  ÉVBEN&amp;R&amp;"Times New Roman CE,Félkövér dőlt"4. tábla
Adatok E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Q29"/>
  <sheetViews>
    <sheetView workbookViewId="0">
      <pane ySplit="2" topLeftCell="A3" activePane="bottomLeft" state="frozen"/>
      <selection activeCell="A26" sqref="A26"/>
      <selection pane="bottomLeft" activeCell="H14" sqref="H14"/>
    </sheetView>
  </sheetViews>
  <sheetFormatPr defaultRowHeight="12.75"/>
  <cols>
    <col min="1" max="1" width="3.33203125" style="103" customWidth="1"/>
    <col min="2" max="2" width="3.6640625" style="103" customWidth="1"/>
    <col min="3" max="3" width="21.33203125" style="103" customWidth="1"/>
    <col min="4" max="4" width="10.83203125" style="103" customWidth="1"/>
    <col min="5" max="5" width="10.5" style="103" customWidth="1"/>
    <col min="6" max="6" width="10.6640625" style="103" customWidth="1"/>
    <col min="7" max="7" width="7" style="103" customWidth="1"/>
    <col min="8" max="8" width="12.33203125" style="103" customWidth="1"/>
    <col min="9" max="9" width="11.6640625" style="103" customWidth="1"/>
    <col min="10" max="10" width="10.83203125" style="103" customWidth="1"/>
    <col min="11" max="11" width="10.33203125" style="103" customWidth="1"/>
    <col min="12" max="12" width="10.83203125" style="103" customWidth="1"/>
    <col min="13" max="13" width="10.5" style="103" customWidth="1"/>
    <col min="14" max="14" width="11" style="103" customWidth="1"/>
    <col min="15" max="15" width="10.5" style="103" customWidth="1"/>
    <col min="16" max="16" width="11.5" style="103" customWidth="1"/>
    <col min="17" max="17" width="11.1640625" style="103" customWidth="1"/>
    <col min="18" max="16384" width="9.33203125" style="103"/>
  </cols>
  <sheetData>
    <row r="1" spans="1:17" ht="12.75" customHeight="1">
      <c r="A1" s="1134" t="s">
        <v>1016</v>
      </c>
      <c r="B1" s="1134" t="s">
        <v>1017</v>
      </c>
      <c r="C1" s="1135" t="s">
        <v>1011</v>
      </c>
      <c r="D1" s="1136" t="s">
        <v>147</v>
      </c>
      <c r="E1" s="1137"/>
      <c r="F1" s="1136" t="s">
        <v>174</v>
      </c>
      <c r="G1" s="1137"/>
      <c r="H1" s="1133" t="s">
        <v>1029</v>
      </c>
      <c r="I1" s="1133"/>
      <c r="J1" s="1133"/>
      <c r="K1" s="1133"/>
      <c r="L1" s="1133"/>
      <c r="M1" s="1133"/>
      <c r="N1" s="1133"/>
      <c r="O1" s="1133" t="s">
        <v>1030</v>
      </c>
      <c r="P1" s="1133"/>
      <c r="Q1" s="1133"/>
    </row>
    <row r="2" spans="1:17" s="104" customFormat="1" ht="60.75" customHeight="1">
      <c r="A2" s="1134"/>
      <c r="B2" s="1134"/>
      <c r="C2" s="1135"/>
      <c r="D2" s="231" t="s">
        <v>148</v>
      </c>
      <c r="E2" s="231" t="s">
        <v>173</v>
      </c>
      <c r="F2" s="231" t="s">
        <v>176</v>
      </c>
      <c r="G2" s="231" t="s">
        <v>175</v>
      </c>
      <c r="H2" s="232" t="s">
        <v>1031</v>
      </c>
      <c r="I2" s="232" t="s">
        <v>1032</v>
      </c>
      <c r="J2" s="233" t="s">
        <v>1834</v>
      </c>
      <c r="K2" s="234" t="s">
        <v>1033</v>
      </c>
      <c r="L2" s="233" t="s">
        <v>224</v>
      </c>
      <c r="M2" s="233" t="s">
        <v>1034</v>
      </c>
      <c r="N2" s="233" t="s">
        <v>1035</v>
      </c>
      <c r="O2" s="233" t="s">
        <v>638</v>
      </c>
      <c r="P2" s="233" t="s">
        <v>1036</v>
      </c>
      <c r="Q2" s="233" t="s">
        <v>1037</v>
      </c>
    </row>
    <row r="3" spans="1:17" ht="17.100000000000001" customHeight="1">
      <c r="A3" s="105"/>
      <c r="B3" s="105"/>
      <c r="C3" s="105" t="s">
        <v>222</v>
      </c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</row>
    <row r="4" spans="1:17" ht="24.95" customHeight="1">
      <c r="A4" s="106"/>
      <c r="B4" s="106">
        <v>12</v>
      </c>
      <c r="C4" s="107" t="s">
        <v>1835</v>
      </c>
      <c r="D4" s="206">
        <f ca="1">'5.a'!E19</f>
        <v>9906</v>
      </c>
      <c r="E4" s="206">
        <f ca="1">'5.a'!F19</f>
        <v>24954</v>
      </c>
      <c r="F4" s="108">
        <f t="shared" ref="F4:F13" si="0">SUM(H4:Q4)</f>
        <v>30769</v>
      </c>
      <c r="G4" s="296">
        <f t="shared" ref="G4:G16" si="1">F4/E4*100</f>
        <v>123.30287729422136</v>
      </c>
      <c r="H4" s="108">
        <f ca="1">'5.a'!I19</f>
        <v>8497</v>
      </c>
      <c r="I4" s="108">
        <f ca="1">'5.a'!J19</f>
        <v>0</v>
      </c>
      <c r="J4" s="108">
        <f ca="1">'5.a'!K19</f>
        <v>1167</v>
      </c>
      <c r="K4" s="108">
        <f ca="1">'5.a'!L19</f>
        <v>19660</v>
      </c>
      <c r="L4" s="108">
        <f ca="1">'5.a'!M19</f>
        <v>0</v>
      </c>
      <c r="M4" s="108">
        <f ca="1">'5.a'!N19</f>
        <v>51</v>
      </c>
      <c r="N4" s="108">
        <f ca="1">'5.a'!O19</f>
        <v>1394</v>
      </c>
      <c r="O4" s="108">
        <f ca="1">'5.a'!P19</f>
        <v>0</v>
      </c>
      <c r="P4" s="108">
        <f ca="1">'5.a'!Q19</f>
        <v>0</v>
      </c>
      <c r="Q4" s="108">
        <f ca="1">'5.a'!R19</f>
        <v>0</v>
      </c>
    </row>
    <row r="5" spans="1:17" ht="17.100000000000001" customHeight="1">
      <c r="A5" s="106"/>
      <c r="B5" s="106">
        <v>13</v>
      </c>
      <c r="C5" s="105" t="s">
        <v>1836</v>
      </c>
      <c r="D5" s="108">
        <f ca="1">'5.a'!E40</f>
        <v>34728</v>
      </c>
      <c r="E5" s="108">
        <f ca="1">'5.a'!F40</f>
        <v>54304</v>
      </c>
      <c r="F5" s="108">
        <f t="shared" si="0"/>
        <v>53757</v>
      </c>
      <c r="G5" s="296">
        <f t="shared" si="1"/>
        <v>98.992707719505006</v>
      </c>
      <c r="H5" s="108">
        <f ca="1">'5.a'!I40</f>
        <v>23394</v>
      </c>
      <c r="I5" s="108">
        <f ca="1">'5.a'!J40</f>
        <v>3686</v>
      </c>
      <c r="J5" s="108">
        <f ca="1">'5.a'!K40</f>
        <v>0</v>
      </c>
      <c r="K5" s="108">
        <f ca="1">'5.a'!L40</f>
        <v>6969</v>
      </c>
      <c r="L5" s="108">
        <f ca="1">'5.a'!M40</f>
        <v>0</v>
      </c>
      <c r="M5" s="108">
        <f ca="1">'5.a'!N40</f>
        <v>9358</v>
      </c>
      <c r="N5" s="108">
        <f ca="1">'5.a'!O40</f>
        <v>10350</v>
      </c>
      <c r="O5" s="108">
        <f ca="1">'5.a'!P40</f>
        <v>0</v>
      </c>
      <c r="P5" s="108">
        <f ca="1">'5.a'!Q40</f>
        <v>0</v>
      </c>
      <c r="Q5" s="108">
        <f ca="1">'5.a'!R40</f>
        <v>0</v>
      </c>
    </row>
    <row r="6" spans="1:17" ht="17.100000000000001" customHeight="1">
      <c r="A6" s="106"/>
      <c r="B6" s="106">
        <v>14</v>
      </c>
      <c r="C6" s="105" t="s">
        <v>1573</v>
      </c>
      <c r="D6" s="108">
        <f ca="1">'5.a'!E47</f>
        <v>1078353</v>
      </c>
      <c r="E6" s="108">
        <f ca="1">'5.a'!F47</f>
        <v>1079598</v>
      </c>
      <c r="F6" s="108">
        <f t="shared" si="0"/>
        <v>1000324</v>
      </c>
      <c r="G6" s="296">
        <f t="shared" si="1"/>
        <v>92.657081617416864</v>
      </c>
      <c r="H6" s="108">
        <f ca="1">'5.a'!I47</f>
        <v>7620</v>
      </c>
      <c r="I6" s="108">
        <f ca="1">'5.a'!J47</f>
        <v>739581</v>
      </c>
      <c r="J6" s="108">
        <f ca="1">'5.a'!K47</f>
        <v>0</v>
      </c>
      <c r="K6" s="108">
        <f ca="1">'5.a'!L47</f>
        <v>252867</v>
      </c>
      <c r="L6" s="108">
        <f ca="1">'5.a'!M47</f>
        <v>256</v>
      </c>
      <c r="M6" s="108">
        <f ca="1">'5.a'!N47</f>
        <v>0</v>
      </c>
      <c r="N6" s="108">
        <f ca="1">'5.a'!O47</f>
        <v>0</v>
      </c>
      <c r="O6" s="108">
        <f ca="1">'5.a'!P47</f>
        <v>0</v>
      </c>
      <c r="P6" s="108">
        <f ca="1">'5.a'!Q47</f>
        <v>0</v>
      </c>
      <c r="Q6" s="108">
        <f ca="1">'5.a'!R47</f>
        <v>0</v>
      </c>
    </row>
    <row r="7" spans="1:17" ht="17.100000000000001" customHeight="1">
      <c r="A7" s="106"/>
      <c r="B7" s="106">
        <v>15</v>
      </c>
      <c r="C7" s="105" t="s">
        <v>38</v>
      </c>
      <c r="D7" s="108">
        <f ca="1">'5.a'!E86</f>
        <v>1167142</v>
      </c>
      <c r="E7" s="108">
        <f ca="1">'5.a'!F86</f>
        <v>1208378</v>
      </c>
      <c r="F7" s="108">
        <f t="shared" si="0"/>
        <v>1104343</v>
      </c>
      <c r="G7" s="296">
        <f t="shared" si="1"/>
        <v>91.390525150242723</v>
      </c>
      <c r="H7" s="108">
        <f ca="1">'5.a'!I86</f>
        <v>574</v>
      </c>
      <c r="I7" s="108">
        <f ca="1">'5.a'!J86</f>
        <v>313821</v>
      </c>
      <c r="J7" s="108">
        <f ca="1">'5.a'!K86</f>
        <v>499</v>
      </c>
      <c r="K7" s="108">
        <f ca="1">'5.a'!L86</f>
        <v>772616</v>
      </c>
      <c r="L7" s="108">
        <f ca="1">'5.a'!M86</f>
        <v>7661</v>
      </c>
      <c r="M7" s="108">
        <f ca="1">'5.a'!N86</f>
        <v>6524</v>
      </c>
      <c r="N7" s="108">
        <f ca="1">'5.a'!O86</f>
        <v>2648</v>
      </c>
      <c r="O7" s="108">
        <f ca="1">'5.a'!P86</f>
        <v>0</v>
      </c>
      <c r="P7" s="108">
        <f ca="1">'5.a'!Q86</f>
        <v>0</v>
      </c>
      <c r="Q7" s="108">
        <f ca="1">'5.a'!R86</f>
        <v>0</v>
      </c>
    </row>
    <row r="8" spans="1:17" ht="17.100000000000001" customHeight="1">
      <c r="A8" s="106"/>
      <c r="B8" s="106">
        <v>16</v>
      </c>
      <c r="C8" s="105" t="s">
        <v>213</v>
      </c>
      <c r="D8" s="108">
        <f ca="1">'5.a'!E115</f>
        <v>1970132</v>
      </c>
      <c r="E8" s="108">
        <f ca="1">'5.a'!F115</f>
        <v>7597245</v>
      </c>
      <c r="F8" s="108">
        <f t="shared" si="0"/>
        <v>7601384</v>
      </c>
      <c r="G8" s="296">
        <f t="shared" si="1"/>
        <v>100.05448027541564</v>
      </c>
      <c r="H8" s="108">
        <f ca="1">'5.a'!I115</f>
        <v>1291607</v>
      </c>
      <c r="I8" s="108">
        <f ca="1">'5.a'!J115</f>
        <v>6146222</v>
      </c>
      <c r="J8" s="108">
        <f ca="1">'5.a'!K115</f>
        <v>0</v>
      </c>
      <c r="K8" s="108">
        <f ca="1">'5.a'!L115</f>
        <v>41347</v>
      </c>
      <c r="L8" s="108">
        <f ca="1">'5.a'!M115</f>
        <v>0</v>
      </c>
      <c r="M8" s="108">
        <f ca="1">'5.a'!N115</f>
        <v>8763</v>
      </c>
      <c r="N8" s="108">
        <f ca="1">'5.a'!O115</f>
        <v>113445</v>
      </c>
      <c r="O8" s="108">
        <f ca="1">'5.a'!P115</f>
        <v>0</v>
      </c>
      <c r="P8" s="108">
        <f ca="1">'5.a'!Q115</f>
        <v>0</v>
      </c>
      <c r="Q8" s="108">
        <f ca="1">'5.a'!R115</f>
        <v>0</v>
      </c>
    </row>
    <row r="9" spans="1:17" ht="17.100000000000001" customHeight="1">
      <c r="A9" s="106"/>
      <c r="B9" s="106">
        <v>17</v>
      </c>
      <c r="C9" s="105" t="s">
        <v>39</v>
      </c>
      <c r="D9" s="108">
        <f ca="1">'5.a'!E143</f>
        <v>663661</v>
      </c>
      <c r="E9" s="108">
        <f ca="1">'5.a'!F143</f>
        <v>720216</v>
      </c>
      <c r="F9" s="108">
        <f t="shared" si="0"/>
        <v>686628</v>
      </c>
      <c r="G9" s="296">
        <f t="shared" si="1"/>
        <v>95.33639908027591</v>
      </c>
      <c r="H9" s="108">
        <f ca="1">'5.a'!I143</f>
        <v>0</v>
      </c>
      <c r="I9" s="108">
        <f ca="1">'5.a'!J143</f>
        <v>0</v>
      </c>
      <c r="J9" s="108">
        <f ca="1">'5.a'!K143</f>
        <v>0</v>
      </c>
      <c r="K9" s="108">
        <f ca="1">'5.a'!L143</f>
        <v>282160</v>
      </c>
      <c r="L9" s="108">
        <f ca="1">'5.a'!M143</f>
        <v>106951</v>
      </c>
      <c r="M9" s="108">
        <f ca="1">'5.a'!N143</f>
        <v>0</v>
      </c>
      <c r="N9" s="108">
        <f ca="1">'5.a'!O143</f>
        <v>30543</v>
      </c>
      <c r="O9" s="108">
        <f ca="1">'5.a'!P143</f>
        <v>0</v>
      </c>
      <c r="P9" s="108">
        <f ca="1">'5.a'!Q143</f>
        <v>61934</v>
      </c>
      <c r="Q9" s="108">
        <f ca="1">'5.a'!R143</f>
        <v>205040</v>
      </c>
    </row>
    <row r="10" spans="1:17" ht="17.100000000000001" customHeight="1">
      <c r="A10" s="106"/>
      <c r="B10" s="106">
        <v>18</v>
      </c>
      <c r="C10" s="105" t="s">
        <v>212</v>
      </c>
      <c r="D10" s="108">
        <f ca="1">'5.a'!E153</f>
        <v>69265</v>
      </c>
      <c r="E10" s="108">
        <f ca="1">'5.a'!F153</f>
        <v>74950</v>
      </c>
      <c r="F10" s="108">
        <f t="shared" si="0"/>
        <v>71194</v>
      </c>
      <c r="G10" s="296">
        <f t="shared" si="1"/>
        <v>94.988659106070713</v>
      </c>
      <c r="H10" s="108">
        <f ca="1">'5.a'!I153</f>
        <v>0</v>
      </c>
      <c r="I10" s="108">
        <f ca="1">'5.a'!J153</f>
        <v>0</v>
      </c>
      <c r="J10" s="108">
        <f ca="1">'5.a'!K153</f>
        <v>5805</v>
      </c>
      <c r="K10" s="108">
        <f ca="1">'5.a'!L153</f>
        <v>65389</v>
      </c>
      <c r="L10" s="108">
        <f ca="1">'5.a'!M153</f>
        <v>0</v>
      </c>
      <c r="M10" s="108">
        <f ca="1">'5.a'!N153</f>
        <v>0</v>
      </c>
      <c r="N10" s="108">
        <f ca="1">'5.a'!O153</f>
        <v>0</v>
      </c>
      <c r="O10" s="108">
        <f ca="1">'5.a'!P153</f>
        <v>0</v>
      </c>
      <c r="P10" s="108">
        <f ca="1">'5.a'!Q153</f>
        <v>0</v>
      </c>
      <c r="Q10" s="108">
        <f ca="1">'5.a'!R153</f>
        <v>0</v>
      </c>
    </row>
    <row r="11" spans="1:17" ht="17.100000000000001" customHeight="1">
      <c r="A11" s="106"/>
      <c r="B11" s="106">
        <v>19</v>
      </c>
      <c r="C11" s="105" t="s">
        <v>1014</v>
      </c>
      <c r="D11" s="108">
        <f ca="1">'5.a'!E200</f>
        <v>10531540</v>
      </c>
      <c r="E11" s="108">
        <f ca="1">'5.a'!F200</f>
        <v>12928054</v>
      </c>
      <c r="F11" s="108">
        <f t="shared" si="0"/>
        <v>11779143</v>
      </c>
      <c r="G11" s="296">
        <f t="shared" si="1"/>
        <v>91.113039905309805</v>
      </c>
      <c r="H11" s="108">
        <f ca="1">'5.a'!I200</f>
        <v>2528797</v>
      </c>
      <c r="I11" s="108">
        <f ca="1">'5.a'!J200</f>
        <v>950062</v>
      </c>
      <c r="J11" s="108">
        <f ca="1">'5.a'!K200</f>
        <v>5412657</v>
      </c>
      <c r="K11" s="108">
        <f ca="1">'5.a'!L200</f>
        <v>64397</v>
      </c>
      <c r="L11" s="108">
        <f ca="1">'5.a'!M200</f>
        <v>0</v>
      </c>
      <c r="M11" s="108">
        <f ca="1">'5.a'!N200</f>
        <v>14500</v>
      </c>
      <c r="N11" s="108">
        <f ca="1">'5.a'!O200</f>
        <v>3752</v>
      </c>
      <c r="O11" s="108">
        <f ca="1">'5.a'!P200</f>
        <v>48310</v>
      </c>
      <c r="P11" s="108">
        <f ca="1">'5.a'!Q200</f>
        <v>2683647</v>
      </c>
      <c r="Q11" s="108">
        <f ca="1">'5.a'!R200</f>
        <v>73021</v>
      </c>
    </row>
    <row r="12" spans="1:17" ht="17.100000000000001" customHeight="1">
      <c r="A12" s="106"/>
      <c r="B12" s="106">
        <v>20</v>
      </c>
      <c r="C12" s="14" t="s">
        <v>668</v>
      </c>
      <c r="D12" s="14">
        <f ca="1">'5.a'!E203</f>
        <v>0</v>
      </c>
      <c r="E12" s="14">
        <f ca="1">'5.a'!F203</f>
        <v>0</v>
      </c>
      <c r="F12" s="108">
        <f t="shared" si="0"/>
        <v>50</v>
      </c>
      <c r="G12" s="296"/>
      <c r="H12" s="108">
        <f ca="1">'5.a'!I203</f>
        <v>0</v>
      </c>
      <c r="I12" s="108">
        <f ca="1">'5.a'!J203</f>
        <v>0</v>
      </c>
      <c r="J12" s="108">
        <f ca="1">'5.a'!K203</f>
        <v>50</v>
      </c>
      <c r="K12" s="108">
        <f ca="1">'5.a'!L203</f>
        <v>0</v>
      </c>
      <c r="L12" s="108">
        <f ca="1">'5.a'!M203</f>
        <v>0</v>
      </c>
      <c r="M12" s="108">
        <f ca="1">'5.a'!N203</f>
        <v>0</v>
      </c>
      <c r="N12" s="108">
        <f ca="1">'5.a'!O203</f>
        <v>0</v>
      </c>
      <c r="O12" s="108">
        <f ca="1">'5.a'!P203</f>
        <v>0</v>
      </c>
      <c r="P12" s="108">
        <f ca="1">'5.a'!Q203</f>
        <v>0</v>
      </c>
      <c r="Q12" s="108">
        <f ca="1">'5.a'!R203</f>
        <v>0</v>
      </c>
    </row>
    <row r="13" spans="1:17" ht="17.100000000000001" customHeight="1">
      <c r="A13" s="106"/>
      <c r="B13" s="106">
        <v>22</v>
      </c>
      <c r="C13" s="109" t="s">
        <v>40</v>
      </c>
      <c r="D13" s="102">
        <f ca="1">'5.a'!E213</f>
        <v>3442</v>
      </c>
      <c r="E13" s="102">
        <f ca="1">'5.a'!F213</f>
        <v>35618</v>
      </c>
      <c r="F13" s="108">
        <f t="shared" si="0"/>
        <v>35887</v>
      </c>
      <c r="G13" s="296">
        <f t="shared" si="1"/>
        <v>100.75523611657027</v>
      </c>
      <c r="H13" s="108">
        <f ca="1">'5.a'!I213</f>
        <v>0</v>
      </c>
      <c r="I13" s="108">
        <f ca="1">'5.a'!J213</f>
        <v>0</v>
      </c>
      <c r="J13" s="108">
        <f ca="1">'5.a'!K213</f>
        <v>0</v>
      </c>
      <c r="K13" s="108">
        <f ca="1">'5.a'!L213</f>
        <v>2294</v>
      </c>
      <c r="L13" s="108">
        <f ca="1">'5.a'!M213</f>
        <v>20394</v>
      </c>
      <c r="M13" s="108">
        <f ca="1">'5.a'!N213</f>
        <v>6245</v>
      </c>
      <c r="N13" s="108">
        <f ca="1">'5.a'!O213</f>
        <v>6954</v>
      </c>
      <c r="O13" s="108">
        <f ca="1">'5.a'!P213</f>
        <v>0</v>
      </c>
      <c r="P13" s="108">
        <f ca="1">'5.a'!Q213</f>
        <v>0</v>
      </c>
      <c r="Q13" s="108">
        <f ca="1">'5.a'!R213</f>
        <v>0</v>
      </c>
    </row>
    <row r="14" spans="1:17" ht="36" customHeight="1">
      <c r="A14" s="235"/>
      <c r="B14" s="235"/>
      <c r="C14" s="236" t="s">
        <v>190</v>
      </c>
      <c r="D14" s="237">
        <f ca="1">SUM(D4:D13)</f>
        <v>15528169</v>
      </c>
      <c r="E14" s="237">
        <f ca="1">SUM(E4:E13)</f>
        <v>23723317</v>
      </c>
      <c r="F14" s="237">
        <f ca="1">SUM(F4:F13)</f>
        <v>22363479</v>
      </c>
      <c r="G14" s="297">
        <f t="shared" si="1"/>
        <v>94.267926361225122</v>
      </c>
      <c r="H14" s="238">
        <f t="shared" ref="H14:Q14" si="2">SUM(H4:H13)</f>
        <v>3860489</v>
      </c>
      <c r="I14" s="238">
        <f t="shared" si="2"/>
        <v>8153372</v>
      </c>
      <c r="J14" s="238">
        <f t="shared" si="2"/>
        <v>5420178</v>
      </c>
      <c r="K14" s="238">
        <f t="shared" si="2"/>
        <v>1507699</v>
      </c>
      <c r="L14" s="238">
        <f t="shared" si="2"/>
        <v>135262</v>
      </c>
      <c r="M14" s="238">
        <f t="shared" si="2"/>
        <v>45441</v>
      </c>
      <c r="N14" s="238">
        <f t="shared" si="2"/>
        <v>169086</v>
      </c>
      <c r="O14" s="238">
        <f t="shared" si="2"/>
        <v>48310</v>
      </c>
      <c r="P14" s="238">
        <f t="shared" si="2"/>
        <v>2745581</v>
      </c>
      <c r="Q14" s="238">
        <f t="shared" si="2"/>
        <v>278061</v>
      </c>
    </row>
    <row r="15" spans="1:17" ht="17.100000000000001" customHeight="1">
      <c r="A15" s="110">
        <v>2</v>
      </c>
      <c r="B15" s="110"/>
      <c r="C15" s="105" t="s">
        <v>223</v>
      </c>
      <c r="D15" s="108">
        <f ca="1">'5.a'!E215</f>
        <v>1719484</v>
      </c>
      <c r="E15" s="108">
        <f ca="1">'5.a'!F215</f>
        <v>2060734</v>
      </c>
      <c r="F15" s="108">
        <f ca="1">SUM(H15:Q15)</f>
        <v>2019377</v>
      </c>
      <c r="G15" s="296">
        <f t="shared" si="1"/>
        <v>97.9930937229162</v>
      </c>
      <c r="H15" s="108">
        <f ca="1">'5.a'!I215</f>
        <v>450503</v>
      </c>
      <c r="I15" s="108">
        <f ca="1">'5.a'!J215</f>
        <v>34493</v>
      </c>
      <c r="J15" s="108">
        <f ca="1">'5.a'!K215</f>
        <v>0</v>
      </c>
      <c r="K15" s="108">
        <f ca="1">'5.a'!L215</f>
        <v>1137551</v>
      </c>
      <c r="L15" s="108">
        <f ca="1">'5.a'!M215</f>
        <v>3779</v>
      </c>
      <c r="M15" s="108">
        <f ca="1">'5.a'!N215</f>
        <v>70629</v>
      </c>
      <c r="N15" s="108">
        <f ca="1">'5.a'!O215</f>
        <v>555</v>
      </c>
      <c r="O15" s="108">
        <f ca="1">'5.a'!P215</f>
        <v>0</v>
      </c>
      <c r="P15" s="108">
        <f ca="1">'5.a'!Q215</f>
        <v>321867</v>
      </c>
      <c r="Q15" s="108">
        <f ca="1">'5.a'!R215</f>
        <v>0</v>
      </c>
    </row>
    <row r="16" spans="1:17" ht="17.100000000000001" customHeight="1">
      <c r="A16" s="235"/>
      <c r="B16" s="235"/>
      <c r="C16" s="239" t="s">
        <v>210</v>
      </c>
      <c r="D16" s="238">
        <f>SUM(D14:D15)</f>
        <v>17247653</v>
      </c>
      <c r="E16" s="238">
        <f>SUM(E14:E15)</f>
        <v>25784051</v>
      </c>
      <c r="F16" s="238">
        <f>SUM(F14:F15)</f>
        <v>24382856</v>
      </c>
      <c r="G16" s="297">
        <f t="shared" si="1"/>
        <v>94.565652232071685</v>
      </c>
      <c r="H16" s="238">
        <f t="shared" ref="H16:Q16" si="3">SUM(H14:H15)</f>
        <v>4310992</v>
      </c>
      <c r="I16" s="238">
        <f t="shared" si="3"/>
        <v>8187865</v>
      </c>
      <c r="J16" s="238">
        <f t="shared" si="3"/>
        <v>5420178</v>
      </c>
      <c r="K16" s="238">
        <f t="shared" si="3"/>
        <v>2645250</v>
      </c>
      <c r="L16" s="238">
        <f t="shared" si="3"/>
        <v>139041</v>
      </c>
      <c r="M16" s="238">
        <f t="shared" si="3"/>
        <v>116070</v>
      </c>
      <c r="N16" s="238">
        <f t="shared" si="3"/>
        <v>169641</v>
      </c>
      <c r="O16" s="238">
        <f t="shared" si="3"/>
        <v>48310</v>
      </c>
      <c r="P16" s="238">
        <f t="shared" si="3"/>
        <v>3067448</v>
      </c>
      <c r="Q16" s="238">
        <f t="shared" si="3"/>
        <v>278061</v>
      </c>
    </row>
    <row r="17" spans="3:17" ht="17.100000000000001" customHeight="1">
      <c r="C17" s="111"/>
      <c r="D17" s="111"/>
      <c r="E17" s="111"/>
      <c r="F17" s="111"/>
      <c r="G17" s="111"/>
      <c r="H17" s="112"/>
      <c r="I17" s="112"/>
      <c r="J17" s="112"/>
      <c r="K17" s="112"/>
      <c r="L17" s="112"/>
      <c r="M17" s="112"/>
      <c r="N17" s="112"/>
      <c r="O17" s="112"/>
      <c r="P17" s="112"/>
      <c r="Q17" s="112"/>
    </row>
    <row r="18" spans="3:17" ht="14.1" customHeight="1">
      <c r="C18" s="111"/>
      <c r="D18" s="111"/>
      <c r="E18" s="111"/>
      <c r="F18" s="111"/>
      <c r="G18" s="111"/>
      <c r="H18" s="112"/>
      <c r="I18" s="112"/>
      <c r="J18" s="112"/>
      <c r="K18" s="112"/>
      <c r="L18" s="112"/>
      <c r="M18" s="112"/>
      <c r="N18" s="112"/>
      <c r="O18" s="112"/>
      <c r="P18" s="112"/>
    </row>
    <row r="19" spans="3:17" ht="14.1" customHeight="1">
      <c r="H19" s="112"/>
      <c r="I19" s="112"/>
      <c r="J19" s="112"/>
      <c r="K19" s="112"/>
      <c r="L19" s="112"/>
      <c r="M19" s="112"/>
      <c r="N19" s="112"/>
      <c r="O19" s="112"/>
      <c r="P19" s="112"/>
    </row>
    <row r="20" spans="3:17" ht="14.1" customHeight="1">
      <c r="H20" s="112"/>
      <c r="I20" s="112"/>
      <c r="J20" s="112"/>
      <c r="K20" s="112"/>
      <c r="L20" s="112"/>
      <c r="M20" s="112"/>
      <c r="N20" s="112"/>
      <c r="O20" s="112"/>
      <c r="P20" s="112"/>
    </row>
    <row r="21" spans="3:17" ht="14.1" customHeight="1">
      <c r="H21" s="112"/>
      <c r="I21" s="112"/>
      <c r="J21" s="112"/>
      <c r="K21" s="112"/>
      <c r="L21" s="112"/>
      <c r="M21" s="112"/>
      <c r="N21" s="112"/>
      <c r="O21" s="112"/>
      <c r="P21" s="112"/>
    </row>
    <row r="22" spans="3:17" ht="14.1" customHeight="1">
      <c r="H22" s="112"/>
      <c r="I22" s="112"/>
      <c r="J22" s="112"/>
      <c r="K22" s="112"/>
      <c r="L22" s="112"/>
      <c r="M22" s="112"/>
      <c r="N22" s="112"/>
      <c r="O22" s="112"/>
      <c r="P22" s="112"/>
    </row>
    <row r="23" spans="3:17" ht="14.1" customHeight="1">
      <c r="H23" s="112"/>
      <c r="I23" s="112"/>
      <c r="J23" s="112"/>
      <c r="K23" s="112"/>
      <c r="L23" s="112"/>
      <c r="M23" s="112"/>
      <c r="N23" s="112"/>
      <c r="O23" s="112"/>
      <c r="P23" s="112"/>
    </row>
    <row r="24" spans="3:17" ht="14.1" customHeight="1">
      <c r="H24" s="112"/>
      <c r="I24" s="112"/>
      <c r="J24" s="112"/>
      <c r="K24" s="112"/>
      <c r="L24" s="112"/>
      <c r="M24" s="112"/>
      <c r="N24" s="112"/>
      <c r="O24" s="112"/>
      <c r="P24" s="112"/>
    </row>
    <row r="25" spans="3:17" ht="14.1" customHeight="1">
      <c r="H25" s="112"/>
      <c r="I25" s="112"/>
      <c r="J25" s="112"/>
      <c r="K25" s="112"/>
      <c r="L25" s="112"/>
      <c r="M25" s="112"/>
      <c r="N25" s="112"/>
      <c r="O25" s="112"/>
      <c r="P25" s="112"/>
    </row>
    <row r="26" spans="3:17" ht="14.1" customHeight="1">
      <c r="H26" s="112"/>
      <c r="I26" s="112"/>
      <c r="J26" s="112"/>
      <c r="K26" s="112"/>
      <c r="L26" s="112"/>
      <c r="M26" s="112"/>
      <c r="N26" s="112"/>
      <c r="O26" s="112"/>
      <c r="P26" s="112"/>
    </row>
    <row r="27" spans="3:17" ht="14.1" customHeight="1"/>
    <row r="28" spans="3:17" ht="14.1" customHeight="1"/>
    <row r="29" spans="3:17" ht="14.1" customHeight="1"/>
  </sheetData>
  <mergeCells count="7">
    <mergeCell ref="O1:Q1"/>
    <mergeCell ref="A1:A2"/>
    <mergeCell ref="B1:B2"/>
    <mergeCell ref="C1:C2"/>
    <mergeCell ref="H1:N1"/>
    <mergeCell ref="D1:E1"/>
    <mergeCell ref="F1:G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horizontalDpi="4294967292" verticalDpi="300" r:id="rId1"/>
  <headerFooter alignWithMargins="0">
    <oddHeader>&amp;C&amp;"Times New Roman,Félkövér dőlt"ZALAEGERSZEG MEGYEI JOGÚ VÁROS ÖNKORMÁNYZATA 2016. ÉVI  BEVÉTELI ELŐIRÁNYZATAINAK TELJESÍTÉSE CíMENKÉNTI BONTÁSBAN&amp;R&amp;"Times New Roman,Félkövér dőlt"5. tábla
Adatok: E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R216"/>
  <sheetViews>
    <sheetView zoomScaleNormal="90" workbookViewId="0">
      <pane ySplit="2" topLeftCell="A78" activePane="bottomLeft" state="frozen"/>
      <selection activeCell="A26" sqref="A26"/>
      <selection pane="bottomLeft" activeCell="C91" sqref="C91"/>
    </sheetView>
  </sheetViews>
  <sheetFormatPr defaultRowHeight="12.75"/>
  <cols>
    <col min="1" max="1" width="5.33203125" style="303" customWidth="1"/>
    <col min="2" max="2" width="5.5" style="303" customWidth="1"/>
    <col min="3" max="3" width="40.83203125" style="303" customWidth="1"/>
    <col min="4" max="4" width="9.1640625" style="348" customWidth="1"/>
    <col min="5" max="5" width="11.83203125" style="348" customWidth="1"/>
    <col min="6" max="6" width="12.1640625" style="348" customWidth="1"/>
    <col min="7" max="7" width="12" style="348" customWidth="1"/>
    <col min="8" max="8" width="7.33203125" style="348" customWidth="1"/>
    <col min="9" max="9" width="12.33203125" style="303" customWidth="1"/>
    <col min="10" max="10" width="12.5" style="303" customWidth="1"/>
    <col min="11" max="11" width="12.33203125" style="303" customWidth="1"/>
    <col min="12" max="12" width="11.33203125" style="303" customWidth="1"/>
    <col min="13" max="13" width="10.5" style="303" customWidth="1"/>
    <col min="14" max="14" width="10.83203125" style="303" customWidth="1"/>
    <col min="15" max="15" width="12.5" style="303" customWidth="1"/>
    <col min="16" max="16" width="10.6640625" style="303" customWidth="1"/>
    <col min="17" max="17" width="11.5" style="303" customWidth="1"/>
    <col min="18" max="18" width="9.6640625" style="303" customWidth="1"/>
    <col min="19" max="16384" width="9.33203125" style="303"/>
  </cols>
  <sheetData>
    <row r="1" spans="1:18" ht="13.5">
      <c r="A1" s="1138" t="s">
        <v>1016</v>
      </c>
      <c r="B1" s="1138" t="s">
        <v>1017</v>
      </c>
      <c r="C1" s="1139" t="s">
        <v>1011</v>
      </c>
      <c r="D1" s="1138" t="s">
        <v>1139</v>
      </c>
      <c r="E1" s="1143" t="s">
        <v>147</v>
      </c>
      <c r="F1" s="1144"/>
      <c r="G1" s="1143" t="s">
        <v>174</v>
      </c>
      <c r="H1" s="1144"/>
      <c r="I1" s="1141" t="s">
        <v>1029</v>
      </c>
      <c r="J1" s="1141"/>
      <c r="K1" s="1141"/>
      <c r="L1" s="1141"/>
      <c r="M1" s="1141"/>
      <c r="N1" s="1141"/>
      <c r="O1" s="1141"/>
      <c r="P1" s="1142" t="s">
        <v>1030</v>
      </c>
      <c r="Q1" s="1142"/>
      <c r="R1" s="1142"/>
    </row>
    <row r="2" spans="1:18" s="306" customFormat="1" ht="61.5" customHeight="1">
      <c r="A2" s="1138"/>
      <c r="B2" s="1138"/>
      <c r="C2" s="1139"/>
      <c r="D2" s="1140"/>
      <c r="E2" s="305" t="s">
        <v>148</v>
      </c>
      <c r="F2" s="305" t="s">
        <v>173</v>
      </c>
      <c r="G2" s="305" t="s">
        <v>176</v>
      </c>
      <c r="H2" s="305" t="s">
        <v>175</v>
      </c>
      <c r="I2" s="304" t="s">
        <v>1031</v>
      </c>
      <c r="J2" s="304" t="s">
        <v>1032</v>
      </c>
      <c r="K2" s="292" t="s">
        <v>1834</v>
      </c>
      <c r="L2" s="305" t="s">
        <v>1033</v>
      </c>
      <c r="M2" s="292" t="s">
        <v>224</v>
      </c>
      <c r="N2" s="292" t="s">
        <v>1034</v>
      </c>
      <c r="O2" s="292" t="s">
        <v>1035</v>
      </c>
      <c r="P2" s="292" t="s">
        <v>638</v>
      </c>
      <c r="Q2" s="292" t="s">
        <v>1036</v>
      </c>
      <c r="R2" s="292" t="s">
        <v>1037</v>
      </c>
    </row>
    <row r="3" spans="1:18" s="306" customFormat="1" ht="12.95" customHeight="1">
      <c r="A3" s="309">
        <v>1</v>
      </c>
      <c r="B3" s="309"/>
      <c r="C3" s="308" t="s">
        <v>222</v>
      </c>
      <c r="D3" s="309"/>
      <c r="E3" s="354"/>
      <c r="F3" s="354"/>
      <c r="G3" s="349"/>
      <c r="H3" s="413"/>
      <c r="I3" s="310"/>
      <c r="J3" s="310"/>
      <c r="K3" s="310"/>
      <c r="L3" s="310"/>
      <c r="M3" s="310"/>
      <c r="N3" s="310"/>
      <c r="O3" s="310"/>
      <c r="P3" s="310"/>
      <c r="Q3" s="310"/>
      <c r="R3" s="310"/>
    </row>
    <row r="4" spans="1:18" s="306" customFormat="1" ht="12.95" customHeight="1">
      <c r="A4" s="313">
        <v>1</v>
      </c>
      <c r="B4" s="313">
        <v>1</v>
      </c>
      <c r="C4" s="312" t="s">
        <v>1837</v>
      </c>
      <c r="D4" s="313"/>
      <c r="E4" s="355"/>
      <c r="F4" s="355"/>
      <c r="G4" s="350"/>
      <c r="H4" s="414"/>
      <c r="I4" s="314"/>
      <c r="J4" s="314"/>
      <c r="K4" s="314"/>
      <c r="L4" s="314"/>
      <c r="M4" s="314"/>
      <c r="N4" s="314"/>
      <c r="O4" s="314"/>
      <c r="P4" s="314"/>
      <c r="Q4" s="314"/>
      <c r="R4" s="314"/>
    </row>
    <row r="5" spans="1:18" s="317" customFormat="1" ht="13.5" customHeight="1">
      <c r="A5" s="633">
        <v>1</v>
      </c>
      <c r="B5" s="633">
        <v>12</v>
      </c>
      <c r="C5" s="966" t="s">
        <v>1835</v>
      </c>
      <c r="D5" s="315"/>
      <c r="E5" s="356"/>
      <c r="F5" s="356"/>
      <c r="G5" s="351"/>
      <c r="H5" s="415"/>
      <c r="I5" s="118"/>
      <c r="J5" s="118"/>
      <c r="K5" s="316"/>
      <c r="L5" s="316"/>
      <c r="M5" s="316"/>
      <c r="N5" s="316"/>
      <c r="O5" s="316"/>
      <c r="P5" s="316"/>
      <c r="Q5" s="316"/>
      <c r="R5" s="316"/>
    </row>
    <row r="6" spans="1:18" s="317" customFormat="1" ht="24.95" customHeight="1">
      <c r="A6" s="117"/>
      <c r="B6" s="117"/>
      <c r="C6" s="318" t="s">
        <v>187</v>
      </c>
      <c r="D6" s="319"/>
      <c r="E6" s="357"/>
      <c r="F6" s="357"/>
      <c r="G6" s="352"/>
      <c r="H6" s="416"/>
      <c r="I6" s="118"/>
      <c r="J6" s="118"/>
      <c r="K6" s="316"/>
      <c r="L6" s="316"/>
      <c r="M6" s="316"/>
      <c r="N6" s="316"/>
      <c r="O6" s="316"/>
      <c r="P6" s="316"/>
      <c r="Q6" s="316"/>
      <c r="R6" s="316"/>
    </row>
    <row r="7" spans="1:18" s="317" customFormat="1" ht="17.100000000000001" customHeight="1">
      <c r="A7" s="320"/>
      <c r="B7" s="320"/>
      <c r="C7" s="321" t="s">
        <v>1575</v>
      </c>
      <c r="D7" s="626" t="s">
        <v>1972</v>
      </c>
      <c r="E7" s="353">
        <v>9906</v>
      </c>
      <c r="F7" s="353">
        <v>14758</v>
      </c>
      <c r="G7" s="353">
        <v>14881</v>
      </c>
      <c r="H7" s="527">
        <f>G7/F7*100</f>
        <v>100.83344626643176</v>
      </c>
      <c r="I7" s="507"/>
      <c r="J7" s="507"/>
      <c r="K7" s="507"/>
      <c r="L7" s="507">
        <v>14881</v>
      </c>
      <c r="M7" s="507"/>
      <c r="N7" s="507"/>
      <c r="O7" s="507"/>
      <c r="P7" s="507"/>
      <c r="Q7" s="507"/>
      <c r="R7" s="507"/>
    </row>
    <row r="8" spans="1:18" s="317" customFormat="1" ht="17.100000000000001" customHeight="1">
      <c r="A8" s="320"/>
      <c r="B8" s="320"/>
      <c r="C8" s="321" t="s">
        <v>610</v>
      </c>
      <c r="D8" s="626">
        <v>121602</v>
      </c>
      <c r="E8" s="353"/>
      <c r="F8" s="353"/>
      <c r="G8" s="353">
        <v>1167</v>
      </c>
      <c r="H8" s="527"/>
      <c r="I8" s="507"/>
      <c r="J8" s="507"/>
      <c r="K8" s="507">
        <v>1167</v>
      </c>
      <c r="L8" s="507"/>
      <c r="M8" s="507"/>
      <c r="N8" s="507"/>
      <c r="O8" s="507"/>
      <c r="P8" s="507"/>
      <c r="Q8" s="507"/>
      <c r="R8" s="507"/>
    </row>
    <row r="9" spans="1:18" s="317" customFormat="1" ht="17.100000000000001" customHeight="1">
      <c r="A9" s="320"/>
      <c r="B9" s="320"/>
      <c r="C9" s="321" t="s">
        <v>611</v>
      </c>
      <c r="D9" s="626">
        <v>121604</v>
      </c>
      <c r="E9" s="353"/>
      <c r="F9" s="353"/>
      <c r="G9" s="353">
        <v>4</v>
      </c>
      <c r="H9" s="527"/>
      <c r="I9" s="507"/>
      <c r="J9" s="507"/>
      <c r="K9" s="507"/>
      <c r="L9" s="507">
        <v>4</v>
      </c>
      <c r="M9" s="507"/>
      <c r="N9" s="507"/>
      <c r="O9" s="507"/>
      <c r="P9" s="507"/>
      <c r="Q9" s="507"/>
      <c r="R9" s="507"/>
    </row>
    <row r="10" spans="1:18" s="317" customFormat="1" ht="24.75" customHeight="1">
      <c r="A10" s="320"/>
      <c r="B10" s="320"/>
      <c r="C10" s="499" t="s">
        <v>1142</v>
      </c>
      <c r="D10" s="626"/>
      <c r="E10" s="353"/>
      <c r="F10" s="353"/>
      <c r="G10" s="353"/>
      <c r="H10" s="527"/>
      <c r="I10" s="507"/>
      <c r="J10" s="507"/>
      <c r="K10" s="507"/>
      <c r="L10" s="507"/>
      <c r="M10" s="507"/>
      <c r="N10" s="507"/>
      <c r="O10" s="507"/>
      <c r="P10" s="507"/>
      <c r="Q10" s="507"/>
      <c r="R10" s="507"/>
    </row>
    <row r="11" spans="1:18" s="317" customFormat="1" ht="37.5" customHeight="1">
      <c r="A11" s="320"/>
      <c r="B11" s="320"/>
      <c r="C11" s="506" t="s">
        <v>1586</v>
      </c>
      <c r="D11" s="627">
        <v>121402</v>
      </c>
      <c r="E11" s="353"/>
      <c r="F11" s="353"/>
      <c r="G11" s="353">
        <v>457</v>
      </c>
      <c r="H11" s="527"/>
      <c r="I11" s="507"/>
      <c r="J11" s="507"/>
      <c r="K11" s="507"/>
      <c r="L11" s="507"/>
      <c r="M11" s="507"/>
      <c r="N11" s="507"/>
      <c r="O11" s="507">
        <v>457</v>
      </c>
      <c r="P11" s="507"/>
      <c r="Q11" s="507"/>
      <c r="R11" s="507"/>
    </row>
    <row r="12" spans="1:18" s="317" customFormat="1" ht="24.75" customHeight="1">
      <c r="A12" s="320"/>
      <c r="B12" s="320"/>
      <c r="C12" s="506" t="s">
        <v>728</v>
      </c>
      <c r="D12" s="627">
        <v>121405</v>
      </c>
      <c r="E12" s="353"/>
      <c r="F12" s="353"/>
      <c r="G12" s="353">
        <v>937</v>
      </c>
      <c r="H12" s="527"/>
      <c r="I12" s="507"/>
      <c r="J12" s="507"/>
      <c r="K12" s="507"/>
      <c r="L12" s="507"/>
      <c r="M12" s="507"/>
      <c r="N12" s="507"/>
      <c r="O12" s="507">
        <v>937</v>
      </c>
      <c r="P12" s="507"/>
      <c r="Q12" s="507"/>
      <c r="R12" s="507"/>
    </row>
    <row r="13" spans="1:18" s="317" customFormat="1" ht="22.5" customHeight="1">
      <c r="A13" s="320"/>
      <c r="B13" s="320"/>
      <c r="C13" s="500" t="s">
        <v>1585</v>
      </c>
      <c r="D13" s="627">
        <v>121130</v>
      </c>
      <c r="E13" s="353"/>
      <c r="F13" s="353"/>
      <c r="G13" s="353">
        <v>7</v>
      </c>
      <c r="H13" s="527"/>
      <c r="I13" s="507"/>
      <c r="J13" s="507"/>
      <c r="K13" s="507"/>
      <c r="L13" s="507"/>
      <c r="M13" s="507"/>
      <c r="N13" s="507">
        <v>7</v>
      </c>
      <c r="O13" s="507"/>
      <c r="P13" s="507"/>
      <c r="Q13" s="507"/>
      <c r="R13" s="507"/>
    </row>
    <row r="14" spans="1:18" s="317" customFormat="1" ht="24.75" customHeight="1">
      <c r="A14" s="320"/>
      <c r="B14" s="320"/>
      <c r="C14" s="499" t="s">
        <v>1020</v>
      </c>
      <c r="D14" s="626"/>
      <c r="E14" s="353"/>
      <c r="F14" s="353"/>
      <c r="G14" s="353"/>
      <c r="H14" s="527"/>
      <c r="I14" s="507"/>
      <c r="J14" s="507"/>
      <c r="K14" s="507"/>
      <c r="L14" s="507"/>
      <c r="M14" s="507"/>
      <c r="N14" s="507"/>
      <c r="O14" s="507"/>
      <c r="P14" s="507"/>
      <c r="Q14" s="507"/>
      <c r="R14" s="507"/>
    </row>
    <row r="15" spans="1:18" s="317" customFormat="1" ht="24.75" customHeight="1">
      <c r="A15" s="320"/>
      <c r="B15" s="320"/>
      <c r="C15" s="604" t="s">
        <v>694</v>
      </c>
      <c r="D15" s="605">
        <v>121124</v>
      </c>
      <c r="E15" s="353"/>
      <c r="F15" s="353">
        <v>8526</v>
      </c>
      <c r="G15" s="353">
        <v>8497</v>
      </c>
      <c r="H15" s="527">
        <f>G15/F15*100</f>
        <v>99.659863945578238</v>
      </c>
      <c r="I15" s="507">
        <v>8497</v>
      </c>
      <c r="J15" s="507"/>
      <c r="K15" s="507"/>
      <c r="L15" s="507"/>
      <c r="M15" s="507"/>
      <c r="N15" s="507"/>
      <c r="O15" s="507"/>
      <c r="P15" s="507"/>
      <c r="Q15" s="507"/>
      <c r="R15" s="507"/>
    </row>
    <row r="16" spans="1:18" s="317" customFormat="1" ht="24.75" customHeight="1">
      <c r="A16" s="320"/>
      <c r="B16" s="320"/>
      <c r="C16" s="325" t="s">
        <v>608</v>
      </c>
      <c r="D16" s="626">
        <v>121129</v>
      </c>
      <c r="E16" s="353"/>
      <c r="F16" s="353"/>
      <c r="G16" s="353">
        <v>44</v>
      </c>
      <c r="H16" s="527"/>
      <c r="I16" s="507"/>
      <c r="J16" s="507"/>
      <c r="K16" s="507"/>
      <c r="L16" s="507"/>
      <c r="M16" s="507"/>
      <c r="N16" s="507">
        <v>44</v>
      </c>
      <c r="O16" s="507"/>
      <c r="P16" s="507"/>
      <c r="Q16" s="507"/>
      <c r="R16" s="507"/>
    </row>
    <row r="17" spans="1:18" s="317" customFormat="1" ht="12.75" customHeight="1">
      <c r="A17" s="320"/>
      <c r="B17" s="320"/>
      <c r="C17" s="321" t="s">
        <v>607</v>
      </c>
      <c r="D17" s="626">
        <v>121126</v>
      </c>
      <c r="E17" s="353"/>
      <c r="F17" s="353"/>
      <c r="G17" s="353">
        <v>1500</v>
      </c>
      <c r="H17" s="527"/>
      <c r="I17" s="507"/>
      <c r="J17" s="507"/>
      <c r="K17" s="507"/>
      <c r="L17" s="507">
        <v>1500</v>
      </c>
      <c r="M17" s="507"/>
      <c r="N17" s="507"/>
      <c r="O17" s="507"/>
      <c r="P17" s="507"/>
      <c r="Q17" s="507"/>
      <c r="R17" s="507"/>
    </row>
    <row r="18" spans="1:18" s="317" customFormat="1" ht="17.100000000000001" customHeight="1">
      <c r="A18" s="320"/>
      <c r="B18" s="320"/>
      <c r="C18" s="321" t="s">
        <v>609</v>
      </c>
      <c r="D18" s="626">
        <v>121203</v>
      </c>
      <c r="E18" s="353"/>
      <c r="F18" s="353">
        <v>1670</v>
      </c>
      <c r="G18" s="353">
        <v>3275</v>
      </c>
      <c r="H18" s="527">
        <f>G18/F18*100</f>
        <v>196.10778443113773</v>
      </c>
      <c r="I18" s="507"/>
      <c r="J18" s="507"/>
      <c r="K18" s="507"/>
      <c r="L18" s="507">
        <v>3275</v>
      </c>
      <c r="M18" s="507"/>
      <c r="N18" s="507"/>
      <c r="O18" s="507"/>
      <c r="P18" s="507"/>
      <c r="Q18" s="507"/>
      <c r="R18" s="507"/>
    </row>
    <row r="19" spans="1:18" s="317" customFormat="1" ht="13.5" customHeight="1">
      <c r="A19" s="322"/>
      <c r="B19" s="322"/>
      <c r="C19" s="230" t="s">
        <v>1838</v>
      </c>
      <c r="D19" s="628"/>
      <c r="E19" s="518">
        <f>SUM(E6:E7)</f>
        <v>9906</v>
      </c>
      <c r="F19" s="518">
        <f>SUM(F6:F18)</f>
        <v>24954</v>
      </c>
      <c r="G19" s="518">
        <f>SUM(G6:G18)</f>
        <v>30769</v>
      </c>
      <c r="H19" s="528">
        <f>G19/F19*100</f>
        <v>123.30287729422136</v>
      </c>
      <c r="I19" s="508">
        <f t="shared" ref="I19:R19" si="0">SUM(I5:I18)</f>
        <v>8497</v>
      </c>
      <c r="J19" s="508">
        <f t="shared" si="0"/>
        <v>0</v>
      </c>
      <c r="K19" s="508">
        <f t="shared" si="0"/>
        <v>1167</v>
      </c>
      <c r="L19" s="508">
        <f t="shared" si="0"/>
        <v>19660</v>
      </c>
      <c r="M19" s="508">
        <f t="shared" si="0"/>
        <v>0</v>
      </c>
      <c r="N19" s="508">
        <f t="shared" si="0"/>
        <v>51</v>
      </c>
      <c r="O19" s="508">
        <f t="shared" si="0"/>
        <v>1394</v>
      </c>
      <c r="P19" s="508">
        <f t="shared" si="0"/>
        <v>0</v>
      </c>
      <c r="Q19" s="508">
        <f t="shared" si="0"/>
        <v>0</v>
      </c>
      <c r="R19" s="508">
        <f t="shared" si="0"/>
        <v>0</v>
      </c>
    </row>
    <row r="20" spans="1:18" s="317" customFormat="1" ht="13.5" customHeight="1">
      <c r="A20" s="323">
        <v>1</v>
      </c>
      <c r="B20" s="323">
        <v>13</v>
      </c>
      <c r="C20" s="966" t="s">
        <v>1836</v>
      </c>
      <c r="D20" s="629"/>
      <c r="E20" s="519"/>
      <c r="F20" s="519"/>
      <c r="G20" s="519"/>
      <c r="H20" s="529"/>
      <c r="I20" s="512"/>
      <c r="J20" s="509"/>
      <c r="K20" s="509"/>
      <c r="L20" s="509"/>
      <c r="M20" s="509"/>
      <c r="N20" s="509"/>
      <c r="O20" s="509"/>
      <c r="P20" s="509"/>
      <c r="Q20" s="509"/>
      <c r="R20" s="509"/>
    </row>
    <row r="21" spans="1:18" s="317" customFormat="1" ht="13.5" customHeight="1">
      <c r="A21" s="323"/>
      <c r="B21" s="323"/>
      <c r="C21" s="324" t="s">
        <v>1576</v>
      </c>
      <c r="D21" s="630"/>
      <c r="E21" s="520"/>
      <c r="F21" s="520"/>
      <c r="G21" s="520"/>
      <c r="H21" s="529"/>
      <c r="I21" s="507"/>
      <c r="J21" s="507"/>
      <c r="K21" s="507"/>
      <c r="L21" s="507"/>
      <c r="M21" s="507"/>
      <c r="N21" s="507"/>
      <c r="O21" s="507"/>
      <c r="P21" s="507"/>
      <c r="Q21" s="507"/>
      <c r="R21" s="507"/>
    </row>
    <row r="22" spans="1:18" s="317" customFormat="1" ht="24.95" customHeight="1">
      <c r="A22" s="323"/>
      <c r="B22" s="323"/>
      <c r="C22" s="325" t="s">
        <v>1577</v>
      </c>
      <c r="D22" s="631">
        <v>131705</v>
      </c>
      <c r="E22" s="521">
        <v>24078</v>
      </c>
      <c r="F22" s="521">
        <v>24078</v>
      </c>
      <c r="G22" s="521">
        <v>23215</v>
      </c>
      <c r="H22" s="527">
        <f>G22/F22*100</f>
        <v>96.415815267048757</v>
      </c>
      <c r="I22" s="507">
        <v>23215</v>
      </c>
      <c r="J22" s="507"/>
      <c r="K22" s="507"/>
      <c r="L22" s="507"/>
      <c r="M22" s="507"/>
      <c r="N22" s="507"/>
      <c r="O22" s="507"/>
      <c r="P22" s="507"/>
      <c r="Q22" s="507"/>
      <c r="R22" s="507"/>
    </row>
    <row r="23" spans="1:18" s="317" customFormat="1" ht="24.95" customHeight="1">
      <c r="A23" s="323"/>
      <c r="B23" s="323"/>
      <c r="C23" s="326" t="s">
        <v>1578</v>
      </c>
      <c r="D23" s="631"/>
      <c r="E23" s="521"/>
      <c r="F23" s="521"/>
      <c r="G23" s="521"/>
      <c r="H23" s="527"/>
      <c r="I23" s="507"/>
      <c r="J23" s="507"/>
      <c r="K23" s="507"/>
      <c r="L23" s="507"/>
      <c r="M23" s="507"/>
      <c r="N23" s="507"/>
      <c r="O23" s="507"/>
      <c r="P23" s="507"/>
      <c r="Q23" s="507"/>
      <c r="R23" s="507"/>
    </row>
    <row r="24" spans="1:18" s="317" customFormat="1" ht="24.95" customHeight="1">
      <c r="A24" s="323"/>
      <c r="B24" s="323"/>
      <c r="C24" s="326" t="s">
        <v>1579</v>
      </c>
      <c r="D24" s="631">
        <v>131703</v>
      </c>
      <c r="E24" s="521">
        <v>5440</v>
      </c>
      <c r="F24" s="521">
        <v>5440</v>
      </c>
      <c r="G24" s="521">
        <v>5445</v>
      </c>
      <c r="H24" s="527">
        <f>G24/F24*100</f>
        <v>100.09191176470588</v>
      </c>
      <c r="I24" s="507"/>
      <c r="J24" s="507"/>
      <c r="K24" s="507"/>
      <c r="L24" s="507">
        <v>5445</v>
      </c>
      <c r="M24" s="507"/>
      <c r="N24" s="507"/>
      <c r="O24" s="507"/>
      <c r="P24" s="507"/>
      <c r="Q24" s="507"/>
      <c r="R24" s="507"/>
    </row>
    <row r="25" spans="1:18" s="317" customFormat="1" ht="38.25" customHeight="1">
      <c r="A25" s="323"/>
      <c r="B25" s="323"/>
      <c r="C25" s="327" t="s">
        <v>1156</v>
      </c>
      <c r="D25" s="631"/>
      <c r="E25" s="521"/>
      <c r="F25" s="521"/>
      <c r="G25" s="521"/>
      <c r="H25" s="527"/>
      <c r="I25" s="507"/>
      <c r="J25" s="507"/>
      <c r="K25" s="507"/>
      <c r="L25" s="507"/>
      <c r="M25" s="507"/>
      <c r="N25" s="507"/>
      <c r="O25" s="507"/>
      <c r="P25" s="507"/>
      <c r="Q25" s="507"/>
      <c r="R25" s="507"/>
    </row>
    <row r="26" spans="1:18" s="317" customFormat="1" ht="24.95" customHeight="1">
      <c r="A26" s="323"/>
      <c r="B26" s="323"/>
      <c r="C26" s="327" t="s">
        <v>1978</v>
      </c>
      <c r="D26" s="631">
        <v>131711</v>
      </c>
      <c r="E26" s="521">
        <v>1524</v>
      </c>
      <c r="F26" s="521">
        <v>1524</v>
      </c>
      <c r="G26" s="521">
        <v>1524</v>
      </c>
      <c r="H26" s="527">
        <f>G26/F26*100</f>
        <v>100</v>
      </c>
      <c r="I26" s="507"/>
      <c r="J26" s="507"/>
      <c r="K26" s="507"/>
      <c r="L26" s="507">
        <v>1524</v>
      </c>
      <c r="M26" s="507"/>
      <c r="N26" s="507"/>
      <c r="O26" s="507"/>
      <c r="P26" s="507"/>
      <c r="Q26" s="507"/>
      <c r="R26" s="507"/>
    </row>
    <row r="27" spans="1:18" s="317" customFormat="1" ht="16.5" customHeight="1">
      <c r="A27" s="323"/>
      <c r="B27" s="323"/>
      <c r="C27" s="327" t="s">
        <v>1973</v>
      </c>
      <c r="D27" s="631">
        <v>131709</v>
      </c>
      <c r="E27" s="521"/>
      <c r="F27" s="521"/>
      <c r="G27" s="521">
        <v>171</v>
      </c>
      <c r="H27" s="527"/>
      <c r="I27" s="507">
        <v>171</v>
      </c>
      <c r="J27" s="507"/>
      <c r="K27" s="507"/>
      <c r="L27" s="507"/>
      <c r="M27" s="507"/>
      <c r="N27" s="507"/>
      <c r="O27" s="507"/>
      <c r="P27" s="507"/>
      <c r="Q27" s="507"/>
      <c r="R27" s="507"/>
    </row>
    <row r="28" spans="1:18" s="317" customFormat="1" ht="24.95" customHeight="1">
      <c r="A28" s="323"/>
      <c r="B28" s="323"/>
      <c r="C28" s="86" t="s">
        <v>145</v>
      </c>
      <c r="D28" s="631"/>
      <c r="E28" s="521"/>
      <c r="F28" s="521"/>
      <c r="G28" s="521"/>
      <c r="H28" s="527"/>
      <c r="I28" s="507"/>
      <c r="J28" s="507"/>
      <c r="K28" s="507"/>
      <c r="L28" s="507"/>
      <c r="M28" s="507"/>
      <c r="N28" s="507"/>
      <c r="O28" s="507"/>
      <c r="P28" s="507"/>
      <c r="Q28" s="507"/>
      <c r="R28" s="507"/>
    </row>
    <row r="29" spans="1:18" s="317" customFormat="1" ht="24.95" customHeight="1">
      <c r="A29" s="323"/>
      <c r="B29" s="323"/>
      <c r="C29" s="86" t="s">
        <v>1979</v>
      </c>
      <c r="D29" s="630">
        <v>132964</v>
      </c>
      <c r="E29" s="520">
        <v>686</v>
      </c>
      <c r="F29" s="520">
        <v>686</v>
      </c>
      <c r="G29" s="520">
        <v>686</v>
      </c>
      <c r="H29" s="527">
        <f>G29/F29*100</f>
        <v>100</v>
      </c>
      <c r="I29" s="507"/>
      <c r="J29" s="507">
        <v>686</v>
      </c>
      <c r="K29" s="507"/>
      <c r="L29" s="507"/>
      <c r="M29" s="507"/>
      <c r="N29" s="507"/>
      <c r="O29" s="507"/>
      <c r="P29" s="507"/>
      <c r="Q29" s="507"/>
      <c r="R29" s="507"/>
    </row>
    <row r="30" spans="1:18" s="317" customFormat="1" ht="34.5" customHeight="1">
      <c r="A30" s="323"/>
      <c r="B30" s="323"/>
      <c r="C30" s="86" t="s">
        <v>695</v>
      </c>
      <c r="D30" s="630">
        <v>134979</v>
      </c>
      <c r="E30" s="520"/>
      <c r="F30" s="520">
        <v>6350</v>
      </c>
      <c r="G30" s="520">
        <v>6350</v>
      </c>
      <c r="H30" s="527">
        <f>G30/F30*100</f>
        <v>100</v>
      </c>
      <c r="I30" s="507"/>
      <c r="J30" s="507"/>
      <c r="K30" s="507"/>
      <c r="L30" s="507"/>
      <c r="M30" s="507"/>
      <c r="N30" s="507"/>
      <c r="O30" s="507">
        <v>6350</v>
      </c>
      <c r="P30" s="507"/>
      <c r="Q30" s="507"/>
      <c r="R30" s="507"/>
    </row>
    <row r="31" spans="1:18" s="317" customFormat="1" ht="24.95" customHeight="1">
      <c r="A31" s="323"/>
      <c r="B31" s="323"/>
      <c r="C31" s="96" t="s">
        <v>1497</v>
      </c>
      <c r="D31" s="606"/>
      <c r="E31" s="501"/>
      <c r="F31" s="501"/>
      <c r="G31" s="501"/>
      <c r="H31" s="527"/>
      <c r="I31" s="507"/>
      <c r="J31" s="507"/>
      <c r="K31" s="507"/>
      <c r="L31" s="507"/>
      <c r="M31" s="507"/>
      <c r="N31" s="507"/>
      <c r="O31" s="507"/>
      <c r="P31" s="507"/>
      <c r="Q31" s="507"/>
      <c r="R31" s="507"/>
    </row>
    <row r="32" spans="1:18" s="317" customFormat="1" ht="27.75" customHeight="1">
      <c r="A32" s="323"/>
      <c r="B32" s="323"/>
      <c r="C32" s="328" t="s">
        <v>1980</v>
      </c>
      <c r="D32" s="606">
        <v>132967</v>
      </c>
      <c r="E32" s="501">
        <v>3000</v>
      </c>
      <c r="F32" s="501">
        <v>3000</v>
      </c>
      <c r="G32" s="501">
        <v>3000</v>
      </c>
      <c r="H32" s="527">
        <f>G32/F32*100</f>
        <v>100</v>
      </c>
      <c r="I32" s="507"/>
      <c r="J32" s="507">
        <v>3000</v>
      </c>
      <c r="K32" s="507"/>
      <c r="L32" s="507"/>
      <c r="M32" s="507"/>
      <c r="N32" s="507"/>
      <c r="O32" s="507"/>
      <c r="P32" s="507"/>
      <c r="Q32" s="507"/>
      <c r="R32" s="507"/>
    </row>
    <row r="33" spans="1:18" s="317" customFormat="1" ht="27.75" customHeight="1">
      <c r="A33" s="323"/>
      <c r="B33" s="323"/>
      <c r="C33" s="328" t="s">
        <v>696</v>
      </c>
      <c r="D33" s="606">
        <v>132977</v>
      </c>
      <c r="E33" s="501"/>
      <c r="F33" s="501">
        <v>4000</v>
      </c>
      <c r="G33" s="501">
        <v>4000</v>
      </c>
      <c r="H33" s="527">
        <f>G33/F33*100</f>
        <v>100</v>
      </c>
      <c r="I33" s="507"/>
      <c r="J33" s="507"/>
      <c r="K33" s="507"/>
      <c r="L33" s="507"/>
      <c r="M33" s="507"/>
      <c r="N33" s="507"/>
      <c r="O33" s="507">
        <v>4000</v>
      </c>
      <c r="P33" s="507"/>
      <c r="Q33" s="507"/>
      <c r="R33" s="507"/>
    </row>
    <row r="34" spans="1:18" s="317" customFormat="1" ht="27.75" customHeight="1">
      <c r="A34" s="323"/>
      <c r="B34" s="323"/>
      <c r="C34" s="100" t="s">
        <v>1158</v>
      </c>
      <c r="D34" s="606"/>
      <c r="E34" s="501"/>
      <c r="F34" s="501"/>
      <c r="G34" s="501"/>
      <c r="H34" s="527"/>
      <c r="I34" s="507"/>
      <c r="J34" s="507"/>
      <c r="K34" s="507"/>
      <c r="L34" s="507"/>
      <c r="M34" s="507"/>
      <c r="N34" s="507"/>
      <c r="O34" s="507"/>
      <c r="P34" s="507"/>
      <c r="Q34" s="507"/>
      <c r="R34" s="507"/>
    </row>
    <row r="35" spans="1:18" s="317" customFormat="1" ht="24" customHeight="1">
      <c r="A35" s="323"/>
      <c r="B35" s="323"/>
      <c r="C35" s="86" t="s">
        <v>1974</v>
      </c>
      <c r="D35" s="606">
        <v>131803</v>
      </c>
      <c r="E35" s="501"/>
      <c r="F35" s="501">
        <v>641</v>
      </c>
      <c r="G35" s="501">
        <v>641</v>
      </c>
      <c r="H35" s="527">
        <f>G35/F35*100</f>
        <v>100</v>
      </c>
      <c r="I35" s="507"/>
      <c r="J35" s="507"/>
      <c r="K35" s="507"/>
      <c r="L35" s="507"/>
      <c r="M35" s="507"/>
      <c r="N35" s="507">
        <v>641</v>
      </c>
      <c r="O35" s="507"/>
      <c r="P35" s="507"/>
      <c r="Q35" s="507"/>
      <c r="R35" s="507"/>
    </row>
    <row r="36" spans="1:18" s="317" customFormat="1" ht="14.25" customHeight="1">
      <c r="A36" s="323"/>
      <c r="B36" s="323"/>
      <c r="C36" s="15" t="s">
        <v>188</v>
      </c>
      <c r="D36" s="606"/>
      <c r="E36" s="501"/>
      <c r="F36" s="501"/>
      <c r="G36" s="501"/>
      <c r="H36" s="527"/>
      <c r="I36" s="507"/>
      <c r="J36" s="507"/>
      <c r="K36" s="507"/>
      <c r="L36" s="507"/>
      <c r="M36" s="507"/>
      <c r="N36" s="507"/>
      <c r="O36" s="507"/>
      <c r="P36" s="507"/>
      <c r="Q36" s="507"/>
      <c r="R36" s="507"/>
    </row>
    <row r="37" spans="1:18" s="317" customFormat="1" ht="24" customHeight="1">
      <c r="A37" s="323"/>
      <c r="B37" s="323"/>
      <c r="C37" s="86" t="s">
        <v>612</v>
      </c>
      <c r="D37" s="606">
        <v>131107.131123</v>
      </c>
      <c r="E37" s="501"/>
      <c r="F37" s="501">
        <v>6000</v>
      </c>
      <c r="G37" s="501">
        <v>6140</v>
      </c>
      <c r="H37" s="527">
        <f>G37/F37*100</f>
        <v>102.33333333333334</v>
      </c>
      <c r="I37" s="507">
        <v>8</v>
      </c>
      <c r="J37" s="507"/>
      <c r="K37" s="507"/>
      <c r="L37" s="507"/>
      <c r="M37" s="507"/>
      <c r="N37" s="507">
        <v>6132</v>
      </c>
      <c r="O37" s="507"/>
      <c r="P37" s="507"/>
      <c r="Q37" s="507"/>
      <c r="R37" s="507"/>
    </row>
    <row r="38" spans="1:18" s="317" customFormat="1" ht="24" customHeight="1">
      <c r="A38" s="323"/>
      <c r="B38" s="323"/>
      <c r="C38" s="86" t="s">
        <v>697</v>
      </c>
      <c r="D38" s="606"/>
      <c r="E38" s="501"/>
      <c r="F38" s="501"/>
      <c r="G38" s="501"/>
      <c r="H38" s="527"/>
      <c r="I38" s="507"/>
      <c r="J38" s="507"/>
      <c r="K38" s="507"/>
      <c r="L38" s="507"/>
      <c r="M38" s="507"/>
      <c r="N38" s="507"/>
      <c r="O38" s="507"/>
      <c r="P38" s="507"/>
      <c r="Q38" s="507"/>
      <c r="R38" s="507"/>
    </row>
    <row r="39" spans="1:18" s="317" customFormat="1" ht="18" customHeight="1">
      <c r="A39" s="323"/>
      <c r="B39" s="323"/>
      <c r="C39" s="157" t="s">
        <v>2040</v>
      </c>
      <c r="D39" s="606">
        <v>131146</v>
      </c>
      <c r="E39" s="501"/>
      <c r="F39" s="501">
        <v>2585</v>
      </c>
      <c r="G39" s="501">
        <v>2585</v>
      </c>
      <c r="H39" s="527"/>
      <c r="I39" s="507"/>
      <c r="J39" s="507"/>
      <c r="K39" s="507"/>
      <c r="L39" s="507"/>
      <c r="M39" s="507"/>
      <c r="N39" s="507">
        <v>2585</v>
      </c>
      <c r="O39" s="507"/>
      <c r="P39" s="507"/>
      <c r="Q39" s="507"/>
      <c r="R39" s="507"/>
    </row>
    <row r="40" spans="1:18" s="317" customFormat="1" ht="13.5" customHeight="1">
      <c r="A40" s="322"/>
      <c r="B40" s="322"/>
      <c r="C40" s="230" t="s">
        <v>134</v>
      </c>
      <c r="D40" s="632"/>
      <c r="E40" s="510">
        <f>SUM(E22:E39)</f>
        <v>34728</v>
      </c>
      <c r="F40" s="510">
        <f>SUM(F22:F39)</f>
        <v>54304</v>
      </c>
      <c r="G40" s="510">
        <f>SUM(G22:G39)</f>
        <v>53757</v>
      </c>
      <c r="H40" s="528">
        <f>G40/F40*100</f>
        <v>98.992707719505006</v>
      </c>
      <c r="I40" s="508">
        <f>SUM(I22:I39)</f>
        <v>23394</v>
      </c>
      <c r="J40" s="508">
        <f t="shared" ref="J40:R40" si="1">SUM(J22:J39)</f>
        <v>3686</v>
      </c>
      <c r="K40" s="508">
        <f t="shared" si="1"/>
        <v>0</v>
      </c>
      <c r="L40" s="508">
        <f t="shared" si="1"/>
        <v>6969</v>
      </c>
      <c r="M40" s="508">
        <f t="shared" si="1"/>
        <v>0</v>
      </c>
      <c r="N40" s="508">
        <f t="shared" si="1"/>
        <v>9358</v>
      </c>
      <c r="O40" s="508">
        <f t="shared" si="1"/>
        <v>10350</v>
      </c>
      <c r="P40" s="508">
        <f t="shared" si="1"/>
        <v>0</v>
      </c>
      <c r="Q40" s="508">
        <f t="shared" si="1"/>
        <v>0</v>
      </c>
      <c r="R40" s="508">
        <f t="shared" si="1"/>
        <v>0</v>
      </c>
    </row>
    <row r="41" spans="1:18" s="965" customFormat="1" ht="13.5" customHeight="1">
      <c r="A41" s="89">
        <v>1</v>
      </c>
      <c r="B41" s="89">
        <v>14</v>
      </c>
      <c r="C41" s="18" t="s">
        <v>1573</v>
      </c>
      <c r="D41" s="633"/>
      <c r="E41" s="511"/>
      <c r="F41" s="511"/>
      <c r="G41" s="511"/>
      <c r="H41" s="529"/>
      <c r="I41" s="509"/>
      <c r="J41" s="509"/>
      <c r="K41" s="509"/>
      <c r="L41" s="509"/>
      <c r="M41" s="509"/>
      <c r="N41" s="509"/>
      <c r="O41" s="509"/>
      <c r="P41" s="509"/>
      <c r="Q41" s="509"/>
      <c r="R41" s="509"/>
    </row>
    <row r="42" spans="1:18" s="317" customFormat="1" ht="26.25" customHeight="1">
      <c r="A42" s="323"/>
      <c r="B42" s="323"/>
      <c r="C42" s="120" t="s">
        <v>138</v>
      </c>
      <c r="D42" s="633"/>
      <c r="E42" s="511"/>
      <c r="F42" s="511"/>
      <c r="G42" s="511"/>
      <c r="H42" s="529"/>
      <c r="I42" s="509"/>
      <c r="J42" s="509"/>
      <c r="K42" s="509"/>
      <c r="L42" s="509"/>
      <c r="M42" s="509"/>
      <c r="N42" s="509"/>
      <c r="O42" s="509"/>
      <c r="P42" s="509"/>
      <c r="Q42" s="509"/>
      <c r="R42" s="509"/>
    </row>
    <row r="43" spans="1:18" s="317" customFormat="1" ht="14.25" customHeight="1">
      <c r="A43" s="323"/>
      <c r="B43" s="323"/>
      <c r="C43" s="86" t="s">
        <v>1981</v>
      </c>
      <c r="D43" s="117">
        <v>171967</v>
      </c>
      <c r="E43" s="512">
        <v>4200</v>
      </c>
      <c r="F43" s="512">
        <v>5445</v>
      </c>
      <c r="G43" s="512">
        <v>5059</v>
      </c>
      <c r="H43" s="527">
        <f>G43/F43*100</f>
        <v>92.910927456381998</v>
      </c>
      <c r="I43" s="507"/>
      <c r="J43" s="507"/>
      <c r="K43" s="507"/>
      <c r="L43" s="507">
        <v>4803</v>
      </c>
      <c r="M43" s="507">
        <v>256</v>
      </c>
      <c r="N43" s="507"/>
      <c r="O43" s="507"/>
      <c r="P43" s="507"/>
      <c r="Q43" s="507"/>
      <c r="R43" s="507"/>
    </row>
    <row r="44" spans="1:18" s="317" customFormat="1" ht="27" customHeight="1">
      <c r="A44" s="323"/>
      <c r="B44" s="323"/>
      <c r="C44" s="86" t="s">
        <v>2252</v>
      </c>
      <c r="D44" s="117">
        <v>171922</v>
      </c>
      <c r="E44" s="512"/>
      <c r="F44" s="512"/>
      <c r="G44" s="512">
        <v>46</v>
      </c>
      <c r="H44" s="527"/>
      <c r="I44" s="507"/>
      <c r="J44" s="507"/>
      <c r="K44" s="507"/>
      <c r="L44" s="507">
        <v>46</v>
      </c>
      <c r="M44" s="507"/>
      <c r="N44" s="507"/>
      <c r="O44" s="507"/>
      <c r="P44" s="507"/>
      <c r="Q44" s="507"/>
      <c r="R44" s="507"/>
    </row>
    <row r="45" spans="1:18" s="317" customFormat="1" ht="23.25" customHeight="1">
      <c r="A45" s="323"/>
      <c r="B45" s="323"/>
      <c r="C45" s="99" t="s">
        <v>1497</v>
      </c>
      <c r="D45" s="117"/>
      <c r="E45" s="512"/>
      <c r="F45" s="512"/>
      <c r="G45" s="512"/>
      <c r="H45" s="527"/>
      <c r="I45" s="507"/>
      <c r="J45" s="509"/>
      <c r="K45" s="509"/>
      <c r="L45" s="507"/>
      <c r="M45" s="509"/>
      <c r="N45" s="509"/>
      <c r="O45" s="509"/>
      <c r="P45" s="509"/>
      <c r="Q45" s="509"/>
      <c r="R45" s="509"/>
    </row>
    <row r="46" spans="1:18" s="317" customFormat="1" ht="27" customHeight="1">
      <c r="A46" s="323"/>
      <c r="B46" s="323"/>
      <c r="C46" s="329" t="s">
        <v>1982</v>
      </c>
      <c r="D46" s="117">
        <v>162674</v>
      </c>
      <c r="E46" s="512">
        <v>1074153</v>
      </c>
      <c r="F46" s="512">
        <v>1074153</v>
      </c>
      <c r="G46" s="512">
        <v>995219</v>
      </c>
      <c r="H46" s="527">
        <f>G46/F46*100</f>
        <v>92.651512400933584</v>
      </c>
      <c r="I46" s="507">
        <v>7620</v>
      </c>
      <c r="J46" s="507">
        <v>739581</v>
      </c>
      <c r="K46" s="507"/>
      <c r="L46" s="507">
        <v>248018</v>
      </c>
      <c r="M46" s="507"/>
      <c r="N46" s="507"/>
      <c r="O46" s="507"/>
      <c r="P46" s="507"/>
      <c r="Q46" s="507"/>
      <c r="R46" s="507"/>
    </row>
    <row r="47" spans="1:18" s="317" customFormat="1" ht="13.5" customHeight="1">
      <c r="A47" s="322"/>
      <c r="B47" s="322"/>
      <c r="C47" s="230" t="s">
        <v>243</v>
      </c>
      <c r="D47" s="632"/>
      <c r="E47" s="510">
        <f>SUM(E43:E46)</f>
        <v>1078353</v>
      </c>
      <c r="F47" s="510">
        <f>SUM(F43:F46)</f>
        <v>1079598</v>
      </c>
      <c r="G47" s="510">
        <f>SUM(G43:G46)</f>
        <v>1000324</v>
      </c>
      <c r="H47" s="530">
        <f>G47/F47*100</f>
        <v>92.657081617416864</v>
      </c>
      <c r="I47" s="508">
        <f>SUM(I43:I46)</f>
        <v>7620</v>
      </c>
      <c r="J47" s="508">
        <f t="shared" ref="J47:R47" si="2">SUM(J43:J46)</f>
        <v>739581</v>
      </c>
      <c r="K47" s="508">
        <f t="shared" si="2"/>
        <v>0</v>
      </c>
      <c r="L47" s="508">
        <f t="shared" si="2"/>
        <v>252867</v>
      </c>
      <c r="M47" s="508">
        <f t="shared" si="2"/>
        <v>256</v>
      </c>
      <c r="N47" s="508">
        <f t="shared" si="2"/>
        <v>0</v>
      </c>
      <c r="O47" s="508">
        <f t="shared" si="2"/>
        <v>0</v>
      </c>
      <c r="P47" s="508">
        <f t="shared" si="2"/>
        <v>0</v>
      </c>
      <c r="Q47" s="508">
        <f t="shared" si="2"/>
        <v>0</v>
      </c>
      <c r="R47" s="508">
        <f t="shared" si="2"/>
        <v>0</v>
      </c>
    </row>
    <row r="48" spans="1:18" s="306" customFormat="1" ht="13.5" customHeight="1">
      <c r="A48" s="313">
        <v>1</v>
      </c>
      <c r="B48" s="313">
        <v>15</v>
      </c>
      <c r="C48" s="312" t="s">
        <v>1012</v>
      </c>
      <c r="D48" s="634"/>
      <c r="E48" s="350"/>
      <c r="F48" s="350"/>
      <c r="G48" s="350"/>
      <c r="H48" s="529"/>
      <c r="I48" s="503"/>
      <c r="J48" s="503"/>
      <c r="K48" s="503"/>
      <c r="L48" s="503"/>
      <c r="M48" s="503"/>
      <c r="N48" s="503"/>
      <c r="O48" s="503"/>
      <c r="P48" s="503"/>
      <c r="Q48" s="503"/>
      <c r="R48" s="503"/>
    </row>
    <row r="49" spans="1:18" s="306" customFormat="1" ht="24.95" customHeight="1">
      <c r="A49" s="311"/>
      <c r="B49" s="311"/>
      <c r="C49" s="96" t="s">
        <v>1487</v>
      </c>
      <c r="D49" s="635"/>
      <c r="E49" s="502"/>
      <c r="F49" s="502"/>
      <c r="G49" s="502"/>
      <c r="H49" s="529"/>
      <c r="I49" s="514"/>
      <c r="J49" s="503"/>
      <c r="K49" s="503"/>
      <c r="L49" s="503"/>
      <c r="M49" s="503"/>
      <c r="N49" s="503"/>
      <c r="O49" s="503"/>
      <c r="P49" s="503"/>
      <c r="Q49" s="503"/>
      <c r="R49" s="503"/>
    </row>
    <row r="50" spans="1:18" s="306" customFormat="1" ht="24.95" customHeight="1">
      <c r="A50" s="311"/>
      <c r="B50" s="311"/>
      <c r="C50" s="87" t="s">
        <v>1488</v>
      </c>
      <c r="D50" s="635">
        <v>151906</v>
      </c>
      <c r="E50" s="502">
        <v>32753</v>
      </c>
      <c r="F50" s="502">
        <v>32753</v>
      </c>
      <c r="G50" s="502">
        <f>SUM(I50:R50)</f>
        <v>32650</v>
      </c>
      <c r="H50" s="527">
        <f>G50/F50*100</f>
        <v>99.685524990077241</v>
      </c>
      <c r="I50" s="503"/>
      <c r="J50" s="503"/>
      <c r="K50" s="503"/>
      <c r="L50" s="503">
        <v>32650</v>
      </c>
      <c r="M50" s="503"/>
      <c r="N50" s="503"/>
      <c r="O50" s="503"/>
      <c r="P50" s="503"/>
      <c r="Q50" s="503"/>
      <c r="R50" s="503"/>
    </row>
    <row r="51" spans="1:18" s="306" customFormat="1" ht="12.95" customHeight="1">
      <c r="A51" s="311"/>
      <c r="B51" s="311"/>
      <c r="C51" s="330" t="s">
        <v>1489</v>
      </c>
      <c r="D51" s="624" t="s">
        <v>1983</v>
      </c>
      <c r="E51" s="503">
        <v>188939</v>
      </c>
      <c r="F51" s="503">
        <v>165367</v>
      </c>
      <c r="G51" s="502">
        <f t="shared" ref="G51:G85" si="3">SUM(I51:R51)</f>
        <v>133020</v>
      </c>
      <c r="H51" s="527">
        <f>G51/F51*100</f>
        <v>80.439265391523094</v>
      </c>
      <c r="I51" s="503"/>
      <c r="J51" s="503"/>
      <c r="K51" s="503"/>
      <c r="L51" s="503">
        <v>133020</v>
      </c>
      <c r="M51" s="503"/>
      <c r="N51" s="503"/>
      <c r="O51" s="503"/>
      <c r="P51" s="503"/>
      <c r="Q51" s="503"/>
      <c r="R51" s="503"/>
    </row>
    <row r="52" spans="1:18" s="306" customFormat="1" ht="12.95" customHeight="1">
      <c r="A52" s="311"/>
      <c r="B52" s="311"/>
      <c r="C52" s="330" t="s">
        <v>1490</v>
      </c>
      <c r="D52" s="624" t="s">
        <v>1984</v>
      </c>
      <c r="E52" s="503">
        <v>2667</v>
      </c>
      <c r="F52" s="503">
        <v>2667</v>
      </c>
      <c r="G52" s="502">
        <f t="shared" si="3"/>
        <v>2667</v>
      </c>
      <c r="H52" s="527">
        <f>G52/F52*100</f>
        <v>100</v>
      </c>
      <c r="I52" s="503"/>
      <c r="J52" s="503"/>
      <c r="K52" s="503"/>
      <c r="L52" s="503">
        <v>2667</v>
      </c>
      <c r="M52" s="503"/>
      <c r="N52" s="503"/>
      <c r="O52" s="503"/>
      <c r="P52" s="503"/>
      <c r="Q52" s="503"/>
      <c r="R52" s="503"/>
    </row>
    <row r="53" spans="1:18" s="306" customFormat="1" ht="12.95" customHeight="1">
      <c r="A53" s="311"/>
      <c r="B53" s="311"/>
      <c r="C53" s="607" t="s">
        <v>698</v>
      </c>
      <c r="D53" s="608" t="s">
        <v>699</v>
      </c>
      <c r="E53" s="503"/>
      <c r="F53" s="503">
        <v>3721</v>
      </c>
      <c r="G53" s="502">
        <f t="shared" si="3"/>
        <v>4430</v>
      </c>
      <c r="H53" s="527">
        <f>G53/F53*100</f>
        <v>119.05401773716744</v>
      </c>
      <c r="I53" s="503"/>
      <c r="J53" s="503"/>
      <c r="K53" s="503"/>
      <c r="L53" s="503">
        <v>4430</v>
      </c>
      <c r="M53" s="503"/>
      <c r="N53" s="503"/>
      <c r="O53" s="503"/>
      <c r="P53" s="503"/>
      <c r="Q53" s="503"/>
      <c r="R53" s="503"/>
    </row>
    <row r="54" spans="1:18" s="306" customFormat="1" ht="12.95" customHeight="1">
      <c r="A54" s="311"/>
      <c r="B54" s="311"/>
      <c r="C54" s="331" t="s">
        <v>1491</v>
      </c>
      <c r="D54" s="636"/>
      <c r="E54" s="504"/>
      <c r="F54" s="504"/>
      <c r="G54" s="502"/>
      <c r="H54" s="527"/>
      <c r="I54" s="503"/>
      <c r="J54" s="503"/>
      <c r="K54" s="503"/>
      <c r="L54" s="503"/>
      <c r="M54" s="503"/>
      <c r="N54" s="503"/>
      <c r="O54" s="503"/>
      <c r="P54" s="503"/>
      <c r="Q54" s="503"/>
      <c r="R54" s="503"/>
    </row>
    <row r="55" spans="1:18" s="306" customFormat="1" ht="12.95" customHeight="1">
      <c r="A55" s="311"/>
      <c r="B55" s="311"/>
      <c r="C55" s="330" t="s">
        <v>1050</v>
      </c>
      <c r="D55" s="624" t="s">
        <v>1985</v>
      </c>
      <c r="E55" s="503">
        <v>10160</v>
      </c>
      <c r="F55" s="503">
        <v>10160</v>
      </c>
      <c r="G55" s="502">
        <f t="shared" si="3"/>
        <v>5083</v>
      </c>
      <c r="H55" s="527">
        <f>G55/F55*100</f>
        <v>50.029527559055119</v>
      </c>
      <c r="I55" s="503"/>
      <c r="J55" s="503"/>
      <c r="K55" s="503"/>
      <c r="L55" s="503">
        <v>5083</v>
      </c>
      <c r="M55" s="503"/>
      <c r="N55" s="503"/>
      <c r="O55" s="503"/>
      <c r="P55" s="503"/>
      <c r="Q55" s="503"/>
      <c r="R55" s="503"/>
    </row>
    <row r="56" spans="1:18" s="306" customFormat="1" ht="12.95" customHeight="1">
      <c r="A56" s="311"/>
      <c r="B56" s="311"/>
      <c r="C56" s="330" t="s">
        <v>1986</v>
      </c>
      <c r="D56" s="624">
        <v>151506</v>
      </c>
      <c r="E56" s="503">
        <v>1270</v>
      </c>
      <c r="F56" s="503">
        <v>1270</v>
      </c>
      <c r="G56" s="502">
        <f t="shared" si="3"/>
        <v>3199</v>
      </c>
      <c r="H56" s="527">
        <f>G56/F56*100</f>
        <v>251.88976377952756</v>
      </c>
      <c r="I56" s="503"/>
      <c r="J56" s="503"/>
      <c r="K56" s="503"/>
      <c r="L56" s="503">
        <v>3199</v>
      </c>
      <c r="M56" s="503"/>
      <c r="N56" s="503"/>
      <c r="O56" s="503"/>
      <c r="P56" s="503"/>
      <c r="Q56" s="503"/>
      <c r="R56" s="503"/>
    </row>
    <row r="57" spans="1:18" s="306" customFormat="1" ht="24.95" customHeight="1">
      <c r="A57" s="311"/>
      <c r="B57" s="311"/>
      <c r="C57" s="87" t="s">
        <v>145</v>
      </c>
      <c r="D57" s="635"/>
      <c r="E57" s="502"/>
      <c r="F57" s="502"/>
      <c r="G57" s="502"/>
      <c r="H57" s="527"/>
      <c r="I57" s="503"/>
      <c r="J57" s="503"/>
      <c r="K57" s="503"/>
      <c r="L57" s="503"/>
      <c r="M57" s="503"/>
      <c r="N57" s="503"/>
      <c r="O57" s="503"/>
      <c r="P57" s="503"/>
      <c r="Q57" s="503"/>
      <c r="R57" s="503"/>
    </row>
    <row r="58" spans="1:18" s="306" customFormat="1" ht="33.75" customHeight="1">
      <c r="A58" s="311"/>
      <c r="B58" s="311"/>
      <c r="C58" s="332" t="s">
        <v>184</v>
      </c>
      <c r="D58" s="637" t="s">
        <v>1987</v>
      </c>
      <c r="E58" s="505">
        <v>402468</v>
      </c>
      <c r="F58" s="505">
        <v>402468</v>
      </c>
      <c r="G58" s="502">
        <f t="shared" si="3"/>
        <v>313193</v>
      </c>
      <c r="H58" s="527">
        <f>G58/F58*100</f>
        <v>77.818112247433334</v>
      </c>
      <c r="I58" s="503"/>
      <c r="J58" s="503">
        <v>313193</v>
      </c>
      <c r="K58" s="503"/>
      <c r="L58" s="503"/>
      <c r="M58" s="503"/>
      <c r="N58" s="503"/>
      <c r="O58" s="503"/>
      <c r="P58" s="503"/>
      <c r="Q58" s="503"/>
      <c r="R58" s="503"/>
    </row>
    <row r="59" spans="1:18" s="306" customFormat="1" ht="28.5" customHeight="1">
      <c r="A59" s="311"/>
      <c r="B59" s="311"/>
      <c r="C59" s="332" t="s">
        <v>1492</v>
      </c>
      <c r="D59" s="637" t="s">
        <v>1987</v>
      </c>
      <c r="E59" s="505">
        <v>257767</v>
      </c>
      <c r="F59" s="505">
        <v>257767</v>
      </c>
      <c r="G59" s="502">
        <f t="shared" si="3"/>
        <v>256821</v>
      </c>
      <c r="H59" s="527">
        <f>G59/F59*100</f>
        <v>99.633001897062073</v>
      </c>
      <c r="I59" s="503"/>
      <c r="J59" s="503"/>
      <c r="K59" s="503"/>
      <c r="L59" s="503">
        <v>256821</v>
      </c>
      <c r="M59" s="503"/>
      <c r="N59" s="503"/>
      <c r="O59" s="503"/>
      <c r="P59" s="503"/>
      <c r="Q59" s="503"/>
      <c r="R59" s="503"/>
    </row>
    <row r="60" spans="1:18" s="306" customFormat="1" ht="15" customHeight="1">
      <c r="A60" s="311"/>
      <c r="B60" s="311"/>
      <c r="C60" s="332" t="s">
        <v>1988</v>
      </c>
      <c r="D60" s="637">
        <v>152126</v>
      </c>
      <c r="E60" s="505">
        <v>76200</v>
      </c>
      <c r="F60" s="505">
        <v>76200</v>
      </c>
      <c r="G60" s="502">
        <f t="shared" si="3"/>
        <v>69850</v>
      </c>
      <c r="H60" s="527">
        <f>G60/F60*100</f>
        <v>91.666666666666657</v>
      </c>
      <c r="I60" s="503"/>
      <c r="J60" s="503"/>
      <c r="K60" s="503"/>
      <c r="L60" s="503">
        <v>69850</v>
      </c>
      <c r="M60" s="503"/>
      <c r="N60" s="503"/>
      <c r="O60" s="503"/>
      <c r="P60" s="503"/>
      <c r="Q60" s="503"/>
      <c r="R60" s="503"/>
    </row>
    <row r="61" spans="1:18" s="306" customFormat="1" ht="15" customHeight="1">
      <c r="A61" s="311"/>
      <c r="B61" s="311"/>
      <c r="C61" s="332" t="s">
        <v>1975</v>
      </c>
      <c r="D61" s="637">
        <v>151611</v>
      </c>
      <c r="E61" s="505"/>
      <c r="F61" s="505">
        <v>19435</v>
      </c>
      <c r="G61" s="502">
        <f t="shared" si="3"/>
        <v>21445</v>
      </c>
      <c r="H61" s="527">
        <f>G61/F61*100</f>
        <v>110.342166195009</v>
      </c>
      <c r="I61" s="503"/>
      <c r="J61" s="503"/>
      <c r="K61" s="503"/>
      <c r="L61" s="503">
        <v>21433</v>
      </c>
      <c r="M61" s="503"/>
      <c r="N61" s="503"/>
      <c r="O61" s="503">
        <v>12</v>
      </c>
      <c r="P61" s="503"/>
      <c r="Q61" s="503"/>
      <c r="R61" s="503"/>
    </row>
    <row r="62" spans="1:18" s="306" customFormat="1" ht="24.75" customHeight="1">
      <c r="A62" s="311"/>
      <c r="B62" s="311"/>
      <c r="C62" s="609" t="s">
        <v>700</v>
      </c>
      <c r="D62" s="610" t="s">
        <v>701</v>
      </c>
      <c r="E62" s="505"/>
      <c r="F62" s="505">
        <v>100</v>
      </c>
      <c r="G62" s="502">
        <v>150</v>
      </c>
      <c r="H62" s="527">
        <f>G62/F62*100</f>
        <v>150</v>
      </c>
      <c r="I62" s="503"/>
      <c r="J62" s="503"/>
      <c r="K62" s="503"/>
      <c r="L62" s="503"/>
      <c r="M62" s="503"/>
      <c r="N62" s="503"/>
      <c r="O62" s="503">
        <v>150</v>
      </c>
      <c r="P62" s="503"/>
      <c r="Q62" s="503"/>
      <c r="R62" s="503"/>
    </row>
    <row r="63" spans="1:18" s="306" customFormat="1" ht="22.5" customHeight="1">
      <c r="A63" s="311"/>
      <c r="B63" s="311"/>
      <c r="C63" s="332" t="s">
        <v>618</v>
      </c>
      <c r="D63" s="637">
        <v>152204</v>
      </c>
      <c r="E63" s="505"/>
      <c r="F63" s="505"/>
      <c r="G63" s="502">
        <f t="shared" si="3"/>
        <v>628</v>
      </c>
      <c r="H63" s="527"/>
      <c r="I63" s="503"/>
      <c r="J63" s="503">
        <v>628</v>
      </c>
      <c r="K63" s="503"/>
      <c r="L63" s="503"/>
      <c r="M63" s="503"/>
      <c r="N63" s="503"/>
      <c r="O63" s="503"/>
      <c r="P63" s="503"/>
      <c r="Q63" s="503"/>
      <c r="R63" s="503"/>
    </row>
    <row r="64" spans="1:18" s="306" customFormat="1" ht="22.5" customHeight="1">
      <c r="A64" s="311"/>
      <c r="B64" s="311"/>
      <c r="C64" s="332" t="s">
        <v>619</v>
      </c>
      <c r="D64" s="637">
        <v>152105</v>
      </c>
      <c r="E64" s="505"/>
      <c r="F64" s="505"/>
      <c r="G64" s="502">
        <f t="shared" si="3"/>
        <v>5681</v>
      </c>
      <c r="H64" s="527"/>
      <c r="I64" s="503"/>
      <c r="J64" s="503"/>
      <c r="K64" s="503"/>
      <c r="L64" s="503">
        <v>1208</v>
      </c>
      <c r="M64" s="503">
        <v>4473</v>
      </c>
      <c r="N64" s="503"/>
      <c r="O64" s="503"/>
      <c r="P64" s="503"/>
      <c r="Q64" s="503"/>
      <c r="R64" s="503"/>
    </row>
    <row r="65" spans="1:18" s="306" customFormat="1" ht="24.95" customHeight="1">
      <c r="A65" s="311"/>
      <c r="B65" s="311"/>
      <c r="C65" s="100" t="s">
        <v>137</v>
      </c>
      <c r="D65" s="637"/>
      <c r="E65" s="505"/>
      <c r="F65" s="505"/>
      <c r="G65" s="502"/>
      <c r="H65" s="527"/>
      <c r="I65" s="503"/>
      <c r="J65" s="507"/>
      <c r="K65" s="503"/>
      <c r="L65" s="503"/>
      <c r="M65" s="503"/>
      <c r="N65" s="503"/>
      <c r="O65" s="503"/>
      <c r="P65" s="503"/>
      <c r="Q65" s="503"/>
      <c r="R65" s="503"/>
    </row>
    <row r="66" spans="1:18" s="306" customFormat="1" ht="27" customHeight="1">
      <c r="A66" s="311"/>
      <c r="B66" s="311"/>
      <c r="C66" s="86" t="s">
        <v>1989</v>
      </c>
      <c r="D66" s="49">
        <v>151701</v>
      </c>
      <c r="E66" s="71">
        <v>4418</v>
      </c>
      <c r="F66" s="71">
        <v>4418</v>
      </c>
      <c r="G66" s="502">
        <f t="shared" si="3"/>
        <v>4318</v>
      </c>
      <c r="H66" s="527">
        <f>G66/F66*100</f>
        <v>97.736532367587145</v>
      </c>
      <c r="I66" s="503"/>
      <c r="J66" s="503"/>
      <c r="K66" s="503"/>
      <c r="L66" s="503">
        <v>4318</v>
      </c>
      <c r="M66" s="503"/>
      <c r="N66" s="503"/>
      <c r="O66" s="503"/>
      <c r="P66" s="503"/>
      <c r="Q66" s="503"/>
      <c r="R66" s="503"/>
    </row>
    <row r="67" spans="1:18" s="306" customFormat="1" ht="27" customHeight="1">
      <c r="A67" s="311"/>
      <c r="B67" s="311"/>
      <c r="C67" s="611" t="s">
        <v>702</v>
      </c>
      <c r="D67" s="612" t="s">
        <v>703</v>
      </c>
      <c r="E67" s="71"/>
      <c r="F67" s="71">
        <v>6524</v>
      </c>
      <c r="G67" s="502">
        <f t="shared" si="3"/>
        <v>6524</v>
      </c>
      <c r="H67" s="527">
        <f>G67/F67*100</f>
        <v>100</v>
      </c>
      <c r="I67" s="503"/>
      <c r="J67" s="503"/>
      <c r="K67" s="503"/>
      <c r="L67" s="503"/>
      <c r="M67" s="503"/>
      <c r="N67" s="503">
        <v>6524</v>
      </c>
      <c r="O67" s="503"/>
      <c r="P67" s="503"/>
      <c r="Q67" s="503"/>
      <c r="R67" s="503"/>
    </row>
    <row r="68" spans="1:18" s="306" customFormat="1" ht="24" customHeight="1">
      <c r="A68" s="311"/>
      <c r="B68" s="311"/>
      <c r="C68" s="86" t="s">
        <v>1976</v>
      </c>
      <c r="D68" s="49">
        <v>151603</v>
      </c>
      <c r="E68" s="71"/>
      <c r="F68" s="71"/>
      <c r="G68" s="502">
        <f t="shared" si="3"/>
        <v>911</v>
      </c>
      <c r="H68" s="527"/>
      <c r="I68" s="503"/>
      <c r="J68" s="503"/>
      <c r="K68" s="503"/>
      <c r="L68" s="503">
        <v>911</v>
      </c>
      <c r="M68" s="503"/>
      <c r="N68" s="503"/>
      <c r="O68" s="503"/>
      <c r="P68" s="503"/>
      <c r="Q68" s="503"/>
      <c r="R68" s="503"/>
    </row>
    <row r="69" spans="1:18" s="306" customFormat="1" ht="17.25" customHeight="1">
      <c r="A69" s="311"/>
      <c r="B69" s="311"/>
      <c r="C69" s="86" t="s">
        <v>615</v>
      </c>
      <c r="D69" s="49">
        <v>151607</v>
      </c>
      <c r="E69" s="71"/>
      <c r="F69" s="71"/>
      <c r="G69" s="502">
        <f t="shared" si="3"/>
        <v>514</v>
      </c>
      <c r="H69" s="527"/>
      <c r="I69" s="503"/>
      <c r="J69" s="503"/>
      <c r="K69" s="503">
        <v>499</v>
      </c>
      <c r="L69" s="503">
        <v>15</v>
      </c>
      <c r="M69" s="503"/>
      <c r="N69" s="503"/>
      <c r="O69" s="503"/>
      <c r="P69" s="503"/>
      <c r="Q69" s="503"/>
      <c r="R69" s="503"/>
    </row>
    <row r="70" spans="1:18" s="306" customFormat="1" ht="24.95" customHeight="1">
      <c r="A70" s="311"/>
      <c r="B70" s="311"/>
      <c r="C70" s="87" t="s">
        <v>1493</v>
      </c>
      <c r="D70" s="635"/>
      <c r="E70" s="502"/>
      <c r="F70" s="502"/>
      <c r="G70" s="502"/>
      <c r="H70" s="527"/>
      <c r="I70" s="503"/>
      <c r="J70" s="513"/>
      <c r="K70" s="503"/>
      <c r="L70" s="507"/>
      <c r="M70" s="507"/>
      <c r="N70" s="507"/>
      <c r="O70" s="507"/>
      <c r="P70" s="507"/>
      <c r="Q70" s="507"/>
      <c r="R70" s="507"/>
    </row>
    <row r="71" spans="1:18" s="306" customFormat="1" ht="24.95" customHeight="1">
      <c r="A71" s="311"/>
      <c r="B71" s="311"/>
      <c r="C71" s="325" t="s">
        <v>1494</v>
      </c>
      <c r="D71" s="637" t="s">
        <v>1990</v>
      </c>
      <c r="E71" s="505">
        <v>190500</v>
      </c>
      <c r="F71" s="505">
        <v>216105</v>
      </c>
      <c r="G71" s="502">
        <f t="shared" si="3"/>
        <v>232245</v>
      </c>
      <c r="H71" s="527">
        <f>G71/F71*100</f>
        <v>107.4685916568335</v>
      </c>
      <c r="I71" s="503"/>
      <c r="J71" s="503"/>
      <c r="K71" s="503"/>
      <c r="L71" s="503">
        <v>232245</v>
      </c>
      <c r="M71" s="503"/>
      <c r="N71" s="503"/>
      <c r="O71" s="503"/>
      <c r="P71" s="503"/>
      <c r="Q71" s="503"/>
      <c r="R71" s="503"/>
    </row>
    <row r="72" spans="1:18" s="306" customFormat="1" ht="18" customHeight="1">
      <c r="A72" s="311"/>
      <c r="B72" s="311"/>
      <c r="C72" s="604" t="s">
        <v>704</v>
      </c>
      <c r="D72" s="613" t="s">
        <v>705</v>
      </c>
      <c r="E72" s="505"/>
      <c r="F72" s="505">
        <v>3175</v>
      </c>
      <c r="G72" s="502">
        <f t="shared" si="3"/>
        <v>3175</v>
      </c>
      <c r="H72" s="527">
        <f>G72/F72*100</f>
        <v>100</v>
      </c>
      <c r="I72" s="503"/>
      <c r="J72" s="503"/>
      <c r="K72" s="503"/>
      <c r="L72" s="503">
        <v>3175</v>
      </c>
      <c r="M72" s="503"/>
      <c r="N72" s="503"/>
      <c r="O72" s="503"/>
      <c r="P72" s="503"/>
      <c r="Q72" s="503"/>
      <c r="R72" s="503"/>
    </row>
    <row r="73" spans="1:18" s="306" customFormat="1" ht="24.95" customHeight="1">
      <c r="A73" s="311"/>
      <c r="B73" s="311"/>
      <c r="C73" s="74" t="s">
        <v>143</v>
      </c>
      <c r="D73" s="637" t="s">
        <v>616</v>
      </c>
      <c r="E73" s="505"/>
      <c r="F73" s="505"/>
      <c r="G73" s="502">
        <f t="shared" si="3"/>
        <v>1221</v>
      </c>
      <c r="H73" s="527"/>
      <c r="I73" s="503"/>
      <c r="J73" s="503"/>
      <c r="K73" s="503"/>
      <c r="L73" s="503">
        <v>1221</v>
      </c>
      <c r="M73" s="503"/>
      <c r="N73" s="503"/>
      <c r="O73" s="503"/>
      <c r="P73" s="503"/>
      <c r="Q73" s="503"/>
      <c r="R73" s="503"/>
    </row>
    <row r="74" spans="1:18" s="306" customFormat="1" ht="24.95" customHeight="1">
      <c r="A74" s="311"/>
      <c r="B74" s="311"/>
      <c r="C74" s="86" t="s">
        <v>508</v>
      </c>
      <c r="D74" s="276"/>
      <c r="E74" s="505"/>
      <c r="F74" s="505"/>
      <c r="G74" s="502"/>
      <c r="H74" s="527"/>
      <c r="I74" s="503"/>
      <c r="J74" s="503"/>
      <c r="K74" s="503"/>
      <c r="L74" s="503"/>
      <c r="M74" s="503"/>
      <c r="N74" s="503"/>
      <c r="O74" s="503"/>
      <c r="P74" s="503"/>
      <c r="Q74" s="503"/>
      <c r="R74" s="503"/>
    </row>
    <row r="75" spans="1:18" s="306" customFormat="1" ht="33" customHeight="1">
      <c r="A75" s="311"/>
      <c r="B75" s="311"/>
      <c r="C75" s="86" t="s">
        <v>706</v>
      </c>
      <c r="D75" s="49">
        <v>152915</v>
      </c>
      <c r="E75" s="505"/>
      <c r="F75" s="505">
        <v>3188</v>
      </c>
      <c r="G75" s="502">
        <f t="shared" si="3"/>
        <v>3188</v>
      </c>
      <c r="H75" s="527">
        <f>G75/F75*100</f>
        <v>100</v>
      </c>
      <c r="I75" s="503"/>
      <c r="J75" s="503"/>
      <c r="K75" s="503"/>
      <c r="L75" s="503"/>
      <c r="M75" s="503">
        <v>3188</v>
      </c>
      <c r="N75" s="503"/>
      <c r="O75" s="503"/>
      <c r="P75" s="503"/>
      <c r="Q75" s="503"/>
      <c r="R75" s="503"/>
    </row>
    <row r="76" spans="1:18" s="306" customFormat="1" ht="15" customHeight="1">
      <c r="A76" s="311"/>
      <c r="B76" s="311"/>
      <c r="C76" s="86" t="s">
        <v>707</v>
      </c>
      <c r="D76" s="613"/>
      <c r="E76" s="505"/>
      <c r="F76" s="505"/>
      <c r="G76" s="502"/>
      <c r="H76" s="527"/>
      <c r="I76" s="503"/>
      <c r="J76" s="503"/>
      <c r="K76" s="503"/>
      <c r="L76" s="503"/>
      <c r="M76" s="503"/>
      <c r="N76" s="503"/>
      <c r="O76" s="503"/>
      <c r="P76" s="503"/>
      <c r="Q76" s="503"/>
      <c r="R76" s="503"/>
    </row>
    <row r="77" spans="1:18" s="306" customFormat="1" ht="24.95" customHeight="1">
      <c r="A77" s="311"/>
      <c r="B77" s="311"/>
      <c r="C77" s="614" t="s">
        <v>708</v>
      </c>
      <c r="D77" s="12">
        <v>154511</v>
      </c>
      <c r="E77" s="505"/>
      <c r="F77" s="505">
        <v>574</v>
      </c>
      <c r="G77" s="502">
        <f t="shared" si="3"/>
        <v>574</v>
      </c>
      <c r="H77" s="527">
        <f>G77/F77*100</f>
        <v>100</v>
      </c>
      <c r="I77" s="503">
        <v>574</v>
      </c>
      <c r="J77" s="503"/>
      <c r="K77" s="503"/>
      <c r="L77" s="503"/>
      <c r="M77" s="503"/>
      <c r="N77" s="503"/>
      <c r="O77" s="503"/>
      <c r="P77" s="503"/>
      <c r="Q77" s="503"/>
      <c r="R77" s="503"/>
    </row>
    <row r="78" spans="1:18" s="306" customFormat="1" ht="16.5" customHeight="1">
      <c r="A78" s="311"/>
      <c r="B78" s="311"/>
      <c r="C78" s="74" t="s">
        <v>367</v>
      </c>
      <c r="D78" s="637"/>
      <c r="E78" s="505"/>
      <c r="F78" s="505"/>
      <c r="G78" s="502"/>
      <c r="H78" s="527"/>
      <c r="I78" s="503"/>
      <c r="J78" s="503"/>
      <c r="K78" s="503"/>
      <c r="L78" s="503"/>
      <c r="M78" s="503"/>
      <c r="N78" s="503"/>
      <c r="O78" s="503"/>
      <c r="P78" s="503"/>
      <c r="Q78" s="503"/>
      <c r="R78" s="503"/>
    </row>
    <row r="79" spans="1:18" s="306" customFormat="1" ht="25.5" customHeight="1">
      <c r="A79" s="311"/>
      <c r="B79" s="311"/>
      <c r="C79" s="99" t="s">
        <v>817</v>
      </c>
      <c r="D79" s="637" t="s">
        <v>617</v>
      </c>
      <c r="E79" s="505"/>
      <c r="F79" s="505">
        <v>2486</v>
      </c>
      <c r="G79" s="502">
        <f t="shared" si="3"/>
        <v>2486</v>
      </c>
      <c r="H79" s="527">
        <f>G79/F79*100</f>
        <v>100</v>
      </c>
      <c r="I79" s="503"/>
      <c r="J79" s="503"/>
      <c r="K79" s="503"/>
      <c r="L79" s="503"/>
      <c r="M79" s="503"/>
      <c r="N79" s="503"/>
      <c r="O79" s="503">
        <v>2486</v>
      </c>
      <c r="P79" s="503"/>
      <c r="Q79" s="503"/>
      <c r="R79" s="503"/>
    </row>
    <row r="80" spans="1:18" s="306" customFormat="1" ht="14.25" customHeight="1">
      <c r="A80" s="311"/>
      <c r="B80" s="311"/>
      <c r="C80" s="21" t="s">
        <v>136</v>
      </c>
      <c r="D80" s="637"/>
      <c r="E80" s="505"/>
      <c r="F80" s="505"/>
      <c r="G80" s="502"/>
      <c r="H80" s="527"/>
      <c r="I80" s="503"/>
      <c r="J80" s="503"/>
      <c r="K80" s="503"/>
      <c r="L80" s="503"/>
      <c r="M80" s="503"/>
      <c r="N80" s="503"/>
      <c r="O80" s="503"/>
      <c r="P80" s="503"/>
      <c r="Q80" s="503"/>
      <c r="R80" s="503"/>
    </row>
    <row r="81" spans="1:18" s="306" customFormat="1" ht="14.25" customHeight="1">
      <c r="A81" s="311"/>
      <c r="B81" s="311"/>
      <c r="C81" s="21" t="s">
        <v>1022</v>
      </c>
      <c r="D81" s="637" t="s">
        <v>614</v>
      </c>
      <c r="E81" s="505"/>
      <c r="F81" s="505"/>
      <c r="G81" s="502">
        <f t="shared" si="3"/>
        <v>264</v>
      </c>
      <c r="H81" s="527"/>
      <c r="I81" s="503"/>
      <c r="J81" s="503"/>
      <c r="K81" s="503"/>
      <c r="L81" s="503">
        <v>264</v>
      </c>
      <c r="M81" s="503"/>
      <c r="N81" s="503"/>
      <c r="O81" s="503"/>
      <c r="P81" s="503"/>
      <c r="Q81" s="503"/>
      <c r="R81" s="503"/>
    </row>
    <row r="82" spans="1:18" s="306" customFormat="1" ht="14.25" customHeight="1">
      <c r="A82" s="311"/>
      <c r="B82" s="311"/>
      <c r="C82" s="74" t="s">
        <v>1113</v>
      </c>
      <c r="D82" s="637"/>
      <c r="E82" s="505"/>
      <c r="F82" s="505"/>
      <c r="G82" s="502"/>
      <c r="H82" s="527"/>
      <c r="I82" s="503"/>
      <c r="J82" s="503"/>
      <c r="K82" s="503"/>
      <c r="L82" s="503"/>
      <c r="M82" s="503"/>
      <c r="N82" s="503"/>
      <c r="O82" s="503"/>
      <c r="P82" s="503"/>
      <c r="Q82" s="503"/>
      <c r="R82" s="503"/>
    </row>
    <row r="83" spans="1:18" s="306" customFormat="1" ht="14.25" customHeight="1">
      <c r="A83" s="311"/>
      <c r="B83" s="311"/>
      <c r="C83" s="74" t="s">
        <v>273</v>
      </c>
      <c r="D83" s="637">
        <v>151201</v>
      </c>
      <c r="E83" s="505"/>
      <c r="F83" s="505"/>
      <c r="G83" s="502">
        <f t="shared" si="3"/>
        <v>20</v>
      </c>
      <c r="H83" s="527"/>
      <c r="I83" s="503"/>
      <c r="J83" s="503"/>
      <c r="K83" s="503"/>
      <c r="L83" s="503">
        <v>20</v>
      </c>
      <c r="M83" s="503"/>
      <c r="N83" s="503"/>
      <c r="O83" s="503"/>
      <c r="P83" s="503"/>
      <c r="Q83" s="503"/>
      <c r="R83" s="503"/>
    </row>
    <row r="84" spans="1:18" s="306" customFormat="1" ht="15" customHeight="1">
      <c r="A84" s="311"/>
      <c r="B84" s="311"/>
      <c r="C84" s="21" t="s">
        <v>793</v>
      </c>
      <c r="D84" s="637"/>
      <c r="E84" s="505"/>
      <c r="F84" s="505"/>
      <c r="G84" s="502"/>
      <c r="H84" s="527"/>
      <c r="I84" s="503"/>
      <c r="J84" s="503"/>
      <c r="K84" s="503"/>
      <c r="L84" s="503"/>
      <c r="M84" s="503"/>
      <c r="N84" s="503"/>
      <c r="O84" s="503"/>
      <c r="P84" s="503"/>
      <c r="Q84" s="503"/>
      <c r="R84" s="503"/>
    </row>
    <row r="85" spans="1:18" s="306" customFormat="1" ht="13.5" customHeight="1">
      <c r="A85" s="311"/>
      <c r="B85" s="311"/>
      <c r="C85" s="74" t="s">
        <v>254</v>
      </c>
      <c r="D85" s="637" t="s">
        <v>613</v>
      </c>
      <c r="E85" s="505"/>
      <c r="F85" s="505"/>
      <c r="G85" s="502">
        <f t="shared" si="3"/>
        <v>86</v>
      </c>
      <c r="H85" s="527"/>
      <c r="I85" s="503"/>
      <c r="J85" s="503"/>
      <c r="K85" s="503"/>
      <c r="L85" s="503">
        <v>86</v>
      </c>
      <c r="M85" s="503"/>
      <c r="N85" s="503"/>
      <c r="O85" s="503"/>
      <c r="P85" s="503"/>
      <c r="Q85" s="503"/>
      <c r="R85" s="503"/>
    </row>
    <row r="86" spans="1:18" s="306" customFormat="1" ht="12.95" customHeight="1">
      <c r="A86" s="322"/>
      <c r="B86" s="322"/>
      <c r="C86" s="333" t="s">
        <v>667</v>
      </c>
      <c r="D86" s="638"/>
      <c r="E86" s="508">
        <f>SUM(E49:E85)</f>
        <v>1167142</v>
      </c>
      <c r="F86" s="508">
        <f>SUM(F49:F85)</f>
        <v>1208378</v>
      </c>
      <c r="G86" s="508">
        <f>SUM(G49:G85)</f>
        <v>1104343</v>
      </c>
      <c r="H86" s="528">
        <f>G86/F86*100</f>
        <v>91.390525150242723</v>
      </c>
      <c r="I86" s="508">
        <f>SUM(I49:I85)</f>
        <v>574</v>
      </c>
      <c r="J86" s="508">
        <f t="shared" ref="J86:R86" si="4">SUM(J49:J85)</f>
        <v>313821</v>
      </c>
      <c r="K86" s="508">
        <f t="shared" si="4"/>
        <v>499</v>
      </c>
      <c r="L86" s="508">
        <f t="shared" si="4"/>
        <v>772616</v>
      </c>
      <c r="M86" s="508">
        <f t="shared" si="4"/>
        <v>7661</v>
      </c>
      <c r="N86" s="508">
        <f t="shared" si="4"/>
        <v>6524</v>
      </c>
      <c r="O86" s="508">
        <f t="shared" si="4"/>
        <v>2648</v>
      </c>
      <c r="P86" s="508">
        <f t="shared" si="4"/>
        <v>0</v>
      </c>
      <c r="Q86" s="508">
        <f t="shared" si="4"/>
        <v>0</v>
      </c>
      <c r="R86" s="508">
        <f t="shared" si="4"/>
        <v>0</v>
      </c>
    </row>
    <row r="87" spans="1:18" s="306" customFormat="1" ht="12.95" customHeight="1">
      <c r="A87" s="311">
        <v>1</v>
      </c>
      <c r="B87" s="311" t="s">
        <v>185</v>
      </c>
      <c r="C87" s="312" t="s">
        <v>213</v>
      </c>
      <c r="D87" s="634"/>
      <c r="E87" s="350"/>
      <c r="F87" s="350"/>
      <c r="G87" s="350"/>
      <c r="H87" s="529"/>
      <c r="I87" s="503"/>
      <c r="J87" s="503"/>
      <c r="K87" s="503"/>
      <c r="L87" s="503"/>
      <c r="M87" s="503"/>
      <c r="N87" s="503"/>
      <c r="O87" s="503"/>
      <c r="P87" s="503"/>
      <c r="Q87" s="503"/>
      <c r="R87" s="503"/>
    </row>
    <row r="88" spans="1:18" s="306" customFormat="1" ht="27" customHeight="1">
      <c r="A88" s="311"/>
      <c r="B88" s="311"/>
      <c r="C88" s="87" t="s">
        <v>1495</v>
      </c>
      <c r="D88" s="635"/>
      <c r="E88" s="502"/>
      <c r="F88" s="502"/>
      <c r="G88" s="502"/>
      <c r="H88" s="529"/>
      <c r="I88" s="514"/>
      <c r="J88" s="503"/>
      <c r="K88" s="503"/>
      <c r="L88" s="503"/>
      <c r="M88" s="503"/>
      <c r="N88" s="503"/>
      <c r="O88" s="503"/>
      <c r="P88" s="503"/>
      <c r="Q88" s="503"/>
      <c r="R88" s="503"/>
    </row>
    <row r="89" spans="1:18" s="306" customFormat="1" ht="15" customHeight="1">
      <c r="A89" s="311"/>
      <c r="B89" s="311"/>
      <c r="C89" s="324" t="s">
        <v>1496</v>
      </c>
      <c r="D89" s="625">
        <v>162104</v>
      </c>
      <c r="E89" s="513">
        <v>40000</v>
      </c>
      <c r="F89" s="513">
        <v>40000</v>
      </c>
      <c r="G89" s="513">
        <v>40000</v>
      </c>
      <c r="H89" s="527">
        <f>G89/F89*100</f>
        <v>100</v>
      </c>
      <c r="I89" s="513"/>
      <c r="J89" s="513"/>
      <c r="K89" s="513"/>
      <c r="L89" s="513"/>
      <c r="M89" s="513"/>
      <c r="N89" s="513"/>
      <c r="O89" s="513">
        <v>40000</v>
      </c>
      <c r="P89" s="513"/>
      <c r="Q89" s="513"/>
      <c r="R89" s="513"/>
    </row>
    <row r="90" spans="1:18" s="306" customFormat="1" ht="23.25" customHeight="1">
      <c r="A90" s="311"/>
      <c r="B90" s="311"/>
      <c r="C90" s="324" t="s">
        <v>1991</v>
      </c>
      <c r="D90" s="625">
        <v>162104</v>
      </c>
      <c r="E90" s="513">
        <v>48000</v>
      </c>
      <c r="F90" s="513">
        <v>48000</v>
      </c>
      <c r="G90" s="513">
        <v>48000</v>
      </c>
      <c r="H90" s="527">
        <f>G90/F90*100</f>
        <v>100</v>
      </c>
      <c r="I90" s="513"/>
      <c r="J90" s="513"/>
      <c r="K90" s="513"/>
      <c r="L90" s="513"/>
      <c r="M90" s="513"/>
      <c r="N90" s="513"/>
      <c r="O90" s="513">
        <v>48000</v>
      </c>
      <c r="P90" s="513"/>
      <c r="Q90" s="513"/>
      <c r="R90" s="513"/>
    </row>
    <row r="91" spans="1:18" s="306" customFormat="1" ht="23.25" customHeight="1">
      <c r="A91" s="311"/>
      <c r="B91" s="311"/>
      <c r="C91" s="343" t="s">
        <v>1827</v>
      </c>
      <c r="D91" s="625">
        <v>162105</v>
      </c>
      <c r="E91" s="513"/>
      <c r="F91" s="513"/>
      <c r="G91" s="513">
        <v>1542</v>
      </c>
      <c r="H91" s="527"/>
      <c r="I91" s="513"/>
      <c r="J91" s="513"/>
      <c r="K91" s="513"/>
      <c r="L91" s="513">
        <v>1542</v>
      </c>
      <c r="M91" s="513"/>
      <c r="N91" s="513"/>
      <c r="O91" s="513"/>
      <c r="P91" s="513"/>
      <c r="Q91" s="513"/>
      <c r="R91" s="513"/>
    </row>
    <row r="92" spans="1:18" s="306" customFormat="1" ht="24.95" customHeight="1">
      <c r="A92" s="311"/>
      <c r="B92" s="311"/>
      <c r="C92" s="334" t="s">
        <v>1116</v>
      </c>
      <c r="D92" s="625"/>
      <c r="E92" s="513"/>
      <c r="F92" s="513"/>
      <c r="G92" s="513"/>
      <c r="H92" s="527"/>
      <c r="I92" s="513"/>
      <c r="J92" s="503"/>
      <c r="K92" s="503"/>
      <c r="L92" s="507"/>
      <c r="M92" s="507"/>
      <c r="N92" s="507"/>
      <c r="O92" s="507"/>
      <c r="P92" s="507"/>
      <c r="Q92" s="507"/>
      <c r="R92" s="507"/>
    </row>
    <row r="93" spans="1:18" s="306" customFormat="1" ht="50.1" customHeight="1">
      <c r="A93" s="311"/>
      <c r="B93" s="311"/>
      <c r="C93" s="335" t="s">
        <v>1932</v>
      </c>
      <c r="D93" s="639">
        <v>162671</v>
      </c>
      <c r="E93" s="524">
        <v>5460</v>
      </c>
      <c r="F93" s="524">
        <v>5460</v>
      </c>
      <c r="G93" s="524">
        <v>5460</v>
      </c>
      <c r="H93" s="527">
        <f>G93/F93*100</f>
        <v>100</v>
      </c>
      <c r="I93" s="513">
        <v>5460</v>
      </c>
      <c r="J93" s="513"/>
      <c r="K93" s="513"/>
      <c r="L93" s="513"/>
      <c r="M93" s="513"/>
      <c r="N93" s="513"/>
      <c r="O93" s="513"/>
      <c r="P93" s="513"/>
      <c r="Q93" s="513"/>
      <c r="R93" s="513"/>
    </row>
    <row r="94" spans="1:18" s="306" customFormat="1" ht="24" customHeight="1">
      <c r="A94" s="311"/>
      <c r="B94" s="311"/>
      <c r="C94" s="1018" t="s">
        <v>1992</v>
      </c>
      <c r="D94" s="606" t="s">
        <v>1587</v>
      </c>
      <c r="E94" s="501">
        <v>1870665</v>
      </c>
      <c r="F94" s="501">
        <v>7331370</v>
      </c>
      <c r="G94" s="501">
        <f>SUM(I94:R94)</f>
        <v>7331369</v>
      </c>
      <c r="H94" s="527">
        <f>G94/F94*100</f>
        <v>99.999986359984561</v>
      </c>
      <c r="I94" s="513">
        <v>1283070</v>
      </c>
      <c r="J94" s="513">
        <v>6048299</v>
      </c>
      <c r="K94" s="513"/>
      <c r="L94" s="513"/>
      <c r="M94" s="513"/>
      <c r="N94" s="513"/>
      <c r="O94" s="513"/>
      <c r="P94" s="513"/>
      <c r="Q94" s="513"/>
      <c r="R94" s="513"/>
    </row>
    <row r="95" spans="1:18" s="306" customFormat="1" ht="16.5" customHeight="1">
      <c r="A95" s="311"/>
      <c r="B95" s="311"/>
      <c r="C95" s="615" t="s">
        <v>709</v>
      </c>
      <c r="D95" s="616">
        <v>162697</v>
      </c>
      <c r="E95" s="501"/>
      <c r="F95" s="501">
        <v>21</v>
      </c>
      <c r="G95" s="501">
        <f t="shared" ref="G95:G114" si="5">SUM(I95:R95)</f>
        <v>21</v>
      </c>
      <c r="H95" s="527">
        <f>G95/F95*100</f>
        <v>100</v>
      </c>
      <c r="I95" s="513"/>
      <c r="J95" s="513"/>
      <c r="K95" s="513"/>
      <c r="L95" s="513"/>
      <c r="M95" s="513"/>
      <c r="N95" s="513"/>
      <c r="O95" s="513">
        <v>21</v>
      </c>
      <c r="P95" s="513"/>
      <c r="Q95" s="513"/>
      <c r="R95" s="513"/>
    </row>
    <row r="96" spans="1:18" s="306" customFormat="1" ht="16.5" customHeight="1">
      <c r="A96" s="311"/>
      <c r="B96" s="311"/>
      <c r="C96" s="617" t="s">
        <v>710</v>
      </c>
      <c r="D96" s="616">
        <v>162698</v>
      </c>
      <c r="E96" s="501"/>
      <c r="F96" s="501">
        <v>15000</v>
      </c>
      <c r="G96" s="501">
        <f t="shared" si="5"/>
        <v>0</v>
      </c>
      <c r="H96" s="527">
        <f>G96/F96*100</f>
        <v>0</v>
      </c>
      <c r="I96" s="513"/>
      <c r="J96" s="513"/>
      <c r="K96" s="513"/>
      <c r="L96" s="513"/>
      <c r="M96" s="513"/>
      <c r="N96" s="513"/>
      <c r="O96" s="513"/>
      <c r="P96" s="513"/>
      <c r="Q96" s="513"/>
      <c r="R96" s="513"/>
    </row>
    <row r="97" spans="1:18" s="306" customFormat="1" ht="28.5" customHeight="1">
      <c r="A97" s="311"/>
      <c r="B97" s="311"/>
      <c r="C97" s="337" t="s">
        <v>622</v>
      </c>
      <c r="D97" s="640">
        <v>164903</v>
      </c>
      <c r="E97" s="525"/>
      <c r="F97" s="525"/>
      <c r="G97" s="501">
        <f t="shared" si="5"/>
        <v>450</v>
      </c>
      <c r="H97" s="527"/>
      <c r="I97" s="513"/>
      <c r="J97" s="513"/>
      <c r="K97" s="513"/>
      <c r="L97" s="505"/>
      <c r="M97" s="513"/>
      <c r="N97" s="513"/>
      <c r="O97" s="513">
        <v>450</v>
      </c>
      <c r="P97" s="513"/>
      <c r="Q97" s="513"/>
      <c r="R97" s="513"/>
    </row>
    <row r="98" spans="1:18" s="306" customFormat="1" ht="25.5">
      <c r="A98" s="311"/>
      <c r="B98" s="311"/>
      <c r="C98" s="87" t="s">
        <v>145</v>
      </c>
      <c r="D98" s="606"/>
      <c r="E98" s="501"/>
      <c r="F98" s="501"/>
      <c r="G98" s="501"/>
      <c r="H98" s="527"/>
      <c r="I98" s="513"/>
      <c r="J98" s="505"/>
      <c r="K98" s="503"/>
      <c r="L98" s="507"/>
      <c r="M98" s="507"/>
      <c r="N98" s="507"/>
      <c r="O98" s="507"/>
      <c r="P98" s="507"/>
      <c r="Q98" s="507"/>
      <c r="R98" s="507"/>
    </row>
    <row r="99" spans="1:18" s="306" customFormat="1" ht="24.75" customHeight="1">
      <c r="A99" s="311"/>
      <c r="B99" s="311"/>
      <c r="C99" s="336" t="s">
        <v>230</v>
      </c>
      <c r="D99" s="641">
        <v>161905</v>
      </c>
      <c r="E99" s="522">
        <v>2578</v>
      </c>
      <c r="F99" s="522">
        <v>2578</v>
      </c>
      <c r="G99" s="501">
        <f t="shared" si="5"/>
        <v>2578</v>
      </c>
      <c r="H99" s="527">
        <f>G99/F99*100</f>
        <v>100</v>
      </c>
      <c r="I99" s="513">
        <v>2578</v>
      </c>
      <c r="J99" s="513"/>
      <c r="K99" s="513"/>
      <c r="L99" s="513"/>
      <c r="M99" s="513"/>
      <c r="N99" s="513"/>
      <c r="O99" s="513"/>
      <c r="P99" s="513"/>
      <c r="Q99" s="513"/>
      <c r="R99" s="513"/>
    </row>
    <row r="100" spans="1:18" s="306" customFormat="1" ht="16.5" customHeight="1">
      <c r="A100" s="311"/>
      <c r="B100" s="311"/>
      <c r="C100" s="337" t="s">
        <v>1993</v>
      </c>
      <c r="D100" s="640">
        <v>151916</v>
      </c>
      <c r="E100" s="525">
        <v>3429</v>
      </c>
      <c r="F100" s="525">
        <v>3429</v>
      </c>
      <c r="G100" s="501">
        <f t="shared" si="5"/>
        <v>4064</v>
      </c>
      <c r="H100" s="527">
        <f>G100/F100*100</f>
        <v>118.5185185185185</v>
      </c>
      <c r="I100" s="513"/>
      <c r="J100" s="513"/>
      <c r="K100" s="513"/>
      <c r="L100" s="505">
        <v>4064</v>
      </c>
      <c r="M100" s="513"/>
      <c r="N100" s="513"/>
      <c r="O100" s="513"/>
      <c r="P100" s="513"/>
      <c r="Q100" s="513"/>
      <c r="R100" s="513"/>
    </row>
    <row r="101" spans="1:18" s="306" customFormat="1" ht="27" customHeight="1">
      <c r="A101" s="311"/>
      <c r="B101" s="311"/>
      <c r="C101" s="337" t="s">
        <v>1282</v>
      </c>
      <c r="D101" s="640">
        <v>162199</v>
      </c>
      <c r="E101" s="525"/>
      <c r="F101" s="525">
        <v>23031</v>
      </c>
      <c r="G101" s="501">
        <f t="shared" si="5"/>
        <v>35342</v>
      </c>
      <c r="H101" s="527">
        <f>G101/F101*100</f>
        <v>153.45404020667797</v>
      </c>
      <c r="I101" s="513"/>
      <c r="J101" s="513"/>
      <c r="K101" s="513"/>
      <c r="L101" s="505">
        <v>35342</v>
      </c>
      <c r="M101" s="513"/>
      <c r="N101" s="513"/>
      <c r="O101" s="513"/>
      <c r="P101" s="513"/>
      <c r="Q101" s="513"/>
      <c r="R101" s="513"/>
    </row>
    <row r="102" spans="1:18" s="306" customFormat="1" ht="26.25" customHeight="1">
      <c r="A102" s="311"/>
      <c r="B102" s="311"/>
      <c r="C102" s="337" t="s">
        <v>711</v>
      </c>
      <c r="D102" s="618">
        <v>164910</v>
      </c>
      <c r="E102" s="525"/>
      <c r="F102" s="525">
        <v>5000</v>
      </c>
      <c r="G102" s="501">
        <f t="shared" si="5"/>
        <v>3000</v>
      </c>
      <c r="H102" s="527">
        <f t="shared" ref="H102:H110" si="6">G102/F102*100</f>
        <v>60</v>
      </c>
      <c r="I102" s="513"/>
      <c r="J102" s="513">
        <v>3000</v>
      </c>
      <c r="K102" s="513"/>
      <c r="L102" s="505"/>
      <c r="M102" s="513"/>
      <c r="N102" s="513"/>
      <c r="O102" s="513"/>
      <c r="P102" s="513"/>
      <c r="Q102" s="513"/>
      <c r="R102" s="513"/>
    </row>
    <row r="103" spans="1:18" s="306" customFormat="1" ht="24" customHeight="1">
      <c r="A103" s="311"/>
      <c r="B103" s="311"/>
      <c r="C103" s="588" t="s">
        <v>712</v>
      </c>
      <c r="D103" s="618">
        <v>162217</v>
      </c>
      <c r="E103" s="525"/>
      <c r="F103" s="525">
        <v>6404</v>
      </c>
      <c r="G103" s="501">
        <f t="shared" si="5"/>
        <v>6403</v>
      </c>
      <c r="H103" s="527">
        <f t="shared" si="6"/>
        <v>99.984384759525298</v>
      </c>
      <c r="I103" s="513"/>
      <c r="J103" s="513">
        <v>6403</v>
      </c>
      <c r="K103" s="513"/>
      <c r="L103" s="505"/>
      <c r="M103" s="513"/>
      <c r="N103" s="513"/>
      <c r="O103" s="513"/>
      <c r="P103" s="513"/>
      <c r="Q103" s="513"/>
      <c r="R103" s="513"/>
    </row>
    <row r="104" spans="1:18" s="306" customFormat="1" ht="24" customHeight="1">
      <c r="A104" s="311"/>
      <c r="B104" s="311"/>
      <c r="C104" s="619" t="s">
        <v>713</v>
      </c>
      <c r="D104" s="618">
        <v>162696</v>
      </c>
      <c r="E104" s="525"/>
      <c r="F104" s="525">
        <v>33727</v>
      </c>
      <c r="G104" s="501">
        <f t="shared" si="5"/>
        <v>33727</v>
      </c>
      <c r="H104" s="527">
        <f t="shared" si="6"/>
        <v>100</v>
      </c>
      <c r="I104" s="513"/>
      <c r="J104" s="513"/>
      <c r="K104" s="513"/>
      <c r="L104" s="505"/>
      <c r="M104" s="513"/>
      <c r="N104" s="513">
        <v>8763</v>
      </c>
      <c r="O104" s="513">
        <v>24964</v>
      </c>
      <c r="P104" s="513"/>
      <c r="Q104" s="513"/>
      <c r="R104" s="513"/>
    </row>
    <row r="105" spans="1:18" s="306" customFormat="1" ht="24" customHeight="1">
      <c r="A105" s="311"/>
      <c r="B105" s="311"/>
      <c r="C105" s="83" t="s">
        <v>714</v>
      </c>
      <c r="D105" s="618">
        <v>162602</v>
      </c>
      <c r="E105" s="525"/>
      <c r="F105" s="525">
        <v>225</v>
      </c>
      <c r="G105" s="501">
        <f t="shared" si="5"/>
        <v>225</v>
      </c>
      <c r="H105" s="527">
        <f t="shared" si="6"/>
        <v>100</v>
      </c>
      <c r="I105" s="513"/>
      <c r="J105" s="513"/>
      <c r="K105" s="513"/>
      <c r="L105" s="505">
        <v>225</v>
      </c>
      <c r="M105" s="513"/>
      <c r="N105" s="513"/>
      <c r="O105" s="513"/>
      <c r="P105" s="513"/>
      <c r="Q105" s="513"/>
      <c r="R105" s="513"/>
    </row>
    <row r="106" spans="1:18" s="306" customFormat="1" ht="23.25" customHeight="1">
      <c r="A106" s="311"/>
      <c r="B106" s="311"/>
      <c r="C106" s="337" t="s">
        <v>620</v>
      </c>
      <c r="D106" s="640">
        <v>161903</v>
      </c>
      <c r="E106" s="525"/>
      <c r="F106" s="525"/>
      <c r="G106" s="501">
        <f t="shared" si="5"/>
        <v>14</v>
      </c>
      <c r="H106" s="527"/>
      <c r="I106" s="513"/>
      <c r="J106" s="513"/>
      <c r="K106" s="513"/>
      <c r="L106" s="505">
        <v>14</v>
      </c>
      <c r="M106" s="513"/>
      <c r="N106" s="513"/>
      <c r="O106" s="513"/>
      <c r="P106" s="513"/>
      <c r="Q106" s="513"/>
      <c r="R106" s="513"/>
    </row>
    <row r="107" spans="1:18" s="306" customFormat="1" ht="21.75" customHeight="1">
      <c r="A107" s="311"/>
      <c r="B107" s="311"/>
      <c r="C107" s="337" t="s">
        <v>621</v>
      </c>
      <c r="D107" s="640">
        <v>162101</v>
      </c>
      <c r="E107" s="525"/>
      <c r="F107" s="525"/>
      <c r="G107" s="501">
        <f t="shared" si="5"/>
        <v>10</v>
      </c>
      <c r="H107" s="527"/>
      <c r="I107" s="513"/>
      <c r="J107" s="513"/>
      <c r="K107" s="513"/>
      <c r="L107" s="505"/>
      <c r="M107" s="513"/>
      <c r="N107" s="513"/>
      <c r="O107" s="513">
        <v>10</v>
      </c>
      <c r="P107" s="513"/>
      <c r="Q107" s="513"/>
      <c r="R107" s="513"/>
    </row>
    <row r="108" spans="1:18" s="306" customFormat="1" ht="21.75" customHeight="1">
      <c r="A108" s="311"/>
      <c r="B108" s="311"/>
      <c r="C108" s="337" t="s">
        <v>1588</v>
      </c>
      <c r="D108" s="640">
        <v>161904</v>
      </c>
      <c r="E108" s="525"/>
      <c r="F108" s="525"/>
      <c r="G108" s="501">
        <f t="shared" si="5"/>
        <v>499</v>
      </c>
      <c r="H108" s="527"/>
      <c r="I108" s="513">
        <v>499</v>
      </c>
      <c r="J108" s="513"/>
      <c r="K108" s="513"/>
      <c r="L108" s="505"/>
      <c r="M108" s="513"/>
      <c r="N108" s="513"/>
      <c r="O108" s="513"/>
      <c r="P108" s="513"/>
      <c r="Q108" s="513"/>
      <c r="R108" s="513"/>
    </row>
    <row r="109" spans="1:18" s="306" customFormat="1" ht="24" customHeight="1">
      <c r="A109" s="311"/>
      <c r="B109" s="311"/>
      <c r="C109" s="620" t="s">
        <v>1497</v>
      </c>
      <c r="D109" s="618"/>
      <c r="E109" s="525"/>
      <c r="F109" s="525"/>
      <c r="G109" s="501"/>
      <c r="H109" s="527"/>
      <c r="I109" s="513"/>
      <c r="J109" s="513"/>
      <c r="K109" s="513"/>
      <c r="L109" s="505"/>
      <c r="M109" s="513"/>
      <c r="N109" s="513"/>
      <c r="O109" s="513"/>
      <c r="P109" s="513"/>
      <c r="Q109" s="513"/>
      <c r="R109" s="513"/>
    </row>
    <row r="110" spans="1:18" s="306" customFormat="1" ht="15.75" customHeight="1">
      <c r="A110" s="311"/>
      <c r="B110" s="311"/>
      <c r="C110" s="620" t="s">
        <v>715</v>
      </c>
      <c r="D110" s="618">
        <v>162687</v>
      </c>
      <c r="E110" s="525"/>
      <c r="F110" s="525">
        <v>83000</v>
      </c>
      <c r="G110" s="501">
        <f t="shared" si="5"/>
        <v>83000</v>
      </c>
      <c r="H110" s="527">
        <f t="shared" si="6"/>
        <v>100</v>
      </c>
      <c r="I110" s="513"/>
      <c r="J110" s="513">
        <v>83000</v>
      </c>
      <c r="K110" s="513"/>
      <c r="L110" s="505"/>
      <c r="M110" s="513"/>
      <c r="N110" s="513"/>
      <c r="O110" s="513"/>
      <c r="P110" s="513"/>
      <c r="Q110" s="513"/>
      <c r="R110" s="513"/>
    </row>
    <row r="111" spans="1:18" s="306" customFormat="1" ht="23.25" customHeight="1">
      <c r="A111" s="311"/>
      <c r="B111" s="311"/>
      <c r="C111" s="86" t="s">
        <v>508</v>
      </c>
      <c r="D111" s="618"/>
      <c r="E111" s="525"/>
      <c r="F111" s="525"/>
      <c r="G111" s="501"/>
      <c r="H111" s="527"/>
      <c r="I111" s="513"/>
      <c r="J111" s="513"/>
      <c r="K111" s="513"/>
      <c r="L111" s="505"/>
      <c r="M111" s="513"/>
      <c r="N111" s="513"/>
      <c r="O111" s="513"/>
      <c r="P111" s="513"/>
      <c r="Q111" s="513"/>
      <c r="R111" s="513"/>
    </row>
    <row r="112" spans="1:18" s="306" customFormat="1" ht="22.5" customHeight="1">
      <c r="A112" s="311"/>
      <c r="B112" s="311"/>
      <c r="C112" s="620" t="s">
        <v>1548</v>
      </c>
      <c r="D112" s="618">
        <v>162701</v>
      </c>
      <c r="E112" s="525"/>
      <c r="F112" s="525"/>
      <c r="G112" s="501">
        <f t="shared" si="5"/>
        <v>160</v>
      </c>
      <c r="H112" s="527"/>
      <c r="I112" s="513"/>
      <c r="J112" s="513"/>
      <c r="K112" s="513"/>
      <c r="L112" s="505">
        <v>160</v>
      </c>
      <c r="M112" s="513"/>
      <c r="N112" s="513"/>
      <c r="O112" s="513"/>
      <c r="P112" s="513"/>
      <c r="Q112" s="513"/>
      <c r="R112" s="513"/>
    </row>
    <row r="113" spans="1:18" s="306" customFormat="1" ht="20.25" customHeight="1">
      <c r="A113" s="311"/>
      <c r="B113" s="311"/>
      <c r="C113" s="98" t="s">
        <v>838</v>
      </c>
      <c r="D113" s="640"/>
      <c r="E113" s="525"/>
      <c r="F113" s="525"/>
      <c r="G113" s="501"/>
      <c r="H113" s="527"/>
      <c r="I113" s="513"/>
      <c r="J113" s="513"/>
      <c r="K113" s="513"/>
      <c r="L113" s="505"/>
      <c r="M113" s="513"/>
      <c r="N113" s="513"/>
      <c r="O113" s="513"/>
      <c r="P113" s="513"/>
      <c r="Q113" s="513"/>
      <c r="R113" s="513"/>
    </row>
    <row r="114" spans="1:18" s="306" customFormat="1" ht="24" customHeight="1">
      <c r="A114" s="311"/>
      <c r="B114" s="311"/>
      <c r="C114" s="337" t="s">
        <v>1977</v>
      </c>
      <c r="D114" s="640">
        <v>162662</v>
      </c>
      <c r="E114" s="525"/>
      <c r="F114" s="525"/>
      <c r="G114" s="501">
        <f t="shared" si="5"/>
        <v>5520</v>
      </c>
      <c r="H114" s="527"/>
      <c r="I114" s="513"/>
      <c r="J114" s="513">
        <v>5520</v>
      </c>
      <c r="K114" s="513"/>
      <c r="L114" s="505"/>
      <c r="M114" s="513"/>
      <c r="N114" s="513"/>
      <c r="O114" s="513"/>
      <c r="P114" s="513"/>
      <c r="Q114" s="513"/>
      <c r="R114" s="513"/>
    </row>
    <row r="115" spans="1:18" s="306" customFormat="1" ht="12.95" customHeight="1">
      <c r="A115" s="322"/>
      <c r="B115" s="322"/>
      <c r="C115" s="333" t="s">
        <v>205</v>
      </c>
      <c r="D115" s="638"/>
      <c r="E115" s="508">
        <f>SUM(E89:E114)</f>
        <v>1970132</v>
      </c>
      <c r="F115" s="508">
        <f>SUM(F89:F114)</f>
        <v>7597245</v>
      </c>
      <c r="G115" s="508">
        <f>SUM(G89:G114)</f>
        <v>7601384</v>
      </c>
      <c r="H115" s="528">
        <f>G115/F115*100</f>
        <v>100.05448027541564</v>
      </c>
      <c r="I115" s="508">
        <f>SUM(I88:I114)</f>
        <v>1291607</v>
      </c>
      <c r="J115" s="508">
        <f t="shared" ref="J115:R115" si="7">SUM(J88:J114)</f>
        <v>6146222</v>
      </c>
      <c r="K115" s="508">
        <f t="shared" si="7"/>
        <v>0</v>
      </c>
      <c r="L115" s="508">
        <f t="shared" si="7"/>
        <v>41347</v>
      </c>
      <c r="M115" s="508">
        <f t="shared" si="7"/>
        <v>0</v>
      </c>
      <c r="N115" s="508">
        <f t="shared" si="7"/>
        <v>8763</v>
      </c>
      <c r="O115" s="508">
        <f t="shared" si="7"/>
        <v>113445</v>
      </c>
      <c r="P115" s="508">
        <f t="shared" si="7"/>
        <v>0</v>
      </c>
      <c r="Q115" s="508">
        <f t="shared" si="7"/>
        <v>0</v>
      </c>
      <c r="R115" s="508">
        <f t="shared" si="7"/>
        <v>0</v>
      </c>
    </row>
    <row r="116" spans="1:18" s="306" customFormat="1" ht="12.95" customHeight="1">
      <c r="A116" s="311">
        <v>1</v>
      </c>
      <c r="B116" s="311">
        <v>17</v>
      </c>
      <c r="C116" s="312" t="s">
        <v>1013</v>
      </c>
      <c r="D116" s="634"/>
      <c r="E116" s="350"/>
      <c r="F116" s="350"/>
      <c r="G116" s="350"/>
      <c r="H116" s="529"/>
      <c r="I116" s="503"/>
      <c r="J116" s="503"/>
      <c r="K116" s="503"/>
      <c r="L116" s="503"/>
      <c r="M116" s="503"/>
      <c r="N116" s="503"/>
      <c r="O116" s="503"/>
      <c r="P116" s="503"/>
      <c r="Q116" s="503"/>
      <c r="R116" s="503"/>
    </row>
    <row r="117" spans="1:18" s="306" customFormat="1" ht="24" customHeight="1">
      <c r="A117" s="311"/>
      <c r="B117" s="311"/>
      <c r="C117" s="87" t="s">
        <v>145</v>
      </c>
      <c r="D117" s="635"/>
      <c r="E117" s="502"/>
      <c r="F117" s="502"/>
      <c r="G117" s="502"/>
      <c r="H117" s="529"/>
      <c r="I117" s="514"/>
      <c r="J117" s="503"/>
      <c r="K117" s="503"/>
      <c r="L117" s="503"/>
      <c r="M117" s="503"/>
      <c r="N117" s="503"/>
      <c r="O117" s="503"/>
      <c r="P117" s="503"/>
      <c r="Q117" s="503"/>
      <c r="R117" s="503"/>
    </row>
    <row r="118" spans="1:18" s="306" customFormat="1" ht="14.1" customHeight="1">
      <c r="A118" s="311"/>
      <c r="B118" s="311"/>
      <c r="C118" s="330" t="s">
        <v>1933</v>
      </c>
      <c r="D118" s="624">
        <v>171907</v>
      </c>
      <c r="E118" s="503">
        <v>80000</v>
      </c>
      <c r="F118" s="503">
        <v>80000</v>
      </c>
      <c r="G118" s="503">
        <f>SUM(I118:R118)</f>
        <v>75677</v>
      </c>
      <c r="H118" s="527">
        <f>G118/F118*100</f>
        <v>94.596249999999998</v>
      </c>
      <c r="I118" s="503"/>
      <c r="J118" s="503"/>
      <c r="K118" s="503"/>
      <c r="L118" s="503">
        <v>4355</v>
      </c>
      <c r="M118" s="503">
        <v>71322</v>
      </c>
      <c r="N118" s="503"/>
      <c r="O118" s="503"/>
      <c r="P118" s="503"/>
      <c r="Q118" s="503"/>
      <c r="R118" s="503"/>
    </row>
    <row r="119" spans="1:18" s="306" customFormat="1" ht="14.1" customHeight="1">
      <c r="A119" s="311"/>
      <c r="B119" s="311"/>
      <c r="C119" s="330" t="s">
        <v>623</v>
      </c>
      <c r="D119" s="624">
        <v>171924</v>
      </c>
      <c r="E119" s="503"/>
      <c r="F119" s="503"/>
      <c r="G119" s="503">
        <f t="shared" ref="G119:G142" si="8">SUM(I119:R119)</f>
        <v>760</v>
      </c>
      <c r="H119" s="527"/>
      <c r="I119" s="503"/>
      <c r="J119" s="503"/>
      <c r="K119" s="503"/>
      <c r="L119" s="503">
        <v>760</v>
      </c>
      <c r="M119" s="503"/>
      <c r="N119" s="503"/>
      <c r="O119" s="503"/>
      <c r="P119" s="503"/>
      <c r="Q119" s="503"/>
      <c r="R119" s="503"/>
    </row>
    <row r="120" spans="1:18" s="306" customFormat="1" ht="25.5" customHeight="1">
      <c r="A120" s="311"/>
      <c r="B120" s="311"/>
      <c r="C120" s="324" t="s">
        <v>1934</v>
      </c>
      <c r="D120" s="625"/>
      <c r="E120" s="513"/>
      <c r="F120" s="513"/>
      <c r="G120" s="503"/>
      <c r="H120" s="527"/>
      <c r="I120" s="503"/>
      <c r="J120" s="503"/>
      <c r="K120" s="503"/>
      <c r="L120" s="507"/>
      <c r="M120" s="507"/>
      <c r="N120" s="503"/>
      <c r="O120" s="503"/>
      <c r="P120" s="503"/>
      <c r="Q120" s="503"/>
      <c r="R120" s="503"/>
    </row>
    <row r="121" spans="1:18" s="306" customFormat="1" ht="14.1" customHeight="1">
      <c r="A121" s="311"/>
      <c r="B121" s="311"/>
      <c r="C121" s="338" t="s">
        <v>1935</v>
      </c>
      <c r="D121" s="642">
        <v>171980</v>
      </c>
      <c r="E121" s="515">
        <v>27940</v>
      </c>
      <c r="F121" s="515">
        <v>41910</v>
      </c>
      <c r="G121" s="503">
        <f t="shared" si="8"/>
        <v>41910</v>
      </c>
      <c r="H121" s="527">
        <f>G121/F121*100</f>
        <v>100</v>
      </c>
      <c r="I121" s="503"/>
      <c r="J121" s="503"/>
      <c r="K121" s="503"/>
      <c r="L121" s="503">
        <v>41910</v>
      </c>
      <c r="M121" s="503"/>
      <c r="N121" s="503"/>
      <c r="O121" s="503"/>
      <c r="P121" s="503"/>
      <c r="Q121" s="503"/>
      <c r="R121" s="503"/>
    </row>
    <row r="122" spans="1:18" s="306" customFormat="1" ht="26.25" customHeight="1">
      <c r="A122" s="339"/>
      <c r="B122" s="339"/>
      <c r="C122" s="87" t="s">
        <v>145</v>
      </c>
      <c r="D122" s="635"/>
      <c r="E122" s="502"/>
      <c r="F122" s="502"/>
      <c r="G122" s="503"/>
      <c r="H122" s="527"/>
      <c r="I122" s="503"/>
      <c r="J122" s="503"/>
      <c r="K122" s="503"/>
      <c r="L122" s="507"/>
      <c r="M122" s="507"/>
      <c r="N122" s="503"/>
      <c r="O122" s="503"/>
      <c r="P122" s="503"/>
      <c r="Q122" s="503"/>
      <c r="R122" s="503"/>
    </row>
    <row r="123" spans="1:18" s="306" customFormat="1" ht="29.25" customHeight="1">
      <c r="A123" s="311"/>
      <c r="B123" s="311"/>
      <c r="C123" s="340" t="s">
        <v>1994</v>
      </c>
      <c r="D123" s="624">
        <v>171905</v>
      </c>
      <c r="E123" s="503">
        <v>50800</v>
      </c>
      <c r="F123" s="503">
        <v>52148</v>
      </c>
      <c r="G123" s="503">
        <f t="shared" si="8"/>
        <v>84447</v>
      </c>
      <c r="H123" s="527">
        <f>G123/F123*100</f>
        <v>161.93717879880342</v>
      </c>
      <c r="I123" s="503"/>
      <c r="J123" s="503"/>
      <c r="K123" s="503"/>
      <c r="L123" s="503">
        <v>84447</v>
      </c>
      <c r="M123" s="503"/>
      <c r="N123" s="503"/>
      <c r="O123" s="503"/>
      <c r="P123" s="503"/>
      <c r="Q123" s="503"/>
      <c r="R123" s="503"/>
    </row>
    <row r="124" spans="1:18" s="306" customFormat="1" ht="14.1" customHeight="1">
      <c r="A124" s="307"/>
      <c r="B124" s="307"/>
      <c r="C124" s="341" t="s">
        <v>505</v>
      </c>
      <c r="D124" s="624">
        <v>171909</v>
      </c>
      <c r="E124" s="503">
        <v>3429</v>
      </c>
      <c r="F124" s="503">
        <v>3429</v>
      </c>
      <c r="G124" s="503">
        <f t="shared" si="8"/>
        <v>2572</v>
      </c>
      <c r="H124" s="527">
        <f>G124/F124*100</f>
        <v>75.007290755322259</v>
      </c>
      <c r="I124" s="503"/>
      <c r="J124" s="503"/>
      <c r="K124" s="503"/>
      <c r="L124" s="503">
        <v>2572</v>
      </c>
      <c r="M124" s="503"/>
      <c r="N124" s="503"/>
      <c r="O124" s="503"/>
      <c r="P124" s="503"/>
      <c r="Q124" s="503"/>
      <c r="R124" s="503"/>
    </row>
    <row r="125" spans="1:18" s="306" customFormat="1" ht="14.1" customHeight="1">
      <c r="A125" s="307"/>
      <c r="B125" s="307"/>
      <c r="C125" s="341" t="s">
        <v>506</v>
      </c>
      <c r="D125" s="624">
        <v>171904</v>
      </c>
      <c r="E125" s="503">
        <v>2000</v>
      </c>
      <c r="F125" s="503">
        <v>4000</v>
      </c>
      <c r="G125" s="503">
        <f t="shared" si="8"/>
        <v>3919</v>
      </c>
      <c r="H125" s="527">
        <f>G125/F125*100</f>
        <v>97.974999999999994</v>
      </c>
      <c r="I125" s="503"/>
      <c r="J125" s="503"/>
      <c r="K125" s="503"/>
      <c r="L125" s="503">
        <v>3919</v>
      </c>
      <c r="M125" s="503"/>
      <c r="N125" s="503"/>
      <c r="O125" s="503"/>
      <c r="P125" s="503"/>
      <c r="Q125" s="503"/>
      <c r="R125" s="503"/>
    </row>
    <row r="126" spans="1:18" s="306" customFormat="1" ht="14.1" customHeight="1">
      <c r="A126" s="307"/>
      <c r="B126" s="307"/>
      <c r="C126" s="621" t="s">
        <v>716</v>
      </c>
      <c r="D126" s="622">
        <v>172901</v>
      </c>
      <c r="E126" s="503"/>
      <c r="F126" s="503">
        <v>971</v>
      </c>
      <c r="G126" s="503">
        <f t="shared" si="8"/>
        <v>971</v>
      </c>
      <c r="H126" s="527">
        <f>G126/F126*100</f>
        <v>100</v>
      </c>
      <c r="I126" s="503"/>
      <c r="J126" s="503"/>
      <c r="K126" s="503"/>
      <c r="L126" s="503"/>
      <c r="M126" s="503">
        <v>971</v>
      </c>
      <c r="N126" s="503"/>
      <c r="O126" s="503"/>
      <c r="P126" s="503"/>
      <c r="Q126" s="503"/>
      <c r="R126" s="503"/>
    </row>
    <row r="127" spans="1:18" s="306" customFormat="1" ht="22.5" customHeight="1">
      <c r="A127" s="307"/>
      <c r="B127" s="307"/>
      <c r="C127" s="597" t="s">
        <v>717</v>
      </c>
      <c r="D127" s="622">
        <v>172908</v>
      </c>
      <c r="E127" s="503"/>
      <c r="F127" s="503">
        <v>21500</v>
      </c>
      <c r="G127" s="503">
        <f t="shared" si="8"/>
        <v>19067</v>
      </c>
      <c r="H127" s="527">
        <f>G127/F127*100</f>
        <v>88.683720930232553</v>
      </c>
      <c r="I127" s="503"/>
      <c r="J127" s="503"/>
      <c r="K127" s="503"/>
      <c r="L127" s="503">
        <v>3696</v>
      </c>
      <c r="M127" s="503">
        <v>15371</v>
      </c>
      <c r="N127" s="503"/>
      <c r="O127" s="503"/>
      <c r="P127" s="503"/>
      <c r="Q127" s="503"/>
      <c r="R127" s="503"/>
    </row>
    <row r="128" spans="1:18" s="306" customFormat="1" ht="14.1" customHeight="1">
      <c r="A128" s="307"/>
      <c r="B128" s="307"/>
      <c r="C128" s="341" t="s">
        <v>624</v>
      </c>
      <c r="D128" s="624">
        <v>171902</v>
      </c>
      <c r="E128" s="503"/>
      <c r="F128" s="503"/>
      <c r="G128" s="503">
        <f t="shared" si="8"/>
        <v>138</v>
      </c>
      <c r="H128" s="527"/>
      <c r="I128" s="503"/>
      <c r="J128" s="503"/>
      <c r="K128" s="503"/>
      <c r="L128" s="503">
        <v>138</v>
      </c>
      <c r="M128" s="503"/>
      <c r="N128" s="503"/>
      <c r="O128" s="503"/>
      <c r="P128" s="503"/>
      <c r="Q128" s="503"/>
      <c r="R128" s="503"/>
    </row>
    <row r="129" spans="1:18" s="306" customFormat="1" ht="24.95" customHeight="1">
      <c r="A129" s="307"/>
      <c r="B129" s="307"/>
      <c r="C129" s="334" t="s">
        <v>1116</v>
      </c>
      <c r="D129" s="625"/>
      <c r="E129" s="513"/>
      <c r="F129" s="513"/>
      <c r="G129" s="503"/>
      <c r="H129" s="527"/>
      <c r="I129" s="503"/>
      <c r="J129" s="503"/>
      <c r="K129" s="503"/>
      <c r="L129" s="503"/>
      <c r="M129" s="503"/>
      <c r="N129" s="503"/>
      <c r="O129" s="503"/>
      <c r="P129" s="503"/>
      <c r="Q129" s="503"/>
      <c r="R129" s="503"/>
    </row>
    <row r="130" spans="1:18" s="306" customFormat="1" ht="15" customHeight="1">
      <c r="A130" s="307"/>
      <c r="B130" s="307"/>
      <c r="C130" s="330" t="s">
        <v>507</v>
      </c>
      <c r="D130" s="624">
        <v>171901</v>
      </c>
      <c r="E130" s="503">
        <v>34290</v>
      </c>
      <c r="F130" s="503">
        <v>34290</v>
      </c>
      <c r="G130" s="503">
        <f t="shared" si="8"/>
        <v>34415</v>
      </c>
      <c r="H130" s="527">
        <f>G130/F130*100</f>
        <v>100.36453776611256</v>
      </c>
      <c r="I130" s="503"/>
      <c r="J130" s="503"/>
      <c r="K130" s="503"/>
      <c r="L130" s="503">
        <v>34415</v>
      </c>
      <c r="M130" s="503"/>
      <c r="N130" s="503"/>
      <c r="O130" s="503"/>
      <c r="P130" s="503"/>
      <c r="Q130" s="503"/>
      <c r="R130" s="503"/>
    </row>
    <row r="131" spans="1:18" s="306" customFormat="1" ht="15" customHeight="1">
      <c r="A131" s="307"/>
      <c r="B131" s="307"/>
      <c r="C131" s="283" t="s">
        <v>718</v>
      </c>
      <c r="D131" s="623">
        <v>174906</v>
      </c>
      <c r="E131" s="503"/>
      <c r="F131" s="503">
        <v>5171</v>
      </c>
      <c r="G131" s="503">
        <f t="shared" si="8"/>
        <v>5171</v>
      </c>
      <c r="H131" s="527">
        <f>G131/F131*100</f>
        <v>100</v>
      </c>
      <c r="I131" s="503"/>
      <c r="J131" s="503"/>
      <c r="K131" s="503"/>
      <c r="L131" s="503">
        <v>5171</v>
      </c>
      <c r="M131" s="503"/>
      <c r="N131" s="503"/>
      <c r="O131" s="503"/>
      <c r="P131" s="503"/>
      <c r="Q131" s="503"/>
      <c r="R131" s="503"/>
    </row>
    <row r="132" spans="1:18" s="306" customFormat="1" ht="24.95" customHeight="1">
      <c r="A132" s="311"/>
      <c r="B132" s="311"/>
      <c r="C132" s="342" t="s">
        <v>508</v>
      </c>
      <c r="D132" s="643"/>
      <c r="E132" s="523"/>
      <c r="F132" s="523"/>
      <c r="G132" s="503"/>
      <c r="H132" s="527"/>
      <c r="I132" s="503"/>
      <c r="J132" s="503"/>
      <c r="K132" s="503"/>
      <c r="L132" s="503"/>
      <c r="M132" s="503"/>
      <c r="N132" s="503"/>
      <c r="O132" s="503"/>
      <c r="P132" s="503"/>
      <c r="Q132" s="503"/>
      <c r="R132" s="503"/>
    </row>
    <row r="133" spans="1:18" s="306" customFormat="1" ht="18" customHeight="1">
      <c r="A133" s="311"/>
      <c r="B133" s="311"/>
      <c r="C133" s="343" t="s">
        <v>509</v>
      </c>
      <c r="D133" s="637">
        <v>171908</v>
      </c>
      <c r="E133" s="505">
        <v>101600</v>
      </c>
      <c r="F133" s="505">
        <v>101600</v>
      </c>
      <c r="G133" s="503">
        <f t="shared" si="8"/>
        <v>77784</v>
      </c>
      <c r="H133" s="527">
        <f>G133/F133*100</f>
        <v>76.559055118110237</v>
      </c>
      <c r="I133" s="503"/>
      <c r="J133" s="503"/>
      <c r="K133" s="503"/>
      <c r="L133" s="503">
        <v>77784</v>
      </c>
      <c r="M133" s="503"/>
      <c r="N133" s="503"/>
      <c r="O133" s="503"/>
      <c r="P133" s="503"/>
      <c r="Q133" s="503"/>
      <c r="R133" s="503"/>
    </row>
    <row r="134" spans="1:18" s="306" customFormat="1" ht="14.1" customHeight="1">
      <c r="A134" s="311"/>
      <c r="B134" s="311"/>
      <c r="C134" s="344" t="s">
        <v>510</v>
      </c>
      <c r="D134" s="642"/>
      <c r="E134" s="515"/>
      <c r="F134" s="515"/>
      <c r="G134" s="503"/>
      <c r="H134" s="527"/>
      <c r="I134" s="503"/>
      <c r="J134" s="503"/>
      <c r="K134" s="503"/>
      <c r="L134" s="503"/>
      <c r="M134" s="503"/>
      <c r="N134" s="503"/>
      <c r="O134" s="503"/>
      <c r="P134" s="503"/>
      <c r="Q134" s="503"/>
      <c r="R134" s="503"/>
    </row>
    <row r="135" spans="1:18" s="306" customFormat="1" ht="15" customHeight="1">
      <c r="A135" s="311"/>
      <c r="B135" s="311"/>
      <c r="C135" s="93" t="s">
        <v>511</v>
      </c>
      <c r="D135" s="49"/>
      <c r="E135" s="71"/>
      <c r="F135" s="71"/>
      <c r="G135" s="503"/>
      <c r="H135" s="527"/>
      <c r="I135" s="503"/>
      <c r="J135" s="503"/>
      <c r="K135" s="503"/>
      <c r="L135" s="503"/>
      <c r="M135" s="503"/>
      <c r="N135" s="503"/>
      <c r="O135" s="503"/>
      <c r="P135" s="503"/>
      <c r="Q135" s="503"/>
      <c r="R135" s="503"/>
    </row>
    <row r="136" spans="1:18" s="306" customFormat="1" ht="24.95" customHeight="1">
      <c r="A136" s="311"/>
      <c r="B136" s="311"/>
      <c r="C136" s="324" t="s">
        <v>512</v>
      </c>
      <c r="D136" s="625">
        <v>121401</v>
      </c>
      <c r="E136" s="513">
        <v>20000</v>
      </c>
      <c r="F136" s="513">
        <v>20000</v>
      </c>
      <c r="G136" s="503">
        <f t="shared" si="8"/>
        <v>29607</v>
      </c>
      <c r="H136" s="527">
        <f t="shared" ref="H136:H216" si="9">G136/F136*100</f>
        <v>148.035</v>
      </c>
      <c r="I136" s="503"/>
      <c r="J136" s="503"/>
      <c r="K136" s="503"/>
      <c r="L136" s="503"/>
      <c r="M136" s="503"/>
      <c r="N136" s="503"/>
      <c r="O136" s="503">
        <v>29607</v>
      </c>
      <c r="P136" s="503"/>
      <c r="Q136" s="503"/>
      <c r="R136" s="503"/>
    </row>
    <row r="137" spans="1:18" s="306" customFormat="1" ht="28.5" customHeight="1">
      <c r="A137" s="311"/>
      <c r="B137" s="311"/>
      <c r="C137" s="324" t="s">
        <v>1283</v>
      </c>
      <c r="D137" s="625">
        <v>171950</v>
      </c>
      <c r="E137" s="513"/>
      <c r="F137" s="513"/>
      <c r="G137" s="503">
        <f t="shared" si="8"/>
        <v>1074</v>
      </c>
      <c r="H137" s="527"/>
      <c r="I137" s="503"/>
      <c r="J137" s="503"/>
      <c r="K137" s="503"/>
      <c r="L137" s="503">
        <v>138</v>
      </c>
      <c r="M137" s="503"/>
      <c r="N137" s="503"/>
      <c r="O137" s="503">
        <v>936</v>
      </c>
      <c r="P137" s="503"/>
      <c r="Q137" s="503"/>
      <c r="R137" s="503"/>
    </row>
    <row r="138" spans="1:18" s="306" customFormat="1" ht="27.75" customHeight="1">
      <c r="A138" s="311"/>
      <c r="B138" s="311"/>
      <c r="C138" s="324" t="s">
        <v>625</v>
      </c>
      <c r="D138" s="625">
        <v>171952</v>
      </c>
      <c r="E138" s="513"/>
      <c r="F138" s="513"/>
      <c r="G138" s="503">
        <f t="shared" si="8"/>
        <v>25308</v>
      </c>
      <c r="H138" s="527"/>
      <c r="I138" s="503"/>
      <c r="J138" s="503"/>
      <c r="K138" s="503"/>
      <c r="L138" s="503">
        <v>6021</v>
      </c>
      <c r="M138" s="503">
        <v>19287</v>
      </c>
      <c r="N138" s="503"/>
      <c r="O138" s="503"/>
      <c r="P138" s="503"/>
      <c r="Q138" s="503"/>
      <c r="R138" s="503"/>
    </row>
    <row r="139" spans="1:18" s="306" customFormat="1" ht="14.25" customHeight="1">
      <c r="A139" s="311"/>
      <c r="B139" s="311"/>
      <c r="C139" s="344" t="s">
        <v>719</v>
      </c>
      <c r="D139" s="643">
        <v>171954.17690300001</v>
      </c>
      <c r="E139" s="515"/>
      <c r="F139" s="515">
        <v>8722</v>
      </c>
      <c r="G139" s="503">
        <f t="shared" si="8"/>
        <v>12439</v>
      </c>
      <c r="H139" s="527">
        <f t="shared" si="9"/>
        <v>142.6163723916533</v>
      </c>
      <c r="I139" s="503"/>
      <c r="J139" s="503"/>
      <c r="K139" s="503"/>
      <c r="L139" s="503">
        <v>12439</v>
      </c>
      <c r="M139" s="503"/>
      <c r="N139" s="503"/>
      <c r="O139" s="503"/>
      <c r="P139" s="503"/>
      <c r="Q139" s="503"/>
      <c r="R139" s="503"/>
    </row>
    <row r="140" spans="1:18" s="306" customFormat="1" ht="14.25" customHeight="1">
      <c r="A140" s="311"/>
      <c r="B140" s="311"/>
      <c r="C140" s="344" t="s">
        <v>1549</v>
      </c>
      <c r="D140" s="643">
        <v>176903</v>
      </c>
      <c r="E140" s="515"/>
      <c r="F140" s="515"/>
      <c r="G140" s="503">
        <f t="shared" si="8"/>
        <v>4395</v>
      </c>
      <c r="H140" s="527"/>
      <c r="I140" s="503"/>
      <c r="J140" s="503"/>
      <c r="K140" s="503"/>
      <c r="L140" s="503">
        <v>4395</v>
      </c>
      <c r="M140" s="503"/>
      <c r="N140" s="503"/>
      <c r="O140" s="503"/>
      <c r="P140" s="503"/>
      <c r="Q140" s="503"/>
      <c r="R140" s="503"/>
    </row>
    <row r="141" spans="1:18" s="306" customFormat="1" ht="15" customHeight="1">
      <c r="A141" s="311"/>
      <c r="B141" s="311"/>
      <c r="C141" s="318" t="s">
        <v>146</v>
      </c>
      <c r="D141" s="625"/>
      <c r="E141" s="513"/>
      <c r="F141" s="513"/>
      <c r="G141" s="503"/>
      <c r="H141" s="527"/>
      <c r="I141" s="503"/>
      <c r="J141" s="505"/>
      <c r="K141" s="513"/>
      <c r="L141" s="503"/>
      <c r="M141" s="503"/>
      <c r="N141" s="503"/>
      <c r="O141" s="507"/>
      <c r="P141" s="507"/>
      <c r="Q141" s="507"/>
      <c r="R141" s="507"/>
    </row>
    <row r="142" spans="1:18" s="306" customFormat="1" ht="14.25" customHeight="1">
      <c r="A142" s="311"/>
      <c r="B142" s="311"/>
      <c r="C142" s="334" t="s">
        <v>1995</v>
      </c>
      <c r="D142" s="625">
        <v>176902</v>
      </c>
      <c r="E142" s="513">
        <v>343602</v>
      </c>
      <c r="F142" s="513">
        <v>346475</v>
      </c>
      <c r="G142" s="503">
        <f t="shared" si="8"/>
        <v>266974</v>
      </c>
      <c r="H142" s="527">
        <f t="shared" si="9"/>
        <v>77.054332924453433</v>
      </c>
      <c r="I142" s="503"/>
      <c r="J142" s="503"/>
      <c r="K142" s="503"/>
      <c r="L142" s="503"/>
      <c r="M142" s="503"/>
      <c r="N142" s="503"/>
      <c r="O142" s="503"/>
      <c r="P142" s="503"/>
      <c r="Q142" s="503">
        <v>61934</v>
      </c>
      <c r="R142" s="503">
        <v>205040</v>
      </c>
    </row>
    <row r="143" spans="1:18" s="306" customFormat="1" ht="12.6" customHeight="1">
      <c r="A143" s="322"/>
      <c r="B143" s="322"/>
      <c r="C143" s="333" t="s">
        <v>513</v>
      </c>
      <c r="D143" s="638"/>
      <c r="E143" s="508">
        <f>SUM(E118:E142)</f>
        <v>663661</v>
      </c>
      <c r="F143" s="508">
        <f>SUM(F118:F142)</f>
        <v>720216</v>
      </c>
      <c r="G143" s="508">
        <f>SUM(G118:G142)</f>
        <v>686628</v>
      </c>
      <c r="H143" s="528">
        <f t="shared" si="9"/>
        <v>95.33639908027591</v>
      </c>
      <c r="I143" s="508">
        <f t="shared" ref="I143:R143" si="10">SUM(I116:I142)</f>
        <v>0</v>
      </c>
      <c r="J143" s="508">
        <f t="shared" si="10"/>
        <v>0</v>
      </c>
      <c r="K143" s="508">
        <f t="shared" si="10"/>
        <v>0</v>
      </c>
      <c r="L143" s="508">
        <f t="shared" si="10"/>
        <v>282160</v>
      </c>
      <c r="M143" s="508">
        <f t="shared" si="10"/>
        <v>106951</v>
      </c>
      <c r="N143" s="508">
        <f t="shared" si="10"/>
        <v>0</v>
      </c>
      <c r="O143" s="508">
        <f t="shared" si="10"/>
        <v>30543</v>
      </c>
      <c r="P143" s="508">
        <f t="shared" si="10"/>
        <v>0</v>
      </c>
      <c r="Q143" s="508">
        <f t="shared" si="10"/>
        <v>61934</v>
      </c>
      <c r="R143" s="508">
        <f t="shared" si="10"/>
        <v>205040</v>
      </c>
    </row>
    <row r="144" spans="1:18" s="306" customFormat="1" ht="12.6" customHeight="1">
      <c r="A144" s="323">
        <v>1</v>
      </c>
      <c r="B144" s="323">
        <v>18</v>
      </c>
      <c r="C144" s="324" t="s">
        <v>135</v>
      </c>
      <c r="D144" s="625"/>
      <c r="E144" s="513"/>
      <c r="F144" s="513"/>
      <c r="G144" s="513"/>
      <c r="H144" s="529"/>
      <c r="I144" s="509"/>
      <c r="J144" s="509"/>
      <c r="K144" s="509"/>
      <c r="L144" s="509"/>
      <c r="M144" s="509"/>
      <c r="N144" s="509"/>
      <c r="O144" s="509"/>
      <c r="P144" s="509"/>
      <c r="Q144" s="509"/>
      <c r="R144" s="509"/>
    </row>
    <row r="145" spans="1:18" s="306" customFormat="1" ht="24.95" customHeight="1">
      <c r="A145" s="311"/>
      <c r="B145" s="311"/>
      <c r="C145" s="87" t="s">
        <v>145</v>
      </c>
      <c r="D145" s="635"/>
      <c r="E145" s="502"/>
      <c r="F145" s="502"/>
      <c r="G145" s="502"/>
      <c r="H145" s="529"/>
      <c r="I145" s="513"/>
      <c r="J145" s="513"/>
      <c r="K145" s="513"/>
      <c r="L145" s="503"/>
      <c r="M145" s="503"/>
      <c r="N145" s="503"/>
      <c r="O145" s="503"/>
      <c r="P145" s="503"/>
      <c r="Q145" s="503"/>
      <c r="R145" s="503"/>
    </row>
    <row r="146" spans="1:18" s="306" customFormat="1" ht="24.95" customHeight="1">
      <c r="A146" s="311"/>
      <c r="B146" s="311"/>
      <c r="C146" s="93" t="s">
        <v>1136</v>
      </c>
      <c r="D146" s="49" t="s">
        <v>1996</v>
      </c>
      <c r="E146" s="71">
        <v>28925</v>
      </c>
      <c r="F146" s="71">
        <v>31415</v>
      </c>
      <c r="G146" s="71">
        <v>23403</v>
      </c>
      <c r="H146" s="527">
        <f t="shared" si="9"/>
        <v>74.496259748527777</v>
      </c>
      <c r="I146" s="513"/>
      <c r="J146" s="513"/>
      <c r="K146" s="513"/>
      <c r="L146" s="513">
        <v>23403</v>
      </c>
      <c r="M146" s="513"/>
      <c r="N146" s="513"/>
      <c r="O146" s="513"/>
      <c r="P146" s="513"/>
      <c r="Q146" s="513"/>
      <c r="R146" s="513"/>
    </row>
    <row r="147" spans="1:18" s="306" customFormat="1" ht="12.6" customHeight="1">
      <c r="A147" s="311"/>
      <c r="B147" s="311"/>
      <c r="C147" s="324" t="s">
        <v>1997</v>
      </c>
      <c r="D147" s="625">
        <v>181905</v>
      </c>
      <c r="E147" s="513">
        <v>15240</v>
      </c>
      <c r="F147" s="513">
        <v>17842</v>
      </c>
      <c r="G147" s="513">
        <v>19958</v>
      </c>
      <c r="H147" s="527">
        <f t="shared" si="9"/>
        <v>111.85965698912679</v>
      </c>
      <c r="I147" s="513"/>
      <c r="J147" s="513"/>
      <c r="K147" s="513"/>
      <c r="L147" s="513">
        <v>19958</v>
      </c>
      <c r="M147" s="513"/>
      <c r="N147" s="513"/>
      <c r="O147" s="513"/>
      <c r="P147" s="513"/>
      <c r="Q147" s="513"/>
      <c r="R147" s="513"/>
    </row>
    <row r="148" spans="1:18" s="306" customFormat="1" ht="15" customHeight="1">
      <c r="A148" s="311"/>
      <c r="B148" s="311"/>
      <c r="C148" s="87" t="s">
        <v>1048</v>
      </c>
      <c r="D148" s="635">
        <v>181903</v>
      </c>
      <c r="E148" s="502">
        <v>8000</v>
      </c>
      <c r="F148" s="502">
        <v>6500</v>
      </c>
      <c r="G148" s="502">
        <v>5805</v>
      </c>
      <c r="H148" s="527">
        <f t="shared" si="9"/>
        <v>89.307692307692307</v>
      </c>
      <c r="I148" s="513"/>
      <c r="J148" s="513"/>
      <c r="K148" s="513">
        <v>5805</v>
      </c>
      <c r="L148" s="513"/>
      <c r="M148" s="513"/>
      <c r="N148" s="513"/>
      <c r="O148" s="513"/>
      <c r="P148" s="513"/>
      <c r="Q148" s="513"/>
      <c r="R148" s="513"/>
    </row>
    <row r="149" spans="1:18" s="306" customFormat="1" ht="22.5" customHeight="1">
      <c r="A149" s="311"/>
      <c r="B149" s="311"/>
      <c r="C149" s="87" t="s">
        <v>514</v>
      </c>
      <c r="D149" s="635">
        <v>181904</v>
      </c>
      <c r="E149" s="502">
        <v>100</v>
      </c>
      <c r="F149" s="502">
        <v>100</v>
      </c>
      <c r="G149" s="502">
        <v>57</v>
      </c>
      <c r="H149" s="527">
        <f t="shared" si="9"/>
        <v>56.999999999999993</v>
      </c>
      <c r="I149" s="513"/>
      <c r="J149" s="513"/>
      <c r="K149" s="513"/>
      <c r="L149" s="513">
        <v>57</v>
      </c>
      <c r="M149" s="513"/>
      <c r="N149" s="513"/>
      <c r="O149" s="513"/>
      <c r="P149" s="513"/>
      <c r="Q149" s="513"/>
      <c r="R149" s="513"/>
    </row>
    <row r="150" spans="1:18" s="306" customFormat="1" ht="15" customHeight="1">
      <c r="A150" s="311" t="s">
        <v>515</v>
      </c>
      <c r="B150" s="311"/>
      <c r="C150" s="324" t="s">
        <v>1049</v>
      </c>
      <c r="D150" s="625">
        <v>181902</v>
      </c>
      <c r="E150" s="513">
        <v>17000</v>
      </c>
      <c r="F150" s="513">
        <v>18500</v>
      </c>
      <c r="G150" s="513">
        <v>21182</v>
      </c>
      <c r="H150" s="527">
        <f t="shared" si="9"/>
        <v>114.49729729729729</v>
      </c>
      <c r="I150" s="513"/>
      <c r="J150" s="513"/>
      <c r="K150" s="513"/>
      <c r="L150" s="513">
        <v>21182</v>
      </c>
      <c r="M150" s="513"/>
      <c r="N150" s="513"/>
      <c r="O150" s="513"/>
      <c r="P150" s="513"/>
      <c r="Q150" s="513"/>
      <c r="R150" s="513"/>
    </row>
    <row r="151" spans="1:18" s="306" customFormat="1" ht="15" customHeight="1">
      <c r="A151" s="311"/>
      <c r="B151" s="311"/>
      <c r="C151" s="649" t="s">
        <v>187</v>
      </c>
      <c r="D151" s="623"/>
      <c r="E151" s="513"/>
      <c r="F151" s="513"/>
      <c r="G151" s="513"/>
      <c r="H151" s="527"/>
      <c r="I151" s="513"/>
      <c r="J151" s="513"/>
      <c r="K151" s="513"/>
      <c r="L151" s="513"/>
      <c r="M151" s="513"/>
      <c r="N151" s="513"/>
      <c r="O151" s="513"/>
      <c r="P151" s="513"/>
      <c r="Q151" s="513"/>
      <c r="R151" s="513"/>
    </row>
    <row r="152" spans="1:18" s="306" customFormat="1" ht="21.75" customHeight="1">
      <c r="A152" s="311"/>
      <c r="B152" s="311"/>
      <c r="C152" s="42" t="s">
        <v>815</v>
      </c>
      <c r="D152" s="12">
        <v>181907</v>
      </c>
      <c r="E152" s="513"/>
      <c r="F152" s="513">
        <v>593</v>
      </c>
      <c r="G152" s="513">
        <v>789</v>
      </c>
      <c r="H152" s="527">
        <f t="shared" si="9"/>
        <v>133.05227655986508</v>
      </c>
      <c r="I152" s="513"/>
      <c r="J152" s="513"/>
      <c r="K152" s="513"/>
      <c r="L152" s="513">
        <v>789</v>
      </c>
      <c r="M152" s="513"/>
      <c r="N152" s="513"/>
      <c r="O152" s="513"/>
      <c r="P152" s="513"/>
      <c r="Q152" s="513"/>
      <c r="R152" s="513"/>
    </row>
    <row r="153" spans="1:18" s="306" customFormat="1" ht="14.25" customHeight="1">
      <c r="A153" s="322"/>
      <c r="B153" s="322"/>
      <c r="C153" s="333" t="s">
        <v>516</v>
      </c>
      <c r="D153" s="638"/>
      <c r="E153" s="508">
        <f>SUM(E146:E152)</f>
        <v>69265</v>
      </c>
      <c r="F153" s="508">
        <f>SUM(F146:F152)</f>
        <v>74950</v>
      </c>
      <c r="G153" s="508">
        <f>SUM(G146:G152)</f>
        <v>71194</v>
      </c>
      <c r="H153" s="528">
        <f t="shared" si="9"/>
        <v>94.988659106070713</v>
      </c>
      <c r="I153" s="516">
        <f>SUM(I146:I152)</f>
        <v>0</v>
      </c>
      <c r="J153" s="516">
        <f t="shared" ref="J153:R153" si="11">SUM(J146:J152)</f>
        <v>0</v>
      </c>
      <c r="K153" s="516">
        <f t="shared" si="11"/>
        <v>5805</v>
      </c>
      <c r="L153" s="516">
        <f t="shared" si="11"/>
        <v>65389</v>
      </c>
      <c r="M153" s="516">
        <f t="shared" si="11"/>
        <v>0</v>
      </c>
      <c r="N153" s="516">
        <f t="shared" si="11"/>
        <v>0</v>
      </c>
      <c r="O153" s="516">
        <f t="shared" si="11"/>
        <v>0</v>
      </c>
      <c r="P153" s="516">
        <f t="shared" si="11"/>
        <v>0</v>
      </c>
      <c r="Q153" s="516">
        <f t="shared" si="11"/>
        <v>0</v>
      </c>
      <c r="R153" s="516">
        <f t="shared" si="11"/>
        <v>0</v>
      </c>
    </row>
    <row r="154" spans="1:18" s="306" customFormat="1" ht="12.6" customHeight="1">
      <c r="A154" s="311">
        <v>1</v>
      </c>
      <c r="B154" s="311">
        <v>19</v>
      </c>
      <c r="C154" s="312" t="s">
        <v>1014</v>
      </c>
      <c r="D154" s="634"/>
      <c r="E154" s="350"/>
      <c r="F154" s="350"/>
      <c r="G154" s="350"/>
      <c r="H154" s="529"/>
      <c r="I154" s="503"/>
      <c r="J154" s="503"/>
      <c r="K154" s="503"/>
      <c r="L154" s="503"/>
      <c r="M154" s="503"/>
      <c r="N154" s="503"/>
      <c r="O154" s="503"/>
      <c r="P154" s="503"/>
      <c r="Q154" s="503"/>
      <c r="R154" s="503"/>
    </row>
    <row r="155" spans="1:18" s="306" customFormat="1" ht="26.25" customHeight="1">
      <c r="A155" s="311"/>
      <c r="B155" s="311"/>
      <c r="C155" s="345" t="s">
        <v>1140</v>
      </c>
      <c r="D155" s="643"/>
      <c r="E155" s="523"/>
      <c r="F155" s="523"/>
      <c r="G155" s="523"/>
      <c r="H155" s="529"/>
      <c r="I155" s="503"/>
      <c r="J155" s="503"/>
      <c r="K155" s="503"/>
      <c r="L155" s="503"/>
      <c r="M155" s="503"/>
      <c r="N155" s="503"/>
      <c r="O155" s="503"/>
      <c r="P155" s="503"/>
      <c r="Q155" s="503"/>
      <c r="R155" s="503"/>
    </row>
    <row r="156" spans="1:18" s="306" customFormat="1" ht="24.95" customHeight="1">
      <c r="A156" s="311"/>
      <c r="B156" s="311"/>
      <c r="C156" s="325" t="s">
        <v>1141</v>
      </c>
      <c r="D156" s="637">
        <v>196911</v>
      </c>
      <c r="E156" s="505">
        <v>78000</v>
      </c>
      <c r="F156" s="505">
        <v>82780</v>
      </c>
      <c r="G156" s="505">
        <f>SUM(I156:R156)</f>
        <v>48310</v>
      </c>
      <c r="H156" s="527">
        <f t="shared" si="9"/>
        <v>58.359507127325436</v>
      </c>
      <c r="I156" s="513"/>
      <c r="J156" s="513"/>
      <c r="K156" s="513"/>
      <c r="L156" s="513"/>
      <c r="M156" s="513"/>
      <c r="N156" s="513"/>
      <c r="O156" s="513"/>
      <c r="P156" s="513">
        <v>48310</v>
      </c>
      <c r="Q156" s="513"/>
      <c r="R156" s="513"/>
    </row>
    <row r="157" spans="1:18" s="306" customFormat="1" ht="39" customHeight="1">
      <c r="A157" s="311"/>
      <c r="B157" s="311"/>
      <c r="C157" s="604" t="s">
        <v>720</v>
      </c>
      <c r="D157" s="623">
        <v>196912</v>
      </c>
      <c r="E157" s="505"/>
      <c r="F157" s="505">
        <v>950000</v>
      </c>
      <c r="G157" s="505">
        <f t="shared" ref="G157:G199" si="12">SUM(I157:R157)</f>
        <v>0</v>
      </c>
      <c r="H157" s="527">
        <f t="shared" si="9"/>
        <v>0</v>
      </c>
      <c r="I157" s="513"/>
      <c r="J157" s="513"/>
      <c r="K157" s="513"/>
      <c r="L157" s="513"/>
      <c r="M157" s="513"/>
      <c r="N157" s="513"/>
      <c r="O157" s="513"/>
      <c r="P157" s="513"/>
      <c r="Q157" s="513"/>
      <c r="R157" s="513"/>
    </row>
    <row r="158" spans="1:18" s="306" customFormat="1" ht="24.95" customHeight="1">
      <c r="A158" s="311"/>
      <c r="B158" s="311"/>
      <c r="C158" s="318" t="s">
        <v>187</v>
      </c>
      <c r="D158" s="625"/>
      <c r="E158" s="513"/>
      <c r="F158" s="513"/>
      <c r="G158" s="505"/>
      <c r="H158" s="527"/>
      <c r="I158" s="513"/>
      <c r="J158" s="513"/>
      <c r="K158" s="513"/>
      <c r="L158" s="503"/>
      <c r="M158" s="503"/>
      <c r="N158" s="503"/>
      <c r="O158" s="503"/>
      <c r="P158" s="507"/>
      <c r="Q158" s="507"/>
      <c r="R158" s="503"/>
    </row>
    <row r="159" spans="1:18" s="306" customFormat="1">
      <c r="A159" s="311" t="s">
        <v>515</v>
      </c>
      <c r="B159" s="311"/>
      <c r="C159" s="330" t="s">
        <v>517</v>
      </c>
      <c r="D159" s="624">
        <v>191102</v>
      </c>
      <c r="E159" s="503">
        <v>5000</v>
      </c>
      <c r="F159" s="503">
        <v>5000</v>
      </c>
      <c r="G159" s="505">
        <f t="shared" si="12"/>
        <v>3344</v>
      </c>
      <c r="H159" s="527">
        <f t="shared" si="9"/>
        <v>66.88</v>
      </c>
      <c r="I159" s="513"/>
      <c r="J159" s="513"/>
      <c r="K159" s="513"/>
      <c r="L159" s="513">
        <v>3344</v>
      </c>
      <c r="M159" s="513"/>
      <c r="N159" s="513"/>
      <c r="O159" s="513"/>
      <c r="P159" s="513"/>
      <c r="Q159" s="513"/>
      <c r="R159" s="513"/>
    </row>
    <row r="160" spans="1:18" s="306" customFormat="1">
      <c r="A160" s="311"/>
      <c r="B160" s="311"/>
      <c r="C160" s="330" t="s">
        <v>1841</v>
      </c>
      <c r="D160" s="624"/>
      <c r="E160" s="503"/>
      <c r="F160" s="503"/>
      <c r="G160" s="505">
        <f t="shared" si="12"/>
        <v>22407</v>
      </c>
      <c r="H160" s="527"/>
      <c r="I160" s="513"/>
      <c r="J160" s="513"/>
      <c r="K160" s="513"/>
      <c r="L160" s="513">
        <v>22407</v>
      </c>
      <c r="M160" s="513"/>
      <c r="N160" s="513"/>
      <c r="O160" s="513"/>
      <c r="P160" s="513"/>
      <c r="Q160" s="513"/>
      <c r="R160" s="513"/>
    </row>
    <row r="161" spans="1:18" s="306" customFormat="1">
      <c r="A161" s="311"/>
      <c r="B161" s="311"/>
      <c r="C161" s="321" t="s">
        <v>518</v>
      </c>
      <c r="D161" s="644">
        <v>191103</v>
      </c>
      <c r="E161" s="507">
        <v>226857</v>
      </c>
      <c r="F161" s="507">
        <v>302328</v>
      </c>
      <c r="G161" s="505">
        <f t="shared" si="12"/>
        <v>37253</v>
      </c>
      <c r="H161" s="527">
        <f t="shared" si="9"/>
        <v>12.322047577465533</v>
      </c>
      <c r="I161" s="513"/>
      <c r="J161" s="513"/>
      <c r="K161" s="513"/>
      <c r="L161" s="513">
        <v>37253</v>
      </c>
      <c r="M161" s="513"/>
      <c r="N161" s="513"/>
      <c r="O161" s="513"/>
      <c r="P161" s="513"/>
      <c r="Q161" s="513"/>
      <c r="R161" s="513"/>
    </row>
    <row r="162" spans="1:18" s="306" customFormat="1" ht="25.5">
      <c r="A162" s="311"/>
      <c r="B162" s="311"/>
      <c r="C162" s="324" t="s">
        <v>1998</v>
      </c>
      <c r="D162" s="625">
        <v>191196</v>
      </c>
      <c r="E162" s="513">
        <v>1355395</v>
      </c>
      <c r="F162" s="513">
        <v>1360951</v>
      </c>
      <c r="G162" s="505">
        <f t="shared" si="12"/>
        <v>1360951</v>
      </c>
      <c r="H162" s="527">
        <f t="shared" si="9"/>
        <v>100</v>
      </c>
      <c r="I162" s="513"/>
      <c r="J162" s="513"/>
      <c r="K162" s="513"/>
      <c r="L162" s="513"/>
      <c r="M162" s="513"/>
      <c r="N162" s="513"/>
      <c r="O162" s="513"/>
      <c r="P162" s="513"/>
      <c r="Q162" s="513">
        <v>1360951</v>
      </c>
      <c r="R162" s="513"/>
    </row>
    <row r="163" spans="1:18" s="306" customFormat="1" ht="25.5">
      <c r="A163" s="311"/>
      <c r="B163" s="311"/>
      <c r="C163" s="324" t="s">
        <v>1999</v>
      </c>
      <c r="D163" s="625">
        <v>191196</v>
      </c>
      <c r="E163" s="513">
        <v>292903</v>
      </c>
      <c r="F163" s="513">
        <v>340736</v>
      </c>
      <c r="G163" s="505">
        <f t="shared" si="12"/>
        <v>340736</v>
      </c>
      <c r="H163" s="527">
        <f t="shared" si="9"/>
        <v>100</v>
      </c>
      <c r="I163" s="513"/>
      <c r="J163" s="513"/>
      <c r="K163" s="513"/>
      <c r="L163" s="513"/>
      <c r="M163" s="513"/>
      <c r="N163" s="513"/>
      <c r="O163" s="513"/>
      <c r="P163" s="513"/>
      <c r="Q163" s="513">
        <v>340736</v>
      </c>
      <c r="R163" s="513"/>
    </row>
    <row r="164" spans="1:18" s="306" customFormat="1" ht="25.5">
      <c r="A164" s="311"/>
      <c r="B164" s="311"/>
      <c r="C164" s="324" t="s">
        <v>2000</v>
      </c>
      <c r="D164" s="625">
        <v>191198</v>
      </c>
      <c r="E164" s="513">
        <v>819095</v>
      </c>
      <c r="F164" s="513">
        <v>981960</v>
      </c>
      <c r="G164" s="505">
        <f t="shared" si="12"/>
        <v>981960</v>
      </c>
      <c r="H164" s="527">
        <f t="shared" si="9"/>
        <v>100</v>
      </c>
      <c r="I164" s="513"/>
      <c r="J164" s="513"/>
      <c r="K164" s="513"/>
      <c r="L164" s="513"/>
      <c r="M164" s="513"/>
      <c r="N164" s="513"/>
      <c r="O164" s="513"/>
      <c r="P164" s="513"/>
      <c r="Q164" s="513">
        <v>981960</v>
      </c>
      <c r="R164" s="513"/>
    </row>
    <row r="165" spans="1:18" s="306" customFormat="1">
      <c r="A165" s="311"/>
      <c r="B165" s="311"/>
      <c r="C165" s="324" t="s">
        <v>129</v>
      </c>
      <c r="D165" s="625">
        <v>191193</v>
      </c>
      <c r="E165" s="513"/>
      <c r="F165" s="513">
        <v>14500</v>
      </c>
      <c r="G165" s="505">
        <f t="shared" si="12"/>
        <v>14500</v>
      </c>
      <c r="H165" s="527">
        <f t="shared" si="9"/>
        <v>100</v>
      </c>
      <c r="I165" s="513"/>
      <c r="J165" s="513"/>
      <c r="K165" s="513"/>
      <c r="L165" s="513"/>
      <c r="M165" s="513"/>
      <c r="N165" s="513">
        <v>14500</v>
      </c>
      <c r="O165" s="513"/>
      <c r="P165" s="513"/>
      <c r="Q165" s="513"/>
      <c r="R165" s="513"/>
    </row>
    <row r="166" spans="1:18" s="306" customFormat="1">
      <c r="A166" s="311"/>
      <c r="B166" s="311"/>
      <c r="C166" s="604" t="s">
        <v>721</v>
      </c>
      <c r="D166" s="623">
        <v>191116</v>
      </c>
      <c r="E166" s="513"/>
      <c r="F166" s="513">
        <v>1545</v>
      </c>
      <c r="G166" s="505">
        <f t="shared" si="12"/>
        <v>1545</v>
      </c>
      <c r="H166" s="527">
        <f t="shared" si="9"/>
        <v>100</v>
      </c>
      <c r="I166" s="513">
        <v>1545</v>
      </c>
      <c r="J166" s="513"/>
      <c r="K166" s="513"/>
      <c r="L166" s="513"/>
      <c r="M166" s="513"/>
      <c r="N166" s="513"/>
      <c r="O166" s="513"/>
      <c r="P166" s="513"/>
      <c r="Q166" s="513"/>
      <c r="R166" s="513"/>
    </row>
    <row r="167" spans="1:18" s="306" customFormat="1" ht="25.5">
      <c r="A167" s="311"/>
      <c r="B167" s="311"/>
      <c r="C167" s="324" t="s">
        <v>130</v>
      </c>
      <c r="D167" s="625">
        <v>196901</v>
      </c>
      <c r="E167" s="513"/>
      <c r="F167" s="513"/>
      <c r="G167" s="505">
        <f t="shared" si="12"/>
        <v>2964</v>
      </c>
      <c r="H167" s="527"/>
      <c r="I167" s="513"/>
      <c r="J167" s="513"/>
      <c r="K167" s="513"/>
      <c r="L167" s="513">
        <v>12</v>
      </c>
      <c r="M167" s="513"/>
      <c r="N167" s="513"/>
      <c r="O167" s="513">
        <v>2952</v>
      </c>
      <c r="P167" s="513"/>
      <c r="Q167" s="513"/>
      <c r="R167" s="513"/>
    </row>
    <row r="168" spans="1:18" s="306" customFormat="1">
      <c r="A168" s="311"/>
      <c r="B168" s="311"/>
      <c r="C168" s="324" t="s">
        <v>1550</v>
      </c>
      <c r="D168" s="625">
        <v>191104</v>
      </c>
      <c r="E168" s="513"/>
      <c r="F168" s="513"/>
      <c r="G168" s="505">
        <f t="shared" si="12"/>
        <v>23</v>
      </c>
      <c r="H168" s="527"/>
      <c r="I168" s="513"/>
      <c r="J168" s="513"/>
      <c r="K168" s="513"/>
      <c r="L168" s="513">
        <v>23</v>
      </c>
      <c r="M168" s="513"/>
      <c r="N168" s="513"/>
      <c r="O168" s="513"/>
      <c r="P168" s="513"/>
      <c r="Q168" s="513"/>
      <c r="R168" s="513"/>
    </row>
    <row r="169" spans="1:18" s="306" customFormat="1" ht="25.5">
      <c r="A169" s="311"/>
      <c r="B169" s="311"/>
      <c r="C169" s="324" t="s">
        <v>1784</v>
      </c>
      <c r="D169" s="625">
        <v>191130</v>
      </c>
      <c r="E169" s="513"/>
      <c r="F169" s="513"/>
      <c r="G169" s="505">
        <f t="shared" si="12"/>
        <v>639</v>
      </c>
      <c r="H169" s="527"/>
      <c r="I169" s="513"/>
      <c r="J169" s="513"/>
      <c r="K169" s="513"/>
      <c r="L169" s="513">
        <v>639</v>
      </c>
      <c r="M169" s="513"/>
      <c r="N169" s="513"/>
      <c r="O169" s="513"/>
      <c r="P169" s="513"/>
      <c r="Q169" s="513"/>
      <c r="R169" s="513"/>
    </row>
    <row r="170" spans="1:18" s="306" customFormat="1" ht="25.5">
      <c r="A170" s="311"/>
      <c r="B170" s="311"/>
      <c r="C170" s="324" t="s">
        <v>1785</v>
      </c>
      <c r="D170" s="625">
        <v>191125</v>
      </c>
      <c r="E170" s="513"/>
      <c r="F170" s="513"/>
      <c r="G170" s="505">
        <f t="shared" si="12"/>
        <v>719</v>
      </c>
      <c r="H170" s="527"/>
      <c r="I170" s="513"/>
      <c r="J170" s="513"/>
      <c r="K170" s="513"/>
      <c r="L170" s="513">
        <v>719</v>
      </c>
      <c r="M170" s="513"/>
      <c r="N170" s="513"/>
      <c r="O170" s="513"/>
      <c r="P170" s="513"/>
      <c r="Q170" s="513"/>
      <c r="R170" s="513"/>
    </row>
    <row r="171" spans="1:18" s="306" customFormat="1" ht="24.95" customHeight="1">
      <c r="A171" s="311"/>
      <c r="B171" s="311"/>
      <c r="C171" s="324" t="s">
        <v>178</v>
      </c>
      <c r="D171" s="625"/>
      <c r="E171" s="513"/>
      <c r="F171" s="513"/>
      <c r="G171" s="505"/>
      <c r="H171" s="527"/>
      <c r="I171" s="513"/>
      <c r="J171" s="503"/>
      <c r="K171" s="503"/>
      <c r="L171" s="503"/>
      <c r="M171" s="503"/>
      <c r="N171" s="515"/>
      <c r="O171" s="503"/>
      <c r="P171" s="503"/>
      <c r="Q171" s="503"/>
      <c r="R171" s="503"/>
    </row>
    <row r="172" spans="1:18" s="306" customFormat="1" ht="25.5">
      <c r="A172" s="311"/>
      <c r="B172" s="311"/>
      <c r="C172" s="93" t="s">
        <v>519</v>
      </c>
      <c r="D172" s="49">
        <v>191901</v>
      </c>
      <c r="E172" s="71">
        <v>5924</v>
      </c>
      <c r="F172" s="71">
        <v>5925</v>
      </c>
      <c r="G172" s="505">
        <f t="shared" si="12"/>
        <v>5925</v>
      </c>
      <c r="H172" s="527">
        <f t="shared" si="9"/>
        <v>100</v>
      </c>
      <c r="I172" s="71">
        <v>5925</v>
      </c>
      <c r="J172" s="513"/>
      <c r="K172" s="513"/>
      <c r="L172" s="513"/>
      <c r="M172" s="513"/>
      <c r="N172" s="513"/>
      <c r="O172" s="513"/>
      <c r="P172" s="513"/>
      <c r="Q172" s="513"/>
      <c r="R172" s="513"/>
    </row>
    <row r="173" spans="1:18" s="306" customFormat="1" ht="25.5">
      <c r="A173" s="311"/>
      <c r="B173" s="311"/>
      <c r="C173" s="93" t="s">
        <v>520</v>
      </c>
      <c r="D173" s="49">
        <v>191901</v>
      </c>
      <c r="E173" s="71">
        <v>909916</v>
      </c>
      <c r="F173" s="71">
        <v>908092</v>
      </c>
      <c r="G173" s="505">
        <f t="shared" si="12"/>
        <v>908092</v>
      </c>
      <c r="H173" s="527">
        <f t="shared" si="9"/>
        <v>100</v>
      </c>
      <c r="I173" s="71">
        <v>908092</v>
      </c>
      <c r="J173" s="513"/>
      <c r="K173" s="513"/>
      <c r="L173" s="513"/>
      <c r="M173" s="513"/>
      <c r="N173" s="513"/>
      <c r="O173" s="513"/>
      <c r="P173" s="513"/>
      <c r="Q173" s="513"/>
      <c r="R173" s="513"/>
    </row>
    <row r="174" spans="1:18" s="306" customFormat="1" ht="24" customHeight="1">
      <c r="A174" s="311"/>
      <c r="B174" s="311"/>
      <c r="C174" s="93" t="s">
        <v>521</v>
      </c>
      <c r="D174" s="49">
        <v>191901</v>
      </c>
      <c r="E174" s="71">
        <v>749136</v>
      </c>
      <c r="F174" s="71">
        <v>842025</v>
      </c>
      <c r="G174" s="505">
        <f t="shared" si="12"/>
        <v>842025</v>
      </c>
      <c r="H174" s="527">
        <f t="shared" si="9"/>
        <v>100</v>
      </c>
      <c r="I174" s="71">
        <v>842025</v>
      </c>
      <c r="J174" s="513"/>
      <c r="K174" s="513"/>
      <c r="L174" s="513"/>
      <c r="M174" s="513"/>
      <c r="N174" s="513"/>
      <c r="O174" s="513"/>
      <c r="P174" s="513"/>
      <c r="Q174" s="513"/>
      <c r="R174" s="513"/>
    </row>
    <row r="175" spans="1:18" s="306" customFormat="1" ht="24" customHeight="1">
      <c r="A175" s="311"/>
      <c r="B175" s="311"/>
      <c r="C175" s="93" t="s">
        <v>522</v>
      </c>
      <c r="D175" s="49">
        <v>191901</v>
      </c>
      <c r="E175" s="71">
        <v>663664</v>
      </c>
      <c r="F175" s="71">
        <v>664199</v>
      </c>
      <c r="G175" s="505">
        <f t="shared" si="12"/>
        <v>664199</v>
      </c>
      <c r="H175" s="527">
        <f t="shared" si="9"/>
        <v>100</v>
      </c>
      <c r="I175" s="71">
        <v>664199</v>
      </c>
      <c r="J175" s="513"/>
      <c r="K175" s="513"/>
      <c r="L175" s="513"/>
      <c r="M175" s="513"/>
      <c r="N175" s="513"/>
      <c r="O175" s="513"/>
      <c r="P175" s="513"/>
      <c r="Q175" s="513"/>
      <c r="R175" s="513"/>
    </row>
    <row r="176" spans="1:18" s="306" customFormat="1" ht="24" customHeight="1">
      <c r="A176" s="311"/>
      <c r="B176" s="311"/>
      <c r="C176" s="93" t="s">
        <v>1273</v>
      </c>
      <c r="D176" s="49">
        <v>191901</v>
      </c>
      <c r="E176" s="71"/>
      <c r="F176" s="71">
        <v>1034284</v>
      </c>
      <c r="G176" s="505">
        <f t="shared" si="12"/>
        <v>1034284</v>
      </c>
      <c r="H176" s="527">
        <f t="shared" si="9"/>
        <v>100</v>
      </c>
      <c r="I176" s="71">
        <v>84284</v>
      </c>
      <c r="J176" s="513">
        <v>950000</v>
      </c>
      <c r="K176" s="513"/>
      <c r="L176" s="513"/>
      <c r="M176" s="513"/>
      <c r="N176" s="513"/>
      <c r="O176" s="513"/>
      <c r="P176" s="513"/>
      <c r="Q176" s="513"/>
      <c r="R176" s="513"/>
    </row>
    <row r="177" spans="1:18" s="306" customFormat="1" ht="24" customHeight="1">
      <c r="A177" s="311"/>
      <c r="B177" s="311"/>
      <c r="C177" s="93" t="s">
        <v>722</v>
      </c>
      <c r="D177" s="49">
        <v>191901</v>
      </c>
      <c r="E177" s="71"/>
      <c r="F177" s="71">
        <v>2929</v>
      </c>
      <c r="G177" s="505">
        <f t="shared" si="12"/>
        <v>2929</v>
      </c>
      <c r="H177" s="527">
        <f t="shared" si="9"/>
        <v>100</v>
      </c>
      <c r="I177" s="71">
        <v>2929</v>
      </c>
      <c r="J177" s="513"/>
      <c r="K177" s="513"/>
      <c r="L177" s="513"/>
      <c r="M177" s="513"/>
      <c r="N177" s="513"/>
      <c r="O177" s="513"/>
      <c r="P177" s="513"/>
      <c r="Q177" s="513"/>
      <c r="R177" s="513"/>
    </row>
    <row r="178" spans="1:18" s="306" customFormat="1" ht="14.25" customHeight="1">
      <c r="A178" s="311"/>
      <c r="B178" s="311"/>
      <c r="C178" s="93" t="s">
        <v>723</v>
      </c>
      <c r="D178" s="49">
        <v>191901</v>
      </c>
      <c r="E178" s="71"/>
      <c r="F178" s="71">
        <v>62</v>
      </c>
      <c r="G178" s="505">
        <f t="shared" si="12"/>
        <v>62</v>
      </c>
      <c r="H178" s="527">
        <f t="shared" si="9"/>
        <v>100</v>
      </c>
      <c r="I178" s="71"/>
      <c r="J178" s="513">
        <v>62</v>
      </c>
      <c r="K178" s="513"/>
      <c r="L178" s="513"/>
      <c r="M178" s="513"/>
      <c r="N178" s="513"/>
      <c r="O178" s="513"/>
      <c r="P178" s="513"/>
      <c r="Q178" s="513"/>
      <c r="R178" s="513"/>
    </row>
    <row r="179" spans="1:18" s="306" customFormat="1" ht="14.25" customHeight="1">
      <c r="A179" s="311"/>
      <c r="B179" s="311"/>
      <c r="C179" s="93" t="s">
        <v>1589</v>
      </c>
      <c r="D179" s="49">
        <v>191901</v>
      </c>
      <c r="E179" s="71"/>
      <c r="F179" s="71"/>
      <c r="G179" s="505">
        <f t="shared" si="12"/>
        <v>73021</v>
      </c>
      <c r="H179" s="527"/>
      <c r="I179" s="71"/>
      <c r="J179" s="513"/>
      <c r="K179" s="513"/>
      <c r="L179" s="513"/>
      <c r="M179" s="513"/>
      <c r="N179" s="513"/>
      <c r="O179" s="513"/>
      <c r="P179" s="513"/>
      <c r="Q179" s="513"/>
      <c r="R179" s="513">
        <v>73021</v>
      </c>
    </row>
    <row r="180" spans="1:18" s="306" customFormat="1" ht="24.75" customHeight="1">
      <c r="A180" s="311"/>
      <c r="B180" s="311"/>
      <c r="C180" s="324" t="s">
        <v>523</v>
      </c>
      <c r="D180" s="625"/>
      <c r="E180" s="513"/>
      <c r="F180" s="513"/>
      <c r="G180" s="505">
        <f t="shared" si="12"/>
        <v>0</v>
      </c>
      <c r="H180" s="527"/>
      <c r="I180" s="513"/>
      <c r="J180" s="503"/>
      <c r="K180" s="503"/>
      <c r="L180" s="503"/>
      <c r="M180" s="503"/>
      <c r="N180" s="507"/>
      <c r="O180" s="503"/>
      <c r="P180" s="503"/>
      <c r="Q180" s="503"/>
      <c r="R180" s="503"/>
    </row>
    <row r="181" spans="1:18" s="306" customFormat="1" ht="14.1" customHeight="1">
      <c r="A181" s="311"/>
      <c r="B181" s="311"/>
      <c r="C181" s="330" t="s">
        <v>630</v>
      </c>
      <c r="D181" s="624">
        <v>191901</v>
      </c>
      <c r="E181" s="503">
        <v>4220000</v>
      </c>
      <c r="F181" s="503">
        <v>4220000</v>
      </c>
      <c r="G181" s="505">
        <f t="shared" si="12"/>
        <v>4130532</v>
      </c>
      <c r="H181" s="527">
        <f t="shared" si="9"/>
        <v>97.879905213270149</v>
      </c>
      <c r="I181" s="513"/>
      <c r="J181" s="513"/>
      <c r="K181" s="503">
        <v>4130532</v>
      </c>
      <c r="L181" s="513"/>
      <c r="M181" s="513"/>
      <c r="N181" s="513"/>
      <c r="O181" s="513"/>
      <c r="P181" s="513"/>
      <c r="Q181" s="513"/>
      <c r="R181" s="513"/>
    </row>
    <row r="182" spans="1:18" s="306" customFormat="1" ht="14.1" customHeight="1">
      <c r="A182" s="311"/>
      <c r="B182" s="311"/>
      <c r="C182" s="330" t="s">
        <v>524</v>
      </c>
      <c r="D182" s="624">
        <v>191901</v>
      </c>
      <c r="E182" s="503">
        <v>228000</v>
      </c>
      <c r="F182" s="503">
        <v>228000</v>
      </c>
      <c r="G182" s="505">
        <f t="shared" si="12"/>
        <v>261926</v>
      </c>
      <c r="H182" s="527">
        <f t="shared" si="9"/>
        <v>114.87982456140351</v>
      </c>
      <c r="I182" s="513"/>
      <c r="J182" s="513"/>
      <c r="K182" s="503">
        <v>261926</v>
      </c>
      <c r="L182" s="513"/>
      <c r="M182" s="513"/>
      <c r="N182" s="513"/>
      <c r="O182" s="513"/>
      <c r="P182" s="513"/>
      <c r="Q182" s="513"/>
      <c r="R182" s="513"/>
    </row>
    <row r="183" spans="1:18" s="306" customFormat="1" ht="14.1" customHeight="1">
      <c r="A183" s="311"/>
      <c r="B183" s="311"/>
      <c r="C183" s="330" t="s">
        <v>525</v>
      </c>
      <c r="D183" s="624">
        <v>191901</v>
      </c>
      <c r="E183" s="503">
        <v>15000</v>
      </c>
      <c r="F183" s="503">
        <v>15000</v>
      </c>
      <c r="G183" s="505">
        <f t="shared" si="12"/>
        <v>19471</v>
      </c>
      <c r="H183" s="527">
        <f t="shared" si="9"/>
        <v>129.80666666666667</v>
      </c>
      <c r="I183" s="513"/>
      <c r="J183" s="513"/>
      <c r="K183" s="503">
        <v>19471</v>
      </c>
      <c r="L183" s="513"/>
      <c r="M183" s="513"/>
      <c r="N183" s="513"/>
      <c r="O183" s="513"/>
      <c r="P183" s="513"/>
      <c r="Q183" s="513"/>
      <c r="R183" s="513"/>
    </row>
    <row r="184" spans="1:18" s="306" customFormat="1" ht="14.1" customHeight="1">
      <c r="A184" s="311"/>
      <c r="B184" s="311"/>
      <c r="C184" s="330" t="s">
        <v>526</v>
      </c>
      <c r="D184" s="624">
        <v>191901</v>
      </c>
      <c r="E184" s="503">
        <v>5000</v>
      </c>
      <c r="F184" s="503">
        <v>5000</v>
      </c>
      <c r="G184" s="505">
        <f t="shared" si="12"/>
        <v>11323</v>
      </c>
      <c r="H184" s="527">
        <f t="shared" si="9"/>
        <v>226.46</v>
      </c>
      <c r="I184" s="513"/>
      <c r="J184" s="513"/>
      <c r="K184" s="503">
        <v>11323</v>
      </c>
      <c r="L184" s="513"/>
      <c r="M184" s="513"/>
      <c r="N184" s="513"/>
      <c r="O184" s="513"/>
      <c r="P184" s="513"/>
      <c r="Q184" s="513"/>
      <c r="R184" s="513"/>
    </row>
    <row r="185" spans="1:18" s="306" customFormat="1" ht="14.1" customHeight="1">
      <c r="A185" s="311"/>
      <c r="B185" s="311"/>
      <c r="C185" s="330" t="s">
        <v>2001</v>
      </c>
      <c r="D185" s="624">
        <v>191901</v>
      </c>
      <c r="E185" s="503">
        <v>920000</v>
      </c>
      <c r="F185" s="503">
        <v>920000</v>
      </c>
      <c r="G185" s="505">
        <f t="shared" si="12"/>
        <v>947349</v>
      </c>
      <c r="H185" s="527">
        <f t="shared" si="9"/>
        <v>102.97271739130436</v>
      </c>
      <c r="I185" s="513"/>
      <c r="J185" s="513"/>
      <c r="K185" s="503">
        <v>947349</v>
      </c>
      <c r="L185" s="513"/>
      <c r="M185" s="513"/>
      <c r="N185" s="513"/>
      <c r="O185" s="513"/>
      <c r="P185" s="513"/>
      <c r="Q185" s="513"/>
      <c r="R185" s="513"/>
    </row>
    <row r="186" spans="1:18" s="306" customFormat="1" ht="14.1" customHeight="1">
      <c r="A186" s="311"/>
      <c r="B186" s="311"/>
      <c r="C186" s="330" t="s">
        <v>2002</v>
      </c>
      <c r="D186" s="624">
        <v>191901</v>
      </c>
      <c r="E186" s="503">
        <v>4000</v>
      </c>
      <c r="F186" s="503">
        <v>4000</v>
      </c>
      <c r="G186" s="505">
        <f t="shared" si="12"/>
        <v>3628</v>
      </c>
      <c r="H186" s="527">
        <f t="shared" si="9"/>
        <v>90.7</v>
      </c>
      <c r="I186" s="513"/>
      <c r="J186" s="513"/>
      <c r="K186" s="503">
        <v>3628</v>
      </c>
      <c r="L186" s="513"/>
      <c r="M186" s="513"/>
      <c r="N186" s="513"/>
      <c r="O186" s="513"/>
      <c r="P186" s="513"/>
      <c r="Q186" s="513"/>
      <c r="R186" s="513"/>
    </row>
    <row r="187" spans="1:18" s="306" customFormat="1" ht="14.1" customHeight="1">
      <c r="A187" s="311"/>
      <c r="B187" s="311"/>
      <c r="C187" s="321" t="s">
        <v>2003</v>
      </c>
      <c r="D187" s="624">
        <v>191901</v>
      </c>
      <c r="E187" s="503">
        <v>150</v>
      </c>
      <c r="F187" s="503">
        <v>150</v>
      </c>
      <c r="G187" s="505">
        <f t="shared" si="12"/>
        <v>174</v>
      </c>
      <c r="H187" s="527">
        <f t="shared" si="9"/>
        <v>115.99999999999999</v>
      </c>
      <c r="I187" s="513"/>
      <c r="J187" s="513"/>
      <c r="K187" s="503">
        <v>174</v>
      </c>
      <c r="L187" s="513"/>
      <c r="M187" s="513"/>
      <c r="N187" s="513"/>
      <c r="O187" s="513"/>
      <c r="P187" s="513"/>
      <c r="Q187" s="513"/>
      <c r="R187" s="513"/>
    </row>
    <row r="188" spans="1:18" s="306" customFormat="1" ht="14.1" customHeight="1">
      <c r="A188" s="311"/>
      <c r="B188" s="311"/>
      <c r="C188" s="321" t="s">
        <v>1840</v>
      </c>
      <c r="D188" s="624">
        <v>191901</v>
      </c>
      <c r="E188" s="503"/>
      <c r="F188" s="503"/>
      <c r="G188" s="505">
        <f t="shared" si="12"/>
        <v>83</v>
      </c>
      <c r="H188" s="527"/>
      <c r="I188" s="513"/>
      <c r="J188" s="513"/>
      <c r="K188" s="503">
        <v>83</v>
      </c>
      <c r="L188" s="513"/>
      <c r="M188" s="513"/>
      <c r="N188" s="513"/>
      <c r="O188" s="513"/>
      <c r="P188" s="513"/>
      <c r="Q188" s="513"/>
      <c r="R188" s="513"/>
    </row>
    <row r="189" spans="1:18" s="306" customFormat="1" ht="14.1" customHeight="1">
      <c r="A189" s="311"/>
      <c r="B189" s="311"/>
      <c r="C189" s="321" t="s">
        <v>1590</v>
      </c>
      <c r="D189" s="624">
        <v>191901</v>
      </c>
      <c r="E189" s="503"/>
      <c r="F189" s="503"/>
      <c r="G189" s="505">
        <f t="shared" si="12"/>
        <v>36392</v>
      </c>
      <c r="H189" s="527"/>
      <c r="I189" s="513"/>
      <c r="J189" s="513"/>
      <c r="K189" s="503">
        <v>36392</v>
      </c>
      <c r="L189" s="513"/>
      <c r="M189" s="513"/>
      <c r="N189" s="513"/>
      <c r="O189" s="513"/>
      <c r="P189" s="513"/>
      <c r="Q189" s="513"/>
      <c r="R189" s="513"/>
    </row>
    <row r="190" spans="1:18" s="306" customFormat="1" ht="14.1" customHeight="1">
      <c r="A190" s="311"/>
      <c r="B190" s="311"/>
      <c r="C190" s="321" t="s">
        <v>1839</v>
      </c>
      <c r="D190" s="624">
        <v>191901</v>
      </c>
      <c r="E190" s="503"/>
      <c r="F190" s="503"/>
      <c r="G190" s="505">
        <f t="shared" si="12"/>
        <v>1779</v>
      </c>
      <c r="H190" s="527"/>
      <c r="I190" s="513"/>
      <c r="J190" s="513"/>
      <c r="K190" s="503">
        <v>1779</v>
      </c>
      <c r="L190" s="513"/>
      <c r="M190" s="513"/>
      <c r="N190" s="513"/>
      <c r="O190" s="513"/>
      <c r="P190" s="513"/>
      <c r="Q190" s="513"/>
      <c r="R190" s="513"/>
    </row>
    <row r="191" spans="1:18" s="306" customFormat="1" ht="24.75" customHeight="1">
      <c r="A191" s="311"/>
      <c r="B191" s="311"/>
      <c r="C191" s="86" t="s">
        <v>527</v>
      </c>
      <c r="D191" s="49"/>
      <c r="E191" s="71"/>
      <c r="F191" s="71"/>
      <c r="G191" s="505"/>
      <c r="H191" s="527"/>
      <c r="I191" s="513"/>
      <c r="J191" s="503"/>
      <c r="K191" s="503"/>
      <c r="L191" s="503"/>
      <c r="M191" s="503"/>
      <c r="N191" s="503"/>
      <c r="O191" s="503"/>
      <c r="P191" s="503"/>
      <c r="Q191" s="503"/>
      <c r="R191" s="503"/>
    </row>
    <row r="192" spans="1:18" s="306" customFormat="1" ht="27.75" customHeight="1">
      <c r="A192" s="311"/>
      <c r="B192" s="311"/>
      <c r="C192" s="100" t="s">
        <v>528</v>
      </c>
      <c r="D192" s="49">
        <v>191158</v>
      </c>
      <c r="E192" s="71">
        <v>15000</v>
      </c>
      <c r="F192" s="71">
        <v>15000</v>
      </c>
      <c r="G192" s="505">
        <f t="shared" si="12"/>
        <v>15000</v>
      </c>
      <c r="H192" s="527">
        <f t="shared" si="9"/>
        <v>100</v>
      </c>
      <c r="I192" s="513">
        <v>15000</v>
      </c>
      <c r="J192" s="513"/>
      <c r="K192" s="513"/>
      <c r="L192" s="513"/>
      <c r="M192" s="513"/>
      <c r="N192" s="513"/>
      <c r="O192" s="513"/>
      <c r="P192" s="513"/>
      <c r="Q192" s="513"/>
      <c r="R192" s="513"/>
    </row>
    <row r="193" spans="1:18" s="306" customFormat="1" ht="18.75" customHeight="1">
      <c r="A193" s="311"/>
      <c r="B193" s="311"/>
      <c r="C193" s="100" t="s">
        <v>2004</v>
      </c>
      <c r="D193" s="49"/>
      <c r="E193" s="71"/>
      <c r="F193" s="71"/>
      <c r="G193" s="505"/>
      <c r="H193" s="527"/>
      <c r="I193" s="513"/>
      <c r="J193" s="503"/>
      <c r="K193" s="503"/>
      <c r="L193" s="503"/>
      <c r="M193" s="503"/>
      <c r="N193" s="503"/>
      <c r="O193" s="503"/>
      <c r="P193" s="503"/>
      <c r="Q193" s="503"/>
      <c r="R193" s="503"/>
    </row>
    <row r="194" spans="1:18" s="306" customFormat="1" ht="24.95" customHeight="1">
      <c r="A194" s="311"/>
      <c r="B194" s="311"/>
      <c r="C194" s="324" t="s">
        <v>2005</v>
      </c>
      <c r="D194" s="625">
        <v>191906</v>
      </c>
      <c r="E194" s="513">
        <v>18500</v>
      </c>
      <c r="F194" s="513">
        <v>18500</v>
      </c>
      <c r="G194" s="505">
        <f t="shared" si="12"/>
        <v>0</v>
      </c>
      <c r="H194" s="527">
        <f t="shared" si="9"/>
        <v>0</v>
      </c>
      <c r="I194" s="513"/>
      <c r="J194" s="513"/>
      <c r="K194" s="513"/>
      <c r="L194" s="513"/>
      <c r="M194" s="513"/>
      <c r="N194" s="513"/>
      <c r="O194" s="513"/>
      <c r="P194" s="513"/>
      <c r="Q194" s="513"/>
      <c r="R194" s="513"/>
    </row>
    <row r="195" spans="1:18" s="306" customFormat="1" ht="18" customHeight="1">
      <c r="A195" s="311"/>
      <c r="B195" s="311"/>
      <c r="C195" s="325" t="s">
        <v>188</v>
      </c>
      <c r="D195" s="637"/>
      <c r="E195" s="505"/>
      <c r="F195" s="505"/>
      <c r="G195" s="505"/>
      <c r="H195" s="527"/>
      <c r="I195" s="513"/>
      <c r="J195" s="513"/>
      <c r="K195" s="513"/>
      <c r="L195" s="513"/>
      <c r="M195" s="513"/>
      <c r="N195" s="513"/>
      <c r="O195" s="513"/>
      <c r="P195" s="513"/>
      <c r="Q195" s="513"/>
      <c r="R195" s="513"/>
    </row>
    <row r="196" spans="1:18" s="306" customFormat="1" ht="23.25" customHeight="1">
      <c r="A196" s="311"/>
      <c r="B196" s="311"/>
      <c r="C196" s="325" t="s">
        <v>2006</v>
      </c>
      <c r="D196" s="637">
        <v>191131</v>
      </c>
      <c r="E196" s="505"/>
      <c r="F196" s="505">
        <v>4288</v>
      </c>
      <c r="G196" s="505">
        <f t="shared" si="12"/>
        <v>4288</v>
      </c>
      <c r="H196" s="527">
        <f>G196/F196*100</f>
        <v>100</v>
      </c>
      <c r="I196" s="513">
        <v>4288</v>
      </c>
      <c r="J196" s="513"/>
      <c r="K196" s="513"/>
      <c r="L196" s="513"/>
      <c r="M196" s="513"/>
      <c r="N196" s="513"/>
      <c r="O196" s="513"/>
      <c r="P196" s="513"/>
      <c r="Q196" s="513"/>
      <c r="R196" s="513"/>
    </row>
    <row r="197" spans="1:18" s="306" customFormat="1" ht="24.95" customHeight="1">
      <c r="A197" s="311"/>
      <c r="B197" s="311"/>
      <c r="C197" s="506" t="s">
        <v>128</v>
      </c>
      <c r="D197" s="642">
        <v>191605</v>
      </c>
      <c r="E197" s="515"/>
      <c r="F197" s="515"/>
      <c r="G197" s="505">
        <f t="shared" si="12"/>
        <v>510</v>
      </c>
      <c r="H197" s="527"/>
      <c r="I197" s="513">
        <v>510</v>
      </c>
      <c r="J197" s="513"/>
      <c r="K197" s="513"/>
      <c r="L197" s="513"/>
      <c r="M197" s="513"/>
      <c r="N197" s="513"/>
      <c r="O197" s="513"/>
      <c r="P197" s="513"/>
      <c r="Q197" s="513"/>
      <c r="R197" s="513"/>
    </row>
    <row r="198" spans="1:18" s="306" customFormat="1" ht="24.95" customHeight="1">
      <c r="A198" s="311"/>
      <c r="B198" s="311"/>
      <c r="C198" s="604" t="s">
        <v>724</v>
      </c>
      <c r="D198" s="650"/>
      <c r="E198" s="515"/>
      <c r="F198" s="515"/>
      <c r="G198" s="505"/>
      <c r="H198" s="527"/>
      <c r="I198" s="513"/>
      <c r="J198" s="513"/>
      <c r="K198" s="513"/>
      <c r="L198" s="513"/>
      <c r="M198" s="513"/>
      <c r="N198" s="513"/>
      <c r="O198" s="513"/>
      <c r="P198" s="513"/>
      <c r="Q198" s="513"/>
      <c r="R198" s="513"/>
    </row>
    <row r="199" spans="1:18" s="306" customFormat="1" ht="14.25" customHeight="1">
      <c r="A199" s="311"/>
      <c r="B199" s="311"/>
      <c r="C199" s="604" t="s">
        <v>725</v>
      </c>
      <c r="D199" s="650">
        <v>192909</v>
      </c>
      <c r="E199" s="515"/>
      <c r="F199" s="515">
        <v>800</v>
      </c>
      <c r="G199" s="505">
        <f t="shared" si="12"/>
        <v>800</v>
      </c>
      <c r="H199" s="527">
        <f>G199/F199*100</f>
        <v>100</v>
      </c>
      <c r="I199" s="513"/>
      <c r="J199" s="513"/>
      <c r="K199" s="513"/>
      <c r="L199" s="513"/>
      <c r="M199" s="513"/>
      <c r="N199" s="513"/>
      <c r="O199" s="513">
        <v>800</v>
      </c>
      <c r="P199" s="513"/>
      <c r="Q199" s="513"/>
      <c r="R199" s="513"/>
    </row>
    <row r="200" spans="1:18" s="306" customFormat="1" ht="15.75" customHeight="1">
      <c r="A200" s="346"/>
      <c r="B200" s="322"/>
      <c r="C200" s="333" t="s">
        <v>1015</v>
      </c>
      <c r="D200" s="638"/>
      <c r="E200" s="508">
        <f>SUM(E155:E199)</f>
        <v>10531540</v>
      </c>
      <c r="F200" s="508">
        <f>SUM(F155:F199)</f>
        <v>12928054</v>
      </c>
      <c r="G200" s="508">
        <f>SUM(G155:G199)</f>
        <v>11779143</v>
      </c>
      <c r="H200" s="528">
        <f t="shared" si="9"/>
        <v>91.113039905309805</v>
      </c>
      <c r="I200" s="508">
        <f>SUM(I155:I199)</f>
        <v>2528797</v>
      </c>
      <c r="J200" s="508">
        <f t="shared" ref="J200:R200" si="13">SUM(J155:J199)</f>
        <v>950062</v>
      </c>
      <c r="K200" s="508">
        <f t="shared" si="13"/>
        <v>5412657</v>
      </c>
      <c r="L200" s="508">
        <f t="shared" si="13"/>
        <v>64397</v>
      </c>
      <c r="M200" s="508">
        <f t="shared" si="13"/>
        <v>0</v>
      </c>
      <c r="N200" s="508">
        <f t="shared" si="13"/>
        <v>14500</v>
      </c>
      <c r="O200" s="508">
        <f t="shared" si="13"/>
        <v>3752</v>
      </c>
      <c r="P200" s="508">
        <f t="shared" si="13"/>
        <v>48310</v>
      </c>
      <c r="Q200" s="508">
        <f t="shared" si="13"/>
        <v>2683647</v>
      </c>
      <c r="R200" s="508">
        <f t="shared" si="13"/>
        <v>73021</v>
      </c>
    </row>
    <row r="201" spans="1:18" s="306" customFormat="1" ht="27.95" customHeight="1">
      <c r="A201" s="320">
        <v>1</v>
      </c>
      <c r="B201" s="323">
        <v>20</v>
      </c>
      <c r="C201" s="87" t="s">
        <v>145</v>
      </c>
      <c r="D201" s="635"/>
      <c r="E201" s="502"/>
      <c r="F201" s="502"/>
      <c r="G201" s="502"/>
      <c r="H201" s="529"/>
      <c r="I201" s="71"/>
      <c r="J201" s="509"/>
      <c r="K201" s="509"/>
      <c r="L201" s="509"/>
      <c r="M201" s="509"/>
      <c r="N201" s="509"/>
      <c r="O201" s="509"/>
      <c r="P201" s="509"/>
      <c r="Q201" s="509"/>
      <c r="R201" s="509"/>
    </row>
    <row r="202" spans="1:18" s="306" customFormat="1" ht="15" customHeight="1">
      <c r="A202" s="320"/>
      <c r="B202" s="323"/>
      <c r="C202" s="87" t="s">
        <v>132</v>
      </c>
      <c r="D202" s="117">
        <v>201901</v>
      </c>
      <c r="E202" s="502"/>
      <c r="F202" s="502"/>
      <c r="G202" s="502">
        <v>50</v>
      </c>
      <c r="H202" s="529"/>
      <c r="I202" s="71"/>
      <c r="J202" s="509"/>
      <c r="K202" s="507">
        <v>50</v>
      </c>
      <c r="L202" s="509"/>
      <c r="M202" s="509"/>
      <c r="N202" s="509"/>
      <c r="O202" s="509"/>
      <c r="P202" s="509"/>
      <c r="Q202" s="509"/>
      <c r="R202" s="509"/>
    </row>
    <row r="203" spans="1:18" s="306" customFormat="1" ht="15" customHeight="1">
      <c r="A203" s="346"/>
      <c r="B203" s="322"/>
      <c r="C203" s="230" t="s">
        <v>529</v>
      </c>
      <c r="D203" s="645"/>
      <c r="E203" s="517"/>
      <c r="F203" s="517"/>
      <c r="G203" s="510">
        <f>SUM(G202)</f>
        <v>50</v>
      </c>
      <c r="H203" s="530"/>
      <c r="I203" s="526"/>
      <c r="J203" s="508"/>
      <c r="K203" s="508">
        <f>SUM(K202)</f>
        <v>50</v>
      </c>
      <c r="L203" s="508"/>
      <c r="M203" s="508"/>
      <c r="N203" s="508"/>
      <c r="O203" s="508"/>
      <c r="P203" s="508"/>
      <c r="Q203" s="508"/>
      <c r="R203" s="508"/>
    </row>
    <row r="204" spans="1:18" s="306" customFormat="1" ht="11.1" customHeight="1">
      <c r="A204" s="320">
        <v>1</v>
      </c>
      <c r="B204" s="323">
        <v>22</v>
      </c>
      <c r="C204" s="347" t="s">
        <v>40</v>
      </c>
      <c r="D204" s="646"/>
      <c r="E204" s="509"/>
      <c r="F204" s="509"/>
      <c r="G204" s="509"/>
      <c r="H204" s="529"/>
      <c r="I204" s="509"/>
      <c r="J204" s="509"/>
      <c r="K204" s="509"/>
      <c r="L204" s="509"/>
      <c r="M204" s="509"/>
      <c r="N204" s="509"/>
      <c r="O204" s="509"/>
      <c r="P204" s="509"/>
      <c r="Q204" s="509"/>
      <c r="R204" s="509"/>
    </row>
    <row r="205" spans="1:18" s="306" customFormat="1" ht="24.95" customHeight="1">
      <c r="A205" s="320"/>
      <c r="B205" s="323"/>
      <c r="C205" s="318" t="s">
        <v>187</v>
      </c>
      <c r="D205" s="625"/>
      <c r="E205" s="513"/>
      <c r="F205" s="513"/>
      <c r="G205" s="513"/>
      <c r="H205" s="529"/>
      <c r="I205" s="502"/>
      <c r="J205" s="509"/>
      <c r="K205" s="509"/>
      <c r="L205" s="509"/>
      <c r="M205" s="509"/>
      <c r="N205" s="509"/>
      <c r="O205" s="509"/>
      <c r="P205" s="509"/>
      <c r="Q205" s="509"/>
      <c r="R205" s="509"/>
    </row>
    <row r="206" spans="1:18" s="306" customFormat="1" ht="15" customHeight="1">
      <c r="A206" s="320"/>
      <c r="B206" s="323"/>
      <c r="C206" s="150" t="s">
        <v>530</v>
      </c>
      <c r="D206" s="117">
        <v>221903</v>
      </c>
      <c r="E206" s="512">
        <v>3442</v>
      </c>
      <c r="F206" s="512">
        <v>3442</v>
      </c>
      <c r="G206" s="512">
        <f>SUM(I206:R206)</f>
        <v>3378</v>
      </c>
      <c r="H206" s="527">
        <f t="shared" si="9"/>
        <v>98.140615920976188</v>
      </c>
      <c r="I206" s="71"/>
      <c r="J206" s="71"/>
      <c r="K206" s="71"/>
      <c r="L206" s="71"/>
      <c r="M206" s="71"/>
      <c r="N206" s="71">
        <v>3378</v>
      </c>
      <c r="O206" s="71"/>
      <c r="P206" s="71"/>
      <c r="Q206" s="71"/>
      <c r="R206" s="71"/>
    </row>
    <row r="207" spans="1:18" s="306" customFormat="1" ht="15" customHeight="1">
      <c r="A207" s="320"/>
      <c r="B207" s="323"/>
      <c r="C207" s="15" t="s">
        <v>2007</v>
      </c>
      <c r="D207" s="117">
        <v>221934</v>
      </c>
      <c r="E207" s="512"/>
      <c r="F207" s="512">
        <v>1000</v>
      </c>
      <c r="G207" s="512">
        <f t="shared" ref="G207:G212" si="14">SUM(I207:R207)</f>
        <v>1000</v>
      </c>
      <c r="H207" s="527">
        <f t="shared" si="9"/>
        <v>100</v>
      </c>
      <c r="I207" s="71"/>
      <c r="J207" s="71"/>
      <c r="K207" s="71"/>
      <c r="L207" s="71"/>
      <c r="M207" s="71"/>
      <c r="N207" s="71">
        <v>1000</v>
      </c>
      <c r="O207" s="71"/>
      <c r="P207" s="71"/>
      <c r="Q207" s="71"/>
      <c r="R207" s="71"/>
    </row>
    <row r="208" spans="1:18" s="306" customFormat="1" ht="15" customHeight="1">
      <c r="A208" s="320"/>
      <c r="B208" s="323"/>
      <c r="C208" s="15" t="s">
        <v>131</v>
      </c>
      <c r="D208" s="117">
        <v>191110</v>
      </c>
      <c r="E208" s="512"/>
      <c r="F208" s="512">
        <v>1600</v>
      </c>
      <c r="G208" s="512">
        <f t="shared" si="14"/>
        <v>1867</v>
      </c>
      <c r="H208" s="527">
        <f t="shared" si="9"/>
        <v>116.68750000000001</v>
      </c>
      <c r="I208" s="71"/>
      <c r="J208" s="71"/>
      <c r="K208" s="71"/>
      <c r="L208" s="71"/>
      <c r="M208" s="71"/>
      <c r="N208" s="71">
        <v>1867</v>
      </c>
      <c r="O208" s="71"/>
      <c r="P208" s="71"/>
      <c r="Q208" s="71"/>
      <c r="R208" s="71"/>
    </row>
    <row r="209" spans="1:18" s="306" customFormat="1" ht="15" customHeight="1">
      <c r="A209" s="320"/>
      <c r="B209" s="323"/>
      <c r="C209" s="83" t="s">
        <v>726</v>
      </c>
      <c r="D209" s="117">
        <v>222911</v>
      </c>
      <c r="E209" s="512"/>
      <c r="F209" s="512">
        <v>20394</v>
      </c>
      <c r="G209" s="512">
        <f t="shared" si="14"/>
        <v>20394</v>
      </c>
      <c r="H209" s="527">
        <f t="shared" si="9"/>
        <v>100</v>
      </c>
      <c r="I209" s="71"/>
      <c r="J209" s="71"/>
      <c r="K209" s="71"/>
      <c r="L209" s="71"/>
      <c r="M209" s="71">
        <v>20394</v>
      </c>
      <c r="N209" s="71"/>
      <c r="O209" s="71"/>
      <c r="P209" s="71"/>
      <c r="Q209" s="71"/>
      <c r="R209" s="71"/>
    </row>
    <row r="210" spans="1:18" s="306" customFormat="1" ht="23.25" customHeight="1">
      <c r="A210" s="320"/>
      <c r="B210" s="323"/>
      <c r="C210" s="100" t="s">
        <v>137</v>
      </c>
      <c r="D210" s="117"/>
      <c r="E210" s="512"/>
      <c r="F210" s="512"/>
      <c r="G210" s="512"/>
      <c r="H210" s="527"/>
      <c r="I210" s="71"/>
      <c r="J210" s="71"/>
      <c r="K210" s="71"/>
      <c r="L210" s="71"/>
      <c r="M210" s="71"/>
      <c r="N210" s="71"/>
      <c r="O210" s="71"/>
      <c r="P210" s="71"/>
      <c r="Q210" s="71"/>
      <c r="R210" s="71"/>
    </row>
    <row r="211" spans="1:18" s="306" customFormat="1" ht="15" customHeight="1">
      <c r="A211" s="320"/>
      <c r="B211" s="323"/>
      <c r="C211" s="15" t="s">
        <v>727</v>
      </c>
      <c r="D211" s="117">
        <v>151508</v>
      </c>
      <c r="E211" s="512"/>
      <c r="F211" s="512">
        <v>9127</v>
      </c>
      <c r="G211" s="512">
        <f t="shared" si="14"/>
        <v>9103</v>
      </c>
      <c r="H211" s="527">
        <f t="shared" si="9"/>
        <v>99.73704393557577</v>
      </c>
      <c r="I211" s="71"/>
      <c r="J211" s="71"/>
      <c r="K211" s="71"/>
      <c r="L211" s="71">
        <v>2149</v>
      </c>
      <c r="M211" s="71"/>
      <c r="N211" s="71"/>
      <c r="O211" s="71">
        <v>6954</v>
      </c>
      <c r="P211" s="71"/>
      <c r="Q211" s="71"/>
      <c r="R211" s="71"/>
    </row>
    <row r="212" spans="1:18" s="306" customFormat="1" ht="15" customHeight="1">
      <c r="A212" s="320"/>
      <c r="B212" s="323"/>
      <c r="C212" s="15" t="s">
        <v>133</v>
      </c>
      <c r="D212" s="117" t="s">
        <v>1138</v>
      </c>
      <c r="E212" s="512"/>
      <c r="F212" s="512">
        <v>55</v>
      </c>
      <c r="G212" s="512">
        <f t="shared" si="14"/>
        <v>145</v>
      </c>
      <c r="H212" s="527">
        <f t="shared" si="9"/>
        <v>263.63636363636363</v>
      </c>
      <c r="I212" s="71"/>
      <c r="J212" s="71"/>
      <c r="K212" s="71"/>
      <c r="L212" s="71">
        <v>145</v>
      </c>
      <c r="M212" s="71"/>
      <c r="N212" s="71"/>
      <c r="O212" s="71"/>
      <c r="P212" s="71"/>
      <c r="Q212" s="71"/>
      <c r="R212" s="71"/>
    </row>
    <row r="213" spans="1:18" s="306" customFormat="1" ht="12" customHeight="1">
      <c r="A213" s="346"/>
      <c r="B213" s="322"/>
      <c r="C213" s="333" t="s">
        <v>531</v>
      </c>
      <c r="D213" s="638"/>
      <c r="E213" s="508">
        <f>SUM(E205:E212)</f>
        <v>3442</v>
      </c>
      <c r="F213" s="508">
        <f>SUM(F205:F212)</f>
        <v>35618</v>
      </c>
      <c r="G213" s="508">
        <f>SUM(G205:G212)</f>
        <v>35887</v>
      </c>
      <c r="H213" s="528">
        <f t="shared" si="9"/>
        <v>100.75523611657027</v>
      </c>
      <c r="I213" s="508">
        <f>SUM(I204:I212)</f>
        <v>0</v>
      </c>
      <c r="J213" s="508">
        <f t="shared" ref="J213:R213" si="15">SUM(J204:J212)</f>
        <v>0</v>
      </c>
      <c r="K213" s="508">
        <f t="shared" si="15"/>
        <v>0</v>
      </c>
      <c r="L213" s="508">
        <f>SUM(L204:L212)</f>
        <v>2294</v>
      </c>
      <c r="M213" s="508">
        <f>SUM(M204:M212)</f>
        <v>20394</v>
      </c>
      <c r="N213" s="508">
        <f>SUM(N204:N212)</f>
        <v>6245</v>
      </c>
      <c r="O213" s="508">
        <f>SUM(O204:O212)</f>
        <v>6954</v>
      </c>
      <c r="P213" s="508">
        <f>SUM(P204:P212)</f>
        <v>0</v>
      </c>
      <c r="Q213" s="508">
        <f t="shared" si="15"/>
        <v>0</v>
      </c>
      <c r="R213" s="508">
        <f t="shared" si="15"/>
        <v>0</v>
      </c>
    </row>
    <row r="214" spans="1:18" s="306" customFormat="1" ht="24.95" customHeight="1">
      <c r="A214" s="322"/>
      <c r="B214" s="322"/>
      <c r="C214" s="359" t="s">
        <v>200</v>
      </c>
      <c r="D214" s="647"/>
      <c r="E214" s="508">
        <f>SUM(E19+E40+E47+E86+E115+E143+E153+E200+E203+E213)</f>
        <v>15528169</v>
      </c>
      <c r="F214" s="508">
        <f>SUM(F19+F40+F47+F86+F115+F143+F153+F200+F203+F213)</f>
        <v>23723317</v>
      </c>
      <c r="G214" s="508">
        <f>SUM(G19+G40+G47+G86+G115+G143+G153+G200+G203+G213)</f>
        <v>22363479</v>
      </c>
      <c r="H214" s="528">
        <f t="shared" si="9"/>
        <v>94.267926361225122</v>
      </c>
      <c r="I214" s="508">
        <f t="shared" ref="I214:R214" si="16">SUM(I19+I40+I47+I86+I115+I143+I153+I200+I203+I213)</f>
        <v>3860489</v>
      </c>
      <c r="J214" s="508">
        <f t="shared" si="16"/>
        <v>8153372</v>
      </c>
      <c r="K214" s="508">
        <f t="shared" si="16"/>
        <v>5420178</v>
      </c>
      <c r="L214" s="508">
        <f t="shared" si="16"/>
        <v>1507699</v>
      </c>
      <c r="M214" s="508">
        <f t="shared" si="16"/>
        <v>135262</v>
      </c>
      <c r="N214" s="508">
        <f t="shared" si="16"/>
        <v>45441</v>
      </c>
      <c r="O214" s="508">
        <f t="shared" si="16"/>
        <v>169086</v>
      </c>
      <c r="P214" s="508">
        <f t="shared" si="16"/>
        <v>48310</v>
      </c>
      <c r="Q214" s="508">
        <f t="shared" si="16"/>
        <v>2745581</v>
      </c>
      <c r="R214" s="508">
        <f t="shared" si="16"/>
        <v>278061</v>
      </c>
    </row>
    <row r="215" spans="1:18" s="306" customFormat="1" ht="15.95" customHeight="1">
      <c r="A215" s="320">
        <v>2</v>
      </c>
      <c r="B215" s="320"/>
      <c r="C215" s="358" t="s">
        <v>223</v>
      </c>
      <c r="D215" s="648"/>
      <c r="E215" s="351">
        <v>1719484</v>
      </c>
      <c r="F215" s="351">
        <v>2060734</v>
      </c>
      <c r="G215" s="351">
        <f>SUM(I215:R215)</f>
        <v>2019377</v>
      </c>
      <c r="H215" s="529">
        <f t="shared" si="9"/>
        <v>97.9930937229162</v>
      </c>
      <c r="I215" s="503">
        <f ca="1">'7'!G22</f>
        <v>450503</v>
      </c>
      <c r="J215" s="503">
        <f ca="1">'7'!H22</f>
        <v>34493</v>
      </c>
      <c r="K215" s="503">
        <f ca="1">'7'!I22</f>
        <v>0</v>
      </c>
      <c r="L215" s="503">
        <f ca="1">'7'!J22</f>
        <v>1137551</v>
      </c>
      <c r="M215" s="503">
        <f ca="1">'7'!K22</f>
        <v>3779</v>
      </c>
      <c r="N215" s="503">
        <f ca="1">'7'!L22</f>
        <v>70629</v>
      </c>
      <c r="O215" s="503">
        <f ca="1">'7'!M22</f>
        <v>555</v>
      </c>
      <c r="P215" s="503"/>
      <c r="Q215" s="503">
        <f ca="1">'7'!N22</f>
        <v>321867</v>
      </c>
      <c r="R215" s="503"/>
    </row>
    <row r="216" spans="1:18" s="306" customFormat="1" ht="15.95" customHeight="1">
      <c r="A216" s="322"/>
      <c r="B216" s="322"/>
      <c r="C216" s="360" t="s">
        <v>210</v>
      </c>
      <c r="D216" s="638"/>
      <c r="E216" s="508">
        <f t="shared" ref="E216:J216" si="17">SUM(E214:E215)</f>
        <v>17247653</v>
      </c>
      <c r="F216" s="508">
        <f t="shared" si="17"/>
        <v>25784051</v>
      </c>
      <c r="G216" s="508">
        <f t="shared" si="17"/>
        <v>24382856</v>
      </c>
      <c r="H216" s="528">
        <f t="shared" si="9"/>
        <v>94.565652232071685</v>
      </c>
      <c r="I216" s="508">
        <f t="shared" si="17"/>
        <v>4310992</v>
      </c>
      <c r="J216" s="508">
        <f t="shared" si="17"/>
        <v>8187865</v>
      </c>
      <c r="K216" s="508">
        <f t="shared" ref="K216:R216" si="18">SUM(K214:K215)+K201</f>
        <v>5420178</v>
      </c>
      <c r="L216" s="508">
        <f t="shared" si="18"/>
        <v>2645250</v>
      </c>
      <c r="M216" s="508">
        <f t="shared" si="18"/>
        <v>139041</v>
      </c>
      <c r="N216" s="508">
        <f t="shared" si="18"/>
        <v>116070</v>
      </c>
      <c r="O216" s="508">
        <f t="shared" si="18"/>
        <v>169641</v>
      </c>
      <c r="P216" s="508">
        <f t="shared" si="18"/>
        <v>48310</v>
      </c>
      <c r="Q216" s="508">
        <f t="shared" si="18"/>
        <v>3067448</v>
      </c>
      <c r="R216" s="508">
        <f t="shared" si="18"/>
        <v>278061</v>
      </c>
    </row>
  </sheetData>
  <mergeCells count="8">
    <mergeCell ref="A1:A2"/>
    <mergeCell ref="B1:B2"/>
    <mergeCell ref="C1:C2"/>
    <mergeCell ref="D1:D2"/>
    <mergeCell ref="I1:O1"/>
    <mergeCell ref="P1:R1"/>
    <mergeCell ref="E1:F1"/>
    <mergeCell ref="G1:H1"/>
  </mergeCells>
  <phoneticPr fontId="83" type="noConversion"/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3" orientation="landscape" horizontalDpi="300" verticalDpi="300" r:id="rId1"/>
  <headerFooter alignWithMargins="0">
    <oddHeader>&amp;C&amp;"Times New Roman,Félkövér dőlt" ZALAEGERSZEG MEGYEI JOGÚ VÁROS ÖNKORMÁNYZATA
BEVÉTELI ELŐIRÁNYZATAINAK TELJESÍTÉSE  2016.  ÉVBEN&amp;R&amp;"Times New Roman,Félkövér dőlt"5.a  tábla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18"/>
  <sheetViews>
    <sheetView workbookViewId="0">
      <pane ySplit="2" topLeftCell="A3" activePane="bottomLeft" state="frozen"/>
      <selection activeCell="A26" sqref="A26"/>
      <selection pane="bottomLeft" activeCell="D26" sqref="D26:D27"/>
    </sheetView>
  </sheetViews>
  <sheetFormatPr defaultRowHeight="12"/>
  <cols>
    <col min="1" max="1" width="4.33203125" style="28" customWidth="1"/>
    <col min="2" max="2" width="4" style="28" customWidth="1"/>
    <col min="3" max="3" width="19.5" style="28" customWidth="1"/>
    <col min="4" max="4" width="10.33203125" style="28" customWidth="1"/>
    <col min="5" max="5" width="10.6640625" style="28" customWidth="1"/>
    <col min="6" max="6" width="11.5" style="28" customWidth="1"/>
    <col min="7" max="7" width="5.6640625" style="28" customWidth="1"/>
    <col min="8" max="8" width="9.83203125" style="28" customWidth="1"/>
    <col min="9" max="9" width="9.5" style="28" customWidth="1"/>
    <col min="10" max="10" width="9.6640625" style="28" customWidth="1"/>
    <col min="11" max="11" width="9.33203125" style="28"/>
    <col min="12" max="12" width="9.1640625" style="28" customWidth="1"/>
    <col min="13" max="13" width="10.1640625" style="28" customWidth="1"/>
    <col min="14" max="14" width="10.6640625" style="28" customWidth="1"/>
    <col min="15" max="15" width="8.6640625" style="28" customWidth="1"/>
    <col min="16" max="16" width="7.33203125" style="28" customWidth="1"/>
    <col min="17" max="17" width="9.83203125" style="28" customWidth="1"/>
    <col min="18" max="16384" width="9.33203125" style="28"/>
  </cols>
  <sheetData>
    <row r="1" spans="1:17" ht="26.25" customHeight="1">
      <c r="A1" s="1147" t="s">
        <v>1016</v>
      </c>
      <c r="B1" s="1147" t="s">
        <v>1017</v>
      </c>
      <c r="C1" s="1147" t="s">
        <v>1011</v>
      </c>
      <c r="D1" s="1148" t="s">
        <v>147</v>
      </c>
      <c r="E1" s="1149"/>
      <c r="F1" s="1148" t="s">
        <v>174</v>
      </c>
      <c r="G1" s="1149"/>
      <c r="H1" s="1145" t="s">
        <v>1025</v>
      </c>
      <c r="I1" s="1145"/>
      <c r="J1" s="1145"/>
      <c r="K1" s="1145"/>
      <c r="L1" s="1145"/>
      <c r="M1" s="1145"/>
      <c r="N1" s="1145"/>
      <c r="O1" s="1145"/>
      <c r="P1" s="1146" t="s">
        <v>1028</v>
      </c>
      <c r="Q1" s="1146"/>
    </row>
    <row r="2" spans="1:17" s="29" customFormat="1" ht="60" customHeight="1">
      <c r="A2" s="1147"/>
      <c r="B2" s="1147"/>
      <c r="C2" s="1147"/>
      <c r="D2" s="255" t="s">
        <v>148</v>
      </c>
      <c r="E2" s="255" t="s">
        <v>173</v>
      </c>
      <c r="F2" s="255" t="s">
        <v>176</v>
      </c>
      <c r="G2" s="255" t="s">
        <v>175</v>
      </c>
      <c r="H2" s="255" t="s">
        <v>363</v>
      </c>
      <c r="I2" s="255" t="s">
        <v>41</v>
      </c>
      <c r="J2" s="255" t="s">
        <v>214</v>
      </c>
      <c r="K2" s="255" t="s">
        <v>1026</v>
      </c>
      <c r="L2" s="255" t="s">
        <v>366</v>
      </c>
      <c r="M2" s="255" t="s">
        <v>1829</v>
      </c>
      <c r="N2" s="255" t="s">
        <v>1830</v>
      </c>
      <c r="O2" s="255" t="s">
        <v>1569</v>
      </c>
      <c r="P2" s="255" t="s">
        <v>1572</v>
      </c>
      <c r="Q2" s="255" t="s">
        <v>300</v>
      </c>
    </row>
    <row r="3" spans="1:17" s="29" customFormat="1" ht="15" customHeight="1">
      <c r="A3" s="2">
        <v>1</v>
      </c>
      <c r="B3" s="2"/>
      <c r="C3" s="105" t="s">
        <v>222</v>
      </c>
      <c r="D3" s="105"/>
      <c r="E3" s="105"/>
      <c r="F3" s="105"/>
      <c r="G3" s="105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29" customFormat="1" ht="15" customHeight="1">
      <c r="A4" s="2">
        <v>1</v>
      </c>
      <c r="B4" s="2">
        <v>1</v>
      </c>
      <c r="C4" s="9" t="s">
        <v>1837</v>
      </c>
      <c r="D4" s="9"/>
      <c r="E4" s="9"/>
      <c r="F4" s="9"/>
      <c r="G4" s="9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s="30" customFormat="1" ht="24.95" customHeight="1">
      <c r="A5" s="5"/>
      <c r="B5" s="5">
        <v>12</v>
      </c>
      <c r="C5" s="107" t="s">
        <v>1835</v>
      </c>
      <c r="D5" s="207">
        <v>226713</v>
      </c>
      <c r="E5" s="207">
        <v>226449</v>
      </c>
      <c r="F5" s="207">
        <f ca="1">'6.a'!I49</f>
        <v>135436</v>
      </c>
      <c r="G5" s="212">
        <f ca="1">F5/E5*100</f>
        <v>59.808610327270159</v>
      </c>
      <c r="H5" s="6">
        <f ca="1">'6.a'!K49</f>
        <v>19</v>
      </c>
      <c r="I5" s="6">
        <f ca="1">'6.a'!L49</f>
        <v>3085</v>
      </c>
      <c r="J5" s="6">
        <f ca="1">'6.a'!M49</f>
        <v>23792</v>
      </c>
      <c r="K5" s="6">
        <f ca="1">'6.a'!N49</f>
        <v>90676</v>
      </c>
      <c r="L5" s="6">
        <f ca="1">'6.a'!O49</f>
        <v>2774</v>
      </c>
      <c r="M5" s="6">
        <f ca="1">'6.a'!P49</f>
        <v>0</v>
      </c>
      <c r="N5" s="6">
        <f ca="1">'6.a'!Q49</f>
        <v>0</v>
      </c>
      <c r="O5" s="6">
        <f ca="1">'6.a'!R49</f>
        <v>15090</v>
      </c>
      <c r="P5" s="6">
        <f ca="1">'6.a'!S49</f>
        <v>0</v>
      </c>
      <c r="Q5" s="6">
        <f ca="1">'6.a'!T49</f>
        <v>0</v>
      </c>
    </row>
    <row r="6" spans="1:17" s="30" customFormat="1" ht="14.1" customHeight="1">
      <c r="A6" s="5"/>
      <c r="B6" s="5">
        <v>13</v>
      </c>
      <c r="C6" s="105" t="s">
        <v>1836</v>
      </c>
      <c r="D6" s="208">
        <v>868021</v>
      </c>
      <c r="E6" s="208">
        <v>942334</v>
      </c>
      <c r="F6" s="207">
        <f ca="1">'6.a'!I234</f>
        <v>910389</v>
      </c>
      <c r="G6" s="212">
        <f t="shared" ref="G6:G18" si="0">F6/E6*100</f>
        <v>96.61001301024902</v>
      </c>
      <c r="H6" s="6">
        <f ca="1">'6.a'!K234</f>
        <v>3450</v>
      </c>
      <c r="I6" s="6">
        <f ca="1">'6.a'!L234</f>
        <v>1502</v>
      </c>
      <c r="J6" s="6">
        <f ca="1">'6.a'!M234</f>
        <v>63035</v>
      </c>
      <c r="K6" s="6">
        <f ca="1">'6.a'!N234</f>
        <v>40105</v>
      </c>
      <c r="L6" s="6">
        <f ca="1">'6.a'!O234</f>
        <v>591052</v>
      </c>
      <c r="M6" s="6">
        <f ca="1">'6.a'!P234</f>
        <v>61441</v>
      </c>
      <c r="N6" s="6">
        <f ca="1">'6.a'!Q234</f>
        <v>56606</v>
      </c>
      <c r="O6" s="6">
        <f ca="1">'6.a'!R234</f>
        <v>93198</v>
      </c>
      <c r="P6" s="6">
        <f ca="1">'6.a'!S234</f>
        <v>0</v>
      </c>
      <c r="Q6" s="6">
        <f ca="1">'6.a'!T234</f>
        <v>0</v>
      </c>
    </row>
    <row r="7" spans="1:17" s="30" customFormat="1" ht="14.1" customHeight="1">
      <c r="A7" s="5"/>
      <c r="B7" s="5">
        <v>14</v>
      </c>
      <c r="C7" s="105" t="s">
        <v>1573</v>
      </c>
      <c r="D7" s="208">
        <v>1578385</v>
      </c>
      <c r="E7" s="208">
        <v>1579966</v>
      </c>
      <c r="F7" s="207">
        <f ca="1">'6.a'!I248</f>
        <v>1398324</v>
      </c>
      <c r="G7" s="212">
        <f t="shared" si="0"/>
        <v>88.503423491391587</v>
      </c>
      <c r="H7" s="6">
        <f ca="1">'6.a'!K248</f>
        <v>0</v>
      </c>
      <c r="I7" s="6">
        <f ca="1">'6.a'!L248</f>
        <v>0</v>
      </c>
      <c r="J7" s="6">
        <f ca="1">'6.a'!M248</f>
        <v>275118</v>
      </c>
      <c r="K7" s="6">
        <f ca="1">'6.a'!N248</f>
        <v>0</v>
      </c>
      <c r="L7" s="6">
        <f ca="1">'6.a'!O248</f>
        <v>0</v>
      </c>
      <c r="M7" s="6">
        <f ca="1">'6.a'!P248</f>
        <v>1123206</v>
      </c>
      <c r="N7" s="6">
        <f ca="1">'6.a'!Q248</f>
        <v>0</v>
      </c>
      <c r="O7" s="6">
        <f ca="1">'6.a'!R248</f>
        <v>0</v>
      </c>
      <c r="P7" s="6">
        <f ca="1">'6.a'!S248</f>
        <v>0</v>
      </c>
      <c r="Q7" s="6">
        <f ca="1">'6.a'!T248</f>
        <v>0</v>
      </c>
    </row>
    <row r="8" spans="1:17" s="30" customFormat="1" ht="14.1" customHeight="1">
      <c r="A8" s="5"/>
      <c r="B8" s="5">
        <v>15</v>
      </c>
      <c r="C8" s="33" t="s">
        <v>1012</v>
      </c>
      <c r="D8" s="6">
        <v>2552023</v>
      </c>
      <c r="E8" s="6">
        <v>2607701</v>
      </c>
      <c r="F8" s="207">
        <f ca="1">'6.a'!I517</f>
        <v>2233994</v>
      </c>
      <c r="G8" s="212">
        <f t="shared" si="0"/>
        <v>85.669100867008908</v>
      </c>
      <c r="H8" s="6">
        <f ca="1">'6.a'!K517</f>
        <v>6763</v>
      </c>
      <c r="I8" s="6">
        <f ca="1">'6.a'!L517</f>
        <v>2668</v>
      </c>
      <c r="J8" s="6">
        <f ca="1">'6.a'!M517</f>
        <v>1330424</v>
      </c>
      <c r="K8" s="6">
        <f ca="1">'6.a'!N517</f>
        <v>0</v>
      </c>
      <c r="L8" s="6">
        <f ca="1">'6.a'!O517</f>
        <v>54097</v>
      </c>
      <c r="M8" s="6">
        <f ca="1">'6.a'!P517</f>
        <v>109394</v>
      </c>
      <c r="N8" s="6">
        <f ca="1">'6.a'!Q517</f>
        <v>525067</v>
      </c>
      <c r="O8" s="6">
        <f ca="1">'6.a'!R517</f>
        <v>205581</v>
      </c>
      <c r="P8" s="6">
        <f ca="1">'6.a'!S517</f>
        <v>0</v>
      </c>
      <c r="Q8" s="6">
        <f ca="1">'6.a'!T517</f>
        <v>0</v>
      </c>
    </row>
    <row r="9" spans="1:17" s="30" customFormat="1" ht="14.1" customHeight="1">
      <c r="A9" s="5"/>
      <c r="B9" s="5">
        <v>16</v>
      </c>
      <c r="C9" s="33" t="s">
        <v>213</v>
      </c>
      <c r="D9" s="6">
        <v>3082523</v>
      </c>
      <c r="E9" s="6">
        <v>8763837</v>
      </c>
      <c r="F9" s="207">
        <f ca="1">'6.a'!I643</f>
        <v>1100203</v>
      </c>
      <c r="G9" s="212">
        <f t="shared" si="0"/>
        <v>12.553896198662754</v>
      </c>
      <c r="H9" s="6">
        <f ca="1">'6.a'!K643</f>
        <v>0</v>
      </c>
      <c r="I9" s="6">
        <f ca="1">'6.a'!L643</f>
        <v>0</v>
      </c>
      <c r="J9" s="6">
        <f ca="1">'6.a'!M643</f>
        <v>182881</v>
      </c>
      <c r="K9" s="6">
        <f ca="1">'6.a'!N643</f>
        <v>0</v>
      </c>
      <c r="L9" s="6">
        <f ca="1">'6.a'!O643</f>
        <v>8220</v>
      </c>
      <c r="M9" s="6">
        <f ca="1">'6.a'!P643</f>
        <v>683923</v>
      </c>
      <c r="N9" s="6">
        <f ca="1">'6.a'!Q643</f>
        <v>172349</v>
      </c>
      <c r="O9" s="6">
        <f ca="1">'6.a'!R643</f>
        <v>52830</v>
      </c>
      <c r="P9" s="6">
        <f ca="1">'6.a'!S643</f>
        <v>0</v>
      </c>
      <c r="Q9" s="6">
        <f ca="1">'6.a'!T643</f>
        <v>0</v>
      </c>
    </row>
    <row r="10" spans="1:17" s="30" customFormat="1" ht="14.1" customHeight="1">
      <c r="A10" s="5"/>
      <c r="B10" s="5">
        <v>17</v>
      </c>
      <c r="C10" s="33" t="s">
        <v>1013</v>
      </c>
      <c r="D10" s="6">
        <v>255007</v>
      </c>
      <c r="E10" s="6">
        <v>2221794</v>
      </c>
      <c r="F10" s="207">
        <f ca="1">'6.a'!I675</f>
        <v>1110030</v>
      </c>
      <c r="G10" s="212">
        <f t="shared" si="0"/>
        <v>49.960977480360462</v>
      </c>
      <c r="H10" s="6">
        <f ca="1">'6.a'!K675</f>
        <v>0</v>
      </c>
      <c r="I10" s="6">
        <f ca="1">'6.a'!L675</f>
        <v>0</v>
      </c>
      <c r="J10" s="6">
        <f ca="1">'6.a'!M675</f>
        <v>48393</v>
      </c>
      <c r="K10" s="6">
        <f ca="1">'6.a'!N675</f>
        <v>0</v>
      </c>
      <c r="L10" s="6">
        <f ca="1">'6.a'!O675</f>
        <v>0</v>
      </c>
      <c r="M10" s="6">
        <f ca="1">'6.a'!P675</f>
        <v>1021604</v>
      </c>
      <c r="N10" s="6">
        <f ca="1">'6.a'!Q675</f>
        <v>1200</v>
      </c>
      <c r="O10" s="6">
        <f ca="1">'6.a'!R675</f>
        <v>38833</v>
      </c>
      <c r="P10" s="6">
        <f ca="1">'6.a'!S675</f>
        <v>0</v>
      </c>
      <c r="Q10" s="6">
        <f ca="1">'6.a'!T675</f>
        <v>0</v>
      </c>
    </row>
    <row r="11" spans="1:17" s="30" customFormat="1" ht="14.1" customHeight="1">
      <c r="A11" s="5"/>
      <c r="B11" s="5">
        <v>18</v>
      </c>
      <c r="C11" s="113" t="s">
        <v>632</v>
      </c>
      <c r="D11" s="92">
        <v>120847</v>
      </c>
      <c r="E11" s="92">
        <v>144431</v>
      </c>
      <c r="F11" s="207">
        <f ca="1">'6.a'!I699</f>
        <v>122795</v>
      </c>
      <c r="G11" s="212">
        <f t="shared" si="0"/>
        <v>85.019836461701431</v>
      </c>
      <c r="H11" s="6">
        <f ca="1">'6.a'!K699</f>
        <v>0</v>
      </c>
      <c r="I11" s="6">
        <f ca="1">'6.a'!L699</f>
        <v>0</v>
      </c>
      <c r="J11" s="6">
        <f ca="1">'6.a'!M699</f>
        <v>47176</v>
      </c>
      <c r="K11" s="6">
        <f ca="1">'6.a'!N699</f>
        <v>0</v>
      </c>
      <c r="L11" s="6">
        <f ca="1">'6.a'!O699</f>
        <v>22743</v>
      </c>
      <c r="M11" s="6">
        <f ca="1">'6.a'!P699</f>
        <v>26816</v>
      </c>
      <c r="N11" s="6">
        <f ca="1">'6.a'!Q699</f>
        <v>25110</v>
      </c>
      <c r="O11" s="6">
        <f ca="1">'6.a'!R699</f>
        <v>950</v>
      </c>
      <c r="P11" s="6">
        <f ca="1">'6.a'!S699</f>
        <v>0</v>
      </c>
      <c r="Q11" s="6">
        <f ca="1">'6.a'!T699</f>
        <v>0</v>
      </c>
    </row>
    <row r="12" spans="1:17" s="30" customFormat="1" ht="14.1" customHeight="1">
      <c r="A12" s="5"/>
      <c r="B12" s="5">
        <v>19</v>
      </c>
      <c r="C12" s="32" t="s">
        <v>1014</v>
      </c>
      <c r="D12" s="209">
        <v>970001</v>
      </c>
      <c r="E12" s="209">
        <v>1162288</v>
      </c>
      <c r="F12" s="207">
        <f ca="1">'6.a'!I737</f>
        <v>934534</v>
      </c>
      <c r="G12" s="212">
        <f t="shared" si="0"/>
        <v>80.404684553226048</v>
      </c>
      <c r="H12" s="6">
        <f ca="1">'6.a'!K737</f>
        <v>0</v>
      </c>
      <c r="I12" s="6">
        <f ca="1">'6.a'!L737</f>
        <v>0</v>
      </c>
      <c r="J12" s="6">
        <f ca="1">'6.a'!M737</f>
        <v>127938</v>
      </c>
      <c r="K12" s="6">
        <f ca="1">'6.a'!N737</f>
        <v>0</v>
      </c>
      <c r="L12" s="6">
        <f ca="1">'6.a'!O737</f>
        <v>729220</v>
      </c>
      <c r="M12" s="6">
        <f ca="1">'6.a'!P737</f>
        <v>0</v>
      </c>
      <c r="N12" s="6">
        <f ca="1">'6.a'!Q737</f>
        <v>0</v>
      </c>
      <c r="O12" s="6">
        <f ca="1">'6.a'!R737</f>
        <v>3605</v>
      </c>
      <c r="P12" s="6">
        <f ca="1">'6.a'!S737</f>
        <v>1200</v>
      </c>
      <c r="Q12" s="6">
        <f ca="1">'6.a'!T737</f>
        <v>72571</v>
      </c>
    </row>
    <row r="13" spans="1:17" s="30" customFormat="1" ht="25.5" customHeight="1">
      <c r="A13" s="5"/>
      <c r="B13" s="5">
        <v>20</v>
      </c>
      <c r="C13" s="32" t="s">
        <v>668</v>
      </c>
      <c r="D13" s="209"/>
      <c r="E13" s="209"/>
      <c r="F13" s="207"/>
      <c r="G13" s="212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s="30" customFormat="1" ht="27" customHeight="1">
      <c r="A14" s="5"/>
      <c r="B14" s="5">
        <v>21</v>
      </c>
      <c r="C14" s="114" t="s">
        <v>1574</v>
      </c>
      <c r="D14" s="210">
        <v>676336</v>
      </c>
      <c r="E14" s="210">
        <v>693309</v>
      </c>
      <c r="F14" s="207">
        <f ca="1">'6.a'!I784</f>
        <v>626634</v>
      </c>
      <c r="G14" s="212">
        <f t="shared" si="0"/>
        <v>90.38307594449229</v>
      </c>
      <c r="H14" s="6">
        <f ca="1">'6.a'!K784</f>
        <v>125861</v>
      </c>
      <c r="I14" s="6">
        <f ca="1">'6.a'!L784</f>
        <v>42457</v>
      </c>
      <c r="J14" s="6">
        <f ca="1">'6.a'!M784</f>
        <v>101293</v>
      </c>
      <c r="K14" s="6">
        <f ca="1">'6.a'!N784</f>
        <v>0</v>
      </c>
      <c r="L14" s="6">
        <f ca="1">'6.a'!O784</f>
        <v>180908</v>
      </c>
      <c r="M14" s="6">
        <f ca="1">'6.a'!P784</f>
        <v>174557</v>
      </c>
      <c r="N14" s="6">
        <f ca="1">'6.a'!Q784</f>
        <v>0</v>
      </c>
      <c r="O14" s="6">
        <f ca="1">'6.a'!R784</f>
        <v>1558</v>
      </c>
      <c r="P14" s="6">
        <f ca="1">'6.a'!S784</f>
        <v>0</v>
      </c>
      <c r="Q14" s="6">
        <f ca="1">'6.a'!T784</f>
        <v>0</v>
      </c>
    </row>
    <row r="15" spans="1:17" s="30" customFormat="1" ht="12.95" customHeight="1">
      <c r="A15" s="5"/>
      <c r="B15" s="5">
        <v>30</v>
      </c>
      <c r="C15" s="7" t="s">
        <v>1947</v>
      </c>
      <c r="D15" s="6">
        <v>331770</v>
      </c>
      <c r="E15" s="6">
        <v>274823</v>
      </c>
      <c r="F15" s="207">
        <f ca="1">'6.a'!I811</f>
        <v>0</v>
      </c>
      <c r="G15" s="212">
        <f t="shared" si="0"/>
        <v>0</v>
      </c>
      <c r="H15" s="6">
        <f ca="1">'6.a'!K811</f>
        <v>0</v>
      </c>
      <c r="I15" s="6">
        <f ca="1">'6.a'!L811</f>
        <v>0</v>
      </c>
      <c r="J15" s="6">
        <f ca="1">'6.a'!M811</f>
        <v>0</v>
      </c>
      <c r="K15" s="6">
        <f ca="1">'6.a'!N811</f>
        <v>0</v>
      </c>
      <c r="L15" s="6">
        <f ca="1">'6.a'!O811</f>
        <v>0</v>
      </c>
      <c r="M15" s="6">
        <f ca="1">'6.a'!P811</f>
        <v>0</v>
      </c>
      <c r="N15" s="6">
        <f ca="1">'6.a'!Q811</f>
        <v>0</v>
      </c>
      <c r="O15" s="6">
        <f ca="1">'6.a'!R811</f>
        <v>0</v>
      </c>
      <c r="P15" s="6">
        <f ca="1">'6.a'!S811</f>
        <v>0</v>
      </c>
      <c r="Q15" s="6">
        <f ca="1">'6.a'!T811</f>
        <v>0</v>
      </c>
    </row>
    <row r="16" spans="1:17" s="31" customFormat="1" ht="34.5" customHeight="1">
      <c r="A16" s="256"/>
      <c r="B16" s="256"/>
      <c r="C16" s="236" t="s">
        <v>190</v>
      </c>
      <c r="D16" s="257">
        <f>SUM(D5:D15)</f>
        <v>10661626</v>
      </c>
      <c r="E16" s="257">
        <f>SUM(E5:E15)</f>
        <v>18616932</v>
      </c>
      <c r="F16" s="257">
        <f>SUM(F5:F15)</f>
        <v>8572339</v>
      </c>
      <c r="G16" s="298">
        <f t="shared" si="0"/>
        <v>46.045927438527471</v>
      </c>
      <c r="H16" s="258">
        <f>SUM(H3:H15)</f>
        <v>136093</v>
      </c>
      <c r="I16" s="258">
        <f>SUM(I3:I15)</f>
        <v>49712</v>
      </c>
      <c r="J16" s="258">
        <f t="shared" ref="J16:Q16" si="1">SUM(J5:J15)</f>
        <v>2200050</v>
      </c>
      <c r="K16" s="258">
        <f t="shared" si="1"/>
        <v>130781</v>
      </c>
      <c r="L16" s="258">
        <f t="shared" si="1"/>
        <v>1589014</v>
      </c>
      <c r="M16" s="258">
        <f t="shared" si="1"/>
        <v>3200941</v>
      </c>
      <c r="N16" s="258">
        <f t="shared" si="1"/>
        <v>780332</v>
      </c>
      <c r="O16" s="258">
        <f t="shared" si="1"/>
        <v>411645</v>
      </c>
      <c r="P16" s="258">
        <f t="shared" si="1"/>
        <v>1200</v>
      </c>
      <c r="Q16" s="258">
        <f t="shared" si="1"/>
        <v>72571</v>
      </c>
    </row>
    <row r="17" spans="1:17" s="31" customFormat="1" ht="21" customHeight="1">
      <c r="A17" s="10">
        <v>2</v>
      </c>
      <c r="B17" s="10"/>
      <c r="C17" s="115" t="s">
        <v>223</v>
      </c>
      <c r="D17" s="211">
        <v>6586027</v>
      </c>
      <c r="E17" s="211">
        <v>7167119</v>
      </c>
      <c r="F17" s="211">
        <f ca="1">'8'!E22</f>
        <v>6776755</v>
      </c>
      <c r="G17" s="212">
        <f t="shared" si="0"/>
        <v>94.553404233974618</v>
      </c>
      <c r="H17" s="9">
        <f ca="1">'8'!G22</f>
        <v>3267085</v>
      </c>
      <c r="I17" s="9">
        <f ca="1">'8'!H22</f>
        <v>919236</v>
      </c>
      <c r="J17" s="9">
        <f ca="1">'8'!I22</f>
        <v>2415657</v>
      </c>
      <c r="K17" s="9">
        <f ca="1">'8'!J22</f>
        <v>8290</v>
      </c>
      <c r="L17" s="9">
        <f ca="1">'8'!K22</f>
        <v>29841</v>
      </c>
      <c r="M17" s="9">
        <f ca="1">'8'!L22</f>
        <v>106217</v>
      </c>
      <c r="N17" s="9">
        <f ca="1">'8'!M22</f>
        <v>30429</v>
      </c>
      <c r="O17" s="9">
        <f ca="1">'8'!N22</f>
        <v>0</v>
      </c>
      <c r="P17" s="9"/>
      <c r="Q17" s="9"/>
    </row>
    <row r="18" spans="1:17" s="31" customFormat="1" ht="24.75" customHeight="1">
      <c r="A18" s="256"/>
      <c r="B18" s="256"/>
      <c r="C18" s="259" t="s">
        <v>210</v>
      </c>
      <c r="D18" s="258">
        <f>SUM(D16:D17)</f>
        <v>17247653</v>
      </c>
      <c r="E18" s="258">
        <f>SUM(E16:E17)</f>
        <v>25784051</v>
      </c>
      <c r="F18" s="258">
        <f>SUM(F16:F17)</f>
        <v>15349094</v>
      </c>
      <c r="G18" s="298">
        <f t="shared" si="0"/>
        <v>59.529412193607591</v>
      </c>
      <c r="H18" s="258">
        <f t="shared" ref="H18:Q18" si="2">SUM(H16:H17)</f>
        <v>3403178</v>
      </c>
      <c r="I18" s="258">
        <f t="shared" si="2"/>
        <v>968948</v>
      </c>
      <c r="J18" s="258">
        <f t="shared" si="2"/>
        <v>4615707</v>
      </c>
      <c r="K18" s="258">
        <f t="shared" si="2"/>
        <v>139071</v>
      </c>
      <c r="L18" s="258">
        <f t="shared" si="2"/>
        <v>1618855</v>
      </c>
      <c r="M18" s="258">
        <f t="shared" si="2"/>
        <v>3307158</v>
      </c>
      <c r="N18" s="258">
        <f t="shared" si="2"/>
        <v>810761</v>
      </c>
      <c r="O18" s="258">
        <f t="shared" si="2"/>
        <v>411645</v>
      </c>
      <c r="P18" s="258">
        <f t="shared" si="2"/>
        <v>1200</v>
      </c>
      <c r="Q18" s="258">
        <f t="shared" si="2"/>
        <v>72571</v>
      </c>
    </row>
  </sheetData>
  <dataConsolidate/>
  <mergeCells count="7">
    <mergeCell ref="H1:O1"/>
    <mergeCell ref="P1:Q1"/>
    <mergeCell ref="A1:A2"/>
    <mergeCell ref="B1:B2"/>
    <mergeCell ref="C1:C2"/>
    <mergeCell ref="D1:E1"/>
    <mergeCell ref="F1:G1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5" orientation="landscape" horizontalDpi="300" verticalDpi="300" r:id="rId1"/>
  <headerFooter alignWithMargins="0">
    <oddHeader>&amp;C&amp;"Times New Roman CE,Félkövér dőlt"ZALAEGERSZEG MEGYEI JOGÚ VÁROS ÖNKORMÁNYZATÁNAK
2016.  ÉVI KIADÁSI ELŐIRÁNYZATAINAK TELJESÍTÉSE 
CÍMENKÉNTI BONTÁSBAN&amp;R&amp;"Times New Roman CE,Félkövér dőlt"6. tábla
Adatok: E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EQ814"/>
  <sheetViews>
    <sheetView zoomScale="106" zoomScaleNormal="106" zoomScaleSheetLayoutView="120" workbookViewId="0">
      <pane ySplit="2" topLeftCell="A817" activePane="bottomLeft" state="frozen"/>
      <selection activeCell="A26" sqref="A26"/>
      <selection pane="bottomLeft" activeCell="I817" sqref="I817"/>
    </sheetView>
  </sheetViews>
  <sheetFormatPr defaultRowHeight="12"/>
  <cols>
    <col min="1" max="1" width="3.33203125" style="1" customWidth="1"/>
    <col min="2" max="2" width="3.5" style="1" customWidth="1"/>
    <col min="3" max="3" width="4.83203125" style="1" customWidth="1"/>
    <col min="4" max="4" width="47.5" style="1" customWidth="1"/>
    <col min="5" max="5" width="3.1640625" style="1" customWidth="1"/>
    <col min="6" max="6" width="7.33203125" style="1" customWidth="1"/>
    <col min="7" max="8" width="11.1640625" style="1" customWidth="1"/>
    <col min="9" max="9" width="11.5" style="1" customWidth="1"/>
    <col min="10" max="10" width="6" style="1" customWidth="1"/>
    <col min="11" max="11" width="10.5" style="1" customWidth="1"/>
    <col min="12" max="12" width="8.33203125" style="1" customWidth="1"/>
    <col min="13" max="13" width="10.1640625" style="1" customWidth="1"/>
    <col min="14" max="14" width="8.83203125" style="1" customWidth="1"/>
    <col min="15" max="15" width="9.83203125" style="1" customWidth="1"/>
    <col min="16" max="16" width="10.1640625" style="1" customWidth="1"/>
    <col min="17" max="17" width="8.33203125" style="1" customWidth="1"/>
    <col min="18" max="18" width="8.1640625" style="1" customWidth="1"/>
    <col min="19" max="19" width="6.33203125" style="1" customWidth="1"/>
    <col min="20" max="20" width="7" style="1" customWidth="1"/>
    <col min="21" max="16384" width="9.33203125" style="1"/>
  </cols>
  <sheetData>
    <row r="1" spans="1:21" ht="24.75" customHeight="1">
      <c r="A1" s="1154" t="s">
        <v>1016</v>
      </c>
      <c r="B1" s="1154" t="s">
        <v>1017</v>
      </c>
      <c r="C1" s="1154" t="s">
        <v>1134</v>
      </c>
      <c r="D1" s="1156" t="s">
        <v>1011</v>
      </c>
      <c r="E1" s="1150" t="s">
        <v>220</v>
      </c>
      <c r="F1" s="1152" t="s">
        <v>1139</v>
      </c>
      <c r="G1" s="1161" t="s">
        <v>147</v>
      </c>
      <c r="H1" s="1162"/>
      <c r="I1" s="1161" t="s">
        <v>174</v>
      </c>
      <c r="J1" s="1162"/>
      <c r="K1" s="1158" t="s">
        <v>1025</v>
      </c>
      <c r="L1" s="1158"/>
      <c r="M1" s="1158"/>
      <c r="N1" s="1158"/>
      <c r="O1" s="1158"/>
      <c r="P1" s="1158"/>
      <c r="Q1" s="1158"/>
      <c r="R1" s="1158"/>
      <c r="S1" s="1159" t="s">
        <v>2008</v>
      </c>
      <c r="T1" s="1160"/>
    </row>
    <row r="2" spans="1:21" ht="98.25" customHeight="1" thickBot="1">
      <c r="A2" s="1155"/>
      <c r="B2" s="1155"/>
      <c r="C2" s="1155"/>
      <c r="D2" s="1157"/>
      <c r="E2" s="1151"/>
      <c r="F2" s="1153"/>
      <c r="G2" s="404" t="s">
        <v>148</v>
      </c>
      <c r="H2" s="404" t="s">
        <v>173</v>
      </c>
      <c r="I2" s="404" t="s">
        <v>176</v>
      </c>
      <c r="J2" s="404" t="s">
        <v>175</v>
      </c>
      <c r="K2" s="498" t="s">
        <v>363</v>
      </c>
      <c r="L2" s="496" t="s">
        <v>41</v>
      </c>
      <c r="M2" s="496" t="s">
        <v>214</v>
      </c>
      <c r="N2" s="496" t="s">
        <v>1026</v>
      </c>
      <c r="O2" s="496" t="s">
        <v>366</v>
      </c>
      <c r="P2" s="496" t="s">
        <v>1829</v>
      </c>
      <c r="Q2" s="496" t="s">
        <v>1830</v>
      </c>
      <c r="R2" s="496" t="s">
        <v>1569</v>
      </c>
      <c r="S2" s="497" t="s">
        <v>1572</v>
      </c>
      <c r="T2" s="497" t="s">
        <v>300</v>
      </c>
      <c r="U2" s="27"/>
    </row>
    <row r="3" spans="1:21" ht="16.5" customHeight="1">
      <c r="A3" s="81">
        <v>1</v>
      </c>
      <c r="B3" s="2"/>
      <c r="C3" s="361"/>
      <c r="D3" s="3" t="s">
        <v>225</v>
      </c>
      <c r="E3" s="82"/>
      <c r="F3" s="192"/>
      <c r="G3" s="213"/>
      <c r="H3" s="213"/>
      <c r="I3" s="213"/>
      <c r="J3" s="420"/>
      <c r="K3" s="419"/>
      <c r="L3" s="4"/>
      <c r="M3" s="4"/>
      <c r="N3" s="4"/>
      <c r="O3" s="4"/>
      <c r="P3" s="4"/>
      <c r="Q3" s="4"/>
      <c r="R3" s="4"/>
      <c r="S3" s="4"/>
      <c r="T3" s="4"/>
    </row>
    <row r="4" spans="1:21" ht="12.75" customHeight="1">
      <c r="A4" s="2">
        <v>1</v>
      </c>
      <c r="B4" s="2">
        <v>1</v>
      </c>
      <c r="C4" s="2"/>
      <c r="D4" s="3" t="s">
        <v>1837</v>
      </c>
      <c r="E4" s="22"/>
      <c r="F4" s="20"/>
      <c r="G4" s="26"/>
      <c r="H4" s="26"/>
      <c r="I4" s="26"/>
      <c r="J4" s="421"/>
      <c r="K4" s="419"/>
      <c r="L4" s="4"/>
      <c r="M4" s="4"/>
      <c r="N4" s="4"/>
      <c r="O4" s="4"/>
      <c r="P4" s="4"/>
      <c r="Q4" s="4"/>
      <c r="R4" s="4"/>
      <c r="S4" s="4"/>
      <c r="T4" s="4"/>
    </row>
    <row r="5" spans="1:21">
      <c r="A5" s="8">
        <v>1</v>
      </c>
      <c r="B5" s="8">
        <v>12</v>
      </c>
      <c r="C5" s="8"/>
      <c r="D5" s="362" t="s">
        <v>1835</v>
      </c>
      <c r="E5" s="123"/>
      <c r="F5" s="10"/>
      <c r="G5" s="116"/>
      <c r="H5" s="116"/>
      <c r="I5" s="116"/>
      <c r="J5" s="422"/>
      <c r="K5" s="417"/>
      <c r="L5" s="92"/>
      <c r="M5" s="92"/>
      <c r="N5" s="92"/>
      <c r="O5" s="92"/>
      <c r="P5" s="92"/>
      <c r="Q5" s="92"/>
      <c r="R5" s="92"/>
      <c r="S5" s="92"/>
      <c r="T5" s="92"/>
    </row>
    <row r="6" spans="1:21" ht="14.45" customHeight="1">
      <c r="A6" s="8"/>
      <c r="B6" s="8"/>
      <c r="C6" s="124"/>
      <c r="D6" s="94" t="s">
        <v>141</v>
      </c>
      <c r="E6" s="125"/>
      <c r="F6" s="363"/>
      <c r="G6" s="26"/>
      <c r="H6" s="26"/>
      <c r="I6" s="26"/>
      <c r="J6" s="423"/>
      <c r="K6" s="417"/>
      <c r="L6" s="92"/>
      <c r="M6" s="92"/>
      <c r="N6" s="92"/>
      <c r="O6" s="92"/>
      <c r="P6" s="126"/>
      <c r="Q6" s="126"/>
      <c r="R6" s="126"/>
      <c r="S6" s="126"/>
      <c r="T6" s="126"/>
    </row>
    <row r="7" spans="1:21" ht="14.45" customHeight="1">
      <c r="A7" s="8"/>
      <c r="B7" s="8"/>
      <c r="C7" s="124"/>
      <c r="D7" s="11" t="s">
        <v>532</v>
      </c>
      <c r="E7" s="127">
        <v>2</v>
      </c>
      <c r="F7" s="8">
        <v>121103</v>
      </c>
      <c r="G7" s="92">
        <v>6156</v>
      </c>
      <c r="H7" s="92">
        <v>6156</v>
      </c>
      <c r="I7" s="92">
        <f>SUM(K7:T7)</f>
        <v>5161</v>
      </c>
      <c r="J7" s="532">
        <f>I7/H7*100</f>
        <v>83.836907082521122</v>
      </c>
      <c r="K7" s="417"/>
      <c r="L7" s="92"/>
      <c r="M7" s="92"/>
      <c r="N7" s="92">
        <v>5161</v>
      </c>
      <c r="O7" s="92"/>
      <c r="P7" s="92"/>
      <c r="Q7" s="92"/>
      <c r="R7" s="92"/>
      <c r="S7" s="92"/>
      <c r="T7" s="92"/>
    </row>
    <row r="8" spans="1:21" ht="14.45" customHeight="1">
      <c r="A8" s="8"/>
      <c r="B8" s="8"/>
      <c r="C8" s="124"/>
      <c r="D8" s="11" t="s">
        <v>1142</v>
      </c>
      <c r="E8" s="127"/>
      <c r="F8" s="8"/>
      <c r="G8" s="92"/>
      <c r="H8" s="92"/>
      <c r="I8" s="92"/>
      <c r="J8" s="532"/>
      <c r="K8" s="417"/>
      <c r="L8" s="92"/>
      <c r="M8" s="92"/>
      <c r="N8" s="92"/>
      <c r="O8" s="92"/>
      <c r="P8" s="126"/>
      <c r="Q8" s="126"/>
      <c r="R8" s="126"/>
      <c r="S8" s="126"/>
      <c r="T8" s="126"/>
    </row>
    <row r="9" spans="1:21" ht="14.45" customHeight="1">
      <c r="A9" s="8"/>
      <c r="B9" s="8"/>
      <c r="C9" s="124"/>
      <c r="D9" s="11" t="s">
        <v>533</v>
      </c>
      <c r="E9" s="127">
        <v>2</v>
      </c>
      <c r="F9" s="8">
        <v>121114</v>
      </c>
      <c r="G9" s="92">
        <v>10000</v>
      </c>
      <c r="H9" s="92">
        <v>10351</v>
      </c>
      <c r="I9" s="92">
        <f>SUM(K9:T9)</f>
        <v>10351</v>
      </c>
      <c r="J9" s="532">
        <f>I9/H9*100</f>
        <v>100</v>
      </c>
      <c r="K9" s="417"/>
      <c r="L9" s="92"/>
      <c r="M9" s="92"/>
      <c r="N9" s="92">
        <v>10351</v>
      </c>
      <c r="O9" s="92"/>
      <c r="P9" s="92"/>
      <c r="Q9" s="92"/>
      <c r="R9" s="92"/>
      <c r="S9" s="92"/>
      <c r="T9" s="92"/>
    </row>
    <row r="10" spans="1:21" ht="14.45" customHeight="1">
      <c r="A10" s="8"/>
      <c r="B10" s="8"/>
      <c r="C10" s="124"/>
      <c r="D10" s="11" t="s">
        <v>2009</v>
      </c>
      <c r="E10" s="127">
        <v>2</v>
      </c>
      <c r="F10" s="8">
        <v>121104</v>
      </c>
      <c r="G10" s="92">
        <v>26000</v>
      </c>
      <c r="H10" s="92">
        <v>23718</v>
      </c>
      <c r="I10" s="92">
        <f>SUM(K10:T10)</f>
        <v>19467</v>
      </c>
      <c r="J10" s="532">
        <f>I10/H10*100</f>
        <v>82.076903617505693</v>
      </c>
      <c r="K10" s="417"/>
      <c r="L10" s="92"/>
      <c r="M10" s="92"/>
      <c r="N10" s="92">
        <v>19467</v>
      </c>
      <c r="O10" s="92"/>
      <c r="P10" s="92"/>
      <c r="Q10" s="92"/>
      <c r="R10" s="92"/>
      <c r="S10" s="92"/>
      <c r="T10" s="92"/>
    </row>
    <row r="11" spans="1:21" ht="14.45" customHeight="1">
      <c r="A11" s="8"/>
      <c r="B11" s="8"/>
      <c r="C11" s="124"/>
      <c r="D11" s="11" t="s">
        <v>2010</v>
      </c>
      <c r="E11" s="127">
        <v>2</v>
      </c>
      <c r="F11" s="8">
        <v>121106</v>
      </c>
      <c r="G11" s="92"/>
      <c r="H11" s="92">
        <v>2000</v>
      </c>
      <c r="I11" s="92">
        <f>SUM(K11:T11)</f>
        <v>1094</v>
      </c>
      <c r="J11" s="532">
        <f>I11/H11*100</f>
        <v>54.7</v>
      </c>
      <c r="K11" s="417"/>
      <c r="L11" s="92"/>
      <c r="M11" s="92"/>
      <c r="N11" s="92">
        <v>1094</v>
      </c>
      <c r="O11" s="92"/>
      <c r="P11" s="92"/>
      <c r="Q11" s="92"/>
      <c r="R11" s="92"/>
      <c r="S11" s="92"/>
      <c r="T11" s="92"/>
    </row>
    <row r="12" spans="1:21" ht="14.45" customHeight="1">
      <c r="A12" s="8"/>
      <c r="B12" s="8"/>
      <c r="C12" s="124"/>
      <c r="D12" s="11" t="s">
        <v>1020</v>
      </c>
      <c r="E12" s="127"/>
      <c r="F12" s="8"/>
      <c r="G12" s="92"/>
      <c r="H12" s="92"/>
      <c r="I12" s="92"/>
      <c r="J12" s="532"/>
      <c r="K12" s="417"/>
      <c r="L12" s="92"/>
      <c r="M12" s="92"/>
      <c r="N12" s="92"/>
      <c r="O12" s="92"/>
      <c r="P12" s="126"/>
      <c r="Q12" s="126"/>
      <c r="R12" s="126"/>
      <c r="S12" s="126"/>
      <c r="T12" s="126"/>
    </row>
    <row r="13" spans="1:21" ht="14.45" customHeight="1">
      <c r="A13" s="8"/>
      <c r="B13" s="8"/>
      <c r="C13" s="124"/>
      <c r="D13" s="11" t="s">
        <v>534</v>
      </c>
      <c r="E13" s="127">
        <v>2</v>
      </c>
      <c r="F13" s="8">
        <v>121110</v>
      </c>
      <c r="G13" s="92">
        <v>160</v>
      </c>
      <c r="H13" s="92">
        <v>160</v>
      </c>
      <c r="I13" s="92">
        <f t="shared" ref="I13:I19" si="0">SUM(K13:T13)</f>
        <v>148</v>
      </c>
      <c r="J13" s="532">
        <f t="shared" ref="J13:J18" si="1">I13/H13*100</f>
        <v>92.5</v>
      </c>
      <c r="K13" s="417"/>
      <c r="L13" s="92"/>
      <c r="M13" s="92"/>
      <c r="N13" s="92">
        <v>148</v>
      </c>
      <c r="O13" s="92"/>
      <c r="P13" s="92"/>
      <c r="Q13" s="92"/>
      <c r="R13" s="92"/>
      <c r="S13" s="92"/>
      <c r="T13" s="92"/>
    </row>
    <row r="14" spans="1:21" ht="14.45" customHeight="1">
      <c r="A14" s="8"/>
      <c r="B14" s="8"/>
      <c r="C14" s="124"/>
      <c r="D14" s="11" t="s">
        <v>535</v>
      </c>
      <c r="E14" s="127">
        <v>2</v>
      </c>
      <c r="F14" s="8">
        <v>121111</v>
      </c>
      <c r="G14" s="92">
        <v>720</v>
      </c>
      <c r="H14" s="92">
        <v>720</v>
      </c>
      <c r="I14" s="92">
        <f t="shared" si="0"/>
        <v>407</v>
      </c>
      <c r="J14" s="532">
        <f t="shared" si="1"/>
        <v>56.527777777777779</v>
      </c>
      <c r="K14" s="417"/>
      <c r="L14" s="92"/>
      <c r="M14" s="92"/>
      <c r="N14" s="92">
        <v>407</v>
      </c>
      <c r="O14" s="92"/>
      <c r="P14" s="92"/>
      <c r="Q14" s="92"/>
      <c r="R14" s="92"/>
      <c r="S14" s="92"/>
      <c r="T14" s="92"/>
    </row>
    <row r="15" spans="1:21" ht="14.45" customHeight="1">
      <c r="A15" s="8"/>
      <c r="B15" s="8"/>
      <c r="C15" s="124"/>
      <c r="D15" s="11" t="s">
        <v>2011</v>
      </c>
      <c r="E15" s="127">
        <v>2</v>
      </c>
      <c r="F15" s="8">
        <v>121115</v>
      </c>
      <c r="G15" s="92">
        <v>6412</v>
      </c>
      <c r="H15" s="92">
        <v>6412</v>
      </c>
      <c r="I15" s="92">
        <f t="shared" si="0"/>
        <v>3446</v>
      </c>
      <c r="J15" s="532">
        <f t="shared" si="1"/>
        <v>53.742981908920775</v>
      </c>
      <c r="K15" s="417"/>
      <c r="L15" s="92"/>
      <c r="M15" s="92"/>
      <c r="N15" s="92">
        <v>3446</v>
      </c>
      <c r="O15" s="92"/>
      <c r="P15" s="92"/>
      <c r="Q15" s="92"/>
      <c r="R15" s="92"/>
      <c r="S15" s="92"/>
      <c r="T15" s="92"/>
    </row>
    <row r="16" spans="1:21" ht="14.45" customHeight="1">
      <c r="A16" s="8"/>
      <c r="B16" s="8"/>
      <c r="C16" s="124"/>
      <c r="D16" s="11" t="s">
        <v>2012</v>
      </c>
      <c r="E16" s="127">
        <v>2</v>
      </c>
      <c r="F16" s="363">
        <v>121127</v>
      </c>
      <c r="G16" s="26">
        <v>4600</v>
      </c>
      <c r="H16" s="26">
        <v>4592</v>
      </c>
      <c r="I16" s="92">
        <f t="shared" si="0"/>
        <v>4357</v>
      </c>
      <c r="J16" s="532">
        <f t="shared" si="1"/>
        <v>94.882404181184668</v>
      </c>
      <c r="K16" s="417"/>
      <c r="L16" s="92"/>
      <c r="M16" s="92"/>
      <c r="N16" s="92">
        <v>4357</v>
      </c>
      <c r="O16" s="92"/>
      <c r="P16" s="92"/>
      <c r="Q16" s="92"/>
      <c r="R16" s="92"/>
      <c r="S16" s="92"/>
      <c r="T16" s="92"/>
    </row>
    <row r="17" spans="1:20" ht="14.45" customHeight="1">
      <c r="A17" s="8"/>
      <c r="B17" s="8"/>
      <c r="C17" s="124"/>
      <c r="D17" s="11" t="s">
        <v>2013</v>
      </c>
      <c r="E17" s="127">
        <v>2</v>
      </c>
      <c r="F17" s="363">
        <v>121128</v>
      </c>
      <c r="G17" s="26">
        <v>700</v>
      </c>
      <c r="H17" s="26">
        <v>848</v>
      </c>
      <c r="I17" s="92">
        <f t="shared" si="0"/>
        <v>848</v>
      </c>
      <c r="J17" s="532">
        <f t="shared" si="1"/>
        <v>100</v>
      </c>
      <c r="K17" s="417"/>
      <c r="L17" s="92"/>
      <c r="M17" s="92"/>
      <c r="N17" s="92">
        <v>848</v>
      </c>
      <c r="O17" s="92"/>
      <c r="P17" s="92"/>
      <c r="Q17" s="92"/>
      <c r="R17" s="92"/>
      <c r="S17" s="92"/>
      <c r="T17" s="92"/>
    </row>
    <row r="18" spans="1:20" ht="14.45" customHeight="1">
      <c r="A18" s="8"/>
      <c r="B18" s="8"/>
      <c r="C18" s="124"/>
      <c r="D18" s="11" t="s">
        <v>2014</v>
      </c>
      <c r="E18" s="127">
        <v>2</v>
      </c>
      <c r="F18" s="363">
        <v>121129</v>
      </c>
      <c r="G18" s="26">
        <v>8000</v>
      </c>
      <c r="H18" s="26">
        <v>8187</v>
      </c>
      <c r="I18" s="92">
        <f t="shared" si="0"/>
        <v>8187</v>
      </c>
      <c r="J18" s="532">
        <f t="shared" si="1"/>
        <v>100</v>
      </c>
      <c r="K18" s="417"/>
      <c r="L18" s="92"/>
      <c r="M18" s="92"/>
      <c r="N18" s="92">
        <v>8012</v>
      </c>
      <c r="O18" s="92">
        <v>175</v>
      </c>
      <c r="P18" s="92"/>
      <c r="Q18" s="92"/>
      <c r="R18" s="92"/>
      <c r="S18" s="92"/>
      <c r="T18" s="92"/>
    </row>
    <row r="19" spans="1:20" ht="14.45" customHeight="1">
      <c r="A19" s="8"/>
      <c r="B19" s="8"/>
      <c r="C19" s="124"/>
      <c r="D19" s="9" t="s">
        <v>2243</v>
      </c>
      <c r="E19" s="165">
        <v>1</v>
      </c>
      <c r="F19" s="583">
        <v>121124</v>
      </c>
      <c r="G19" s="26"/>
      <c r="H19" s="26">
        <v>8526</v>
      </c>
      <c r="I19" s="92">
        <f t="shared" si="0"/>
        <v>8497</v>
      </c>
      <c r="J19" s="532"/>
      <c r="K19" s="417"/>
      <c r="L19" s="92"/>
      <c r="M19" s="92"/>
      <c r="N19" s="92">
        <v>8497</v>
      </c>
      <c r="O19" s="92"/>
      <c r="P19" s="92"/>
      <c r="Q19" s="92"/>
      <c r="R19" s="92"/>
      <c r="S19" s="92"/>
      <c r="T19" s="92"/>
    </row>
    <row r="20" spans="1:20" ht="27" customHeight="1">
      <c r="A20" s="8"/>
      <c r="B20" s="8"/>
      <c r="C20" s="124"/>
      <c r="D20" s="424" t="s">
        <v>2015</v>
      </c>
      <c r="E20" s="127"/>
      <c r="F20" s="363"/>
      <c r="G20" s="26"/>
      <c r="H20" s="26"/>
      <c r="I20" s="92"/>
      <c r="J20" s="532"/>
      <c r="K20" s="417"/>
      <c r="L20" s="92"/>
      <c r="M20" s="92"/>
      <c r="N20" s="92"/>
      <c r="O20" s="92"/>
      <c r="P20" s="126"/>
      <c r="Q20" s="126"/>
      <c r="R20" s="126"/>
      <c r="S20" s="126"/>
      <c r="T20" s="126"/>
    </row>
    <row r="21" spans="1:20" ht="14.45" customHeight="1">
      <c r="A21" s="8"/>
      <c r="B21" s="8"/>
      <c r="C21" s="124"/>
      <c r="D21" s="11" t="s">
        <v>2016</v>
      </c>
      <c r="E21" s="127">
        <v>2</v>
      </c>
      <c r="F21" s="363">
        <v>121131</v>
      </c>
      <c r="G21" s="26">
        <v>3780</v>
      </c>
      <c r="H21" s="26">
        <v>3780</v>
      </c>
      <c r="I21" s="92">
        <f>SUM(K21:T21)</f>
        <v>2410</v>
      </c>
      <c r="J21" s="532">
        <f>I21/H21*100</f>
        <v>63.756613756613753</v>
      </c>
      <c r="K21" s="417"/>
      <c r="L21" s="92"/>
      <c r="M21" s="92"/>
      <c r="N21" s="92">
        <v>2410</v>
      </c>
      <c r="O21" s="92"/>
      <c r="P21" s="92"/>
      <c r="Q21" s="92"/>
      <c r="R21" s="92"/>
      <c r="S21" s="92"/>
      <c r="T21" s="92"/>
    </row>
    <row r="22" spans="1:20" ht="14.45" customHeight="1">
      <c r="A22" s="8"/>
      <c r="B22" s="8"/>
      <c r="C22" s="124"/>
      <c r="D22" s="11" t="s">
        <v>1142</v>
      </c>
      <c r="E22" s="127"/>
      <c r="F22" s="363"/>
      <c r="G22" s="26"/>
      <c r="H22" s="26"/>
      <c r="I22" s="92"/>
      <c r="J22" s="532"/>
      <c r="K22" s="417"/>
      <c r="L22" s="92"/>
      <c r="M22" s="92"/>
      <c r="N22" s="92"/>
      <c r="O22" s="92"/>
      <c r="P22" s="126"/>
      <c r="Q22" s="126"/>
      <c r="R22" s="126"/>
      <c r="S22" s="126"/>
      <c r="T22" s="126"/>
    </row>
    <row r="23" spans="1:20" ht="14.45" customHeight="1">
      <c r="A23" s="8"/>
      <c r="B23" s="8"/>
      <c r="C23" s="124"/>
      <c r="D23" s="11" t="s">
        <v>2017</v>
      </c>
      <c r="E23" s="127">
        <v>1</v>
      </c>
      <c r="F23" s="8">
        <v>121201</v>
      </c>
      <c r="G23" s="92">
        <v>443</v>
      </c>
      <c r="H23" s="92">
        <v>508</v>
      </c>
      <c r="I23" s="92">
        <f>SUM(K23:T23)</f>
        <v>508</v>
      </c>
      <c r="J23" s="532">
        <f>I23/H23*100</f>
        <v>100</v>
      </c>
      <c r="K23" s="417"/>
      <c r="L23" s="92"/>
      <c r="M23" s="92"/>
      <c r="N23" s="92">
        <v>508</v>
      </c>
      <c r="O23" s="92"/>
      <c r="P23" s="92"/>
      <c r="Q23" s="92"/>
      <c r="R23" s="92"/>
      <c r="S23" s="92"/>
      <c r="T23" s="92"/>
    </row>
    <row r="24" spans="1:20" ht="14.45" customHeight="1">
      <c r="A24" s="8"/>
      <c r="B24" s="8"/>
      <c r="C24" s="124"/>
      <c r="D24" s="11" t="s">
        <v>2018</v>
      </c>
      <c r="E24" s="127">
        <v>2</v>
      </c>
      <c r="F24" s="8">
        <v>121105</v>
      </c>
      <c r="G24" s="92">
        <v>160</v>
      </c>
      <c r="H24" s="92">
        <v>185</v>
      </c>
      <c r="I24" s="92">
        <f>SUM(K24:T24)</f>
        <v>185</v>
      </c>
      <c r="J24" s="532">
        <f>I24/H24*100</f>
        <v>100</v>
      </c>
      <c r="K24" s="417"/>
      <c r="L24" s="92"/>
      <c r="M24" s="92"/>
      <c r="N24" s="92">
        <v>185</v>
      </c>
      <c r="O24" s="92"/>
      <c r="P24" s="92"/>
      <c r="Q24" s="92"/>
      <c r="R24" s="92"/>
      <c r="S24" s="92"/>
      <c r="T24" s="92"/>
    </row>
    <row r="25" spans="1:20" ht="14.45" customHeight="1">
      <c r="A25" s="8"/>
      <c r="B25" s="8"/>
      <c r="C25" s="124"/>
      <c r="D25" s="11" t="s">
        <v>2019</v>
      </c>
      <c r="E25" s="127">
        <v>2</v>
      </c>
      <c r="F25" s="363">
        <v>121130</v>
      </c>
      <c r="G25" s="26">
        <v>15000</v>
      </c>
      <c r="H25" s="26">
        <v>15000</v>
      </c>
      <c r="I25" s="92">
        <f>SUM(K25:T25)</f>
        <v>117</v>
      </c>
      <c r="J25" s="532">
        <f>I25/H25*100</f>
        <v>0.77999999999999992</v>
      </c>
      <c r="K25" s="417"/>
      <c r="L25" s="92"/>
      <c r="M25" s="92"/>
      <c r="N25" s="92">
        <v>88</v>
      </c>
      <c r="O25" s="92">
        <v>29</v>
      </c>
      <c r="P25" s="92"/>
      <c r="Q25" s="92"/>
      <c r="R25" s="92"/>
      <c r="S25" s="92"/>
      <c r="T25" s="92"/>
    </row>
    <row r="26" spans="1:20" ht="14.45" customHeight="1">
      <c r="A26" s="8"/>
      <c r="B26" s="8"/>
      <c r="C26" s="124"/>
      <c r="D26" s="11" t="s">
        <v>1020</v>
      </c>
      <c r="E26" s="127"/>
      <c r="F26" s="363"/>
      <c r="G26" s="26"/>
      <c r="H26" s="26"/>
      <c r="I26" s="92"/>
      <c r="J26" s="532"/>
      <c r="K26" s="417"/>
      <c r="L26" s="92"/>
      <c r="M26" s="92"/>
      <c r="N26" s="92"/>
      <c r="O26" s="92"/>
      <c r="P26" s="126"/>
      <c r="Q26" s="126"/>
      <c r="R26" s="126"/>
      <c r="S26" s="126"/>
      <c r="T26" s="126"/>
    </row>
    <row r="27" spans="1:20" ht="14.45" customHeight="1">
      <c r="A27" s="8"/>
      <c r="B27" s="8"/>
      <c r="C27" s="124"/>
      <c r="D27" s="11" t="s">
        <v>536</v>
      </c>
      <c r="E27" s="127">
        <v>1</v>
      </c>
      <c r="F27" s="8">
        <v>121204</v>
      </c>
      <c r="G27" s="92">
        <v>28800</v>
      </c>
      <c r="H27" s="92">
        <v>19300</v>
      </c>
      <c r="I27" s="92">
        <f>SUM(K27:T27)</f>
        <v>9402</v>
      </c>
      <c r="J27" s="532">
        <f>I27/H27*100</f>
        <v>48.715025906735754</v>
      </c>
      <c r="K27" s="417"/>
      <c r="L27" s="92"/>
      <c r="M27" s="92"/>
      <c r="N27" s="92">
        <v>9402</v>
      </c>
      <c r="O27" s="92"/>
      <c r="P27" s="92"/>
      <c r="Q27" s="92"/>
      <c r="R27" s="92"/>
      <c r="S27" s="92"/>
      <c r="T27" s="92"/>
    </row>
    <row r="28" spans="1:20" ht="14.45" customHeight="1">
      <c r="A28" s="8"/>
      <c r="B28" s="8"/>
      <c r="C28" s="124"/>
      <c r="D28" s="72" t="s">
        <v>1103</v>
      </c>
      <c r="E28" s="127">
        <v>1</v>
      </c>
      <c r="F28" s="8">
        <v>121203</v>
      </c>
      <c r="G28" s="92">
        <v>7248</v>
      </c>
      <c r="H28" s="92">
        <v>7248</v>
      </c>
      <c r="I28" s="92">
        <f>SUM(K28:T28)</f>
        <v>5305</v>
      </c>
      <c r="J28" s="532">
        <f>I28/H28*100</f>
        <v>73.192604856512148</v>
      </c>
      <c r="K28" s="417"/>
      <c r="L28" s="92"/>
      <c r="M28" s="92">
        <v>1083</v>
      </c>
      <c r="N28" s="92">
        <v>4222</v>
      </c>
      <c r="O28" s="92"/>
      <c r="P28" s="92"/>
      <c r="Q28" s="92"/>
      <c r="R28" s="92"/>
      <c r="S28" s="92"/>
      <c r="T28" s="92"/>
    </row>
    <row r="29" spans="1:20" ht="14.45" customHeight="1">
      <c r="A29" s="8"/>
      <c r="B29" s="8"/>
      <c r="C29" s="124"/>
      <c r="D29" s="15" t="s">
        <v>1106</v>
      </c>
      <c r="E29" s="127"/>
      <c r="F29" s="12"/>
      <c r="G29" s="52"/>
      <c r="H29" s="52"/>
      <c r="I29" s="92"/>
      <c r="J29" s="532"/>
      <c r="K29" s="417"/>
      <c r="L29" s="14"/>
      <c r="M29" s="9"/>
      <c r="N29" s="9"/>
      <c r="O29" s="92"/>
      <c r="P29" s="128"/>
      <c r="Q29" s="128"/>
      <c r="R29" s="128"/>
      <c r="S29" s="128"/>
      <c r="T29" s="129"/>
    </row>
    <row r="30" spans="1:20" ht="14.45" customHeight="1">
      <c r="A30" s="8"/>
      <c r="B30" s="8"/>
      <c r="C30" s="124"/>
      <c r="D30" s="11" t="s">
        <v>537</v>
      </c>
      <c r="E30" s="127">
        <v>2</v>
      </c>
      <c r="F30" s="8">
        <v>121504</v>
      </c>
      <c r="G30" s="92">
        <v>7200</v>
      </c>
      <c r="H30" s="92">
        <v>7200</v>
      </c>
      <c r="I30" s="92">
        <f>SUM(K30:T30)</f>
        <v>5455</v>
      </c>
      <c r="J30" s="532">
        <f>I30/H30*100</f>
        <v>75.763888888888886</v>
      </c>
      <c r="K30" s="417"/>
      <c r="L30" s="92"/>
      <c r="M30" s="92"/>
      <c r="N30" s="92">
        <v>5455</v>
      </c>
      <c r="O30" s="92"/>
      <c r="P30" s="92"/>
      <c r="Q30" s="92"/>
      <c r="R30" s="92"/>
      <c r="S30" s="92"/>
      <c r="T30" s="92"/>
    </row>
    <row r="31" spans="1:20" ht="14.45" customHeight="1">
      <c r="A31" s="8"/>
      <c r="B31" s="8"/>
      <c r="C31" s="124"/>
      <c r="D31" s="11" t="s">
        <v>511</v>
      </c>
      <c r="E31" s="127"/>
      <c r="F31" s="8"/>
      <c r="G31" s="92"/>
      <c r="H31" s="92"/>
      <c r="I31" s="92"/>
      <c r="J31" s="532"/>
      <c r="K31" s="417"/>
      <c r="L31" s="9"/>
      <c r="M31" s="9"/>
      <c r="N31" s="128"/>
      <c r="O31" s="92"/>
      <c r="P31" s="128"/>
      <c r="Q31" s="128"/>
      <c r="R31" s="128"/>
      <c r="S31" s="128"/>
      <c r="T31" s="129"/>
    </row>
    <row r="32" spans="1:20" ht="12.6" customHeight="1">
      <c r="A32" s="12"/>
      <c r="B32" s="130"/>
      <c r="C32" s="131"/>
      <c r="D32" s="14" t="s">
        <v>538</v>
      </c>
      <c r="E32" s="127">
        <v>1</v>
      </c>
      <c r="F32" s="12">
        <v>121403</v>
      </c>
      <c r="G32" s="52">
        <v>100</v>
      </c>
      <c r="H32" s="52">
        <v>100</v>
      </c>
      <c r="I32" s="92">
        <f>SUM(K32:T32)</f>
        <v>62</v>
      </c>
      <c r="J32" s="532">
        <f>I32/H32*100</f>
        <v>62</v>
      </c>
      <c r="K32" s="417"/>
      <c r="L32" s="92"/>
      <c r="M32" s="92">
        <v>62</v>
      </c>
      <c r="N32" s="92"/>
      <c r="O32" s="92"/>
      <c r="P32" s="92"/>
      <c r="Q32" s="92"/>
      <c r="R32" s="92"/>
      <c r="S32" s="92"/>
      <c r="T32" s="92"/>
    </row>
    <row r="33" spans="1:20" ht="12.6" customHeight="1">
      <c r="A33" s="12"/>
      <c r="B33" s="130"/>
      <c r="C33" s="131"/>
      <c r="D33" s="14" t="s">
        <v>539</v>
      </c>
      <c r="E33" s="14"/>
      <c r="F33" s="12"/>
      <c r="G33" s="52"/>
      <c r="H33" s="52"/>
      <c r="I33" s="92"/>
      <c r="J33" s="532"/>
      <c r="K33" s="417"/>
      <c r="L33" s="14"/>
      <c r="M33" s="14"/>
      <c r="N33" s="132"/>
      <c r="O33" s="14"/>
      <c r="P33" s="132"/>
      <c r="Q33" s="132"/>
      <c r="R33" s="132"/>
      <c r="S33" s="132"/>
      <c r="T33" s="132"/>
    </row>
    <row r="34" spans="1:20" ht="12.6" customHeight="1">
      <c r="A34" s="12"/>
      <c r="B34" s="12"/>
      <c r="C34" s="101"/>
      <c r="D34" s="15" t="s">
        <v>540</v>
      </c>
      <c r="E34" s="14">
        <v>1</v>
      </c>
      <c r="F34" s="12">
        <v>121301</v>
      </c>
      <c r="G34" s="52">
        <v>1800</v>
      </c>
      <c r="H34" s="52"/>
      <c r="I34" s="92">
        <f>SUM(K34:T34)</f>
        <v>0</v>
      </c>
      <c r="J34" s="532"/>
      <c r="K34" s="417"/>
      <c r="L34" s="92"/>
      <c r="M34" s="92"/>
      <c r="N34" s="92"/>
      <c r="O34" s="92"/>
      <c r="P34" s="92"/>
      <c r="Q34" s="92"/>
      <c r="R34" s="92"/>
      <c r="S34" s="92"/>
      <c r="T34" s="92"/>
    </row>
    <row r="35" spans="1:20" ht="12.6" customHeight="1">
      <c r="A35" s="12"/>
      <c r="B35" s="12"/>
      <c r="C35" s="101"/>
      <c r="D35" s="364" t="s">
        <v>187</v>
      </c>
      <c r="E35" s="127"/>
      <c r="F35" s="12"/>
      <c r="G35" s="52"/>
      <c r="H35" s="52"/>
      <c r="I35" s="92"/>
      <c r="J35" s="532"/>
      <c r="K35" s="417"/>
      <c r="L35" s="14"/>
      <c r="M35" s="14"/>
      <c r="N35" s="132"/>
      <c r="O35" s="14"/>
      <c r="P35" s="132"/>
      <c r="Q35" s="132"/>
      <c r="R35" s="132"/>
      <c r="S35" s="132"/>
      <c r="T35" s="14"/>
    </row>
    <row r="36" spans="1:20" ht="12.6" customHeight="1">
      <c r="A36" s="12"/>
      <c r="B36" s="12"/>
      <c r="C36" s="101"/>
      <c r="D36" s="75" t="s">
        <v>1104</v>
      </c>
      <c r="E36" s="127">
        <v>2</v>
      </c>
      <c r="F36" s="12">
        <v>221902</v>
      </c>
      <c r="G36" s="52">
        <v>23000</v>
      </c>
      <c r="H36" s="52">
        <v>25024</v>
      </c>
      <c r="I36" s="92">
        <f>SUM(K36:T36)</f>
        <v>22642</v>
      </c>
      <c r="J36" s="532">
        <f>I36/H36*100</f>
        <v>90.481138107416882</v>
      </c>
      <c r="K36" s="417"/>
      <c r="L36" s="92"/>
      <c r="M36" s="92">
        <v>22642</v>
      </c>
      <c r="N36" s="92"/>
      <c r="O36" s="92"/>
      <c r="P36" s="92"/>
      <c r="Q36" s="92"/>
      <c r="R36" s="92"/>
      <c r="S36" s="92"/>
      <c r="T36" s="92"/>
    </row>
    <row r="37" spans="1:20" ht="12.6" customHeight="1">
      <c r="A37" s="12"/>
      <c r="B37" s="12"/>
      <c r="C37" s="101"/>
      <c r="D37" s="133" t="s">
        <v>140</v>
      </c>
      <c r="E37" s="127">
        <v>2</v>
      </c>
      <c r="F37" s="12" t="s">
        <v>1137</v>
      </c>
      <c r="G37" s="52">
        <v>10445</v>
      </c>
      <c r="H37" s="52">
        <v>10445</v>
      </c>
      <c r="I37" s="92">
        <f>SUM(K37:T37)</f>
        <v>9703</v>
      </c>
      <c r="J37" s="532">
        <f>I37/H37*100</f>
        <v>92.896122546673055</v>
      </c>
      <c r="K37" s="417"/>
      <c r="L37" s="92">
        <v>3085</v>
      </c>
      <c r="M37" s="92"/>
      <c r="N37" s="92">
        <v>6618</v>
      </c>
      <c r="O37" s="92"/>
      <c r="P37" s="92"/>
      <c r="Q37" s="92"/>
      <c r="R37" s="92"/>
      <c r="S37" s="92"/>
      <c r="T37" s="92"/>
    </row>
    <row r="38" spans="1:20" ht="14.1" customHeight="1">
      <c r="A38" s="12"/>
      <c r="B38" s="12"/>
      <c r="C38" s="101"/>
      <c r="D38" s="134" t="s">
        <v>541</v>
      </c>
      <c r="E38" s="127"/>
      <c r="F38" s="20"/>
      <c r="G38" s="26"/>
      <c r="H38" s="26"/>
      <c r="I38" s="92"/>
      <c r="J38" s="532"/>
      <c r="K38" s="417"/>
      <c r="L38" s="22"/>
      <c r="M38" s="22"/>
      <c r="N38" s="22"/>
      <c r="O38" s="22"/>
      <c r="P38" s="22"/>
      <c r="Q38" s="22"/>
      <c r="R38" s="22"/>
      <c r="S38" s="22"/>
      <c r="T38" s="22"/>
    </row>
    <row r="39" spans="1:20" ht="14.1" customHeight="1">
      <c r="A39" s="12"/>
      <c r="B39" s="12"/>
      <c r="C39" s="101"/>
      <c r="D39" s="21" t="s">
        <v>542</v>
      </c>
      <c r="E39" s="127">
        <v>1</v>
      </c>
      <c r="F39" s="20">
        <v>121601</v>
      </c>
      <c r="G39" s="26">
        <v>900</v>
      </c>
      <c r="H39" s="26">
        <v>900</v>
      </c>
      <c r="I39" s="92">
        <f>SUM(K39:T39)</f>
        <v>24</v>
      </c>
      <c r="J39" s="532">
        <f>I39/H39*100</f>
        <v>2.666666666666667</v>
      </c>
      <c r="K39" s="417">
        <v>19</v>
      </c>
      <c r="L39" s="92"/>
      <c r="M39" s="92">
        <v>5</v>
      </c>
      <c r="N39" s="92"/>
      <c r="O39" s="92"/>
      <c r="P39" s="92"/>
      <c r="Q39" s="92"/>
      <c r="R39" s="92"/>
      <c r="S39" s="92"/>
      <c r="T39" s="92"/>
    </row>
    <row r="40" spans="1:20" ht="14.1" customHeight="1">
      <c r="A40" s="12"/>
      <c r="B40" s="12"/>
      <c r="C40" s="101"/>
      <c r="D40" s="86" t="s">
        <v>1157</v>
      </c>
      <c r="E40" s="51"/>
      <c r="F40" s="365"/>
      <c r="G40" s="217"/>
      <c r="H40" s="217"/>
      <c r="I40" s="92"/>
      <c r="J40" s="532"/>
      <c r="K40" s="417"/>
      <c r="L40" s="22"/>
      <c r="M40" s="14"/>
      <c r="N40" s="14"/>
      <c r="O40" s="14"/>
      <c r="P40" s="14"/>
      <c r="Q40" s="22"/>
      <c r="R40" s="22"/>
      <c r="S40" s="22"/>
      <c r="T40" s="22"/>
    </row>
    <row r="41" spans="1:20" ht="14.1" customHeight="1">
      <c r="A41" s="12"/>
      <c r="B41" s="12"/>
      <c r="C41" s="101"/>
      <c r="D41" s="15" t="s">
        <v>2020</v>
      </c>
      <c r="E41" s="127">
        <v>2</v>
      </c>
      <c r="F41" s="20">
        <v>121517</v>
      </c>
      <c r="G41" s="26">
        <v>2570</v>
      </c>
      <c r="H41" s="26">
        <v>2570</v>
      </c>
      <c r="I41" s="92">
        <f>SUM(K41:T41)</f>
        <v>2570</v>
      </c>
      <c r="J41" s="532">
        <f>I41/H41*100</f>
        <v>100</v>
      </c>
      <c r="K41" s="417"/>
      <c r="L41" s="92"/>
      <c r="M41" s="92"/>
      <c r="N41" s="92"/>
      <c r="O41" s="92">
        <v>2570</v>
      </c>
      <c r="P41" s="92"/>
      <c r="Q41" s="92"/>
      <c r="R41" s="92"/>
      <c r="S41" s="92"/>
      <c r="T41" s="92"/>
    </row>
    <row r="42" spans="1:20">
      <c r="A42" s="16"/>
      <c r="B42" s="16"/>
      <c r="C42" s="260"/>
      <c r="D42" s="261" t="s">
        <v>543</v>
      </c>
      <c r="E42" s="262"/>
      <c r="F42" s="263"/>
      <c r="G42" s="269">
        <f>SUM(G7:G41)</f>
        <v>164194</v>
      </c>
      <c r="H42" s="269">
        <f>SUM(H7:H41)</f>
        <v>163930</v>
      </c>
      <c r="I42" s="269">
        <f>SUM(I7:I41)</f>
        <v>120346</v>
      </c>
      <c r="J42" s="531">
        <f>I42/H42*100</f>
        <v>73.413042152138104</v>
      </c>
      <c r="K42" s="262">
        <f t="shared" ref="K42:T42" si="2">SUM(K5:K41)</f>
        <v>19</v>
      </c>
      <c r="L42" s="252">
        <f t="shared" si="2"/>
        <v>3085</v>
      </c>
      <c r="M42" s="252">
        <f t="shared" si="2"/>
        <v>23792</v>
      </c>
      <c r="N42" s="252">
        <f t="shared" si="2"/>
        <v>90676</v>
      </c>
      <c r="O42" s="252">
        <f t="shared" si="2"/>
        <v>2774</v>
      </c>
      <c r="P42" s="252">
        <f t="shared" si="2"/>
        <v>0</v>
      </c>
      <c r="Q42" s="252">
        <f t="shared" si="2"/>
        <v>0</v>
      </c>
      <c r="R42" s="252">
        <f t="shared" si="2"/>
        <v>0</v>
      </c>
      <c r="S42" s="252">
        <f t="shared" si="2"/>
        <v>0</v>
      </c>
      <c r="T42" s="252">
        <f t="shared" si="2"/>
        <v>0</v>
      </c>
    </row>
    <row r="43" spans="1:20">
      <c r="A43" s="12"/>
      <c r="B43" s="12"/>
      <c r="C43" s="101"/>
      <c r="D43" s="15" t="s">
        <v>544</v>
      </c>
      <c r="E43" s="13"/>
      <c r="F43" s="193"/>
      <c r="G43" s="214"/>
      <c r="H43" s="214"/>
      <c r="I43" s="214"/>
      <c r="J43" s="532"/>
      <c r="K43" s="13"/>
      <c r="L43" s="14"/>
      <c r="M43" s="14"/>
      <c r="N43" s="14"/>
      <c r="O43" s="14"/>
      <c r="P43" s="14"/>
      <c r="Q43" s="14"/>
      <c r="R43" s="17"/>
      <c r="S43" s="17"/>
      <c r="T43" s="17"/>
    </row>
    <row r="44" spans="1:20" ht="28.5" customHeight="1">
      <c r="A44" s="12"/>
      <c r="B44" s="12"/>
      <c r="C44" s="101" t="s">
        <v>680</v>
      </c>
      <c r="D44" s="135" t="s">
        <v>1038</v>
      </c>
      <c r="E44" s="14"/>
      <c r="F44" s="12">
        <v>121401</v>
      </c>
      <c r="G44" s="52">
        <v>10000</v>
      </c>
      <c r="H44" s="52">
        <v>20000</v>
      </c>
      <c r="I44" s="52">
        <f>SUM(K44:T44)</f>
        <v>11790</v>
      </c>
      <c r="J44" s="532">
        <f>I44/H44*100</f>
        <v>58.95</v>
      </c>
      <c r="K44" s="13"/>
      <c r="L44" s="14"/>
      <c r="M44" s="14"/>
      <c r="N44" s="14"/>
      <c r="O44" s="14"/>
      <c r="P44" s="14"/>
      <c r="Q44" s="14"/>
      <c r="R44" s="14">
        <v>11790</v>
      </c>
      <c r="S44" s="14"/>
      <c r="T44" s="14"/>
    </row>
    <row r="45" spans="1:20" ht="17.25" customHeight="1">
      <c r="A45" s="12"/>
      <c r="B45" s="12"/>
      <c r="C45" s="101" t="s">
        <v>1041</v>
      </c>
      <c r="D45" s="366" t="s">
        <v>2211</v>
      </c>
      <c r="E45" s="14"/>
      <c r="F45" s="12">
        <v>121405</v>
      </c>
      <c r="G45" s="52"/>
      <c r="H45" s="52">
        <v>20000</v>
      </c>
      <c r="I45" s="52">
        <f>SUM(K45:T45)</f>
        <v>3300</v>
      </c>
      <c r="J45" s="532">
        <f>I45/H45*100</f>
        <v>16.5</v>
      </c>
      <c r="K45" s="13"/>
      <c r="L45" s="14"/>
      <c r="M45" s="14"/>
      <c r="N45" s="14"/>
      <c r="O45" s="14"/>
      <c r="P45" s="14"/>
      <c r="Q45" s="14"/>
      <c r="R45" s="14">
        <v>3300</v>
      </c>
      <c r="S45" s="14"/>
      <c r="T45" s="14"/>
    </row>
    <row r="46" spans="1:20">
      <c r="A46" s="12"/>
      <c r="B46" s="12"/>
      <c r="C46" s="101"/>
      <c r="D46" s="15" t="s">
        <v>2021</v>
      </c>
      <c r="E46" s="14"/>
      <c r="F46" s="12"/>
      <c r="G46" s="52"/>
      <c r="H46" s="52"/>
      <c r="I46" s="52"/>
      <c r="J46" s="532"/>
      <c r="K46" s="13"/>
      <c r="L46" s="14"/>
      <c r="M46" s="14"/>
      <c r="N46" s="14"/>
      <c r="O46" s="14"/>
      <c r="P46" s="14"/>
      <c r="Q46" s="14"/>
      <c r="R46" s="14"/>
      <c r="S46" s="17"/>
      <c r="T46" s="17"/>
    </row>
    <row r="47" spans="1:20" ht="24">
      <c r="A47" s="12"/>
      <c r="B47" s="12"/>
      <c r="C47" s="101" t="s">
        <v>228</v>
      </c>
      <c r="D47" s="76" t="s">
        <v>1040</v>
      </c>
      <c r="E47" s="14"/>
      <c r="F47" s="12">
        <v>121402</v>
      </c>
      <c r="G47" s="52">
        <v>22519</v>
      </c>
      <c r="H47" s="52">
        <v>22519</v>
      </c>
      <c r="I47" s="52">
        <f>SUM(K47:T47)</f>
        <v>0</v>
      </c>
      <c r="J47" s="532">
        <f>I47/H47*100</f>
        <v>0</v>
      </c>
      <c r="K47" s="13"/>
      <c r="L47" s="14"/>
      <c r="M47" s="14"/>
      <c r="N47" s="14"/>
      <c r="O47" s="14"/>
      <c r="P47" s="14"/>
      <c r="Q47" s="14"/>
      <c r="R47" s="14"/>
      <c r="S47" s="14"/>
      <c r="T47" s="14"/>
    </row>
    <row r="48" spans="1:20" ht="24">
      <c r="A48" s="12"/>
      <c r="B48" s="12"/>
      <c r="C48" s="101" t="s">
        <v>1948</v>
      </c>
      <c r="D48" s="191" t="s">
        <v>227</v>
      </c>
      <c r="E48" s="13"/>
      <c r="F48" s="12">
        <v>121404</v>
      </c>
      <c r="G48" s="52">
        <v>30000</v>
      </c>
      <c r="H48" s="52">
        <v>0</v>
      </c>
      <c r="I48" s="52">
        <f>SUM(K48:T48)</f>
        <v>0</v>
      </c>
      <c r="J48" s="532"/>
      <c r="K48" s="13"/>
      <c r="L48" s="14"/>
      <c r="M48" s="14"/>
      <c r="N48" s="14"/>
      <c r="O48" s="14"/>
      <c r="P48" s="14"/>
      <c r="Q48" s="14"/>
      <c r="R48" s="14"/>
      <c r="S48" s="14"/>
      <c r="T48" s="14"/>
    </row>
    <row r="49" spans="1:20">
      <c r="A49" s="16"/>
      <c r="B49" s="16"/>
      <c r="C49" s="260"/>
      <c r="D49" s="261" t="s">
        <v>191</v>
      </c>
      <c r="E49" s="262"/>
      <c r="F49" s="263"/>
      <c r="G49" s="269">
        <f>SUM(G42:G48)</f>
        <v>226713</v>
      </c>
      <c r="H49" s="269">
        <f>SUM(H42:H48)</f>
        <v>226449</v>
      </c>
      <c r="I49" s="269">
        <f>SUM(I42:I48)</f>
        <v>135436</v>
      </c>
      <c r="J49" s="531">
        <f>I49/H49*100</f>
        <v>59.808610327270159</v>
      </c>
      <c r="K49" s="262">
        <f t="shared" ref="K49:R49" si="3">SUM(K42:K48)</f>
        <v>19</v>
      </c>
      <c r="L49" s="252">
        <f t="shared" si="3"/>
        <v>3085</v>
      </c>
      <c r="M49" s="252">
        <f t="shared" si="3"/>
        <v>23792</v>
      </c>
      <c r="N49" s="252">
        <f t="shared" si="3"/>
        <v>90676</v>
      </c>
      <c r="O49" s="252">
        <f t="shared" si="3"/>
        <v>2774</v>
      </c>
      <c r="P49" s="252">
        <f t="shared" si="3"/>
        <v>0</v>
      </c>
      <c r="Q49" s="252">
        <f t="shared" si="3"/>
        <v>0</v>
      </c>
      <c r="R49" s="252">
        <f t="shared" si="3"/>
        <v>15090</v>
      </c>
      <c r="S49" s="252"/>
      <c r="T49" s="252">
        <f>SUM(T42:T48)</f>
        <v>0</v>
      </c>
    </row>
    <row r="50" spans="1:20">
      <c r="A50" s="12">
        <v>1</v>
      </c>
      <c r="B50" s="12">
        <v>13</v>
      </c>
      <c r="C50" s="12"/>
      <c r="D50" s="362" t="s">
        <v>1836</v>
      </c>
      <c r="E50" s="17" t="s">
        <v>545</v>
      </c>
      <c r="F50" s="89"/>
      <c r="G50" s="177"/>
      <c r="H50" s="177"/>
      <c r="I50" s="177"/>
      <c r="J50" s="532"/>
      <c r="K50" s="19"/>
      <c r="L50" s="17"/>
      <c r="M50" s="17"/>
      <c r="N50" s="17"/>
      <c r="O50" s="17"/>
      <c r="P50" s="17"/>
      <c r="Q50" s="17"/>
      <c r="R50" s="17"/>
      <c r="S50" s="17"/>
      <c r="T50" s="17"/>
    </row>
    <row r="51" spans="1:20">
      <c r="A51" s="12"/>
      <c r="B51" s="12"/>
      <c r="C51" s="101"/>
      <c r="D51" s="367" t="s">
        <v>218</v>
      </c>
      <c r="E51" s="17"/>
      <c r="F51" s="89"/>
      <c r="G51" s="177"/>
      <c r="H51" s="177"/>
      <c r="I51" s="177"/>
      <c r="J51" s="532"/>
      <c r="K51" s="19"/>
      <c r="L51" s="17"/>
      <c r="M51" s="17"/>
      <c r="N51" s="17"/>
      <c r="O51" s="17"/>
      <c r="P51" s="17"/>
      <c r="Q51" s="17"/>
      <c r="R51" s="17"/>
      <c r="S51" s="17"/>
      <c r="T51" s="17"/>
    </row>
    <row r="52" spans="1:20">
      <c r="A52" s="12"/>
      <c r="B52" s="12"/>
      <c r="C52" s="101"/>
      <c r="D52" s="72" t="s">
        <v>188</v>
      </c>
      <c r="E52" s="127"/>
      <c r="F52" s="363"/>
      <c r="G52" s="26"/>
      <c r="H52" s="26"/>
      <c r="I52" s="26"/>
      <c r="J52" s="532"/>
      <c r="K52" s="13"/>
      <c r="L52" s="14"/>
      <c r="M52" s="14"/>
      <c r="N52" s="14"/>
      <c r="O52" s="14"/>
      <c r="P52" s="14"/>
      <c r="Q52" s="14"/>
      <c r="R52" s="14"/>
      <c r="S52" s="14"/>
      <c r="T52" s="14"/>
    </row>
    <row r="53" spans="1:20" ht="15" customHeight="1">
      <c r="A53" s="12"/>
      <c r="B53" s="12"/>
      <c r="C53" s="101"/>
      <c r="D53" s="15" t="s">
        <v>546</v>
      </c>
      <c r="E53" s="14">
        <v>2</v>
      </c>
      <c r="F53" s="12">
        <v>131112</v>
      </c>
      <c r="G53" s="52">
        <v>18500</v>
      </c>
      <c r="H53" s="52">
        <v>18500</v>
      </c>
      <c r="I53" s="52">
        <f>SUM(K53:T53)</f>
        <v>16739</v>
      </c>
      <c r="J53" s="532">
        <f>I53/H53*100</f>
        <v>90.481081081081086</v>
      </c>
      <c r="K53" s="13"/>
      <c r="L53" s="14"/>
      <c r="M53" s="14"/>
      <c r="N53" s="14">
        <v>16739</v>
      </c>
      <c r="O53" s="14"/>
      <c r="P53" s="14"/>
      <c r="Q53" s="14"/>
      <c r="R53" s="14"/>
      <c r="S53" s="14"/>
      <c r="T53" s="14"/>
    </row>
    <row r="54" spans="1:20" ht="23.25" customHeight="1">
      <c r="A54" s="12"/>
      <c r="B54" s="12"/>
      <c r="C54" s="101"/>
      <c r="D54" s="100" t="s">
        <v>1105</v>
      </c>
      <c r="E54" s="14">
        <v>2</v>
      </c>
      <c r="F54" s="12">
        <v>131123</v>
      </c>
      <c r="G54" s="52">
        <v>4500</v>
      </c>
      <c r="H54" s="52">
        <v>4500</v>
      </c>
      <c r="I54" s="52">
        <f>SUM(K54:T54)</f>
        <v>3713</v>
      </c>
      <c r="J54" s="532">
        <f>I54/H54*100</f>
        <v>82.51111111111112</v>
      </c>
      <c r="K54" s="13"/>
      <c r="L54" s="14"/>
      <c r="M54" s="14">
        <v>250</v>
      </c>
      <c r="N54" s="14"/>
      <c r="O54" s="14">
        <v>3463</v>
      </c>
      <c r="P54" s="14"/>
      <c r="Q54" s="14"/>
      <c r="R54" s="14"/>
      <c r="S54" s="14"/>
      <c r="T54" s="14"/>
    </row>
    <row r="55" spans="1:20" ht="25.5" customHeight="1">
      <c r="A55" s="12"/>
      <c r="B55" s="12"/>
      <c r="C55" s="101"/>
      <c r="D55" s="100" t="s">
        <v>2199</v>
      </c>
      <c r="E55" s="14">
        <v>2</v>
      </c>
      <c r="F55" s="12">
        <v>131122</v>
      </c>
      <c r="G55" s="52">
        <v>1500</v>
      </c>
      <c r="H55" s="52">
        <v>1658</v>
      </c>
      <c r="I55" s="52">
        <f>SUM(K55:T55)</f>
        <v>1517</v>
      </c>
      <c r="J55" s="532">
        <f>I55/H55*100</f>
        <v>91.495778045838364</v>
      </c>
      <c r="K55" s="13">
        <v>990</v>
      </c>
      <c r="L55" s="14">
        <v>267</v>
      </c>
      <c r="M55" s="14"/>
      <c r="N55" s="14"/>
      <c r="O55" s="14">
        <v>260</v>
      </c>
      <c r="P55" s="14"/>
      <c r="Q55" s="14"/>
      <c r="R55" s="14"/>
      <c r="S55" s="14"/>
      <c r="T55" s="14"/>
    </row>
    <row r="56" spans="1:20" ht="27.75" customHeight="1">
      <c r="A56" s="12"/>
      <c r="B56" s="12"/>
      <c r="C56" s="101"/>
      <c r="D56" s="100" t="s">
        <v>2200</v>
      </c>
      <c r="E56" s="14"/>
      <c r="F56" s="12"/>
      <c r="G56" s="52"/>
      <c r="H56" s="52"/>
      <c r="I56" s="52"/>
      <c r="J56" s="532"/>
      <c r="K56" s="13"/>
      <c r="L56" s="14"/>
      <c r="M56" s="14"/>
      <c r="N56" s="14"/>
      <c r="O56" s="14"/>
      <c r="P56" s="14"/>
      <c r="Q56" s="14"/>
      <c r="R56" s="14"/>
      <c r="S56" s="14"/>
      <c r="T56" s="14"/>
    </row>
    <row r="57" spans="1:20" ht="24.95" customHeight="1">
      <c r="A57" s="12"/>
      <c r="B57" s="12"/>
      <c r="C57" s="101"/>
      <c r="D57" s="100" t="s">
        <v>2201</v>
      </c>
      <c r="E57" s="14">
        <v>2</v>
      </c>
      <c r="F57" s="12">
        <v>131110</v>
      </c>
      <c r="G57" s="52">
        <v>4500</v>
      </c>
      <c r="H57" s="52">
        <v>0</v>
      </c>
      <c r="I57" s="52">
        <f>SUM(K57:T57)</f>
        <v>0</v>
      </c>
      <c r="J57" s="532"/>
      <c r="K57" s="13"/>
      <c r="L57" s="14"/>
      <c r="M57" s="14"/>
      <c r="N57" s="14"/>
      <c r="O57" s="14"/>
      <c r="P57" s="14"/>
      <c r="Q57" s="14"/>
      <c r="R57" s="14"/>
      <c r="S57" s="14"/>
      <c r="T57" s="14"/>
    </row>
    <row r="58" spans="1:20" ht="12" customHeight="1">
      <c r="A58" s="12"/>
      <c r="B58" s="12"/>
      <c r="C58" s="101"/>
      <c r="D58" s="100" t="s">
        <v>188</v>
      </c>
      <c r="E58" s="14"/>
      <c r="F58" s="12"/>
      <c r="G58" s="52"/>
      <c r="H58" s="52"/>
      <c r="I58" s="52"/>
      <c r="J58" s="532"/>
      <c r="K58" s="13"/>
      <c r="L58" s="14"/>
      <c r="M58" s="14"/>
      <c r="N58" s="14"/>
      <c r="O58" s="14"/>
      <c r="P58" s="14"/>
      <c r="Q58" s="14"/>
      <c r="R58" s="14"/>
      <c r="S58" s="14"/>
      <c r="T58" s="14"/>
    </row>
    <row r="59" spans="1:20" ht="14.45" customHeight="1">
      <c r="A59" s="12"/>
      <c r="B59" s="12"/>
      <c r="C59" s="101"/>
      <c r="D59" s="21" t="s">
        <v>2202</v>
      </c>
      <c r="E59" s="14">
        <v>2</v>
      </c>
      <c r="F59" s="12">
        <v>131107</v>
      </c>
      <c r="G59" s="52">
        <v>65000</v>
      </c>
      <c r="H59" s="52">
        <v>73000</v>
      </c>
      <c r="I59" s="52">
        <f>SUM(K59:T59)</f>
        <v>73000</v>
      </c>
      <c r="J59" s="532">
        <f>I59/H59*100</f>
        <v>100</v>
      </c>
      <c r="K59" s="13"/>
      <c r="L59" s="14"/>
      <c r="M59" s="14"/>
      <c r="N59" s="14"/>
      <c r="O59" s="14">
        <v>73000</v>
      </c>
      <c r="P59" s="14"/>
      <c r="Q59" s="14"/>
      <c r="R59" s="14"/>
      <c r="S59" s="14"/>
      <c r="T59" s="14"/>
    </row>
    <row r="60" spans="1:20" ht="14.45" customHeight="1">
      <c r="A60" s="12"/>
      <c r="B60" s="12"/>
      <c r="C60" s="101"/>
      <c r="D60" s="21" t="s">
        <v>1106</v>
      </c>
      <c r="E60" s="14"/>
      <c r="F60" s="12"/>
      <c r="G60" s="52"/>
      <c r="H60" s="52"/>
      <c r="I60" s="52"/>
      <c r="J60" s="532"/>
      <c r="K60" s="13"/>
      <c r="L60" s="22"/>
      <c r="M60" s="22"/>
      <c r="N60" s="22"/>
      <c r="O60" s="22"/>
      <c r="P60" s="22"/>
      <c r="Q60" s="22"/>
      <c r="R60" s="22"/>
      <c r="S60" s="22"/>
      <c r="T60" s="22"/>
    </row>
    <row r="61" spans="1:20" ht="23.25" customHeight="1">
      <c r="A61" s="12"/>
      <c r="B61" s="12"/>
      <c r="C61" s="101"/>
      <c r="D61" s="98" t="s">
        <v>2022</v>
      </c>
      <c r="E61" s="14">
        <v>2</v>
      </c>
      <c r="F61" s="12">
        <v>131115</v>
      </c>
      <c r="G61" s="52">
        <v>2000</v>
      </c>
      <c r="H61" s="52">
        <v>0</v>
      </c>
      <c r="I61" s="52">
        <f>SUM(K61:T61)</f>
        <v>0</v>
      </c>
      <c r="J61" s="532"/>
      <c r="K61" s="13"/>
      <c r="L61" s="14"/>
      <c r="M61" s="14"/>
      <c r="N61" s="14"/>
      <c r="O61" s="14"/>
      <c r="P61" s="14"/>
      <c r="Q61" s="14"/>
      <c r="R61" s="14"/>
      <c r="S61" s="14"/>
      <c r="T61" s="14"/>
    </row>
    <row r="62" spans="1:20" ht="14.1" customHeight="1">
      <c r="A62" s="12"/>
      <c r="B62" s="12"/>
      <c r="C62" s="101"/>
      <c r="D62" s="100" t="s">
        <v>188</v>
      </c>
      <c r="E62" s="997"/>
      <c r="F62" s="12"/>
      <c r="G62" s="52"/>
      <c r="H62" s="52"/>
      <c r="I62" s="52"/>
      <c r="J62" s="532"/>
      <c r="K62" s="13"/>
      <c r="L62" s="14"/>
      <c r="M62" s="14"/>
      <c r="N62" s="14"/>
      <c r="O62" s="14"/>
      <c r="P62" s="14"/>
      <c r="Q62" s="14"/>
      <c r="R62" s="14"/>
      <c r="S62" s="14"/>
      <c r="T62" s="14"/>
    </row>
    <row r="63" spans="1:20" ht="14.1" customHeight="1">
      <c r="A63" s="12"/>
      <c r="B63" s="12"/>
      <c r="C63" s="101"/>
      <c r="D63" s="368" t="s">
        <v>2023</v>
      </c>
      <c r="E63" s="369">
        <v>2</v>
      </c>
      <c r="F63" s="12">
        <v>131108</v>
      </c>
      <c r="G63" s="52">
        <v>800</v>
      </c>
      <c r="H63" s="52">
        <v>800</v>
      </c>
      <c r="I63" s="52">
        <f>SUM(K63:T63)</f>
        <v>800</v>
      </c>
      <c r="J63" s="532">
        <f>I63/H63*100</f>
        <v>100</v>
      </c>
      <c r="K63" s="13"/>
      <c r="L63" s="14"/>
      <c r="M63" s="14"/>
      <c r="N63" s="14"/>
      <c r="O63" s="14">
        <v>800</v>
      </c>
      <c r="P63" s="14"/>
      <c r="Q63" s="14"/>
      <c r="R63" s="14"/>
      <c r="S63" s="14"/>
      <c r="T63" s="14"/>
    </row>
    <row r="64" spans="1:20" ht="14.1" customHeight="1">
      <c r="A64" s="12"/>
      <c r="B64" s="12"/>
      <c r="C64" s="101"/>
      <c r="D64" s="368" t="s">
        <v>2024</v>
      </c>
      <c r="E64" s="369">
        <v>2</v>
      </c>
      <c r="F64" s="12">
        <v>131109</v>
      </c>
      <c r="G64" s="52">
        <v>500</v>
      </c>
      <c r="H64" s="52">
        <v>500</v>
      </c>
      <c r="I64" s="52">
        <f>SUM(K64:T64)</f>
        <v>500</v>
      </c>
      <c r="J64" s="532">
        <f>I64/H64*100</f>
        <v>100</v>
      </c>
      <c r="K64" s="13"/>
      <c r="L64" s="14"/>
      <c r="M64" s="14"/>
      <c r="N64" s="14"/>
      <c r="O64" s="14">
        <v>500</v>
      </c>
      <c r="P64" s="14"/>
      <c r="Q64" s="14"/>
      <c r="R64" s="14"/>
      <c r="S64" s="14"/>
      <c r="T64" s="14"/>
    </row>
    <row r="65" spans="1:20" ht="24.95" customHeight="1">
      <c r="A65" s="12"/>
      <c r="B65" s="12"/>
      <c r="C65" s="101"/>
      <c r="D65" s="368" t="s">
        <v>2025</v>
      </c>
      <c r="E65" s="369">
        <v>1</v>
      </c>
      <c r="F65" s="12">
        <v>131111</v>
      </c>
      <c r="G65" s="52">
        <v>1500</v>
      </c>
      <c r="H65" s="52">
        <v>0</v>
      </c>
      <c r="I65" s="52">
        <f>SUM(K65:T65)</f>
        <v>0</v>
      </c>
      <c r="J65" s="532"/>
      <c r="K65" s="13"/>
      <c r="L65" s="14"/>
      <c r="M65" s="14"/>
      <c r="N65" s="14"/>
      <c r="O65" s="14"/>
      <c r="P65" s="14"/>
      <c r="Q65" s="14"/>
      <c r="R65" s="14"/>
      <c r="S65" s="14"/>
      <c r="T65" s="14"/>
    </row>
    <row r="66" spans="1:20" ht="14.1" customHeight="1">
      <c r="A66" s="12"/>
      <c r="B66" s="12"/>
      <c r="C66" s="101"/>
      <c r="D66" s="370" t="s">
        <v>2026</v>
      </c>
      <c r="E66" s="369">
        <v>2</v>
      </c>
      <c r="F66" s="12">
        <v>131113</v>
      </c>
      <c r="G66" s="52">
        <v>500</v>
      </c>
      <c r="H66" s="52">
        <v>500</v>
      </c>
      <c r="I66" s="52">
        <f>SUM(K66:T66)</f>
        <v>500</v>
      </c>
      <c r="J66" s="532">
        <f>I66/H66*100</f>
        <v>100</v>
      </c>
      <c r="K66" s="13"/>
      <c r="L66" s="14"/>
      <c r="M66" s="14"/>
      <c r="N66" s="14"/>
      <c r="O66" s="14">
        <v>500</v>
      </c>
      <c r="P66" s="14"/>
      <c r="Q66" s="14"/>
      <c r="R66" s="14"/>
      <c r="S66" s="14"/>
      <c r="T66" s="14"/>
    </row>
    <row r="67" spans="1:20" ht="14.1" customHeight="1">
      <c r="A67" s="12"/>
      <c r="B67" s="12"/>
      <c r="C67" s="101"/>
      <c r="D67" s="368" t="s">
        <v>2027</v>
      </c>
      <c r="E67" s="369">
        <v>2</v>
      </c>
      <c r="F67" s="12">
        <v>131114</v>
      </c>
      <c r="G67" s="52">
        <v>500</v>
      </c>
      <c r="H67" s="52">
        <v>0</v>
      </c>
      <c r="I67" s="52">
        <f>SUM(K67:T67)</f>
        <v>0</v>
      </c>
      <c r="J67" s="532"/>
      <c r="K67" s="13"/>
      <c r="L67" s="14"/>
      <c r="M67" s="14"/>
      <c r="N67" s="14"/>
      <c r="O67" s="14"/>
      <c r="P67" s="14"/>
      <c r="Q67" s="14"/>
      <c r="R67" s="14"/>
      <c r="S67" s="14"/>
      <c r="T67" s="14"/>
    </row>
    <row r="68" spans="1:20" ht="14.1" customHeight="1">
      <c r="A68" s="12"/>
      <c r="B68" s="12"/>
      <c r="C68" s="101"/>
      <c r="D68" s="136" t="s">
        <v>219</v>
      </c>
      <c r="E68" s="183"/>
      <c r="F68" s="402"/>
      <c r="G68" s="223"/>
      <c r="H68" s="223"/>
      <c r="I68" s="52"/>
      <c r="J68" s="532"/>
      <c r="K68" s="13"/>
      <c r="L68" s="22"/>
      <c r="M68" s="22"/>
      <c r="N68" s="14"/>
      <c r="O68" s="14"/>
      <c r="P68" s="22"/>
      <c r="Q68" s="22"/>
      <c r="R68" s="22"/>
      <c r="S68" s="22"/>
      <c r="T68" s="22"/>
    </row>
    <row r="69" spans="1:20" ht="24.95" customHeight="1">
      <c r="A69" s="12"/>
      <c r="B69" s="12"/>
      <c r="C69" s="101"/>
      <c r="D69" s="100" t="s">
        <v>2203</v>
      </c>
      <c r="E69" s="137"/>
      <c r="F69" s="371"/>
      <c r="G69" s="215"/>
      <c r="H69" s="215"/>
      <c r="I69" s="52"/>
      <c r="J69" s="532"/>
      <c r="K69" s="13"/>
      <c r="L69" s="14"/>
      <c r="M69" s="14"/>
      <c r="N69" s="14"/>
      <c r="O69" s="14"/>
      <c r="P69" s="14"/>
      <c r="Q69" s="14"/>
      <c r="R69" s="14"/>
      <c r="S69" s="14"/>
      <c r="T69" s="14"/>
    </row>
    <row r="70" spans="1:20" ht="15" customHeight="1">
      <c r="A70" s="12"/>
      <c r="B70" s="12"/>
      <c r="C70" s="101"/>
      <c r="D70" s="15" t="s">
        <v>368</v>
      </c>
      <c r="E70" s="14">
        <v>2</v>
      </c>
      <c r="F70" s="12">
        <v>131201</v>
      </c>
      <c r="G70" s="52">
        <v>1710</v>
      </c>
      <c r="H70" s="52">
        <v>1710</v>
      </c>
      <c r="I70" s="52">
        <f t="shared" ref="I70:I75" si="4">SUM(K70:T70)</f>
        <v>1661</v>
      </c>
      <c r="J70" s="532">
        <f t="shared" ref="J70:J75" si="5">I70/H70*100</f>
        <v>97.134502923976612</v>
      </c>
      <c r="K70" s="13">
        <v>151</v>
      </c>
      <c r="L70" s="14">
        <v>94</v>
      </c>
      <c r="M70" s="14">
        <v>1296</v>
      </c>
      <c r="N70" s="14"/>
      <c r="O70" s="14">
        <v>120</v>
      </c>
      <c r="P70" s="14"/>
      <c r="Q70" s="14"/>
      <c r="R70" s="14"/>
      <c r="S70" s="14"/>
      <c r="T70" s="14"/>
    </row>
    <row r="71" spans="1:20" ht="15" customHeight="1">
      <c r="A71" s="12"/>
      <c r="B71" s="12"/>
      <c r="C71" s="101"/>
      <c r="D71" s="15" t="s">
        <v>1143</v>
      </c>
      <c r="E71" s="14">
        <v>2</v>
      </c>
      <c r="F71" s="12">
        <v>131202</v>
      </c>
      <c r="G71" s="52">
        <v>1000</v>
      </c>
      <c r="H71" s="52">
        <v>595</v>
      </c>
      <c r="I71" s="52">
        <f t="shared" si="4"/>
        <v>433</v>
      </c>
      <c r="J71" s="532">
        <f t="shared" si="5"/>
        <v>72.773109243697476</v>
      </c>
      <c r="K71" s="13">
        <v>194</v>
      </c>
      <c r="L71" s="14">
        <v>48</v>
      </c>
      <c r="M71" s="14">
        <v>191</v>
      </c>
      <c r="N71" s="14"/>
      <c r="O71" s="14"/>
      <c r="P71" s="14"/>
      <c r="Q71" s="14"/>
      <c r="R71" s="14"/>
      <c r="S71" s="14"/>
      <c r="T71" s="14"/>
    </row>
    <row r="72" spans="1:20" ht="15" customHeight="1">
      <c r="A72" s="12"/>
      <c r="B72" s="12"/>
      <c r="C72" s="101"/>
      <c r="D72" s="15" t="s">
        <v>2028</v>
      </c>
      <c r="E72" s="14">
        <v>2</v>
      </c>
      <c r="F72" s="12">
        <v>131205</v>
      </c>
      <c r="G72" s="52">
        <v>1000</v>
      </c>
      <c r="H72" s="52">
        <v>905</v>
      </c>
      <c r="I72" s="52">
        <f t="shared" si="4"/>
        <v>904</v>
      </c>
      <c r="J72" s="532">
        <f t="shared" si="5"/>
        <v>99.889502762430936</v>
      </c>
      <c r="K72" s="13">
        <v>58</v>
      </c>
      <c r="L72" s="14">
        <v>37</v>
      </c>
      <c r="M72" s="14">
        <v>743</v>
      </c>
      <c r="N72" s="14"/>
      <c r="O72" s="14">
        <v>66</v>
      </c>
      <c r="P72" s="14"/>
      <c r="Q72" s="14"/>
      <c r="R72" s="14"/>
      <c r="S72" s="14"/>
      <c r="T72" s="14"/>
    </row>
    <row r="73" spans="1:20" ht="15" customHeight="1">
      <c r="A73" s="12"/>
      <c r="B73" s="12"/>
      <c r="C73" s="101"/>
      <c r="D73" s="15" t="s">
        <v>2204</v>
      </c>
      <c r="E73" s="14">
        <v>2</v>
      </c>
      <c r="F73" s="12">
        <v>131206</v>
      </c>
      <c r="G73" s="52">
        <v>1000</v>
      </c>
      <c r="H73" s="52">
        <v>1000</v>
      </c>
      <c r="I73" s="52">
        <f t="shared" si="4"/>
        <v>1000</v>
      </c>
      <c r="J73" s="532">
        <f t="shared" si="5"/>
        <v>100</v>
      </c>
      <c r="K73" s="13"/>
      <c r="L73" s="14"/>
      <c r="M73" s="14"/>
      <c r="N73" s="14"/>
      <c r="O73" s="14">
        <v>1000</v>
      </c>
      <c r="P73" s="14"/>
      <c r="Q73" s="14"/>
      <c r="R73" s="14"/>
      <c r="S73" s="14"/>
      <c r="T73" s="14"/>
    </row>
    <row r="74" spans="1:20" ht="15" customHeight="1">
      <c r="A74" s="12"/>
      <c r="B74" s="12"/>
      <c r="C74" s="101"/>
      <c r="D74" s="72" t="s">
        <v>1144</v>
      </c>
      <c r="E74" s="14">
        <v>2</v>
      </c>
      <c r="F74" s="12">
        <v>131209</v>
      </c>
      <c r="G74" s="52">
        <v>1572</v>
      </c>
      <c r="H74" s="52">
        <v>702</v>
      </c>
      <c r="I74" s="52">
        <f t="shared" si="4"/>
        <v>589</v>
      </c>
      <c r="J74" s="532">
        <f t="shared" si="5"/>
        <v>83.903133903133906</v>
      </c>
      <c r="K74" s="13">
        <v>156</v>
      </c>
      <c r="L74" s="14">
        <v>80</v>
      </c>
      <c r="M74" s="14">
        <v>253</v>
      </c>
      <c r="N74" s="14"/>
      <c r="O74" s="14">
        <v>100</v>
      </c>
      <c r="P74" s="14"/>
      <c r="Q74" s="14"/>
      <c r="R74" s="14"/>
      <c r="S74" s="14"/>
      <c r="T74" s="14"/>
    </row>
    <row r="75" spans="1:20" ht="27" customHeight="1">
      <c r="A75" s="12"/>
      <c r="B75" s="12"/>
      <c r="C75" s="101"/>
      <c r="D75" s="100" t="s">
        <v>2029</v>
      </c>
      <c r="E75" s="14">
        <v>2</v>
      </c>
      <c r="F75" s="12">
        <v>131210</v>
      </c>
      <c r="G75" s="52">
        <v>500</v>
      </c>
      <c r="H75" s="52">
        <v>500</v>
      </c>
      <c r="I75" s="52">
        <f t="shared" si="4"/>
        <v>500</v>
      </c>
      <c r="J75" s="532">
        <f t="shared" si="5"/>
        <v>100</v>
      </c>
      <c r="K75" s="13"/>
      <c r="L75" s="14"/>
      <c r="M75" s="14"/>
      <c r="N75" s="14"/>
      <c r="O75" s="14">
        <v>500</v>
      </c>
      <c r="P75" s="14"/>
      <c r="Q75" s="14"/>
      <c r="R75" s="14"/>
      <c r="S75" s="14"/>
      <c r="T75" s="14"/>
    </row>
    <row r="76" spans="1:20" ht="14.1" customHeight="1">
      <c r="A76" s="12"/>
      <c r="B76" s="12"/>
      <c r="C76" s="101"/>
      <c r="D76" s="15" t="s">
        <v>1106</v>
      </c>
      <c r="E76" s="14"/>
      <c r="F76" s="12"/>
      <c r="G76" s="52"/>
      <c r="H76" s="52"/>
      <c r="I76" s="52"/>
      <c r="J76" s="532"/>
      <c r="K76" s="13"/>
      <c r="L76" s="14"/>
      <c r="M76" s="14"/>
      <c r="N76" s="14"/>
      <c r="O76" s="14"/>
      <c r="P76" s="14"/>
      <c r="Q76" s="14"/>
      <c r="R76" s="14"/>
      <c r="S76" s="14"/>
      <c r="T76" s="14"/>
    </row>
    <row r="77" spans="1:20" ht="14.1" customHeight="1">
      <c r="A77" s="12"/>
      <c r="B77" s="12"/>
      <c r="C77" s="101"/>
      <c r="D77" s="72" t="s">
        <v>1109</v>
      </c>
      <c r="E77" s="14">
        <v>2</v>
      </c>
      <c r="F77" s="12">
        <v>131101</v>
      </c>
      <c r="G77" s="52">
        <v>28000</v>
      </c>
      <c r="H77" s="52">
        <v>28000</v>
      </c>
      <c r="I77" s="52">
        <f>SUM(K77:T77)</f>
        <v>22950</v>
      </c>
      <c r="J77" s="532">
        <f>I77/H77*100</f>
        <v>81.964285714285708</v>
      </c>
      <c r="K77" s="13"/>
      <c r="L77" s="14"/>
      <c r="M77" s="14"/>
      <c r="N77" s="14">
        <v>22950</v>
      </c>
      <c r="O77" s="14"/>
      <c r="P77" s="14"/>
      <c r="Q77" s="14"/>
      <c r="R77" s="14"/>
      <c r="S77" s="14"/>
      <c r="T77" s="14"/>
    </row>
    <row r="78" spans="1:20" ht="14.1" customHeight="1">
      <c r="A78" s="12"/>
      <c r="B78" s="12"/>
      <c r="C78" s="101"/>
      <c r="D78" s="72" t="s">
        <v>2205</v>
      </c>
      <c r="E78" s="14"/>
      <c r="F78" s="12"/>
      <c r="G78" s="52"/>
      <c r="H78" s="52"/>
      <c r="I78" s="52"/>
      <c r="J78" s="532"/>
      <c r="K78" s="13"/>
      <c r="L78" s="14"/>
      <c r="M78" s="14"/>
      <c r="N78" s="14"/>
      <c r="O78" s="14"/>
      <c r="P78" s="14"/>
      <c r="Q78" s="14"/>
      <c r="R78" s="14"/>
      <c r="S78" s="14"/>
      <c r="T78" s="14"/>
    </row>
    <row r="79" spans="1:20" ht="14.1" customHeight="1">
      <c r="A79" s="12"/>
      <c r="B79" s="12"/>
      <c r="C79" s="101"/>
      <c r="D79" s="15" t="s">
        <v>2206</v>
      </c>
      <c r="E79" s="14">
        <v>2</v>
      </c>
      <c r="F79" s="12">
        <v>131120</v>
      </c>
      <c r="G79" s="52">
        <v>678</v>
      </c>
      <c r="H79" s="52">
        <v>678</v>
      </c>
      <c r="I79" s="52">
        <f>SUM(K79:T79)</f>
        <v>504</v>
      </c>
      <c r="J79" s="532">
        <f>I79/H79*100</f>
        <v>74.336283185840713</v>
      </c>
      <c r="K79" s="13">
        <v>107</v>
      </c>
      <c r="L79" s="14">
        <v>69</v>
      </c>
      <c r="M79" s="14">
        <v>248</v>
      </c>
      <c r="N79" s="14"/>
      <c r="O79" s="14">
        <v>80</v>
      </c>
      <c r="P79" s="14"/>
      <c r="Q79" s="14"/>
      <c r="R79" s="14"/>
      <c r="S79" s="14"/>
      <c r="T79" s="14"/>
    </row>
    <row r="80" spans="1:20" ht="14.1" customHeight="1">
      <c r="A80" s="12"/>
      <c r="B80" s="12"/>
      <c r="C80" s="101"/>
      <c r="D80" s="15" t="s">
        <v>189</v>
      </c>
      <c r="E80" s="127"/>
      <c r="F80" s="363"/>
      <c r="G80" s="26"/>
      <c r="H80" s="26"/>
      <c r="I80" s="52"/>
      <c r="J80" s="532"/>
      <c r="K80" s="13"/>
      <c r="L80" s="14"/>
      <c r="M80" s="14"/>
      <c r="N80" s="14"/>
      <c r="O80" s="14"/>
      <c r="P80" s="14"/>
      <c r="Q80" s="14"/>
      <c r="R80" s="14"/>
      <c r="S80" s="14"/>
      <c r="T80" s="14"/>
    </row>
    <row r="81" spans="1:20" ht="14.1" customHeight="1">
      <c r="A81" s="12"/>
      <c r="B81" s="12"/>
      <c r="C81" s="101"/>
      <c r="D81" s="15" t="s">
        <v>1145</v>
      </c>
      <c r="E81" s="14">
        <v>1</v>
      </c>
      <c r="F81" s="12">
        <v>131303</v>
      </c>
      <c r="G81" s="52">
        <v>3500</v>
      </c>
      <c r="H81" s="52">
        <v>2860</v>
      </c>
      <c r="I81" s="52">
        <f t="shared" ref="I81:I104" si="6">SUM(K81:T81)</f>
        <v>2854</v>
      </c>
      <c r="J81" s="532">
        <f t="shared" ref="J81:J100" si="7">I81/H81*100</f>
        <v>99.790209790209801</v>
      </c>
      <c r="K81" s="13">
        <v>112</v>
      </c>
      <c r="L81" s="14">
        <v>65</v>
      </c>
      <c r="M81" s="14">
        <v>755</v>
      </c>
      <c r="N81" s="14"/>
      <c r="O81" s="14">
        <v>1922</v>
      </c>
      <c r="P81" s="14"/>
      <c r="Q81" s="14"/>
      <c r="R81" s="14"/>
      <c r="S81" s="14"/>
      <c r="T81" s="14"/>
    </row>
    <row r="82" spans="1:20" ht="14.1" customHeight="1">
      <c r="A82" s="12"/>
      <c r="B82" s="12"/>
      <c r="C82" s="101"/>
      <c r="D82" s="15" t="s">
        <v>2207</v>
      </c>
      <c r="E82" s="14">
        <v>2</v>
      </c>
      <c r="F82" s="12">
        <v>131302</v>
      </c>
      <c r="G82" s="52">
        <v>360</v>
      </c>
      <c r="H82" s="52">
        <v>360</v>
      </c>
      <c r="I82" s="52">
        <f t="shared" si="6"/>
        <v>360</v>
      </c>
      <c r="J82" s="532">
        <f t="shared" si="7"/>
        <v>100</v>
      </c>
      <c r="K82" s="13"/>
      <c r="L82" s="14"/>
      <c r="M82" s="14"/>
      <c r="N82" s="14"/>
      <c r="O82" s="14">
        <v>360</v>
      </c>
      <c r="P82" s="14"/>
      <c r="Q82" s="14"/>
      <c r="R82" s="14"/>
      <c r="S82" s="14"/>
      <c r="T82" s="14"/>
    </row>
    <row r="83" spans="1:20" ht="14.1" customHeight="1">
      <c r="A83" s="12"/>
      <c r="B83" s="12"/>
      <c r="C83" s="101"/>
      <c r="D83" s="15" t="s">
        <v>2030</v>
      </c>
      <c r="E83" s="14">
        <v>2</v>
      </c>
      <c r="F83" s="12">
        <v>131305</v>
      </c>
      <c r="G83" s="52">
        <v>900</v>
      </c>
      <c r="H83" s="52">
        <v>900</v>
      </c>
      <c r="I83" s="52">
        <f t="shared" si="6"/>
        <v>900</v>
      </c>
      <c r="J83" s="532">
        <f t="shared" si="7"/>
        <v>100</v>
      </c>
      <c r="K83" s="13"/>
      <c r="L83" s="14"/>
      <c r="M83" s="14"/>
      <c r="N83" s="14"/>
      <c r="O83" s="14">
        <v>900</v>
      </c>
      <c r="P83" s="14"/>
      <c r="Q83" s="14"/>
      <c r="R83" s="14"/>
      <c r="S83" s="14"/>
      <c r="T83" s="14"/>
    </row>
    <row r="84" spans="1:20" ht="14.1" customHeight="1">
      <c r="A84" s="12"/>
      <c r="B84" s="12"/>
      <c r="C84" s="101"/>
      <c r="D84" s="86" t="s">
        <v>1798</v>
      </c>
      <c r="E84" s="14">
        <v>2</v>
      </c>
      <c r="F84" s="12">
        <v>131325</v>
      </c>
      <c r="G84" s="52">
        <v>705</v>
      </c>
      <c r="H84" s="52">
        <v>705</v>
      </c>
      <c r="I84" s="52">
        <f t="shared" si="6"/>
        <v>554</v>
      </c>
      <c r="J84" s="532">
        <f t="shared" si="7"/>
        <v>78.581560283687949</v>
      </c>
      <c r="K84" s="13"/>
      <c r="L84" s="14"/>
      <c r="M84" s="14">
        <v>554</v>
      </c>
      <c r="N84" s="14"/>
      <c r="O84" s="14"/>
      <c r="P84" s="14"/>
      <c r="Q84" s="14"/>
      <c r="R84" s="14"/>
      <c r="S84" s="14"/>
      <c r="T84" s="14"/>
    </row>
    <row r="85" spans="1:20" ht="24" customHeight="1">
      <c r="A85" s="12"/>
      <c r="B85" s="12"/>
      <c r="C85" s="101"/>
      <c r="D85" s="86" t="s">
        <v>1799</v>
      </c>
      <c r="E85" s="14">
        <v>2</v>
      </c>
      <c r="F85" s="12">
        <v>131308</v>
      </c>
      <c r="G85" s="52">
        <v>6000</v>
      </c>
      <c r="H85" s="52">
        <v>6000</v>
      </c>
      <c r="I85" s="52">
        <f t="shared" si="6"/>
        <v>6000</v>
      </c>
      <c r="J85" s="532">
        <f t="shared" si="7"/>
        <v>100</v>
      </c>
      <c r="K85" s="13"/>
      <c r="L85" s="14"/>
      <c r="M85" s="14"/>
      <c r="N85" s="14"/>
      <c r="O85" s="14">
        <v>6000</v>
      </c>
      <c r="P85" s="14"/>
      <c r="Q85" s="14"/>
      <c r="R85" s="14"/>
      <c r="S85" s="14"/>
      <c r="T85" s="14"/>
    </row>
    <row r="86" spans="1:20" ht="14.1" customHeight="1">
      <c r="A86" s="12"/>
      <c r="B86" s="12"/>
      <c r="C86" s="101"/>
      <c r="D86" s="15" t="s">
        <v>1800</v>
      </c>
      <c r="E86" s="14">
        <v>2</v>
      </c>
      <c r="F86" s="12">
        <v>131306</v>
      </c>
      <c r="G86" s="52">
        <v>540</v>
      </c>
      <c r="H86" s="52">
        <v>540</v>
      </c>
      <c r="I86" s="52">
        <f t="shared" si="6"/>
        <v>540</v>
      </c>
      <c r="J86" s="532">
        <f t="shared" si="7"/>
        <v>100</v>
      </c>
      <c r="K86" s="13"/>
      <c r="L86" s="14"/>
      <c r="M86" s="14"/>
      <c r="N86" s="14"/>
      <c r="O86" s="14">
        <v>540</v>
      </c>
      <c r="P86" s="14"/>
      <c r="Q86" s="14"/>
      <c r="R86" s="14"/>
      <c r="S86" s="14"/>
      <c r="T86" s="14"/>
    </row>
    <row r="87" spans="1:20" ht="14.1" customHeight="1">
      <c r="A87" s="12"/>
      <c r="B87" s="12"/>
      <c r="C87" s="101"/>
      <c r="D87" s="86" t="s">
        <v>2031</v>
      </c>
      <c r="E87" s="14">
        <v>2</v>
      </c>
      <c r="F87" s="12">
        <v>131321</v>
      </c>
      <c r="G87" s="52">
        <v>62500</v>
      </c>
      <c r="H87" s="52">
        <v>93500</v>
      </c>
      <c r="I87" s="52">
        <f t="shared" si="6"/>
        <v>93500</v>
      </c>
      <c r="J87" s="532">
        <f t="shared" si="7"/>
        <v>100</v>
      </c>
      <c r="K87" s="13"/>
      <c r="L87" s="14"/>
      <c r="M87" s="14"/>
      <c r="N87" s="14"/>
      <c r="O87" s="14">
        <v>93500</v>
      </c>
      <c r="P87" s="14"/>
      <c r="Q87" s="14"/>
      <c r="R87" s="14"/>
      <c r="S87" s="14"/>
      <c r="T87" s="14"/>
    </row>
    <row r="88" spans="1:20" ht="14.1" customHeight="1">
      <c r="A88" s="12"/>
      <c r="B88" s="12"/>
      <c r="C88" s="101"/>
      <c r="D88" s="100" t="s">
        <v>1801</v>
      </c>
      <c r="E88" s="14">
        <v>2</v>
      </c>
      <c r="F88" s="12">
        <v>131501</v>
      </c>
      <c r="G88" s="52">
        <v>300</v>
      </c>
      <c r="H88" s="52">
        <v>300</v>
      </c>
      <c r="I88" s="52">
        <f t="shared" si="6"/>
        <v>141</v>
      </c>
      <c r="J88" s="532">
        <f t="shared" si="7"/>
        <v>47</v>
      </c>
      <c r="K88" s="13"/>
      <c r="L88" s="14"/>
      <c r="M88" s="14">
        <v>141</v>
      </c>
      <c r="N88" s="14"/>
      <c r="O88" s="14"/>
      <c r="P88" s="14"/>
      <c r="Q88" s="14"/>
      <c r="R88" s="14"/>
      <c r="S88" s="14"/>
      <c r="T88" s="14"/>
    </row>
    <row r="89" spans="1:20" ht="14.1" customHeight="1">
      <c r="A89" s="12"/>
      <c r="B89" s="12"/>
      <c r="C89" s="101"/>
      <c r="D89" s="100" t="s">
        <v>1802</v>
      </c>
      <c r="E89" s="14">
        <v>2</v>
      </c>
      <c r="F89" s="12">
        <v>131307</v>
      </c>
      <c r="G89" s="52">
        <v>1000</v>
      </c>
      <c r="H89" s="52">
        <v>1000</v>
      </c>
      <c r="I89" s="52">
        <f t="shared" si="6"/>
        <v>1000</v>
      </c>
      <c r="J89" s="532">
        <f t="shared" si="7"/>
        <v>100</v>
      </c>
      <c r="K89" s="13"/>
      <c r="L89" s="14"/>
      <c r="M89" s="14"/>
      <c r="N89" s="14"/>
      <c r="O89" s="14">
        <v>1000</v>
      </c>
      <c r="P89" s="14"/>
      <c r="Q89" s="14"/>
      <c r="R89" s="14"/>
      <c r="S89" s="14"/>
      <c r="T89" s="14"/>
    </row>
    <row r="90" spans="1:20" ht="14.1" customHeight="1">
      <c r="A90" s="12"/>
      <c r="B90" s="12"/>
      <c r="C90" s="101"/>
      <c r="D90" s="86" t="s">
        <v>139</v>
      </c>
      <c r="E90" s="14">
        <v>1</v>
      </c>
      <c r="F90" s="12">
        <v>131322</v>
      </c>
      <c r="G90" s="52">
        <v>67</v>
      </c>
      <c r="H90" s="52">
        <v>67</v>
      </c>
      <c r="I90" s="52">
        <f t="shared" si="6"/>
        <v>54</v>
      </c>
      <c r="J90" s="532">
        <f t="shared" si="7"/>
        <v>80.597014925373131</v>
      </c>
      <c r="K90" s="13"/>
      <c r="L90" s="14"/>
      <c r="M90" s="14">
        <v>54</v>
      </c>
      <c r="N90" s="14"/>
      <c r="O90" s="14"/>
      <c r="P90" s="14"/>
      <c r="Q90" s="14"/>
      <c r="R90" s="14"/>
      <c r="S90" s="14"/>
      <c r="T90" s="14"/>
    </row>
    <row r="91" spans="1:20" ht="22.5" customHeight="1">
      <c r="A91" s="12"/>
      <c r="B91" s="12"/>
      <c r="C91" s="101"/>
      <c r="D91" s="86" t="s">
        <v>1803</v>
      </c>
      <c r="E91" s="14">
        <v>2</v>
      </c>
      <c r="F91" s="12">
        <v>131323</v>
      </c>
      <c r="G91" s="52">
        <v>450</v>
      </c>
      <c r="H91" s="52">
        <v>950</v>
      </c>
      <c r="I91" s="52">
        <f t="shared" si="6"/>
        <v>950</v>
      </c>
      <c r="J91" s="532">
        <f t="shared" si="7"/>
        <v>100</v>
      </c>
      <c r="K91" s="13"/>
      <c r="L91" s="14"/>
      <c r="M91" s="14"/>
      <c r="N91" s="14"/>
      <c r="O91" s="14">
        <v>950</v>
      </c>
      <c r="P91" s="14"/>
      <c r="Q91" s="14"/>
      <c r="R91" s="14"/>
      <c r="S91" s="14"/>
      <c r="T91" s="14"/>
    </row>
    <row r="92" spans="1:20" ht="14.1" customHeight="1">
      <c r="A92" s="12"/>
      <c r="B92" s="12"/>
      <c r="C92" s="101"/>
      <c r="D92" s="100" t="s">
        <v>2032</v>
      </c>
      <c r="E92" s="14">
        <v>2</v>
      </c>
      <c r="F92" s="12">
        <v>131319</v>
      </c>
      <c r="G92" s="52">
        <v>2000</v>
      </c>
      <c r="H92" s="52">
        <v>2000</v>
      </c>
      <c r="I92" s="52">
        <f t="shared" si="6"/>
        <v>2000</v>
      </c>
      <c r="J92" s="532">
        <f t="shared" si="7"/>
        <v>100</v>
      </c>
      <c r="K92" s="13"/>
      <c r="L92" s="14"/>
      <c r="M92" s="14"/>
      <c r="N92" s="14"/>
      <c r="O92" s="14">
        <v>2000</v>
      </c>
      <c r="P92" s="14"/>
      <c r="Q92" s="14"/>
      <c r="R92" s="14"/>
      <c r="S92" s="14"/>
      <c r="T92" s="14"/>
    </row>
    <row r="93" spans="1:20" ht="14.1" customHeight="1">
      <c r="A93" s="12"/>
      <c r="B93" s="12"/>
      <c r="C93" s="101"/>
      <c r="D93" s="100" t="s">
        <v>2033</v>
      </c>
      <c r="E93" s="14">
        <v>2</v>
      </c>
      <c r="F93" s="12">
        <v>131328</v>
      </c>
      <c r="G93" s="52">
        <v>1000</v>
      </c>
      <c r="H93" s="52">
        <v>1000</v>
      </c>
      <c r="I93" s="52">
        <f t="shared" si="6"/>
        <v>1000</v>
      </c>
      <c r="J93" s="532">
        <f t="shared" si="7"/>
        <v>100</v>
      </c>
      <c r="K93" s="13"/>
      <c r="L93" s="14"/>
      <c r="M93" s="14"/>
      <c r="N93" s="14"/>
      <c r="O93" s="14">
        <v>1000</v>
      </c>
      <c r="P93" s="14"/>
      <c r="Q93" s="14"/>
      <c r="R93" s="14"/>
      <c r="S93" s="14"/>
      <c r="T93" s="14"/>
    </row>
    <row r="94" spans="1:20" ht="14.1" customHeight="1">
      <c r="A94" s="12"/>
      <c r="B94" s="12"/>
      <c r="C94" s="101"/>
      <c r="D94" s="157" t="s">
        <v>2034</v>
      </c>
      <c r="E94" s="14">
        <v>2</v>
      </c>
      <c r="F94" s="12">
        <v>131340</v>
      </c>
      <c r="G94" s="52">
        <v>1000</v>
      </c>
      <c r="H94" s="52">
        <v>1000</v>
      </c>
      <c r="I94" s="52">
        <f t="shared" si="6"/>
        <v>1000</v>
      </c>
      <c r="J94" s="532">
        <f t="shared" si="7"/>
        <v>100</v>
      </c>
      <c r="K94" s="13"/>
      <c r="L94" s="14"/>
      <c r="M94" s="14"/>
      <c r="N94" s="14"/>
      <c r="O94" s="14">
        <v>1000</v>
      </c>
      <c r="P94" s="14"/>
      <c r="Q94" s="14"/>
      <c r="R94" s="14"/>
      <c r="S94" s="14"/>
      <c r="T94" s="14"/>
    </row>
    <row r="95" spans="1:20" ht="14.1" customHeight="1">
      <c r="A95" s="12"/>
      <c r="B95" s="12"/>
      <c r="C95" s="101"/>
      <c r="D95" s="157" t="s">
        <v>2035</v>
      </c>
      <c r="E95" s="14">
        <v>2</v>
      </c>
      <c r="F95" s="12">
        <v>131341</v>
      </c>
      <c r="G95" s="52">
        <v>1000</v>
      </c>
      <c r="H95" s="52">
        <v>1000</v>
      </c>
      <c r="I95" s="52">
        <f t="shared" si="6"/>
        <v>0</v>
      </c>
      <c r="J95" s="532">
        <f t="shared" si="7"/>
        <v>0</v>
      </c>
      <c r="K95" s="13"/>
      <c r="L95" s="14"/>
      <c r="M95" s="14"/>
      <c r="N95" s="14"/>
      <c r="O95" s="14"/>
      <c r="P95" s="14"/>
      <c r="Q95" s="14"/>
      <c r="R95" s="14"/>
      <c r="S95" s="14"/>
      <c r="T95" s="14"/>
    </row>
    <row r="96" spans="1:20" ht="14.1" customHeight="1">
      <c r="A96" s="12"/>
      <c r="B96" s="12"/>
      <c r="C96" s="101"/>
      <c r="D96" s="157" t="s">
        <v>2036</v>
      </c>
      <c r="E96" s="14">
        <v>2</v>
      </c>
      <c r="F96" s="12">
        <v>131342</v>
      </c>
      <c r="G96" s="52">
        <v>4000</v>
      </c>
      <c r="H96" s="52">
        <v>3880</v>
      </c>
      <c r="I96" s="52">
        <f t="shared" si="6"/>
        <v>3878</v>
      </c>
      <c r="J96" s="532">
        <f t="shared" si="7"/>
        <v>99.948453608247419</v>
      </c>
      <c r="K96" s="13"/>
      <c r="L96" s="14"/>
      <c r="M96" s="14">
        <v>3878</v>
      </c>
      <c r="N96" s="14"/>
      <c r="O96" s="14"/>
      <c r="P96" s="14"/>
      <c r="Q96" s="14"/>
      <c r="R96" s="14"/>
      <c r="S96" s="14"/>
      <c r="T96" s="14"/>
    </row>
    <row r="97" spans="1:20" ht="14.1" customHeight="1">
      <c r="A97" s="12"/>
      <c r="B97" s="12"/>
      <c r="C97" s="101"/>
      <c r="D97" s="157" t="s">
        <v>2037</v>
      </c>
      <c r="E97" s="14">
        <v>2</v>
      </c>
      <c r="F97" s="12">
        <v>131343</v>
      </c>
      <c r="G97" s="52">
        <v>500</v>
      </c>
      <c r="H97" s="52">
        <v>500</v>
      </c>
      <c r="I97" s="52">
        <f t="shared" si="6"/>
        <v>500</v>
      </c>
      <c r="J97" s="532">
        <f t="shared" si="7"/>
        <v>100</v>
      </c>
      <c r="K97" s="13"/>
      <c r="L97" s="14"/>
      <c r="M97" s="14"/>
      <c r="N97" s="14"/>
      <c r="O97" s="14">
        <v>500</v>
      </c>
      <c r="P97" s="14"/>
      <c r="Q97" s="14"/>
      <c r="R97" s="14"/>
      <c r="S97" s="14"/>
      <c r="T97" s="14"/>
    </row>
    <row r="98" spans="1:20" ht="14.1" customHeight="1">
      <c r="A98" s="12"/>
      <c r="B98" s="12"/>
      <c r="C98" s="101"/>
      <c r="D98" s="157" t="s">
        <v>2038</v>
      </c>
      <c r="E98" s="14">
        <v>2</v>
      </c>
      <c r="F98" s="12">
        <v>131344</v>
      </c>
      <c r="G98" s="52">
        <v>300</v>
      </c>
      <c r="H98" s="52">
        <v>500</v>
      </c>
      <c r="I98" s="52">
        <f t="shared" si="6"/>
        <v>500</v>
      </c>
      <c r="J98" s="532">
        <f t="shared" si="7"/>
        <v>100</v>
      </c>
      <c r="K98" s="13"/>
      <c r="L98" s="14"/>
      <c r="M98" s="14"/>
      <c r="N98" s="14"/>
      <c r="O98" s="14">
        <v>500</v>
      </c>
      <c r="P98" s="14"/>
      <c r="Q98" s="14"/>
      <c r="R98" s="14"/>
      <c r="S98" s="14"/>
      <c r="T98" s="14"/>
    </row>
    <row r="99" spans="1:20" ht="23.25" customHeight="1">
      <c r="A99" s="12"/>
      <c r="B99" s="12"/>
      <c r="C99" s="101"/>
      <c r="D99" s="157" t="s">
        <v>2039</v>
      </c>
      <c r="E99" s="14">
        <v>2</v>
      </c>
      <c r="F99" s="12">
        <v>131345</v>
      </c>
      <c r="G99" s="52">
        <v>500</v>
      </c>
      <c r="H99" s="52">
        <v>500</v>
      </c>
      <c r="I99" s="52">
        <f t="shared" si="6"/>
        <v>500</v>
      </c>
      <c r="J99" s="532">
        <f t="shared" si="7"/>
        <v>100</v>
      </c>
      <c r="K99" s="13"/>
      <c r="L99" s="14"/>
      <c r="M99" s="14"/>
      <c r="N99" s="14"/>
      <c r="O99" s="14">
        <v>500</v>
      </c>
      <c r="P99" s="14"/>
      <c r="Q99" s="14"/>
      <c r="R99" s="14"/>
      <c r="S99" s="14"/>
      <c r="T99" s="14"/>
    </row>
    <row r="100" spans="1:20" ht="14.1" customHeight="1">
      <c r="A100" s="12"/>
      <c r="B100" s="12"/>
      <c r="C100" s="101"/>
      <c r="D100" s="157" t="s">
        <v>2040</v>
      </c>
      <c r="E100" s="14">
        <v>2</v>
      </c>
      <c r="F100" s="12">
        <v>131346</v>
      </c>
      <c r="G100" s="52">
        <v>500</v>
      </c>
      <c r="H100" s="52">
        <v>3517</v>
      </c>
      <c r="I100" s="52">
        <f t="shared" si="6"/>
        <v>3515</v>
      </c>
      <c r="J100" s="532">
        <f t="shared" si="7"/>
        <v>99.943133352288882</v>
      </c>
      <c r="K100" s="13">
        <v>286</v>
      </c>
      <c r="L100" s="14">
        <v>171</v>
      </c>
      <c r="M100" s="14">
        <v>3058</v>
      </c>
      <c r="N100" s="14"/>
      <c r="O100" s="14"/>
      <c r="P100" s="14"/>
      <c r="Q100" s="14"/>
      <c r="R100" s="14"/>
      <c r="S100" s="14"/>
      <c r="T100" s="14"/>
    </row>
    <row r="101" spans="1:20" ht="14.1" customHeight="1">
      <c r="A101" s="12"/>
      <c r="B101" s="12"/>
      <c r="C101" s="101"/>
      <c r="D101" s="100" t="s">
        <v>1804</v>
      </c>
      <c r="E101" s="14">
        <v>2</v>
      </c>
      <c r="F101" s="12">
        <v>131335</v>
      </c>
      <c r="G101" s="52">
        <v>2500</v>
      </c>
      <c r="H101" s="52"/>
      <c r="I101" s="52">
        <f t="shared" si="6"/>
        <v>0</v>
      </c>
      <c r="J101" s="532"/>
      <c r="K101" s="13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ht="14.1" customHeight="1">
      <c r="A102" s="12"/>
      <c r="B102" s="12"/>
      <c r="C102" s="101"/>
      <c r="D102" s="100" t="s">
        <v>1805</v>
      </c>
      <c r="E102" s="14">
        <v>2</v>
      </c>
      <c r="F102" s="12">
        <v>131336</v>
      </c>
      <c r="G102" s="52">
        <v>1000</v>
      </c>
      <c r="H102" s="52"/>
      <c r="I102" s="52">
        <f t="shared" si="6"/>
        <v>0</v>
      </c>
      <c r="J102" s="532"/>
      <c r="K102" s="13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ht="14.1" customHeight="1">
      <c r="A103" s="12"/>
      <c r="B103" s="12"/>
      <c r="C103" s="101"/>
      <c r="D103" s="100" t="s">
        <v>1806</v>
      </c>
      <c r="E103" s="14">
        <v>2</v>
      </c>
      <c r="F103" s="12">
        <v>131337</v>
      </c>
      <c r="G103" s="52">
        <v>500</v>
      </c>
      <c r="H103" s="52">
        <v>500</v>
      </c>
      <c r="I103" s="52">
        <f t="shared" si="6"/>
        <v>500</v>
      </c>
      <c r="J103" s="532">
        <f>I103/H103*100</f>
        <v>100</v>
      </c>
      <c r="K103" s="13"/>
      <c r="L103" s="14"/>
      <c r="M103" s="14"/>
      <c r="N103" s="14"/>
      <c r="O103" s="14">
        <v>500</v>
      </c>
      <c r="P103" s="14"/>
      <c r="Q103" s="14"/>
      <c r="R103" s="14"/>
      <c r="S103" s="14"/>
      <c r="T103" s="14"/>
    </row>
    <row r="104" spans="1:20" ht="14.1" customHeight="1">
      <c r="A104" s="12"/>
      <c r="B104" s="12"/>
      <c r="C104" s="101"/>
      <c r="D104" s="100" t="s">
        <v>1807</v>
      </c>
      <c r="E104" s="14">
        <v>2</v>
      </c>
      <c r="F104" s="12">
        <v>131338</v>
      </c>
      <c r="G104" s="52">
        <v>2500</v>
      </c>
      <c r="H104" s="52">
        <v>2500</v>
      </c>
      <c r="I104" s="52">
        <f t="shared" si="6"/>
        <v>0</v>
      </c>
      <c r="J104" s="532">
        <f>I104/H104*100</f>
        <v>0</v>
      </c>
      <c r="K104" s="13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ht="14.1" customHeight="1">
      <c r="A105" s="12"/>
      <c r="B105" s="12"/>
      <c r="C105" s="101"/>
      <c r="D105" s="15" t="s">
        <v>1808</v>
      </c>
      <c r="E105" s="127"/>
      <c r="F105" s="363"/>
      <c r="G105" s="26"/>
      <c r="H105" s="26"/>
      <c r="I105" s="52"/>
      <c r="J105" s="532"/>
      <c r="K105" s="13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ht="24.95" customHeight="1">
      <c r="A106" s="12"/>
      <c r="B106" s="12"/>
      <c r="C106" s="101"/>
      <c r="D106" s="86" t="s">
        <v>1809</v>
      </c>
      <c r="E106" s="127">
        <v>2</v>
      </c>
      <c r="F106" s="20">
        <v>131401</v>
      </c>
      <c r="G106" s="26">
        <v>2250</v>
      </c>
      <c r="H106" s="26">
        <v>2250</v>
      </c>
      <c r="I106" s="52">
        <f t="shared" ref="I106:I113" si="8">SUM(K106:T106)</f>
        <v>2250</v>
      </c>
      <c r="J106" s="532">
        <f t="shared" ref="J106:J113" si="9">I106/H106*100</f>
        <v>100</v>
      </c>
      <c r="K106" s="13"/>
      <c r="L106" s="14"/>
      <c r="M106" s="14"/>
      <c r="N106" s="14"/>
      <c r="O106" s="14">
        <v>2250</v>
      </c>
      <c r="P106" s="14"/>
      <c r="Q106" s="14"/>
      <c r="R106" s="14"/>
      <c r="S106" s="14"/>
      <c r="T106" s="14"/>
    </row>
    <row r="107" spans="1:20" ht="14.1" customHeight="1">
      <c r="A107" s="12"/>
      <c r="B107" s="12"/>
      <c r="C107" s="138"/>
      <c r="D107" s="139" t="s">
        <v>1810</v>
      </c>
      <c r="E107" s="127">
        <v>2</v>
      </c>
      <c r="F107" s="20">
        <v>131402</v>
      </c>
      <c r="G107" s="26">
        <v>5000</v>
      </c>
      <c r="H107" s="26">
        <v>5000</v>
      </c>
      <c r="I107" s="52">
        <f t="shared" si="8"/>
        <v>5000</v>
      </c>
      <c r="J107" s="532">
        <f t="shared" si="9"/>
        <v>100</v>
      </c>
      <c r="K107" s="13"/>
      <c r="L107" s="14"/>
      <c r="M107" s="14"/>
      <c r="N107" s="14"/>
      <c r="O107" s="14">
        <v>5000</v>
      </c>
      <c r="P107" s="14"/>
      <c r="Q107" s="14"/>
      <c r="R107" s="14"/>
      <c r="S107" s="14"/>
      <c r="T107" s="14"/>
    </row>
    <row r="108" spans="1:20" ht="14.1" customHeight="1">
      <c r="A108" s="12"/>
      <c r="B108" s="12"/>
      <c r="C108" s="101"/>
      <c r="D108" s="15" t="s">
        <v>1811</v>
      </c>
      <c r="E108" s="127">
        <v>2</v>
      </c>
      <c r="F108" s="20">
        <v>131403</v>
      </c>
      <c r="G108" s="26">
        <v>10000</v>
      </c>
      <c r="H108" s="26">
        <v>10000</v>
      </c>
      <c r="I108" s="52">
        <f t="shared" si="8"/>
        <v>10000</v>
      </c>
      <c r="J108" s="532">
        <f t="shared" si="9"/>
        <v>100</v>
      </c>
      <c r="K108" s="13"/>
      <c r="L108" s="14"/>
      <c r="M108" s="14"/>
      <c r="N108" s="14"/>
      <c r="O108" s="14">
        <v>10000</v>
      </c>
      <c r="P108" s="14"/>
      <c r="Q108" s="14"/>
      <c r="R108" s="14"/>
      <c r="S108" s="14"/>
      <c r="T108" s="14"/>
    </row>
    <row r="109" spans="1:20" ht="14.1" customHeight="1">
      <c r="A109" s="12"/>
      <c r="B109" s="12"/>
      <c r="C109" s="101"/>
      <c r="D109" s="15" t="s">
        <v>1812</v>
      </c>
      <c r="E109" s="127">
        <v>2</v>
      </c>
      <c r="F109" s="20">
        <v>131404</v>
      </c>
      <c r="G109" s="26">
        <v>7500</v>
      </c>
      <c r="H109" s="26">
        <v>7050</v>
      </c>
      <c r="I109" s="52">
        <f t="shared" si="8"/>
        <v>6550</v>
      </c>
      <c r="J109" s="532">
        <f t="shared" si="9"/>
        <v>92.907801418439718</v>
      </c>
      <c r="K109" s="13"/>
      <c r="L109" s="14"/>
      <c r="M109" s="14"/>
      <c r="N109" s="14"/>
      <c r="O109" s="14">
        <v>6550</v>
      </c>
      <c r="P109" s="14"/>
      <c r="Q109" s="14"/>
      <c r="R109" s="14"/>
      <c r="S109" s="14"/>
      <c r="T109" s="14"/>
    </row>
    <row r="110" spans="1:20" ht="14.1" customHeight="1">
      <c r="A110" s="12"/>
      <c r="B110" s="12"/>
      <c r="C110" s="101"/>
      <c r="D110" s="15" t="s">
        <v>1813</v>
      </c>
      <c r="E110" s="127">
        <v>2</v>
      </c>
      <c r="F110" s="20">
        <v>131330</v>
      </c>
      <c r="G110" s="26">
        <v>2700</v>
      </c>
      <c r="H110" s="26">
        <v>2700</v>
      </c>
      <c r="I110" s="52">
        <f t="shared" si="8"/>
        <v>2700</v>
      </c>
      <c r="J110" s="532">
        <f t="shared" si="9"/>
        <v>100</v>
      </c>
      <c r="K110" s="13"/>
      <c r="L110" s="14"/>
      <c r="M110" s="14"/>
      <c r="N110" s="14"/>
      <c r="O110" s="14">
        <v>2700</v>
      </c>
      <c r="P110" s="14"/>
      <c r="Q110" s="14"/>
      <c r="R110" s="14"/>
      <c r="S110" s="14"/>
      <c r="T110" s="14"/>
    </row>
    <row r="111" spans="1:20" ht="14.1" customHeight="1">
      <c r="A111" s="12"/>
      <c r="B111" s="12"/>
      <c r="C111" s="101"/>
      <c r="D111" s="15" t="s">
        <v>2041</v>
      </c>
      <c r="E111" s="127">
        <v>2</v>
      </c>
      <c r="F111" s="20">
        <v>131507</v>
      </c>
      <c r="G111" s="26">
        <v>2500</v>
      </c>
      <c r="H111" s="26">
        <v>2500</v>
      </c>
      <c r="I111" s="52">
        <f t="shared" si="8"/>
        <v>2500</v>
      </c>
      <c r="J111" s="532">
        <f t="shared" si="9"/>
        <v>100</v>
      </c>
      <c r="K111" s="13"/>
      <c r="L111" s="14"/>
      <c r="M111" s="14"/>
      <c r="N111" s="14"/>
      <c r="O111" s="14">
        <v>2500</v>
      </c>
      <c r="P111" s="14"/>
      <c r="Q111" s="14"/>
      <c r="R111" s="14"/>
      <c r="S111" s="14"/>
      <c r="T111" s="14"/>
    </row>
    <row r="112" spans="1:20" ht="14.1" customHeight="1">
      <c r="A112" s="12"/>
      <c r="B112" s="12"/>
      <c r="C112" s="101"/>
      <c r="D112" s="372" t="s">
        <v>2042</v>
      </c>
      <c r="E112" s="127">
        <v>2</v>
      </c>
      <c r="F112" s="20">
        <v>171943</v>
      </c>
      <c r="G112" s="26">
        <v>400</v>
      </c>
      <c r="H112" s="26">
        <v>400</v>
      </c>
      <c r="I112" s="52">
        <f t="shared" si="8"/>
        <v>400</v>
      </c>
      <c r="J112" s="532">
        <f t="shared" si="9"/>
        <v>100</v>
      </c>
      <c r="K112" s="13"/>
      <c r="L112" s="14"/>
      <c r="M112" s="14"/>
      <c r="N112" s="14"/>
      <c r="O112" s="14">
        <v>400</v>
      </c>
      <c r="P112" s="14"/>
      <c r="Q112" s="14"/>
      <c r="R112" s="14"/>
      <c r="S112" s="14"/>
      <c r="T112" s="14"/>
    </row>
    <row r="113" spans="1:20" ht="14.1" customHeight="1">
      <c r="A113" s="12"/>
      <c r="B113" s="12"/>
      <c r="C113" s="101"/>
      <c r="D113" s="100" t="s">
        <v>2043</v>
      </c>
      <c r="E113" s="122">
        <v>2</v>
      </c>
      <c r="F113" s="195">
        <v>131301</v>
      </c>
      <c r="G113" s="122"/>
      <c r="H113" s="122">
        <v>4192</v>
      </c>
      <c r="I113" s="52">
        <f t="shared" si="8"/>
        <v>3900</v>
      </c>
      <c r="J113" s="532">
        <f t="shared" si="9"/>
        <v>93.034351145038158</v>
      </c>
      <c r="K113" s="13"/>
      <c r="L113" s="14"/>
      <c r="M113" s="14"/>
      <c r="N113" s="14"/>
      <c r="O113" s="14">
        <v>3850</v>
      </c>
      <c r="P113" s="14"/>
      <c r="Q113" s="14"/>
      <c r="R113" s="14">
        <v>50</v>
      </c>
      <c r="S113" s="14"/>
      <c r="T113" s="14"/>
    </row>
    <row r="114" spans="1:20" ht="14.1" customHeight="1">
      <c r="A114" s="12"/>
      <c r="B114" s="12"/>
      <c r="C114" s="101"/>
      <c r="D114" s="100" t="s">
        <v>1814</v>
      </c>
      <c r="E114" s="137"/>
      <c r="F114" s="371"/>
      <c r="G114" s="215"/>
      <c r="H114" s="215"/>
      <c r="I114" s="52"/>
      <c r="J114" s="532"/>
      <c r="K114" s="13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ht="14.1" customHeight="1">
      <c r="A115" s="12"/>
      <c r="B115" s="12"/>
      <c r="C115" s="101"/>
      <c r="D115" s="100" t="s">
        <v>1815</v>
      </c>
      <c r="E115" s="122">
        <v>2</v>
      </c>
      <c r="F115" s="195">
        <v>131502</v>
      </c>
      <c r="G115" s="122">
        <v>753</v>
      </c>
      <c r="H115" s="122">
        <v>753</v>
      </c>
      <c r="I115" s="52">
        <f>SUM(K115:T115)</f>
        <v>416</v>
      </c>
      <c r="J115" s="532">
        <f>I115/H115*100</f>
        <v>55.245683930942889</v>
      </c>
      <c r="K115" s="13"/>
      <c r="L115" s="14"/>
      <c r="M115" s="14"/>
      <c r="N115" s="14">
        <v>416</v>
      </c>
      <c r="O115" s="14"/>
      <c r="P115" s="14"/>
      <c r="Q115" s="14"/>
      <c r="R115" s="14"/>
      <c r="S115" s="14"/>
      <c r="T115" s="14"/>
    </row>
    <row r="116" spans="1:20" ht="14.1" customHeight="1">
      <c r="A116" s="12"/>
      <c r="B116" s="12"/>
      <c r="C116" s="101"/>
      <c r="D116" s="140" t="s">
        <v>217</v>
      </c>
      <c r="E116" s="425"/>
      <c r="F116" s="426"/>
      <c r="G116" s="427"/>
      <c r="H116" s="427"/>
      <c r="I116" s="52"/>
      <c r="J116" s="532"/>
      <c r="K116" s="13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ht="14.1" customHeight="1">
      <c r="A117" s="12"/>
      <c r="B117" s="12"/>
      <c r="C117" s="101"/>
      <c r="D117" s="15" t="s">
        <v>1146</v>
      </c>
      <c r="E117" s="127"/>
      <c r="F117" s="363"/>
      <c r="G117" s="26"/>
      <c r="H117" s="26"/>
      <c r="I117" s="52"/>
      <c r="J117" s="532"/>
      <c r="K117" s="13"/>
      <c r="L117" s="14"/>
      <c r="M117" s="14"/>
      <c r="N117" s="132"/>
      <c r="O117" s="14"/>
      <c r="P117" s="132"/>
      <c r="Q117" s="132"/>
      <c r="R117" s="132"/>
      <c r="S117" s="132"/>
      <c r="T117" s="132"/>
    </row>
    <row r="118" spans="1:20" ht="14.1" customHeight="1">
      <c r="A118" s="12"/>
      <c r="B118" s="12"/>
      <c r="C118" s="101"/>
      <c r="D118" s="15" t="s">
        <v>1147</v>
      </c>
      <c r="E118" s="14">
        <v>2</v>
      </c>
      <c r="F118" s="12">
        <v>131701</v>
      </c>
      <c r="G118" s="52">
        <v>450</v>
      </c>
      <c r="H118" s="52">
        <v>191</v>
      </c>
      <c r="I118" s="52">
        <f>SUM(K118:T118)</f>
        <v>177</v>
      </c>
      <c r="J118" s="532">
        <f>I118/H118*100</f>
        <v>92.670157068062835</v>
      </c>
      <c r="K118" s="13"/>
      <c r="L118" s="14"/>
      <c r="M118" s="14">
        <v>177</v>
      </c>
      <c r="N118" s="14"/>
      <c r="O118" s="14"/>
      <c r="P118" s="14"/>
      <c r="Q118" s="14"/>
      <c r="R118" s="14"/>
      <c r="S118" s="14"/>
      <c r="T118" s="14"/>
    </row>
    <row r="119" spans="1:20" ht="14.1" customHeight="1">
      <c r="A119" s="12"/>
      <c r="B119" s="12"/>
      <c r="C119" s="101"/>
      <c r="D119" s="15" t="s">
        <v>1808</v>
      </c>
      <c r="E119" s="165"/>
      <c r="F119" s="12"/>
      <c r="G119" s="52"/>
      <c r="H119" s="52"/>
      <c r="I119" s="52"/>
      <c r="J119" s="532"/>
      <c r="K119" s="13"/>
      <c r="L119" s="14"/>
      <c r="M119" s="14"/>
      <c r="N119" s="132"/>
      <c r="O119" s="14"/>
      <c r="P119" s="132"/>
      <c r="Q119" s="132"/>
      <c r="R119" s="132"/>
      <c r="S119" s="132"/>
      <c r="T119" s="132"/>
    </row>
    <row r="120" spans="1:20" ht="14.1" customHeight="1">
      <c r="A120" s="12"/>
      <c r="B120" s="12"/>
      <c r="C120" s="101"/>
      <c r="D120" s="86" t="s">
        <v>1816</v>
      </c>
      <c r="E120" s="141">
        <v>2</v>
      </c>
      <c r="F120" s="195">
        <v>131708</v>
      </c>
      <c r="G120" s="122">
        <v>1000</v>
      </c>
      <c r="H120" s="122">
        <v>1000</v>
      </c>
      <c r="I120" s="52">
        <f>SUM(K120:T120)</f>
        <v>0</v>
      </c>
      <c r="J120" s="532">
        <f>I120/H120*100</f>
        <v>0</v>
      </c>
      <c r="K120" s="13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ht="14.1" customHeight="1">
      <c r="A121" s="12"/>
      <c r="B121" s="12"/>
      <c r="C121" s="101"/>
      <c r="D121" s="11" t="s">
        <v>1817</v>
      </c>
      <c r="E121" s="127"/>
      <c r="F121" s="363"/>
      <c r="G121" s="26"/>
      <c r="H121" s="26"/>
      <c r="I121" s="52"/>
      <c r="J121" s="532"/>
      <c r="K121" s="13"/>
      <c r="L121" s="14"/>
      <c r="M121" s="14"/>
      <c r="N121" s="132"/>
      <c r="O121" s="14"/>
      <c r="P121" s="132"/>
      <c r="Q121" s="132"/>
      <c r="R121" s="132"/>
      <c r="S121" s="132"/>
      <c r="T121" s="132"/>
    </row>
    <row r="122" spans="1:20" ht="14.1" customHeight="1">
      <c r="A122" s="12"/>
      <c r="B122" s="12"/>
      <c r="C122" s="101"/>
      <c r="D122" s="11" t="s">
        <v>1818</v>
      </c>
      <c r="E122" s="127">
        <v>1</v>
      </c>
      <c r="F122" s="20">
        <v>131703</v>
      </c>
      <c r="G122" s="26">
        <v>20962</v>
      </c>
      <c r="H122" s="26">
        <v>20962</v>
      </c>
      <c r="I122" s="52">
        <f>SUM(K122:T122)</f>
        <v>20899</v>
      </c>
      <c r="J122" s="532">
        <f>I122/H122*100</f>
        <v>99.699456158763482</v>
      </c>
      <c r="K122" s="13"/>
      <c r="L122" s="14"/>
      <c r="M122" s="14">
        <v>20899</v>
      </c>
      <c r="N122" s="14"/>
      <c r="O122" s="14"/>
      <c r="P122" s="14"/>
      <c r="Q122" s="14"/>
      <c r="R122" s="14"/>
      <c r="S122" s="14"/>
      <c r="T122" s="14"/>
    </row>
    <row r="123" spans="1:20" ht="15" customHeight="1">
      <c r="A123" s="12"/>
      <c r="B123" s="12"/>
      <c r="C123" s="101"/>
      <c r="D123" s="72" t="s">
        <v>1819</v>
      </c>
      <c r="E123" s="127">
        <v>1</v>
      </c>
      <c r="F123" s="20">
        <v>121319</v>
      </c>
      <c r="G123" s="26">
        <v>2465</v>
      </c>
      <c r="H123" s="26">
        <v>2465</v>
      </c>
      <c r="I123" s="52">
        <f>SUM(K123:T123)</f>
        <v>0</v>
      </c>
      <c r="J123" s="532">
        <f>I123/H123*100</f>
        <v>0</v>
      </c>
      <c r="K123" s="13"/>
      <c r="L123" s="14"/>
      <c r="M123" s="14"/>
      <c r="N123" s="14"/>
      <c r="O123" s="14"/>
      <c r="P123" s="14"/>
      <c r="Q123" s="14"/>
      <c r="R123" s="14"/>
      <c r="S123" s="14"/>
      <c r="T123" s="132"/>
    </row>
    <row r="124" spans="1:20" ht="15" customHeight="1">
      <c r="A124" s="12"/>
      <c r="B124" s="12"/>
      <c r="C124" s="101"/>
      <c r="D124" s="373" t="s">
        <v>2044</v>
      </c>
      <c r="E124" s="127">
        <v>2</v>
      </c>
      <c r="F124" s="363">
        <v>131711</v>
      </c>
      <c r="G124" s="26">
        <v>1200</v>
      </c>
      <c r="H124" s="26">
        <v>1200</v>
      </c>
      <c r="I124" s="52">
        <f>SUM(K124:T124)</f>
        <v>0</v>
      </c>
      <c r="J124" s="532">
        <f>I124/H124*100</f>
        <v>0</v>
      </c>
      <c r="K124" s="13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ht="27" customHeight="1">
      <c r="A125" s="12"/>
      <c r="B125" s="12"/>
      <c r="C125" s="101"/>
      <c r="D125" s="428" t="s">
        <v>1156</v>
      </c>
      <c r="E125" s="14"/>
      <c r="F125" s="12"/>
      <c r="G125" s="52"/>
      <c r="H125" s="52"/>
      <c r="I125" s="52"/>
      <c r="J125" s="532"/>
      <c r="K125" s="13"/>
      <c r="L125" s="14"/>
      <c r="M125" s="9"/>
      <c r="N125" s="9"/>
      <c r="O125" s="92"/>
      <c r="P125" s="128"/>
      <c r="Q125" s="128"/>
      <c r="R125" s="128"/>
      <c r="S125" s="128"/>
      <c r="T125" s="129"/>
    </row>
    <row r="126" spans="1:20" ht="16.5" customHeight="1">
      <c r="A126" s="12"/>
      <c r="B126" s="12"/>
      <c r="C126" s="101"/>
      <c r="D126" s="428" t="s">
        <v>1820</v>
      </c>
      <c r="E126" s="14">
        <v>2</v>
      </c>
      <c r="F126" s="12">
        <v>131506</v>
      </c>
      <c r="G126" s="52">
        <v>2000</v>
      </c>
      <c r="H126" s="52">
        <v>1700</v>
      </c>
      <c r="I126" s="52">
        <f>SUM(K126:T126)</f>
        <v>1457</v>
      </c>
      <c r="J126" s="532">
        <f>I126/H126*100</f>
        <v>85.705882352941174</v>
      </c>
      <c r="K126" s="13">
        <v>654</v>
      </c>
      <c r="L126" s="14">
        <v>357</v>
      </c>
      <c r="M126" s="14">
        <v>446</v>
      </c>
      <c r="N126" s="14"/>
      <c r="O126" s="14"/>
      <c r="P126" s="14"/>
      <c r="Q126" s="14"/>
      <c r="R126" s="14"/>
      <c r="S126" s="14"/>
      <c r="T126" s="14"/>
    </row>
    <row r="127" spans="1:20" ht="15" customHeight="1">
      <c r="A127" s="12"/>
      <c r="B127" s="12"/>
      <c r="C127" s="101"/>
      <c r="D127" s="15" t="s">
        <v>1821</v>
      </c>
      <c r="E127" s="14"/>
      <c r="F127" s="12"/>
      <c r="G127" s="52"/>
      <c r="H127" s="52"/>
      <c r="I127" s="52"/>
      <c r="J127" s="532"/>
      <c r="K127" s="13"/>
      <c r="L127" s="14"/>
      <c r="M127" s="9"/>
      <c r="N127" s="9"/>
      <c r="O127" s="92"/>
      <c r="P127" s="128"/>
      <c r="Q127" s="128"/>
      <c r="R127" s="128"/>
      <c r="S127" s="128"/>
      <c r="T127" s="129"/>
    </row>
    <row r="128" spans="1:20" ht="15" customHeight="1">
      <c r="A128" s="12"/>
      <c r="B128" s="12"/>
      <c r="C128" s="101"/>
      <c r="D128" s="15" t="s">
        <v>2045</v>
      </c>
      <c r="E128" s="14">
        <v>2</v>
      </c>
      <c r="F128" s="12">
        <v>131707</v>
      </c>
      <c r="G128" s="52">
        <v>11500</v>
      </c>
      <c r="H128" s="52">
        <v>11500</v>
      </c>
      <c r="I128" s="52">
        <f>SUM(K128:T128)</f>
        <v>11500</v>
      </c>
      <c r="J128" s="532">
        <f>I128/H128*100</f>
        <v>100</v>
      </c>
      <c r="K128" s="13"/>
      <c r="L128" s="14"/>
      <c r="M128" s="14"/>
      <c r="N128" s="14"/>
      <c r="O128" s="14">
        <v>11500</v>
      </c>
      <c r="P128" s="14"/>
      <c r="Q128" s="14"/>
      <c r="R128" s="14"/>
      <c r="S128" s="14"/>
      <c r="T128" s="14"/>
    </row>
    <row r="129" spans="1:20" ht="16.5" customHeight="1">
      <c r="A129" s="12"/>
      <c r="B129" s="12"/>
      <c r="C129" s="101"/>
      <c r="D129" s="86" t="s">
        <v>1157</v>
      </c>
      <c r="E129" s="141"/>
      <c r="F129" s="381"/>
      <c r="G129" s="122"/>
      <c r="H129" s="122"/>
      <c r="I129" s="52"/>
      <c r="J129" s="532"/>
      <c r="K129" s="13"/>
      <c r="L129" s="14"/>
      <c r="M129" s="14"/>
      <c r="N129" s="132"/>
      <c r="O129" s="14"/>
      <c r="P129" s="132"/>
      <c r="Q129" s="132"/>
      <c r="R129" s="132"/>
      <c r="S129" s="132"/>
      <c r="T129" s="14"/>
    </row>
    <row r="130" spans="1:20" ht="15" customHeight="1">
      <c r="A130" s="12"/>
      <c r="B130" s="12"/>
      <c r="C130" s="101"/>
      <c r="D130" s="15" t="s">
        <v>121</v>
      </c>
      <c r="E130" s="127">
        <v>2</v>
      </c>
      <c r="F130" s="20">
        <v>131706</v>
      </c>
      <c r="G130" s="26">
        <v>1900</v>
      </c>
      <c r="H130" s="26">
        <v>1900</v>
      </c>
      <c r="I130" s="52">
        <f>SUM(K130:T130)</f>
        <v>1612</v>
      </c>
      <c r="J130" s="532">
        <f>I130/H130*100</f>
        <v>84.84210526315789</v>
      </c>
      <c r="K130" s="13">
        <v>266</v>
      </c>
      <c r="L130" s="14">
        <v>134</v>
      </c>
      <c r="M130" s="14">
        <v>602</v>
      </c>
      <c r="N130" s="14"/>
      <c r="O130" s="14">
        <v>610</v>
      </c>
      <c r="P130" s="14"/>
      <c r="Q130" s="14"/>
      <c r="R130" s="14"/>
      <c r="S130" s="14"/>
      <c r="T130" s="14"/>
    </row>
    <row r="131" spans="1:20" ht="15" customHeight="1">
      <c r="A131" s="12"/>
      <c r="B131" s="12"/>
      <c r="C131" s="101"/>
      <c r="D131" s="15" t="s">
        <v>2046</v>
      </c>
      <c r="E131" s="165">
        <v>2</v>
      </c>
      <c r="F131" s="12">
        <v>131712</v>
      </c>
      <c r="G131" s="52"/>
      <c r="H131" s="52">
        <v>270</v>
      </c>
      <c r="I131" s="52">
        <f>SUM(K131:T131)</f>
        <v>268</v>
      </c>
      <c r="J131" s="532">
        <f>I131/H131*100</f>
        <v>99.259259259259252</v>
      </c>
      <c r="K131" s="13"/>
      <c r="L131" s="14"/>
      <c r="M131" s="14">
        <v>268</v>
      </c>
      <c r="N131" s="14"/>
      <c r="O131" s="14"/>
      <c r="P131" s="14"/>
      <c r="Q131" s="14"/>
      <c r="R131" s="14"/>
      <c r="S131" s="14"/>
      <c r="T131" s="14"/>
    </row>
    <row r="132" spans="1:20" ht="15" customHeight="1">
      <c r="A132" s="12"/>
      <c r="B132" s="12"/>
      <c r="C132" s="101"/>
      <c r="D132" s="15" t="s">
        <v>1808</v>
      </c>
      <c r="E132" s="165"/>
      <c r="F132" s="12"/>
      <c r="G132" s="52"/>
      <c r="H132" s="52"/>
      <c r="I132" s="52"/>
      <c r="J132" s="532"/>
      <c r="K132" s="13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ht="15" customHeight="1">
      <c r="A133" s="12"/>
      <c r="B133" s="12"/>
      <c r="C133" s="101"/>
      <c r="D133" s="15" t="s">
        <v>1796</v>
      </c>
      <c r="E133" s="165">
        <v>2</v>
      </c>
      <c r="F133" s="12">
        <v>128901</v>
      </c>
      <c r="G133" s="52"/>
      <c r="H133" s="52">
        <v>3855</v>
      </c>
      <c r="I133" s="52">
        <f>SUM(K133:T133)</f>
        <v>3790</v>
      </c>
      <c r="J133" s="532">
        <f>I133/H133*100</f>
        <v>98.313878080415037</v>
      </c>
      <c r="K133" s="13"/>
      <c r="L133" s="14"/>
      <c r="M133" s="14"/>
      <c r="N133" s="14"/>
      <c r="O133" s="14">
        <v>3790</v>
      </c>
      <c r="P133" s="14"/>
      <c r="Q133" s="14"/>
      <c r="R133" s="14"/>
      <c r="S133" s="14"/>
      <c r="T133" s="14"/>
    </row>
    <row r="134" spans="1:20" ht="15" customHeight="1">
      <c r="A134" s="12"/>
      <c r="B134" s="12"/>
      <c r="C134" s="101"/>
      <c r="D134" s="11" t="s">
        <v>1020</v>
      </c>
      <c r="E134" s="127"/>
      <c r="F134" s="363"/>
      <c r="G134" s="26"/>
      <c r="H134" s="26"/>
      <c r="I134" s="52"/>
      <c r="J134" s="532"/>
      <c r="K134" s="13"/>
      <c r="L134" s="14"/>
      <c r="M134" s="14"/>
      <c r="N134" s="132"/>
      <c r="O134" s="14"/>
      <c r="P134" s="132"/>
      <c r="Q134" s="132"/>
      <c r="R134" s="132"/>
      <c r="S134" s="132"/>
      <c r="T134" s="14"/>
    </row>
    <row r="135" spans="1:20" ht="15" customHeight="1">
      <c r="A135" s="12"/>
      <c r="B135" s="12"/>
      <c r="C135" s="101"/>
      <c r="D135" s="15" t="s">
        <v>2047</v>
      </c>
      <c r="E135" s="127">
        <v>1</v>
      </c>
      <c r="F135" s="20">
        <v>131710</v>
      </c>
      <c r="G135" s="26">
        <v>2000</v>
      </c>
      <c r="H135" s="26"/>
      <c r="I135" s="52">
        <f>SUM(K135:T135)</f>
        <v>0</v>
      </c>
      <c r="J135" s="532"/>
      <c r="K135" s="13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ht="15" customHeight="1">
      <c r="A136" s="12"/>
      <c r="B136" s="12"/>
      <c r="C136" s="101"/>
      <c r="D136" s="140" t="s">
        <v>1062</v>
      </c>
      <c r="E136" s="14"/>
      <c r="F136" s="12"/>
      <c r="G136" s="52"/>
      <c r="H136" s="52"/>
      <c r="I136" s="52"/>
      <c r="J136" s="532"/>
      <c r="K136" s="13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ht="15" customHeight="1">
      <c r="A137" s="12"/>
      <c r="B137" s="12"/>
      <c r="C137" s="101"/>
      <c r="D137" s="72" t="s">
        <v>1158</v>
      </c>
      <c r="E137" s="127"/>
      <c r="F137" s="363"/>
      <c r="G137" s="26"/>
      <c r="H137" s="26"/>
      <c r="I137" s="52"/>
      <c r="J137" s="532"/>
      <c r="K137" s="13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ht="15" customHeight="1">
      <c r="A138" s="12"/>
      <c r="B138" s="12"/>
      <c r="C138" s="101"/>
      <c r="D138" s="15" t="s">
        <v>1591</v>
      </c>
      <c r="E138" s="14">
        <v>2</v>
      </c>
      <c r="F138" s="12">
        <v>131803</v>
      </c>
      <c r="G138" s="52">
        <v>150000</v>
      </c>
      <c r="H138" s="52">
        <v>150641</v>
      </c>
      <c r="I138" s="52">
        <f>SUM(K138:T138)</f>
        <v>149970</v>
      </c>
      <c r="J138" s="532">
        <f>I138/H138*100</f>
        <v>99.554570136948101</v>
      </c>
      <c r="K138" s="13"/>
      <c r="L138" s="14"/>
      <c r="M138" s="14"/>
      <c r="N138" s="14"/>
      <c r="O138" s="14">
        <v>149970</v>
      </c>
      <c r="P138" s="14"/>
      <c r="Q138" s="14"/>
      <c r="R138" s="14"/>
      <c r="S138" s="14"/>
      <c r="T138" s="14"/>
    </row>
    <row r="139" spans="1:20" ht="15" customHeight="1">
      <c r="A139" s="12"/>
      <c r="B139" s="12"/>
      <c r="C139" s="101"/>
      <c r="D139" s="15" t="s">
        <v>1592</v>
      </c>
      <c r="E139" s="14">
        <v>2</v>
      </c>
      <c r="F139" s="12">
        <v>131804</v>
      </c>
      <c r="G139" s="52">
        <v>60000</v>
      </c>
      <c r="H139" s="52">
        <v>74510</v>
      </c>
      <c r="I139" s="52">
        <f>SUM(K139:T139)</f>
        <v>74510</v>
      </c>
      <c r="J139" s="532">
        <f>I139/H139*100</f>
        <v>100</v>
      </c>
      <c r="K139" s="13"/>
      <c r="L139" s="14"/>
      <c r="M139" s="14"/>
      <c r="N139" s="14"/>
      <c r="O139" s="14">
        <v>74510</v>
      </c>
      <c r="P139" s="14"/>
      <c r="Q139" s="14"/>
      <c r="R139" s="14"/>
      <c r="S139" s="14"/>
      <c r="T139" s="14"/>
    </row>
    <row r="140" spans="1:20" ht="15" customHeight="1">
      <c r="A140" s="12"/>
      <c r="B140" s="12"/>
      <c r="C140" s="101"/>
      <c r="D140" s="15" t="s">
        <v>1593</v>
      </c>
      <c r="E140" s="14">
        <v>2</v>
      </c>
      <c r="F140" s="12">
        <v>131805</v>
      </c>
      <c r="G140" s="52">
        <v>10000</v>
      </c>
      <c r="H140" s="52">
        <v>10000</v>
      </c>
      <c r="I140" s="52">
        <f>SUM(K140:T140)</f>
        <v>10000</v>
      </c>
      <c r="J140" s="532">
        <f>I140/H140*100</f>
        <v>100</v>
      </c>
      <c r="K140" s="13"/>
      <c r="L140" s="14"/>
      <c r="M140" s="14"/>
      <c r="N140" s="14"/>
      <c r="O140" s="14">
        <v>10000</v>
      </c>
      <c r="P140" s="14"/>
      <c r="Q140" s="14"/>
      <c r="R140" s="14"/>
      <c r="S140" s="14"/>
      <c r="T140" s="14"/>
    </row>
    <row r="141" spans="1:20" ht="15" customHeight="1">
      <c r="A141" s="12"/>
      <c r="B141" s="12"/>
      <c r="C141" s="101"/>
      <c r="D141" s="72" t="s">
        <v>1063</v>
      </c>
      <c r="E141" s="127"/>
      <c r="F141" s="363"/>
      <c r="G141" s="26"/>
      <c r="H141" s="26"/>
      <c r="I141" s="52"/>
      <c r="J141" s="532"/>
      <c r="K141" s="13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ht="15" customHeight="1">
      <c r="A142" s="12"/>
      <c r="B142" s="12"/>
      <c r="C142" s="101"/>
      <c r="D142" s="21" t="s">
        <v>1159</v>
      </c>
      <c r="E142" s="127">
        <v>1</v>
      </c>
      <c r="F142" s="20">
        <v>131808</v>
      </c>
      <c r="G142" s="26">
        <v>1800</v>
      </c>
      <c r="H142" s="26">
        <v>1500</v>
      </c>
      <c r="I142" s="52">
        <f>SUM(K142:T142)</f>
        <v>1321</v>
      </c>
      <c r="J142" s="532">
        <f>I142/H142*100</f>
        <v>88.066666666666677</v>
      </c>
      <c r="K142" s="13">
        <v>359</v>
      </c>
      <c r="L142" s="14">
        <v>100</v>
      </c>
      <c r="M142" s="14">
        <v>862</v>
      </c>
      <c r="N142" s="14"/>
      <c r="O142" s="14"/>
      <c r="P142" s="14"/>
      <c r="Q142" s="14"/>
      <c r="R142" s="14"/>
      <c r="S142" s="14"/>
      <c r="T142" s="14"/>
    </row>
    <row r="143" spans="1:20" ht="15" customHeight="1">
      <c r="A143" s="12"/>
      <c r="B143" s="12"/>
      <c r="C143" s="101"/>
      <c r="D143" s="21" t="s">
        <v>1064</v>
      </c>
      <c r="E143" s="22">
        <v>1</v>
      </c>
      <c r="F143" s="20">
        <v>131807</v>
      </c>
      <c r="G143" s="26">
        <v>1620</v>
      </c>
      <c r="H143" s="26">
        <v>1247</v>
      </c>
      <c r="I143" s="52">
        <f>SUM(K143:T143)</f>
        <v>1222</v>
      </c>
      <c r="J143" s="532">
        <f>I143/H143*100</f>
        <v>97.99518845228549</v>
      </c>
      <c r="K143" s="13">
        <v>14</v>
      </c>
      <c r="L143" s="14">
        <v>8</v>
      </c>
      <c r="M143" s="14">
        <v>700</v>
      </c>
      <c r="N143" s="14"/>
      <c r="O143" s="14">
        <v>500</v>
      </c>
      <c r="P143" s="14"/>
      <c r="Q143" s="14"/>
      <c r="R143" s="14"/>
      <c r="S143" s="14"/>
      <c r="T143" s="14"/>
    </row>
    <row r="144" spans="1:20" ht="15" customHeight="1">
      <c r="A144" s="12"/>
      <c r="B144" s="12"/>
      <c r="C144" s="101"/>
      <c r="D144" s="21" t="s">
        <v>1594</v>
      </c>
      <c r="E144" s="127">
        <v>1</v>
      </c>
      <c r="F144" s="20">
        <v>131809</v>
      </c>
      <c r="G144" s="26">
        <v>450</v>
      </c>
      <c r="H144" s="26">
        <v>450</v>
      </c>
      <c r="I144" s="52">
        <f>SUM(K144:T144)</f>
        <v>450</v>
      </c>
      <c r="J144" s="532">
        <f>I144/H144*100</f>
        <v>100</v>
      </c>
      <c r="K144" s="13"/>
      <c r="L144" s="14"/>
      <c r="M144" s="14"/>
      <c r="N144" s="14"/>
      <c r="O144" s="14">
        <v>450</v>
      </c>
      <c r="P144" s="14"/>
      <c r="Q144" s="14"/>
      <c r="R144" s="14"/>
      <c r="S144" s="14"/>
      <c r="T144" s="14"/>
    </row>
    <row r="145" spans="1:20" ht="15" customHeight="1">
      <c r="A145" s="12"/>
      <c r="B145" s="12"/>
      <c r="C145" s="101"/>
      <c r="D145" s="100" t="s">
        <v>1595</v>
      </c>
      <c r="E145" s="14">
        <v>2</v>
      </c>
      <c r="F145" s="12">
        <v>131835</v>
      </c>
      <c r="G145" s="52">
        <v>6500</v>
      </c>
      <c r="H145" s="52">
        <v>6500</v>
      </c>
      <c r="I145" s="52">
        <f>SUM(K145:T145)</f>
        <v>5000</v>
      </c>
      <c r="J145" s="532">
        <f>I145/H145*100</f>
        <v>76.923076923076934</v>
      </c>
      <c r="K145" s="13"/>
      <c r="L145" s="14"/>
      <c r="M145" s="14"/>
      <c r="N145" s="14"/>
      <c r="O145" s="14">
        <v>5000</v>
      </c>
      <c r="P145" s="14"/>
      <c r="Q145" s="14"/>
      <c r="R145" s="14"/>
      <c r="S145" s="14"/>
      <c r="T145" s="14"/>
    </row>
    <row r="146" spans="1:20" ht="15" customHeight="1">
      <c r="A146" s="12"/>
      <c r="B146" s="12"/>
      <c r="C146" s="101"/>
      <c r="D146" s="74" t="s">
        <v>1160</v>
      </c>
      <c r="E146" s="127"/>
      <c r="F146" s="363"/>
      <c r="G146" s="26"/>
      <c r="H146" s="26"/>
      <c r="I146" s="52"/>
      <c r="J146" s="532"/>
      <c r="K146" s="13"/>
      <c r="L146" s="22"/>
      <c r="M146" s="22"/>
      <c r="N146" s="22"/>
      <c r="O146" s="22"/>
      <c r="P146" s="22"/>
      <c r="Q146" s="22"/>
      <c r="R146" s="22"/>
      <c r="S146" s="22"/>
      <c r="T146" s="22"/>
    </row>
    <row r="147" spans="1:20" ht="15" customHeight="1">
      <c r="A147" s="12"/>
      <c r="B147" s="12"/>
      <c r="C147" s="101"/>
      <c r="D147" s="21" t="s">
        <v>1161</v>
      </c>
      <c r="E147" s="22">
        <v>1</v>
      </c>
      <c r="F147" s="20">
        <v>131811</v>
      </c>
      <c r="G147" s="26">
        <v>13000</v>
      </c>
      <c r="H147" s="26">
        <v>18000</v>
      </c>
      <c r="I147" s="52">
        <f t="shared" ref="I147:I156" si="10">SUM(K147:T147)</f>
        <v>18000</v>
      </c>
      <c r="J147" s="532">
        <f>I147/H147*100</f>
        <v>100</v>
      </c>
      <c r="K147" s="13"/>
      <c r="L147" s="14"/>
      <c r="M147" s="14"/>
      <c r="N147" s="14"/>
      <c r="O147" s="14">
        <v>18000</v>
      </c>
      <c r="P147" s="14"/>
      <c r="Q147" s="14"/>
      <c r="R147" s="14"/>
      <c r="S147" s="14"/>
      <c r="T147" s="14"/>
    </row>
    <row r="148" spans="1:20" ht="15" customHeight="1">
      <c r="A148" s="12"/>
      <c r="B148" s="12"/>
      <c r="C148" s="101"/>
      <c r="D148" s="21" t="s">
        <v>1596</v>
      </c>
      <c r="E148" s="22">
        <v>1</v>
      </c>
      <c r="F148" s="20">
        <v>131812</v>
      </c>
      <c r="G148" s="26">
        <v>10000</v>
      </c>
      <c r="H148" s="26">
        <v>5000</v>
      </c>
      <c r="I148" s="52">
        <f t="shared" si="10"/>
        <v>5000</v>
      </c>
      <c r="J148" s="532">
        <f>I148/H148*100</f>
        <v>100</v>
      </c>
      <c r="K148" s="13"/>
      <c r="L148" s="14"/>
      <c r="M148" s="14"/>
      <c r="N148" s="14"/>
      <c r="O148" s="14">
        <v>5000</v>
      </c>
      <c r="P148" s="14"/>
      <c r="Q148" s="14"/>
      <c r="R148" s="14"/>
      <c r="S148" s="14"/>
      <c r="T148" s="14"/>
    </row>
    <row r="149" spans="1:20" ht="15" customHeight="1">
      <c r="A149" s="12"/>
      <c r="B149" s="12"/>
      <c r="C149" s="101"/>
      <c r="D149" s="21" t="s">
        <v>1597</v>
      </c>
      <c r="E149" s="22">
        <v>1</v>
      </c>
      <c r="F149" s="20">
        <v>131813</v>
      </c>
      <c r="G149" s="26">
        <v>2000</v>
      </c>
      <c r="H149" s="26">
        <v>2000</v>
      </c>
      <c r="I149" s="52">
        <f t="shared" si="10"/>
        <v>2000</v>
      </c>
      <c r="J149" s="532">
        <f>I149/H149*100</f>
        <v>100</v>
      </c>
      <c r="K149" s="13"/>
      <c r="L149" s="14"/>
      <c r="M149" s="14"/>
      <c r="N149" s="14"/>
      <c r="O149" s="14">
        <v>2000</v>
      </c>
      <c r="P149" s="14"/>
      <c r="Q149" s="14"/>
      <c r="R149" s="14"/>
      <c r="S149" s="14"/>
      <c r="T149" s="14"/>
    </row>
    <row r="150" spans="1:20" ht="15" customHeight="1">
      <c r="A150" s="12"/>
      <c r="B150" s="12"/>
      <c r="C150" s="101"/>
      <c r="D150" s="21" t="s">
        <v>1598</v>
      </c>
      <c r="E150" s="22">
        <v>1</v>
      </c>
      <c r="F150" s="20">
        <v>131815</v>
      </c>
      <c r="G150" s="26">
        <v>300</v>
      </c>
      <c r="H150" s="26"/>
      <c r="I150" s="52">
        <f t="shared" si="10"/>
        <v>0</v>
      </c>
      <c r="J150" s="532"/>
      <c r="K150" s="13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ht="15" customHeight="1">
      <c r="A151" s="12"/>
      <c r="B151" s="12"/>
      <c r="C151" s="101"/>
      <c r="D151" s="21" t="s">
        <v>1599</v>
      </c>
      <c r="E151" s="22">
        <v>1</v>
      </c>
      <c r="F151" s="20">
        <v>131816</v>
      </c>
      <c r="G151" s="26">
        <v>1000</v>
      </c>
      <c r="H151" s="26">
        <v>1000</v>
      </c>
      <c r="I151" s="52">
        <f t="shared" si="10"/>
        <v>1000</v>
      </c>
      <c r="J151" s="532">
        <f t="shared" ref="J151:J156" si="11">I151/H151*100</f>
        <v>100</v>
      </c>
      <c r="K151" s="13"/>
      <c r="L151" s="14"/>
      <c r="M151" s="14"/>
      <c r="N151" s="14"/>
      <c r="O151" s="14">
        <v>1000</v>
      </c>
      <c r="P151" s="14"/>
      <c r="Q151" s="14"/>
      <c r="R151" s="14"/>
      <c r="S151" s="14"/>
      <c r="T151" s="14"/>
    </row>
    <row r="152" spans="1:20" ht="15" customHeight="1">
      <c r="A152" s="12"/>
      <c r="B152" s="12"/>
      <c r="C152" s="101"/>
      <c r="D152" s="21" t="s">
        <v>1600</v>
      </c>
      <c r="E152" s="22">
        <v>1</v>
      </c>
      <c r="F152" s="20">
        <v>131817</v>
      </c>
      <c r="G152" s="26">
        <v>1100</v>
      </c>
      <c r="H152" s="26">
        <v>1100</v>
      </c>
      <c r="I152" s="52">
        <f t="shared" si="10"/>
        <v>1100</v>
      </c>
      <c r="J152" s="532">
        <f t="shared" si="11"/>
        <v>100</v>
      </c>
      <c r="K152" s="13"/>
      <c r="L152" s="14"/>
      <c r="M152" s="14"/>
      <c r="N152" s="14"/>
      <c r="O152" s="14">
        <v>1100</v>
      </c>
      <c r="P152" s="14"/>
      <c r="Q152" s="14"/>
      <c r="R152" s="14"/>
      <c r="S152" s="14"/>
      <c r="T152" s="14"/>
    </row>
    <row r="153" spans="1:20" ht="15" customHeight="1">
      <c r="A153" s="12"/>
      <c r="B153" s="12"/>
      <c r="C153" s="101"/>
      <c r="D153" s="21" t="s">
        <v>1601</v>
      </c>
      <c r="E153" s="22">
        <v>1</v>
      </c>
      <c r="F153" s="20">
        <v>131818</v>
      </c>
      <c r="G153" s="26">
        <v>500</v>
      </c>
      <c r="H153" s="26">
        <v>500</v>
      </c>
      <c r="I153" s="52">
        <f t="shared" si="10"/>
        <v>500</v>
      </c>
      <c r="J153" s="532">
        <f t="shared" si="11"/>
        <v>100</v>
      </c>
      <c r="K153" s="13"/>
      <c r="L153" s="14"/>
      <c r="M153" s="14"/>
      <c r="N153" s="14"/>
      <c r="O153" s="14">
        <v>500</v>
      </c>
      <c r="P153" s="14"/>
      <c r="Q153" s="14"/>
      <c r="R153" s="14"/>
      <c r="S153" s="14"/>
      <c r="T153" s="14"/>
    </row>
    <row r="154" spans="1:20" ht="15" customHeight="1">
      <c r="A154" s="12"/>
      <c r="B154" s="12"/>
      <c r="C154" s="101"/>
      <c r="D154" s="21" t="s">
        <v>2048</v>
      </c>
      <c r="E154" s="22">
        <v>1</v>
      </c>
      <c r="F154" s="20">
        <v>131819</v>
      </c>
      <c r="G154" s="26">
        <v>600</v>
      </c>
      <c r="H154" s="26">
        <v>600</v>
      </c>
      <c r="I154" s="52">
        <f t="shared" si="10"/>
        <v>600</v>
      </c>
      <c r="J154" s="532">
        <f t="shared" si="11"/>
        <v>100</v>
      </c>
      <c r="K154" s="13"/>
      <c r="L154" s="14"/>
      <c r="M154" s="14"/>
      <c r="N154" s="14"/>
      <c r="O154" s="14">
        <v>600</v>
      </c>
      <c r="P154" s="14"/>
      <c r="Q154" s="14"/>
      <c r="R154" s="14"/>
      <c r="S154" s="14"/>
      <c r="T154" s="14"/>
    </row>
    <row r="155" spans="1:20" ht="15" customHeight="1">
      <c r="A155" s="12"/>
      <c r="B155" s="12"/>
      <c r="C155" s="101"/>
      <c r="D155" s="21" t="s">
        <v>1622</v>
      </c>
      <c r="E155" s="22">
        <v>1</v>
      </c>
      <c r="F155" s="20">
        <v>131832</v>
      </c>
      <c r="G155" s="26">
        <v>300</v>
      </c>
      <c r="H155" s="26">
        <v>300</v>
      </c>
      <c r="I155" s="52">
        <f t="shared" si="10"/>
        <v>300</v>
      </c>
      <c r="J155" s="532">
        <f t="shared" si="11"/>
        <v>100</v>
      </c>
      <c r="K155" s="13"/>
      <c r="L155" s="14"/>
      <c r="M155" s="14"/>
      <c r="N155" s="14"/>
      <c r="O155" s="14">
        <v>300</v>
      </c>
      <c r="P155" s="14"/>
      <c r="Q155" s="14"/>
      <c r="R155" s="14"/>
      <c r="S155" s="14"/>
      <c r="T155" s="14"/>
    </row>
    <row r="156" spans="1:20" ht="15" customHeight="1">
      <c r="A156" s="12"/>
      <c r="B156" s="12"/>
      <c r="C156" s="101"/>
      <c r="D156" s="21" t="s">
        <v>1794</v>
      </c>
      <c r="E156" s="22">
        <v>1</v>
      </c>
      <c r="F156" s="20">
        <v>131820</v>
      </c>
      <c r="G156" s="26">
        <v>1850</v>
      </c>
      <c r="H156" s="26">
        <v>1920</v>
      </c>
      <c r="I156" s="52">
        <f t="shared" si="10"/>
        <v>1788</v>
      </c>
      <c r="J156" s="532">
        <f t="shared" si="11"/>
        <v>93.125</v>
      </c>
      <c r="K156" s="13">
        <v>103</v>
      </c>
      <c r="L156" s="14">
        <v>57</v>
      </c>
      <c r="M156" s="14">
        <v>59</v>
      </c>
      <c r="N156" s="14"/>
      <c r="O156" s="14">
        <v>1469</v>
      </c>
      <c r="P156" s="14"/>
      <c r="Q156" s="14"/>
      <c r="R156" s="14">
        <v>100</v>
      </c>
      <c r="S156" s="14"/>
      <c r="T156" s="14"/>
    </row>
    <row r="157" spans="1:20" ht="15" customHeight="1">
      <c r="A157" s="12"/>
      <c r="B157" s="12"/>
      <c r="C157" s="101"/>
      <c r="D157" s="21" t="s">
        <v>559</v>
      </c>
      <c r="E157" s="22"/>
      <c r="F157" s="20"/>
      <c r="G157" s="26"/>
      <c r="H157" s="26"/>
      <c r="I157" s="52"/>
      <c r="J157" s="532"/>
      <c r="K157" s="13"/>
      <c r="L157" s="22"/>
      <c r="M157" s="22"/>
      <c r="N157" s="22"/>
      <c r="O157" s="22"/>
      <c r="P157" s="22"/>
      <c r="Q157" s="22"/>
      <c r="R157" s="22"/>
      <c r="S157" s="22"/>
      <c r="T157" s="22"/>
    </row>
    <row r="158" spans="1:20" ht="15" customHeight="1">
      <c r="A158" s="12"/>
      <c r="B158" s="12"/>
      <c r="C158" s="101"/>
      <c r="D158" s="21" t="s">
        <v>560</v>
      </c>
      <c r="E158" s="127">
        <v>2</v>
      </c>
      <c r="F158" s="20">
        <v>131821</v>
      </c>
      <c r="G158" s="26">
        <v>6500</v>
      </c>
      <c r="H158" s="26">
        <v>6500</v>
      </c>
      <c r="I158" s="52">
        <f t="shared" ref="I158:I177" si="12">SUM(K158:T158)</f>
        <v>6500</v>
      </c>
      <c r="J158" s="532">
        <f t="shared" ref="J158:J177" si="13">I158/H158*100</f>
        <v>100</v>
      </c>
      <c r="K158" s="13"/>
      <c r="L158" s="14"/>
      <c r="M158" s="14"/>
      <c r="N158" s="14"/>
      <c r="O158" s="14">
        <v>6500</v>
      </c>
      <c r="P158" s="14"/>
      <c r="Q158" s="14"/>
      <c r="R158" s="14"/>
      <c r="S158" s="14"/>
      <c r="T158" s="14"/>
    </row>
    <row r="159" spans="1:20" ht="15" customHeight="1">
      <c r="A159" s="12"/>
      <c r="B159" s="12"/>
      <c r="C159" s="101"/>
      <c r="D159" s="21" t="s">
        <v>561</v>
      </c>
      <c r="E159" s="127">
        <v>2</v>
      </c>
      <c r="F159" s="20">
        <v>131822</v>
      </c>
      <c r="G159" s="26">
        <v>500</v>
      </c>
      <c r="H159" s="26">
        <v>500</v>
      </c>
      <c r="I159" s="52">
        <f t="shared" si="12"/>
        <v>500</v>
      </c>
      <c r="J159" s="532">
        <f t="shared" si="13"/>
        <v>100</v>
      </c>
      <c r="K159" s="13"/>
      <c r="L159" s="14"/>
      <c r="M159" s="14"/>
      <c r="N159" s="14"/>
      <c r="O159" s="14">
        <v>500</v>
      </c>
      <c r="P159" s="14"/>
      <c r="Q159" s="14"/>
      <c r="R159" s="14"/>
      <c r="S159" s="14"/>
      <c r="T159" s="14"/>
    </row>
    <row r="160" spans="1:20" ht="15" customHeight="1">
      <c r="A160" s="12"/>
      <c r="B160" s="12"/>
      <c r="C160" s="101"/>
      <c r="D160" s="142" t="s">
        <v>562</v>
      </c>
      <c r="E160" s="143">
        <v>2</v>
      </c>
      <c r="F160" s="20">
        <v>131823</v>
      </c>
      <c r="G160" s="26">
        <v>22000</v>
      </c>
      <c r="H160" s="26">
        <v>20200</v>
      </c>
      <c r="I160" s="52">
        <f t="shared" si="12"/>
        <v>20200</v>
      </c>
      <c r="J160" s="532">
        <f t="shared" si="13"/>
        <v>100</v>
      </c>
      <c r="K160" s="13"/>
      <c r="L160" s="14"/>
      <c r="M160" s="14"/>
      <c r="N160" s="14"/>
      <c r="O160" s="14">
        <v>20200</v>
      </c>
      <c r="P160" s="14"/>
      <c r="Q160" s="14"/>
      <c r="R160" s="14"/>
      <c r="S160" s="14"/>
      <c r="T160" s="14"/>
    </row>
    <row r="161" spans="1:20" ht="15" customHeight="1">
      <c r="A161" s="12"/>
      <c r="B161" s="12"/>
      <c r="C161" s="101"/>
      <c r="D161" s="142" t="s">
        <v>691</v>
      </c>
      <c r="E161" s="144">
        <v>2</v>
      </c>
      <c r="F161" s="20">
        <v>131824</v>
      </c>
      <c r="G161" s="26">
        <v>2500</v>
      </c>
      <c r="H161" s="26">
        <v>2500</v>
      </c>
      <c r="I161" s="52">
        <f t="shared" si="12"/>
        <v>2500</v>
      </c>
      <c r="J161" s="532">
        <f t="shared" si="13"/>
        <v>100</v>
      </c>
      <c r="K161" s="13"/>
      <c r="L161" s="14"/>
      <c r="M161" s="14"/>
      <c r="N161" s="14"/>
      <c r="O161" s="14">
        <v>2500</v>
      </c>
      <c r="P161" s="14"/>
      <c r="Q161" s="14"/>
      <c r="R161" s="14"/>
      <c r="S161" s="14"/>
      <c r="T161" s="14"/>
    </row>
    <row r="162" spans="1:20" ht="15" customHeight="1">
      <c r="A162" s="12"/>
      <c r="B162" s="12"/>
      <c r="C162" s="101"/>
      <c r="D162" s="142" t="s">
        <v>692</v>
      </c>
      <c r="E162" s="144">
        <v>2</v>
      </c>
      <c r="F162" s="196">
        <v>131833</v>
      </c>
      <c r="G162" s="216">
        <v>2500</v>
      </c>
      <c r="H162" s="216">
        <v>2500</v>
      </c>
      <c r="I162" s="52">
        <f t="shared" si="12"/>
        <v>2500</v>
      </c>
      <c r="J162" s="532">
        <f t="shared" si="13"/>
        <v>100</v>
      </c>
      <c r="K162" s="13"/>
      <c r="L162" s="14"/>
      <c r="M162" s="14"/>
      <c r="N162" s="14"/>
      <c r="O162" s="14">
        <v>2500</v>
      </c>
      <c r="P162" s="14"/>
      <c r="Q162" s="14"/>
      <c r="R162" s="14"/>
      <c r="S162" s="14"/>
      <c r="T162" s="14"/>
    </row>
    <row r="163" spans="1:20" ht="15" customHeight="1">
      <c r="A163" s="12"/>
      <c r="B163" s="12"/>
      <c r="C163" s="101"/>
      <c r="D163" s="142" t="s">
        <v>693</v>
      </c>
      <c r="E163" s="144">
        <v>2</v>
      </c>
      <c r="F163" s="196">
        <v>131834</v>
      </c>
      <c r="G163" s="216">
        <v>4000</v>
      </c>
      <c r="H163" s="216">
        <v>4000</v>
      </c>
      <c r="I163" s="52">
        <f t="shared" si="12"/>
        <v>4000</v>
      </c>
      <c r="J163" s="532">
        <f t="shared" si="13"/>
        <v>100</v>
      </c>
      <c r="K163" s="13"/>
      <c r="L163" s="14"/>
      <c r="M163" s="14"/>
      <c r="N163" s="14"/>
      <c r="O163" s="14">
        <v>4000</v>
      </c>
      <c r="P163" s="14"/>
      <c r="Q163" s="14"/>
      <c r="R163" s="14"/>
      <c r="S163" s="14"/>
      <c r="T163" s="14"/>
    </row>
    <row r="164" spans="1:20" ht="15" customHeight="1">
      <c r="A164" s="12"/>
      <c r="B164" s="12"/>
      <c r="C164" s="101"/>
      <c r="D164" s="142" t="s">
        <v>1631</v>
      </c>
      <c r="E164" s="144">
        <v>2</v>
      </c>
      <c r="F164" s="196">
        <v>131836</v>
      </c>
      <c r="G164" s="216">
        <v>8000</v>
      </c>
      <c r="H164" s="216">
        <v>8000</v>
      </c>
      <c r="I164" s="52">
        <f t="shared" si="12"/>
        <v>8000</v>
      </c>
      <c r="J164" s="532">
        <f t="shared" si="13"/>
        <v>100</v>
      </c>
      <c r="K164" s="13"/>
      <c r="L164" s="14"/>
      <c r="M164" s="14"/>
      <c r="N164" s="14"/>
      <c r="O164" s="14">
        <v>8000</v>
      </c>
      <c r="P164" s="14"/>
      <c r="Q164" s="14"/>
      <c r="R164" s="14"/>
      <c r="S164" s="14"/>
      <c r="T164" s="14"/>
    </row>
    <row r="165" spans="1:20" ht="15" customHeight="1">
      <c r="A165" s="12"/>
      <c r="B165" s="12"/>
      <c r="C165" s="101"/>
      <c r="D165" s="142" t="s">
        <v>1632</v>
      </c>
      <c r="E165" s="144">
        <v>2</v>
      </c>
      <c r="F165" s="196">
        <v>131837</v>
      </c>
      <c r="G165" s="216">
        <v>7000</v>
      </c>
      <c r="H165" s="216">
        <v>7000</v>
      </c>
      <c r="I165" s="52">
        <f t="shared" si="12"/>
        <v>7000</v>
      </c>
      <c r="J165" s="532">
        <f t="shared" si="13"/>
        <v>100</v>
      </c>
      <c r="K165" s="13"/>
      <c r="L165" s="14"/>
      <c r="M165" s="14"/>
      <c r="N165" s="14"/>
      <c r="O165" s="14">
        <v>7000</v>
      </c>
      <c r="P165" s="14"/>
      <c r="Q165" s="14"/>
      <c r="R165" s="14"/>
      <c r="S165" s="14"/>
      <c r="T165" s="14"/>
    </row>
    <row r="166" spans="1:20" ht="15" customHeight="1">
      <c r="A166" s="12"/>
      <c r="B166" s="12"/>
      <c r="C166" s="101"/>
      <c r="D166" s="142" t="s">
        <v>1633</v>
      </c>
      <c r="E166" s="144">
        <v>2</v>
      </c>
      <c r="F166" s="196">
        <v>131838</v>
      </c>
      <c r="G166" s="216">
        <v>10000</v>
      </c>
      <c r="H166" s="216">
        <v>10000</v>
      </c>
      <c r="I166" s="52">
        <f t="shared" si="12"/>
        <v>10000</v>
      </c>
      <c r="J166" s="532">
        <f t="shared" si="13"/>
        <v>100</v>
      </c>
      <c r="K166" s="13"/>
      <c r="L166" s="14"/>
      <c r="M166" s="14"/>
      <c r="N166" s="14"/>
      <c r="O166" s="14">
        <v>10000</v>
      </c>
      <c r="P166" s="14"/>
      <c r="Q166" s="14"/>
      <c r="R166" s="14"/>
      <c r="S166" s="14"/>
      <c r="T166" s="14"/>
    </row>
    <row r="167" spans="1:20" ht="15" customHeight="1">
      <c r="A167" s="12"/>
      <c r="B167" s="12"/>
      <c r="C167" s="101"/>
      <c r="D167" s="142" t="s">
        <v>2049</v>
      </c>
      <c r="E167" s="144">
        <v>2</v>
      </c>
      <c r="F167" s="196">
        <v>131839</v>
      </c>
      <c r="G167" s="216">
        <v>1500</v>
      </c>
      <c r="H167" s="216">
        <v>1500</v>
      </c>
      <c r="I167" s="52">
        <f t="shared" si="12"/>
        <v>1500</v>
      </c>
      <c r="J167" s="532">
        <f t="shared" si="13"/>
        <v>100</v>
      </c>
      <c r="K167" s="13"/>
      <c r="L167" s="14"/>
      <c r="M167" s="14"/>
      <c r="N167" s="14"/>
      <c r="O167" s="14">
        <v>1500</v>
      </c>
      <c r="P167" s="14"/>
      <c r="Q167" s="14"/>
      <c r="R167" s="14"/>
      <c r="S167" s="14"/>
      <c r="T167" s="14"/>
    </row>
    <row r="168" spans="1:20" ht="15" customHeight="1">
      <c r="A168" s="12"/>
      <c r="B168" s="12"/>
      <c r="C168" s="101"/>
      <c r="D168" s="142" t="s">
        <v>1634</v>
      </c>
      <c r="E168" s="144">
        <v>2</v>
      </c>
      <c r="F168" s="196">
        <v>131840</v>
      </c>
      <c r="G168" s="216">
        <v>1500</v>
      </c>
      <c r="H168" s="216">
        <v>1500</v>
      </c>
      <c r="I168" s="52">
        <f t="shared" si="12"/>
        <v>1500</v>
      </c>
      <c r="J168" s="532">
        <f t="shared" si="13"/>
        <v>100</v>
      </c>
      <c r="K168" s="13"/>
      <c r="L168" s="14"/>
      <c r="M168" s="14"/>
      <c r="N168" s="14"/>
      <c r="O168" s="14">
        <v>1500</v>
      </c>
      <c r="P168" s="14"/>
      <c r="Q168" s="14"/>
      <c r="R168" s="14"/>
      <c r="S168" s="14"/>
      <c r="T168" s="14"/>
    </row>
    <row r="169" spans="1:20" ht="15" customHeight="1">
      <c r="A169" s="12"/>
      <c r="B169" s="12"/>
      <c r="C169" s="101"/>
      <c r="D169" s="142" t="s">
        <v>1635</v>
      </c>
      <c r="E169" s="144">
        <v>2</v>
      </c>
      <c r="F169" s="196">
        <v>131841</v>
      </c>
      <c r="G169" s="216">
        <v>500</v>
      </c>
      <c r="H169" s="216">
        <v>500</v>
      </c>
      <c r="I169" s="52">
        <f t="shared" si="12"/>
        <v>500</v>
      </c>
      <c r="J169" s="532">
        <f t="shared" si="13"/>
        <v>100</v>
      </c>
      <c r="K169" s="13"/>
      <c r="L169" s="14"/>
      <c r="M169" s="14"/>
      <c r="N169" s="14"/>
      <c r="O169" s="14">
        <v>500</v>
      </c>
      <c r="P169" s="14"/>
      <c r="Q169" s="14"/>
      <c r="R169" s="14"/>
      <c r="S169" s="14"/>
      <c r="T169" s="14"/>
    </row>
    <row r="170" spans="1:20" ht="15" customHeight="1">
      <c r="A170" s="12"/>
      <c r="B170" s="12"/>
      <c r="C170" s="101"/>
      <c r="D170" s="142" t="s">
        <v>1636</v>
      </c>
      <c r="E170" s="144">
        <v>2</v>
      </c>
      <c r="F170" s="196">
        <v>131842</v>
      </c>
      <c r="G170" s="216">
        <v>3000</v>
      </c>
      <c r="H170" s="216">
        <v>3000</v>
      </c>
      <c r="I170" s="52">
        <f t="shared" si="12"/>
        <v>3000</v>
      </c>
      <c r="J170" s="532">
        <f t="shared" si="13"/>
        <v>100</v>
      </c>
      <c r="K170" s="13"/>
      <c r="L170" s="14"/>
      <c r="M170" s="14"/>
      <c r="N170" s="14"/>
      <c r="O170" s="14">
        <v>3000</v>
      </c>
      <c r="P170" s="14"/>
      <c r="Q170" s="14"/>
      <c r="R170" s="14"/>
      <c r="S170" s="14"/>
      <c r="T170" s="14"/>
    </row>
    <row r="171" spans="1:20" ht="15" customHeight="1">
      <c r="A171" s="12"/>
      <c r="B171" s="12"/>
      <c r="C171" s="101"/>
      <c r="D171" s="142" t="s">
        <v>1637</v>
      </c>
      <c r="E171" s="144">
        <v>2</v>
      </c>
      <c r="F171" s="196">
        <v>131843</v>
      </c>
      <c r="G171" s="216">
        <v>2000</v>
      </c>
      <c r="H171" s="216">
        <v>2000</v>
      </c>
      <c r="I171" s="52">
        <f t="shared" si="12"/>
        <v>2000</v>
      </c>
      <c r="J171" s="532">
        <f t="shared" si="13"/>
        <v>100</v>
      </c>
      <c r="K171" s="13"/>
      <c r="L171" s="14"/>
      <c r="M171" s="14"/>
      <c r="N171" s="14"/>
      <c r="O171" s="14">
        <v>2000</v>
      </c>
      <c r="P171" s="14"/>
      <c r="Q171" s="14"/>
      <c r="R171" s="14"/>
      <c r="S171" s="14"/>
      <c r="T171" s="14"/>
    </row>
    <row r="172" spans="1:20" ht="15" customHeight="1">
      <c r="A172" s="12"/>
      <c r="B172" s="12"/>
      <c r="C172" s="12"/>
      <c r="D172" s="22" t="s">
        <v>2050</v>
      </c>
      <c r="E172" s="144">
        <v>2</v>
      </c>
      <c r="F172" s="196">
        <v>131847</v>
      </c>
      <c r="G172" s="216">
        <v>1000</v>
      </c>
      <c r="H172" s="216">
        <v>1000</v>
      </c>
      <c r="I172" s="52">
        <f t="shared" si="12"/>
        <v>1000</v>
      </c>
      <c r="J172" s="532">
        <f t="shared" si="13"/>
        <v>100</v>
      </c>
      <c r="K172" s="13"/>
      <c r="L172" s="14"/>
      <c r="M172" s="14"/>
      <c r="N172" s="14"/>
      <c r="O172" s="14">
        <v>1000</v>
      </c>
      <c r="P172" s="14"/>
      <c r="Q172" s="14"/>
      <c r="R172" s="14"/>
      <c r="S172" s="14"/>
      <c r="T172" s="14"/>
    </row>
    <row r="173" spans="1:20" ht="15" customHeight="1">
      <c r="A173" s="12"/>
      <c r="B173" s="12"/>
      <c r="C173" s="12"/>
      <c r="D173" s="374" t="s">
        <v>2051</v>
      </c>
      <c r="E173" s="144">
        <v>2</v>
      </c>
      <c r="F173" s="196">
        <v>131848</v>
      </c>
      <c r="G173" s="216">
        <v>300</v>
      </c>
      <c r="H173" s="216">
        <v>300</v>
      </c>
      <c r="I173" s="52">
        <f t="shared" si="12"/>
        <v>300</v>
      </c>
      <c r="J173" s="532">
        <f t="shared" si="13"/>
        <v>100</v>
      </c>
      <c r="K173" s="13"/>
      <c r="L173" s="14"/>
      <c r="M173" s="14"/>
      <c r="N173" s="14"/>
      <c r="O173" s="14">
        <v>300</v>
      </c>
      <c r="P173" s="14"/>
      <c r="Q173" s="14"/>
      <c r="R173" s="14"/>
      <c r="S173" s="14"/>
      <c r="T173" s="14"/>
    </row>
    <row r="174" spans="1:20" ht="15" customHeight="1">
      <c r="A174" s="12"/>
      <c r="B174" s="12"/>
      <c r="C174" s="12"/>
      <c r="D174" s="374" t="s">
        <v>2052</v>
      </c>
      <c r="E174" s="144">
        <v>2</v>
      </c>
      <c r="F174" s="196">
        <v>131849</v>
      </c>
      <c r="G174" s="216">
        <v>1500</v>
      </c>
      <c r="H174" s="216">
        <v>1500</v>
      </c>
      <c r="I174" s="52">
        <f t="shared" si="12"/>
        <v>0</v>
      </c>
      <c r="J174" s="532">
        <f t="shared" si="13"/>
        <v>0</v>
      </c>
      <c r="K174" s="13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ht="15" customHeight="1">
      <c r="A175" s="12"/>
      <c r="B175" s="12"/>
      <c r="C175" s="12"/>
      <c r="D175" s="374" t="s">
        <v>2053</v>
      </c>
      <c r="E175" s="144">
        <v>2</v>
      </c>
      <c r="F175" s="196">
        <v>131850</v>
      </c>
      <c r="G175" s="216">
        <v>800</v>
      </c>
      <c r="H175" s="216">
        <v>800</v>
      </c>
      <c r="I175" s="52">
        <f t="shared" si="12"/>
        <v>800</v>
      </c>
      <c r="J175" s="532">
        <f t="shared" si="13"/>
        <v>100</v>
      </c>
      <c r="K175" s="13"/>
      <c r="L175" s="14"/>
      <c r="M175" s="14"/>
      <c r="N175" s="14"/>
      <c r="O175" s="14">
        <v>800</v>
      </c>
      <c r="P175" s="14"/>
      <c r="Q175" s="14"/>
      <c r="R175" s="14"/>
      <c r="S175" s="14"/>
      <c r="T175" s="14"/>
    </row>
    <row r="176" spans="1:20" ht="15" customHeight="1">
      <c r="A176" s="12"/>
      <c r="B176" s="12"/>
      <c r="C176" s="12"/>
      <c r="D176" s="374" t="s">
        <v>2054</v>
      </c>
      <c r="E176" s="144">
        <v>2</v>
      </c>
      <c r="F176" s="196">
        <v>131851</v>
      </c>
      <c r="G176" s="216">
        <v>1000</v>
      </c>
      <c r="H176" s="216">
        <v>1000</v>
      </c>
      <c r="I176" s="52">
        <f t="shared" si="12"/>
        <v>1000</v>
      </c>
      <c r="J176" s="532">
        <f t="shared" si="13"/>
        <v>100</v>
      </c>
      <c r="K176" s="13"/>
      <c r="L176" s="14"/>
      <c r="M176" s="14"/>
      <c r="N176" s="14"/>
      <c r="O176" s="14">
        <v>1000</v>
      </c>
      <c r="P176" s="14"/>
      <c r="Q176" s="14"/>
      <c r="R176" s="14"/>
      <c r="S176" s="14"/>
      <c r="T176" s="14"/>
    </row>
    <row r="177" spans="1:20" ht="15" customHeight="1">
      <c r="A177" s="12"/>
      <c r="B177" s="12"/>
      <c r="C177" s="12"/>
      <c r="D177" s="374" t="s">
        <v>2055</v>
      </c>
      <c r="E177" s="144">
        <v>2</v>
      </c>
      <c r="F177" s="196">
        <v>131852</v>
      </c>
      <c r="G177" s="216">
        <v>5000</v>
      </c>
      <c r="H177" s="216">
        <v>5000</v>
      </c>
      <c r="I177" s="52">
        <f t="shared" si="12"/>
        <v>5000</v>
      </c>
      <c r="J177" s="532">
        <f t="shared" si="13"/>
        <v>100</v>
      </c>
      <c r="K177" s="13"/>
      <c r="L177" s="14"/>
      <c r="M177" s="14"/>
      <c r="N177" s="14"/>
      <c r="O177" s="14">
        <v>5000</v>
      </c>
      <c r="P177" s="14"/>
      <c r="Q177" s="14"/>
      <c r="R177" s="14"/>
      <c r="S177" s="14"/>
      <c r="T177" s="14"/>
    </row>
    <row r="178" spans="1:20" ht="15" customHeight="1">
      <c r="A178" s="12"/>
      <c r="B178" s="12"/>
      <c r="C178" s="12"/>
      <c r="D178" s="22" t="s">
        <v>1497</v>
      </c>
      <c r="E178" s="127"/>
      <c r="F178" s="20"/>
      <c r="G178" s="26"/>
      <c r="H178" s="26"/>
      <c r="I178" s="52"/>
      <c r="J178" s="532"/>
      <c r="K178" s="13"/>
      <c r="L178" s="22"/>
      <c r="M178" s="22"/>
      <c r="N178" s="22"/>
      <c r="O178" s="22"/>
      <c r="P178" s="22"/>
      <c r="Q178" s="22"/>
      <c r="R178" s="22"/>
      <c r="S178" s="22"/>
      <c r="T178" s="22"/>
    </row>
    <row r="179" spans="1:20" ht="15" customHeight="1">
      <c r="A179" s="12"/>
      <c r="B179" s="12"/>
      <c r="C179" s="101"/>
      <c r="D179" s="21" t="s">
        <v>1638</v>
      </c>
      <c r="E179" s="127">
        <v>1</v>
      </c>
      <c r="F179" s="20">
        <v>131827</v>
      </c>
      <c r="G179" s="26">
        <v>26490</v>
      </c>
      <c r="H179" s="26">
        <v>26490</v>
      </c>
      <c r="I179" s="52">
        <f>SUM(K179:T179)</f>
        <v>26490</v>
      </c>
      <c r="J179" s="532">
        <f>I179/H179*100</f>
        <v>100</v>
      </c>
      <c r="K179" s="13"/>
      <c r="L179" s="14"/>
      <c r="M179" s="14">
        <v>26490</v>
      </c>
      <c r="N179" s="14"/>
      <c r="O179" s="14"/>
      <c r="P179" s="14"/>
      <c r="Q179" s="14"/>
      <c r="R179" s="14"/>
      <c r="S179" s="14"/>
      <c r="T179" s="14"/>
    </row>
    <row r="180" spans="1:20" ht="15" customHeight="1">
      <c r="A180" s="12"/>
      <c r="B180" s="12"/>
      <c r="C180" s="101"/>
      <c r="D180" s="72" t="s">
        <v>1795</v>
      </c>
      <c r="E180" s="165">
        <v>2</v>
      </c>
      <c r="F180" s="12">
        <v>131829</v>
      </c>
      <c r="G180" s="52"/>
      <c r="H180" s="52">
        <v>2600</v>
      </c>
      <c r="I180" s="52">
        <f>SUM(K180:T180)</f>
        <v>2416</v>
      </c>
      <c r="J180" s="532">
        <f>I180/H180*100</f>
        <v>92.92307692307692</v>
      </c>
      <c r="K180" s="13"/>
      <c r="L180" s="14">
        <v>15</v>
      </c>
      <c r="M180" s="14">
        <v>660</v>
      </c>
      <c r="N180" s="14"/>
      <c r="O180" s="14">
        <v>1741</v>
      </c>
      <c r="P180" s="14"/>
      <c r="Q180" s="14"/>
      <c r="R180" s="14"/>
      <c r="S180" s="14"/>
      <c r="T180" s="14"/>
    </row>
    <row r="181" spans="1:20" ht="15" customHeight="1">
      <c r="A181" s="12"/>
      <c r="B181" s="12"/>
      <c r="C181" s="101"/>
      <c r="D181" s="374" t="s">
        <v>2056</v>
      </c>
      <c r="E181" s="127">
        <v>1</v>
      </c>
      <c r="F181" s="197">
        <v>131826</v>
      </c>
      <c r="G181" s="217">
        <v>2000</v>
      </c>
      <c r="H181" s="217"/>
      <c r="I181" s="52">
        <f>SUM(K181:T181)</f>
        <v>0</v>
      </c>
      <c r="J181" s="532"/>
      <c r="K181" s="13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>
      <c r="A182" s="16"/>
      <c r="B182" s="16"/>
      <c r="C182" s="260"/>
      <c r="D182" s="261" t="s">
        <v>192</v>
      </c>
      <c r="E182" s="262"/>
      <c r="F182" s="263"/>
      <c r="G182" s="269">
        <f>SUM(G50:G181)</f>
        <v>674072</v>
      </c>
      <c r="H182" s="269">
        <f>SUM(H50:H181)</f>
        <v>721173</v>
      </c>
      <c r="I182" s="269">
        <f>SUM(I50:I181)</f>
        <v>698442</v>
      </c>
      <c r="J182" s="531">
        <f>I182/H182*100</f>
        <v>96.848051715746436</v>
      </c>
      <c r="K182" s="262">
        <f t="shared" ref="K182:T182" si="14">SUM(K52:K181)</f>
        <v>3450</v>
      </c>
      <c r="L182" s="252">
        <f t="shared" si="14"/>
        <v>1502</v>
      </c>
      <c r="M182" s="252">
        <f t="shared" si="14"/>
        <v>62584</v>
      </c>
      <c r="N182" s="252">
        <f t="shared" si="14"/>
        <v>40105</v>
      </c>
      <c r="O182" s="252">
        <f t="shared" si="14"/>
        <v>590651</v>
      </c>
      <c r="P182" s="252">
        <f t="shared" si="14"/>
        <v>0</v>
      </c>
      <c r="Q182" s="252">
        <f t="shared" si="14"/>
        <v>0</v>
      </c>
      <c r="R182" s="252">
        <f t="shared" si="14"/>
        <v>150</v>
      </c>
      <c r="S182" s="252">
        <f t="shared" si="14"/>
        <v>0</v>
      </c>
      <c r="T182" s="252">
        <f t="shared" si="14"/>
        <v>0</v>
      </c>
    </row>
    <row r="183" spans="1:20">
      <c r="A183" s="89"/>
      <c r="B183" s="89"/>
      <c r="C183" s="145"/>
      <c r="D183" s="140" t="s">
        <v>544</v>
      </c>
      <c r="E183" s="13"/>
      <c r="F183" s="193"/>
      <c r="G183" s="214"/>
      <c r="H183" s="214"/>
      <c r="I183" s="214"/>
      <c r="J183" s="532"/>
      <c r="K183" s="19"/>
      <c r="L183" s="17"/>
      <c r="M183" s="17"/>
      <c r="N183" s="14"/>
      <c r="O183" s="14"/>
      <c r="P183" s="17"/>
      <c r="Q183" s="17"/>
      <c r="R183" s="14"/>
      <c r="S183" s="14"/>
      <c r="T183" s="17"/>
    </row>
    <row r="184" spans="1:20">
      <c r="A184" s="89"/>
      <c r="B184" s="89"/>
      <c r="C184" s="145" t="s">
        <v>635</v>
      </c>
      <c r="D184" s="18" t="s">
        <v>218</v>
      </c>
      <c r="E184" s="13"/>
      <c r="F184" s="193"/>
      <c r="G184" s="214"/>
      <c r="H184" s="214"/>
      <c r="I184" s="214"/>
      <c r="J184" s="532"/>
      <c r="K184" s="19"/>
      <c r="L184" s="17"/>
      <c r="M184" s="17"/>
      <c r="N184" s="14"/>
      <c r="O184" s="14"/>
      <c r="P184" s="17"/>
      <c r="Q184" s="17"/>
      <c r="R184" s="14"/>
      <c r="S184" s="14"/>
      <c r="T184" s="17"/>
    </row>
    <row r="185" spans="1:20">
      <c r="A185" s="89"/>
      <c r="B185" s="89"/>
      <c r="C185" s="145" t="s">
        <v>1639</v>
      </c>
      <c r="D185" s="429" t="s">
        <v>1640</v>
      </c>
      <c r="E185" s="13"/>
      <c r="F185" s="193"/>
      <c r="G185" s="214"/>
      <c r="H185" s="214"/>
      <c r="I185" s="214"/>
      <c r="J185" s="532"/>
      <c r="K185" s="19"/>
      <c r="L185" s="17"/>
      <c r="M185" s="17"/>
      <c r="N185" s="14"/>
      <c r="O185" s="14"/>
      <c r="P185" s="17"/>
      <c r="Q185" s="17"/>
      <c r="R185" s="14"/>
      <c r="S185" s="14"/>
      <c r="T185" s="17"/>
    </row>
    <row r="186" spans="1:20">
      <c r="A186" s="89"/>
      <c r="B186" s="89"/>
      <c r="C186" s="145" t="s">
        <v>1641</v>
      </c>
      <c r="D186" s="77" t="s">
        <v>1135</v>
      </c>
      <c r="E186" s="13"/>
      <c r="F186" s="193">
        <v>134903</v>
      </c>
      <c r="G186" s="214">
        <v>18000</v>
      </c>
      <c r="H186" s="214">
        <v>18155</v>
      </c>
      <c r="I186" s="214">
        <f t="shared" ref="I186:I192" si="15">SUM(K186:T186)</f>
        <v>14191</v>
      </c>
      <c r="J186" s="532">
        <f t="shared" ref="J186:J192" si="16">I186/H186*100</f>
        <v>78.165794546956761</v>
      </c>
      <c r="K186" s="13"/>
      <c r="L186" s="14"/>
      <c r="M186" s="14"/>
      <c r="N186" s="14"/>
      <c r="O186" s="14"/>
      <c r="P186" s="14"/>
      <c r="Q186" s="14">
        <v>14191</v>
      </c>
      <c r="R186" s="14"/>
      <c r="S186" s="14"/>
      <c r="T186" s="14"/>
    </row>
    <row r="187" spans="1:20">
      <c r="A187" s="89"/>
      <c r="B187" s="89"/>
      <c r="C187" s="145" t="s">
        <v>1641</v>
      </c>
      <c r="D187" s="77" t="s">
        <v>2057</v>
      </c>
      <c r="E187" s="13"/>
      <c r="F187" s="193">
        <v>134906</v>
      </c>
      <c r="G187" s="214">
        <v>500</v>
      </c>
      <c r="H187" s="214">
        <v>500</v>
      </c>
      <c r="I187" s="214">
        <f t="shared" si="15"/>
        <v>500</v>
      </c>
      <c r="J187" s="532">
        <f t="shared" si="16"/>
        <v>100</v>
      </c>
      <c r="K187" s="13"/>
      <c r="L187" s="14"/>
      <c r="M187" s="14"/>
      <c r="N187" s="14"/>
      <c r="O187" s="14"/>
      <c r="P187" s="14"/>
      <c r="Q187" s="14"/>
      <c r="R187" s="14">
        <v>500</v>
      </c>
      <c r="S187" s="14"/>
      <c r="T187" s="14"/>
    </row>
    <row r="188" spans="1:20">
      <c r="A188" s="89"/>
      <c r="B188" s="89"/>
      <c r="C188" s="145" t="s">
        <v>1642</v>
      </c>
      <c r="D188" s="77" t="s">
        <v>2058</v>
      </c>
      <c r="E188" s="13"/>
      <c r="F188" s="193">
        <v>134958</v>
      </c>
      <c r="G188" s="214">
        <v>500</v>
      </c>
      <c r="H188" s="214">
        <v>500</v>
      </c>
      <c r="I188" s="214">
        <f t="shared" si="15"/>
        <v>500</v>
      </c>
      <c r="J188" s="532">
        <f t="shared" si="16"/>
        <v>100</v>
      </c>
      <c r="K188" s="13"/>
      <c r="L188" s="14"/>
      <c r="M188" s="14"/>
      <c r="N188" s="14"/>
      <c r="O188" s="14"/>
      <c r="P188" s="14"/>
      <c r="Q188" s="14"/>
      <c r="R188" s="14">
        <v>500</v>
      </c>
      <c r="S188" s="14"/>
      <c r="T188" s="14"/>
    </row>
    <row r="189" spans="1:20">
      <c r="A189" s="89"/>
      <c r="B189" s="89"/>
      <c r="C189" s="145" t="s">
        <v>1643</v>
      </c>
      <c r="D189" s="77" t="s">
        <v>2059</v>
      </c>
      <c r="E189" s="13"/>
      <c r="F189" s="193">
        <v>134949</v>
      </c>
      <c r="G189" s="214">
        <v>1500</v>
      </c>
      <c r="H189" s="214">
        <v>1619</v>
      </c>
      <c r="I189" s="214">
        <f t="shared" si="15"/>
        <v>1617</v>
      </c>
      <c r="J189" s="532">
        <f t="shared" si="16"/>
        <v>99.876466954910441</v>
      </c>
      <c r="K189" s="13"/>
      <c r="L189" s="14"/>
      <c r="M189" s="14"/>
      <c r="N189" s="14"/>
      <c r="O189" s="14"/>
      <c r="P189" s="14"/>
      <c r="Q189" s="14">
        <v>1617</v>
      </c>
      <c r="R189" s="14"/>
      <c r="S189" s="14"/>
      <c r="T189" s="14"/>
    </row>
    <row r="190" spans="1:20">
      <c r="A190" s="89"/>
      <c r="B190" s="89"/>
      <c r="C190" s="145" t="s">
        <v>1644</v>
      </c>
      <c r="D190" s="77" t="s">
        <v>2060</v>
      </c>
      <c r="E190" s="13"/>
      <c r="F190" s="193">
        <v>134973</v>
      </c>
      <c r="G190" s="214">
        <v>1250</v>
      </c>
      <c r="H190" s="214">
        <v>1250</v>
      </c>
      <c r="I190" s="214">
        <f t="shared" si="15"/>
        <v>1250</v>
      </c>
      <c r="J190" s="532">
        <f t="shared" si="16"/>
        <v>100</v>
      </c>
      <c r="K190" s="13"/>
      <c r="L190" s="14"/>
      <c r="M190" s="14"/>
      <c r="N190" s="14"/>
      <c r="O190" s="14"/>
      <c r="P190" s="14"/>
      <c r="Q190" s="14">
        <v>1250</v>
      </c>
      <c r="R190" s="14"/>
      <c r="S190" s="14"/>
      <c r="T190" s="14"/>
    </row>
    <row r="191" spans="1:20" ht="48">
      <c r="A191" s="89"/>
      <c r="B191" s="89"/>
      <c r="C191" s="145" t="s">
        <v>1645</v>
      </c>
      <c r="D191" s="77" t="s">
        <v>384</v>
      </c>
      <c r="E191" s="13"/>
      <c r="F191" s="193">
        <v>132940</v>
      </c>
      <c r="G191" s="214">
        <v>6700</v>
      </c>
      <c r="H191" s="214">
        <v>6159</v>
      </c>
      <c r="I191" s="214">
        <f t="shared" si="15"/>
        <v>5633</v>
      </c>
      <c r="J191" s="532">
        <f t="shared" si="16"/>
        <v>91.459652540996913</v>
      </c>
      <c r="K191" s="13"/>
      <c r="L191" s="14"/>
      <c r="M191" s="14">
        <v>117</v>
      </c>
      <c r="N191" s="14"/>
      <c r="O191" s="14"/>
      <c r="P191" s="14"/>
      <c r="Q191" s="14"/>
      <c r="R191" s="14">
        <v>5516</v>
      </c>
      <c r="S191" s="14"/>
      <c r="T191" s="14"/>
    </row>
    <row r="192" spans="1:20">
      <c r="A192" s="89"/>
      <c r="B192" s="89"/>
      <c r="C192" s="145" t="s">
        <v>2244</v>
      </c>
      <c r="D192" s="147" t="s">
        <v>2245</v>
      </c>
      <c r="E192" s="13"/>
      <c r="F192" s="193">
        <v>132980</v>
      </c>
      <c r="G192" s="214"/>
      <c r="H192" s="214">
        <v>620</v>
      </c>
      <c r="I192" s="214">
        <f t="shared" si="15"/>
        <v>579</v>
      </c>
      <c r="J192" s="532">
        <f t="shared" si="16"/>
        <v>93.387096774193552</v>
      </c>
      <c r="K192" s="13"/>
      <c r="L192" s="14"/>
      <c r="M192" s="14"/>
      <c r="N192" s="14"/>
      <c r="O192" s="14"/>
      <c r="P192" s="14"/>
      <c r="Q192" s="14">
        <v>579</v>
      </c>
      <c r="R192" s="14"/>
      <c r="S192" s="14"/>
      <c r="T192" s="14"/>
    </row>
    <row r="193" spans="1:20">
      <c r="A193" s="89"/>
      <c r="B193" s="89"/>
      <c r="C193" s="145" t="s">
        <v>1041</v>
      </c>
      <c r="D193" s="430" t="s">
        <v>1042</v>
      </c>
      <c r="E193" s="13"/>
      <c r="F193" s="193"/>
      <c r="G193" s="214"/>
      <c r="H193" s="214"/>
      <c r="I193" s="214"/>
      <c r="J193" s="532"/>
      <c r="K193" s="13"/>
      <c r="L193" s="17"/>
      <c r="M193" s="17"/>
      <c r="N193" s="14"/>
      <c r="O193" s="14"/>
      <c r="P193" s="17"/>
      <c r="Q193" s="17"/>
      <c r="R193" s="14"/>
      <c r="S193" s="14"/>
      <c r="T193" s="17"/>
    </row>
    <row r="194" spans="1:20">
      <c r="A194" s="89"/>
      <c r="B194" s="89"/>
      <c r="C194" s="145" t="s">
        <v>1646</v>
      </c>
      <c r="D194" s="375" t="s">
        <v>385</v>
      </c>
      <c r="E194" s="13"/>
      <c r="F194" s="193">
        <v>134911</v>
      </c>
      <c r="G194" s="214">
        <v>12000</v>
      </c>
      <c r="H194" s="214">
        <v>14678</v>
      </c>
      <c r="I194" s="214">
        <f t="shared" ref="I194:I202" si="17">SUM(K194:T194)</f>
        <v>14493</v>
      </c>
      <c r="J194" s="532">
        <f t="shared" ref="J194:J202" si="18">I194/H194*100</f>
        <v>98.739610301130938</v>
      </c>
      <c r="K194" s="13"/>
      <c r="L194" s="14"/>
      <c r="M194" s="14"/>
      <c r="N194" s="14"/>
      <c r="O194" s="14"/>
      <c r="P194" s="14"/>
      <c r="Q194" s="14">
        <v>14493</v>
      </c>
      <c r="R194" s="14"/>
      <c r="S194" s="14"/>
      <c r="T194" s="14"/>
    </row>
    <row r="195" spans="1:20">
      <c r="A195" s="89"/>
      <c r="B195" s="89"/>
      <c r="C195" s="145" t="s">
        <v>1647</v>
      </c>
      <c r="D195" s="376" t="s">
        <v>386</v>
      </c>
      <c r="E195" s="13"/>
      <c r="F195" s="193">
        <v>134914</v>
      </c>
      <c r="G195" s="214">
        <v>1000</v>
      </c>
      <c r="H195" s="214">
        <v>1000</v>
      </c>
      <c r="I195" s="214">
        <f t="shared" si="17"/>
        <v>998</v>
      </c>
      <c r="J195" s="532">
        <f t="shared" si="18"/>
        <v>99.8</v>
      </c>
      <c r="K195" s="13"/>
      <c r="L195" s="14"/>
      <c r="M195" s="14"/>
      <c r="N195" s="14"/>
      <c r="O195" s="14">
        <v>401</v>
      </c>
      <c r="P195" s="14"/>
      <c r="Q195" s="14">
        <v>597</v>
      </c>
      <c r="R195" s="14"/>
      <c r="S195" s="14"/>
      <c r="T195" s="14"/>
    </row>
    <row r="196" spans="1:20">
      <c r="A196" s="89"/>
      <c r="B196" s="89"/>
      <c r="C196" s="145" t="s">
        <v>1648</v>
      </c>
      <c r="D196" s="147" t="s">
        <v>387</v>
      </c>
      <c r="E196" s="13"/>
      <c r="F196" s="193">
        <v>134960</v>
      </c>
      <c r="G196" s="214">
        <v>1000</v>
      </c>
      <c r="H196" s="214">
        <v>2018</v>
      </c>
      <c r="I196" s="214">
        <f t="shared" si="17"/>
        <v>2017</v>
      </c>
      <c r="J196" s="532">
        <f t="shared" si="18"/>
        <v>99.950445986124876</v>
      </c>
      <c r="K196" s="13"/>
      <c r="L196" s="14"/>
      <c r="M196" s="14"/>
      <c r="N196" s="14"/>
      <c r="O196" s="14"/>
      <c r="P196" s="14">
        <v>2017</v>
      </c>
      <c r="Q196" s="14"/>
      <c r="R196" s="14"/>
      <c r="S196" s="14"/>
      <c r="T196" s="14"/>
    </row>
    <row r="197" spans="1:20">
      <c r="A197" s="89"/>
      <c r="B197" s="89"/>
      <c r="C197" s="145" t="s">
        <v>1649</v>
      </c>
      <c r="D197" s="77" t="s">
        <v>388</v>
      </c>
      <c r="E197" s="13"/>
      <c r="F197" s="193">
        <v>134915</v>
      </c>
      <c r="G197" s="214">
        <v>1000</v>
      </c>
      <c r="H197" s="214">
        <v>1000</v>
      </c>
      <c r="I197" s="214">
        <f t="shared" si="17"/>
        <v>1000</v>
      </c>
      <c r="J197" s="532">
        <f t="shared" si="18"/>
        <v>100</v>
      </c>
      <c r="K197" s="13"/>
      <c r="L197" s="14"/>
      <c r="M197" s="14"/>
      <c r="N197" s="14"/>
      <c r="O197" s="14"/>
      <c r="P197" s="14"/>
      <c r="Q197" s="14"/>
      <c r="R197" s="14">
        <v>1000</v>
      </c>
      <c r="S197" s="14"/>
      <c r="T197" s="14"/>
    </row>
    <row r="198" spans="1:20">
      <c r="A198" s="89"/>
      <c r="B198" s="89"/>
      <c r="C198" s="145" t="s">
        <v>1650</v>
      </c>
      <c r="D198" s="77" t="s">
        <v>389</v>
      </c>
      <c r="E198" s="13"/>
      <c r="F198" s="193">
        <v>134961</v>
      </c>
      <c r="G198" s="214">
        <v>600</v>
      </c>
      <c r="H198" s="214">
        <v>600</v>
      </c>
      <c r="I198" s="214">
        <f t="shared" si="17"/>
        <v>600</v>
      </c>
      <c r="J198" s="532">
        <f t="shared" si="18"/>
        <v>100</v>
      </c>
      <c r="K198" s="13"/>
      <c r="L198" s="14"/>
      <c r="M198" s="14"/>
      <c r="N198" s="14"/>
      <c r="O198" s="14"/>
      <c r="P198" s="14"/>
      <c r="Q198" s="14"/>
      <c r="R198" s="14">
        <v>600</v>
      </c>
      <c r="S198" s="14"/>
      <c r="T198" s="14"/>
    </row>
    <row r="199" spans="1:20">
      <c r="A199" s="89"/>
      <c r="B199" s="89"/>
      <c r="C199" s="145" t="s">
        <v>1651</v>
      </c>
      <c r="D199" s="77" t="s">
        <v>390</v>
      </c>
      <c r="E199" s="13"/>
      <c r="F199" s="193">
        <v>132912</v>
      </c>
      <c r="G199" s="214">
        <v>2000</v>
      </c>
      <c r="H199" s="214">
        <v>2000</v>
      </c>
      <c r="I199" s="214">
        <f t="shared" si="17"/>
        <v>2000</v>
      </c>
      <c r="J199" s="532">
        <f t="shared" si="18"/>
        <v>100</v>
      </c>
      <c r="K199" s="13"/>
      <c r="L199" s="14"/>
      <c r="M199" s="14"/>
      <c r="N199" s="14"/>
      <c r="O199" s="14"/>
      <c r="P199" s="14"/>
      <c r="Q199" s="14"/>
      <c r="R199" s="14">
        <v>2000</v>
      </c>
      <c r="S199" s="14"/>
      <c r="T199" s="14"/>
    </row>
    <row r="200" spans="1:20">
      <c r="A200" s="89"/>
      <c r="B200" s="89"/>
      <c r="C200" s="145" t="s">
        <v>1652</v>
      </c>
      <c r="D200" s="996" t="s">
        <v>391</v>
      </c>
      <c r="E200" s="13"/>
      <c r="F200" s="193">
        <v>132950</v>
      </c>
      <c r="G200" s="214"/>
      <c r="H200" s="214">
        <v>2848</v>
      </c>
      <c r="I200" s="214">
        <f t="shared" si="17"/>
        <v>2847</v>
      </c>
      <c r="J200" s="532">
        <f t="shared" si="18"/>
        <v>99.964887640449433</v>
      </c>
      <c r="K200" s="13"/>
      <c r="L200" s="14"/>
      <c r="M200" s="14"/>
      <c r="N200" s="14"/>
      <c r="O200" s="14"/>
      <c r="P200" s="14"/>
      <c r="Q200" s="14">
        <v>2847</v>
      </c>
      <c r="R200" s="14"/>
      <c r="S200" s="14"/>
      <c r="T200" s="14"/>
    </row>
    <row r="201" spans="1:20" ht="24">
      <c r="A201" s="89"/>
      <c r="B201" s="89"/>
      <c r="C201" s="145" t="s">
        <v>392</v>
      </c>
      <c r="D201" s="996" t="s">
        <v>393</v>
      </c>
      <c r="E201" s="13"/>
      <c r="F201" s="193">
        <v>134951</v>
      </c>
      <c r="G201" s="214"/>
      <c r="H201" s="214">
        <v>450</v>
      </c>
      <c r="I201" s="214">
        <f t="shared" si="17"/>
        <v>334</v>
      </c>
      <c r="J201" s="532">
        <f t="shared" si="18"/>
        <v>74.222222222222229</v>
      </c>
      <c r="K201" s="13"/>
      <c r="L201" s="14"/>
      <c r="M201" s="14">
        <v>334</v>
      </c>
      <c r="N201" s="14"/>
      <c r="O201" s="14"/>
      <c r="P201" s="14"/>
      <c r="Q201" s="14"/>
      <c r="R201" s="14"/>
      <c r="S201" s="14"/>
      <c r="T201" s="14"/>
    </row>
    <row r="202" spans="1:20" ht="24">
      <c r="A202" s="89"/>
      <c r="B202" s="89"/>
      <c r="C202" s="145" t="s">
        <v>2246</v>
      </c>
      <c r="D202" s="584" t="s">
        <v>2247</v>
      </c>
      <c r="E202" s="13"/>
      <c r="F202" s="193">
        <v>134979</v>
      </c>
      <c r="G202" s="214"/>
      <c r="H202" s="214">
        <v>7695</v>
      </c>
      <c r="I202" s="214">
        <f t="shared" si="17"/>
        <v>6645</v>
      </c>
      <c r="J202" s="532">
        <f t="shared" si="18"/>
        <v>86.354775828460035</v>
      </c>
      <c r="K202" s="13"/>
      <c r="L202" s="14"/>
      <c r="M202" s="14"/>
      <c r="N202" s="14"/>
      <c r="O202" s="14"/>
      <c r="P202" s="14"/>
      <c r="Q202" s="14">
        <v>6645</v>
      </c>
      <c r="R202" s="14"/>
      <c r="S202" s="14"/>
      <c r="T202" s="14"/>
    </row>
    <row r="203" spans="1:20">
      <c r="A203" s="89"/>
      <c r="B203" s="89"/>
      <c r="C203" s="145" t="s">
        <v>1653</v>
      </c>
      <c r="D203" s="431" t="s">
        <v>604</v>
      </c>
      <c r="E203" s="13"/>
      <c r="F203" s="193"/>
      <c r="G203" s="214"/>
      <c r="H203" s="214"/>
      <c r="I203" s="214"/>
      <c r="J203" s="532"/>
      <c r="K203" s="13"/>
      <c r="L203" s="17"/>
      <c r="M203" s="17"/>
      <c r="N203" s="14"/>
      <c r="O203" s="14"/>
      <c r="P203" s="14"/>
      <c r="Q203" s="17"/>
      <c r="R203" s="14"/>
      <c r="S203" s="17"/>
      <c r="T203" s="17"/>
    </row>
    <row r="204" spans="1:20">
      <c r="A204" s="89"/>
      <c r="B204" s="89"/>
      <c r="C204" s="145" t="s">
        <v>1654</v>
      </c>
      <c r="D204" s="432" t="s">
        <v>571</v>
      </c>
      <c r="E204" s="13"/>
      <c r="F204" s="193">
        <v>132970</v>
      </c>
      <c r="G204" s="214">
        <v>1000</v>
      </c>
      <c r="H204" s="214">
        <v>1000</v>
      </c>
      <c r="I204" s="214">
        <f>SUM(K204:T204)</f>
        <v>938</v>
      </c>
      <c r="J204" s="532">
        <f>I204/H204*100</f>
        <v>93.8</v>
      </c>
      <c r="K204" s="13"/>
      <c r="L204" s="14"/>
      <c r="M204" s="14"/>
      <c r="N204" s="14"/>
      <c r="O204" s="14"/>
      <c r="P204" s="14"/>
      <c r="Q204" s="14"/>
      <c r="R204" s="14">
        <v>938</v>
      </c>
      <c r="S204" s="14"/>
      <c r="T204" s="14"/>
    </row>
    <row r="205" spans="1:20" ht="24">
      <c r="A205" s="89"/>
      <c r="B205" s="89"/>
      <c r="C205" s="145" t="s">
        <v>1655</v>
      </c>
      <c r="D205" s="432" t="s">
        <v>572</v>
      </c>
      <c r="E205" s="13"/>
      <c r="F205" s="193">
        <v>132971</v>
      </c>
      <c r="G205" s="214">
        <v>1000</v>
      </c>
      <c r="H205" s="214">
        <v>1000</v>
      </c>
      <c r="I205" s="214">
        <f>SUM(K205:T205)</f>
        <v>1000</v>
      </c>
      <c r="J205" s="532">
        <f>I205/H205*100</f>
        <v>100</v>
      </c>
      <c r="K205" s="13"/>
      <c r="L205" s="14"/>
      <c r="M205" s="14"/>
      <c r="N205" s="14"/>
      <c r="O205" s="14"/>
      <c r="P205" s="14"/>
      <c r="Q205" s="14"/>
      <c r="R205" s="14">
        <v>1000</v>
      </c>
      <c r="S205" s="14"/>
      <c r="T205" s="14"/>
    </row>
    <row r="206" spans="1:20">
      <c r="A206" s="89"/>
      <c r="B206" s="89"/>
      <c r="C206" s="145" t="s">
        <v>573</v>
      </c>
      <c r="D206" s="433" t="s">
        <v>574</v>
      </c>
      <c r="E206" s="13"/>
      <c r="F206" s="193">
        <v>132972</v>
      </c>
      <c r="G206" s="214">
        <v>500</v>
      </c>
      <c r="H206" s="214">
        <v>500</v>
      </c>
      <c r="I206" s="214">
        <f>SUM(K206:T206)</f>
        <v>500</v>
      </c>
      <c r="J206" s="532">
        <f>I206/H206*100</f>
        <v>100</v>
      </c>
      <c r="K206" s="13"/>
      <c r="L206" s="14"/>
      <c r="M206" s="14"/>
      <c r="N206" s="14"/>
      <c r="O206" s="14"/>
      <c r="P206" s="14"/>
      <c r="Q206" s="14"/>
      <c r="R206" s="14">
        <v>500</v>
      </c>
      <c r="S206" s="14"/>
      <c r="T206" s="14"/>
    </row>
    <row r="207" spans="1:20" ht="24">
      <c r="A207" s="89"/>
      <c r="B207" s="89"/>
      <c r="C207" s="145" t="s">
        <v>575</v>
      </c>
      <c r="D207" s="434" t="s">
        <v>576</v>
      </c>
      <c r="E207" s="13"/>
      <c r="F207" s="193">
        <v>134978</v>
      </c>
      <c r="G207" s="214"/>
      <c r="H207" s="214">
        <v>387</v>
      </c>
      <c r="I207" s="214">
        <f>SUM(K207:T207)</f>
        <v>387</v>
      </c>
      <c r="J207" s="532">
        <f>I207/H207*100</f>
        <v>100</v>
      </c>
      <c r="K207" s="13"/>
      <c r="L207" s="14"/>
      <c r="M207" s="14"/>
      <c r="N207" s="14"/>
      <c r="O207" s="14"/>
      <c r="P207" s="14"/>
      <c r="Q207" s="14">
        <v>387</v>
      </c>
      <c r="R207" s="14"/>
      <c r="S207" s="14"/>
      <c r="T207" s="14"/>
    </row>
    <row r="208" spans="1:20">
      <c r="A208" s="89"/>
      <c r="B208" s="89"/>
      <c r="C208" s="146" t="s">
        <v>683</v>
      </c>
      <c r="D208" s="145" t="s">
        <v>219</v>
      </c>
      <c r="E208" s="13"/>
      <c r="F208" s="193"/>
      <c r="G208" s="214"/>
      <c r="H208" s="214"/>
      <c r="I208" s="214"/>
      <c r="J208" s="532"/>
      <c r="K208" s="13"/>
      <c r="L208" s="17"/>
      <c r="M208" s="17"/>
      <c r="N208" s="14"/>
      <c r="O208" s="14"/>
      <c r="P208" s="17"/>
      <c r="Q208" s="17"/>
      <c r="R208" s="14"/>
      <c r="S208" s="14"/>
      <c r="T208" s="17"/>
    </row>
    <row r="209" spans="1:20">
      <c r="A209" s="89"/>
      <c r="B209" s="89"/>
      <c r="C209" s="145" t="s">
        <v>684</v>
      </c>
      <c r="D209" s="15" t="s">
        <v>577</v>
      </c>
      <c r="E209" s="13"/>
      <c r="F209" s="193">
        <v>132973</v>
      </c>
      <c r="G209" s="214">
        <v>15240</v>
      </c>
      <c r="H209" s="214">
        <v>15240</v>
      </c>
      <c r="I209" s="214">
        <f>SUM(K209:T209)</f>
        <v>15240</v>
      </c>
      <c r="J209" s="532">
        <f>I209/H209*100</f>
        <v>100</v>
      </c>
      <c r="K209" s="13"/>
      <c r="L209" s="14"/>
      <c r="M209" s="14"/>
      <c r="N209" s="14"/>
      <c r="O209" s="14"/>
      <c r="P209" s="14">
        <v>15240</v>
      </c>
      <c r="Q209" s="14"/>
      <c r="R209" s="14"/>
      <c r="S209" s="14"/>
      <c r="T209" s="14"/>
    </row>
    <row r="210" spans="1:20">
      <c r="A210" s="89"/>
      <c r="B210" s="89"/>
      <c r="C210" s="145" t="s">
        <v>578</v>
      </c>
      <c r="D210" s="15" t="s">
        <v>579</v>
      </c>
      <c r="E210" s="13"/>
      <c r="F210" s="193">
        <v>132976</v>
      </c>
      <c r="G210" s="214"/>
      <c r="H210" s="214">
        <v>180</v>
      </c>
      <c r="I210" s="214">
        <f>SUM(K210:T210)</f>
        <v>0</v>
      </c>
      <c r="J210" s="532">
        <f>I210/H210*100</f>
        <v>0</v>
      </c>
      <c r="K210" s="13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>
      <c r="A211" s="89"/>
      <c r="B211" s="89"/>
      <c r="C211" s="146" t="s">
        <v>685</v>
      </c>
      <c r="D211" s="18" t="s">
        <v>1656</v>
      </c>
      <c r="E211" s="13"/>
      <c r="F211" s="193"/>
      <c r="G211" s="214"/>
      <c r="H211" s="214"/>
      <c r="I211" s="214"/>
      <c r="J211" s="532"/>
      <c r="K211" s="13"/>
      <c r="L211" s="17"/>
      <c r="M211" s="17"/>
      <c r="N211" s="14"/>
      <c r="O211" s="14"/>
      <c r="P211" s="14"/>
      <c r="Q211" s="17"/>
      <c r="R211" s="14"/>
      <c r="S211" s="14"/>
      <c r="T211" s="17"/>
    </row>
    <row r="212" spans="1:20">
      <c r="A212" s="89"/>
      <c r="B212" s="89"/>
      <c r="C212" s="145" t="s">
        <v>1657</v>
      </c>
      <c r="D212" s="435" t="s">
        <v>937</v>
      </c>
      <c r="E212" s="13"/>
      <c r="F212" s="193">
        <v>134926</v>
      </c>
      <c r="G212" s="214">
        <v>10000</v>
      </c>
      <c r="H212" s="214">
        <v>10000</v>
      </c>
      <c r="I212" s="214">
        <f>SUM(K212:T212)</f>
        <v>10000</v>
      </c>
      <c r="J212" s="532">
        <f>I212/H212*100</f>
        <v>100</v>
      </c>
      <c r="K212" s="13"/>
      <c r="L212" s="14"/>
      <c r="M212" s="14"/>
      <c r="N212" s="14"/>
      <c r="O212" s="14"/>
      <c r="P212" s="14"/>
      <c r="Q212" s="14"/>
      <c r="R212" s="14">
        <v>10000</v>
      </c>
      <c r="S212" s="14"/>
      <c r="T212" s="14"/>
    </row>
    <row r="213" spans="1:20">
      <c r="A213" s="89"/>
      <c r="B213" s="89"/>
      <c r="C213" s="145" t="s">
        <v>1658</v>
      </c>
      <c r="D213" s="436" t="s">
        <v>580</v>
      </c>
      <c r="E213" s="13"/>
      <c r="F213" s="193">
        <v>134974</v>
      </c>
      <c r="G213" s="214">
        <v>500</v>
      </c>
      <c r="H213" s="214">
        <v>500</v>
      </c>
      <c r="I213" s="214">
        <f>SUM(K213:T213)</f>
        <v>500</v>
      </c>
      <c r="J213" s="532">
        <f>I213/H213*100</f>
        <v>100</v>
      </c>
      <c r="K213" s="13"/>
      <c r="L213" s="14"/>
      <c r="M213" s="14"/>
      <c r="N213" s="14"/>
      <c r="O213" s="14"/>
      <c r="P213" s="14"/>
      <c r="Q213" s="14"/>
      <c r="R213" s="14">
        <v>500</v>
      </c>
      <c r="S213" s="14"/>
      <c r="T213" s="14"/>
    </row>
    <row r="214" spans="1:20">
      <c r="A214" s="89"/>
      <c r="B214" s="89"/>
      <c r="C214" s="145" t="s">
        <v>1039</v>
      </c>
      <c r="D214" s="436" t="s">
        <v>581</v>
      </c>
      <c r="E214" s="13"/>
      <c r="F214" s="193">
        <v>134975</v>
      </c>
      <c r="G214" s="214">
        <v>1500</v>
      </c>
      <c r="H214" s="214">
        <v>1500</v>
      </c>
      <c r="I214" s="214">
        <f>SUM(K214:T214)</f>
        <v>1500</v>
      </c>
      <c r="J214" s="532">
        <f>I214/H214*100</f>
        <v>100</v>
      </c>
      <c r="K214" s="13"/>
      <c r="L214" s="14"/>
      <c r="M214" s="14"/>
      <c r="N214" s="14"/>
      <c r="O214" s="14"/>
      <c r="P214" s="14"/>
      <c r="Q214" s="14"/>
      <c r="R214" s="14">
        <v>1500</v>
      </c>
      <c r="S214" s="14"/>
      <c r="T214" s="14"/>
    </row>
    <row r="215" spans="1:20">
      <c r="A215" s="89"/>
      <c r="B215" s="89"/>
      <c r="C215" s="146" t="s">
        <v>686</v>
      </c>
      <c r="D215" s="18" t="s">
        <v>1659</v>
      </c>
      <c r="E215" s="13"/>
      <c r="F215" s="193"/>
      <c r="G215" s="214"/>
      <c r="H215" s="214"/>
      <c r="I215" s="214"/>
      <c r="J215" s="532"/>
      <c r="K215" s="13"/>
      <c r="L215" s="17"/>
      <c r="M215" s="17"/>
      <c r="N215" s="14"/>
      <c r="O215" s="14"/>
      <c r="P215" s="14"/>
      <c r="Q215" s="17"/>
      <c r="R215" s="14"/>
      <c r="S215" s="14"/>
      <c r="T215" s="17"/>
    </row>
    <row r="216" spans="1:20">
      <c r="A216" s="89"/>
      <c r="B216" s="89"/>
      <c r="C216" s="145" t="s">
        <v>1201</v>
      </c>
      <c r="D216" s="437" t="s">
        <v>1660</v>
      </c>
      <c r="E216" s="13"/>
      <c r="F216" s="193">
        <v>134964</v>
      </c>
      <c r="G216" s="214">
        <v>1000</v>
      </c>
      <c r="H216" s="214">
        <v>1580</v>
      </c>
      <c r="I216" s="214">
        <f>SUM(K216:T216)</f>
        <v>1572</v>
      </c>
      <c r="J216" s="532">
        <f>I216/H216*100</f>
        <v>99.493670886075947</v>
      </c>
      <c r="K216" s="13"/>
      <c r="L216" s="14"/>
      <c r="M216" s="14"/>
      <c r="N216" s="14"/>
      <c r="O216" s="14"/>
      <c r="P216" s="14"/>
      <c r="Q216" s="14">
        <v>1572</v>
      </c>
      <c r="R216" s="14"/>
      <c r="S216" s="14"/>
      <c r="T216" s="14"/>
    </row>
    <row r="217" spans="1:20" ht="24">
      <c r="A217" s="89"/>
      <c r="B217" s="89"/>
      <c r="C217" s="145" t="s">
        <v>1202</v>
      </c>
      <c r="D217" s="437" t="s">
        <v>582</v>
      </c>
      <c r="E217" s="13"/>
      <c r="F217" s="193">
        <v>132974</v>
      </c>
      <c r="G217" s="214">
        <v>32282</v>
      </c>
      <c r="H217" s="214">
        <v>37039</v>
      </c>
      <c r="I217" s="214">
        <f>SUM(K217:T217)</f>
        <v>37039</v>
      </c>
      <c r="J217" s="532">
        <f>I217/H217*100</f>
        <v>100</v>
      </c>
      <c r="K217" s="13"/>
      <c r="L217" s="14"/>
      <c r="M217" s="14"/>
      <c r="N217" s="14"/>
      <c r="O217" s="14"/>
      <c r="P217" s="14"/>
      <c r="Q217" s="14"/>
      <c r="R217" s="14">
        <v>37039</v>
      </c>
      <c r="S217" s="14"/>
      <c r="T217" s="14"/>
    </row>
    <row r="218" spans="1:20">
      <c r="A218" s="89"/>
      <c r="B218" s="89"/>
      <c r="C218" s="145" t="s">
        <v>583</v>
      </c>
      <c r="D218" s="972" t="s">
        <v>584</v>
      </c>
      <c r="E218" s="13"/>
      <c r="F218" s="193">
        <v>132975</v>
      </c>
      <c r="G218" s="214"/>
      <c r="H218" s="214">
        <v>3200</v>
      </c>
      <c r="I218" s="214">
        <f>SUM(K218:T218)</f>
        <v>3184</v>
      </c>
      <c r="J218" s="532">
        <f>I218/H218*100</f>
        <v>99.5</v>
      </c>
      <c r="K218" s="13"/>
      <c r="L218" s="14"/>
      <c r="M218" s="14"/>
      <c r="N218" s="14"/>
      <c r="O218" s="14"/>
      <c r="P218" s="14">
        <v>3184</v>
      </c>
      <c r="Q218" s="14"/>
      <c r="R218" s="14"/>
      <c r="S218" s="14"/>
      <c r="T218" s="14"/>
    </row>
    <row r="219" spans="1:20" ht="12.75">
      <c r="A219" s="89"/>
      <c r="B219" s="89"/>
      <c r="C219" s="145" t="s">
        <v>2248</v>
      </c>
      <c r="D219" s="585" t="s">
        <v>2249</v>
      </c>
      <c r="E219" s="13"/>
      <c r="F219" s="193">
        <v>132977</v>
      </c>
      <c r="G219" s="214"/>
      <c r="H219" s="214">
        <v>4000</v>
      </c>
      <c r="I219" s="214">
        <f>SUM(K219:T219)</f>
        <v>3975</v>
      </c>
      <c r="J219" s="532">
        <f>I219/H219*100</f>
        <v>99.375</v>
      </c>
      <c r="K219" s="13"/>
      <c r="L219" s="14"/>
      <c r="M219" s="14"/>
      <c r="N219" s="14"/>
      <c r="O219" s="14"/>
      <c r="P219" s="14"/>
      <c r="Q219" s="14">
        <v>3975</v>
      </c>
      <c r="R219" s="14"/>
      <c r="S219" s="14"/>
      <c r="T219" s="14"/>
    </row>
    <row r="220" spans="1:20" ht="12.75">
      <c r="A220" s="89"/>
      <c r="B220" s="89"/>
      <c r="C220" s="145" t="s">
        <v>2250</v>
      </c>
      <c r="D220" s="585" t="s">
        <v>2251</v>
      </c>
      <c r="E220" s="13"/>
      <c r="F220" s="193">
        <v>132979</v>
      </c>
      <c r="G220" s="214"/>
      <c r="H220" s="214">
        <v>353</v>
      </c>
      <c r="I220" s="214">
        <f>SUM(K220:T220)</f>
        <v>352</v>
      </c>
      <c r="J220" s="532">
        <f>I220/H220*100</f>
        <v>99.716713881019828</v>
      </c>
      <c r="K220" s="13"/>
      <c r="L220" s="14"/>
      <c r="M220" s="14"/>
      <c r="N220" s="14"/>
      <c r="O220" s="14"/>
      <c r="P220" s="14"/>
      <c r="Q220" s="14">
        <v>352</v>
      </c>
      <c r="R220" s="14"/>
      <c r="S220" s="14"/>
      <c r="T220" s="14"/>
    </row>
    <row r="221" spans="1:20">
      <c r="A221" s="89"/>
      <c r="B221" s="89"/>
      <c r="C221" s="89" t="s">
        <v>687</v>
      </c>
      <c r="D221" s="438" t="s">
        <v>585</v>
      </c>
      <c r="E221" s="13"/>
      <c r="F221" s="193"/>
      <c r="G221" s="214"/>
      <c r="H221" s="214"/>
      <c r="I221" s="214"/>
      <c r="J221" s="532"/>
      <c r="K221" s="13"/>
      <c r="L221" s="17"/>
      <c r="M221" s="17"/>
      <c r="N221" s="14"/>
      <c r="O221" s="14"/>
      <c r="P221" s="14"/>
      <c r="Q221" s="14"/>
      <c r="R221" s="14"/>
      <c r="S221" s="17"/>
      <c r="T221" s="17"/>
    </row>
    <row r="222" spans="1:20">
      <c r="A222" s="89"/>
      <c r="B222" s="89"/>
      <c r="C222" s="12" t="s">
        <v>995</v>
      </c>
      <c r="D222" s="147" t="s">
        <v>586</v>
      </c>
      <c r="E222" s="90"/>
      <c r="F222" s="20">
        <v>134976</v>
      </c>
      <c r="G222" s="26">
        <v>10000</v>
      </c>
      <c r="H222" s="26">
        <v>10000</v>
      </c>
      <c r="I222" s="214">
        <f>SUM(K222:T222)</f>
        <v>10000</v>
      </c>
      <c r="J222" s="532">
        <f>I222/H222*100</f>
        <v>100</v>
      </c>
      <c r="K222" s="13"/>
      <c r="L222" s="14"/>
      <c r="M222" s="14"/>
      <c r="N222" s="14"/>
      <c r="O222" s="14"/>
      <c r="P222" s="14"/>
      <c r="Q222" s="14"/>
      <c r="R222" s="14">
        <v>10000</v>
      </c>
      <c r="S222" s="14"/>
      <c r="T222" s="14"/>
    </row>
    <row r="223" spans="1:20" ht="24">
      <c r="A223" s="89"/>
      <c r="B223" s="89"/>
      <c r="C223" s="12" t="s">
        <v>996</v>
      </c>
      <c r="D223" s="100" t="s">
        <v>587</v>
      </c>
      <c r="E223" s="90"/>
      <c r="F223" s="197">
        <v>134977</v>
      </c>
      <c r="G223" s="217">
        <v>500</v>
      </c>
      <c r="H223" s="217">
        <v>500</v>
      </c>
      <c r="I223" s="214">
        <f>SUM(K223:T223)</f>
        <v>500</v>
      </c>
      <c r="J223" s="532">
        <f>I223/H223*100</f>
        <v>100</v>
      </c>
      <c r="K223" s="13"/>
      <c r="L223" s="14"/>
      <c r="M223" s="14"/>
      <c r="N223" s="14"/>
      <c r="O223" s="14"/>
      <c r="P223" s="14"/>
      <c r="Q223" s="14"/>
      <c r="R223" s="14">
        <v>500</v>
      </c>
      <c r="S223" s="14"/>
      <c r="T223" s="14"/>
    </row>
    <row r="224" spans="1:20">
      <c r="A224" s="89"/>
      <c r="B224" s="89"/>
      <c r="C224" s="145"/>
      <c r="D224" s="140" t="s">
        <v>588</v>
      </c>
      <c r="E224" s="13"/>
      <c r="F224" s="193"/>
      <c r="G224" s="214"/>
      <c r="H224" s="214"/>
      <c r="I224" s="214"/>
      <c r="J224" s="532"/>
      <c r="K224" s="13"/>
      <c r="L224" s="17"/>
      <c r="M224" s="17"/>
      <c r="N224" s="14"/>
      <c r="O224" s="14"/>
      <c r="P224" s="14"/>
      <c r="Q224" s="17"/>
      <c r="R224" s="14"/>
      <c r="S224" s="14"/>
      <c r="T224" s="17"/>
    </row>
    <row r="225" spans="1:20" ht="24">
      <c r="A225" s="89"/>
      <c r="B225" s="89"/>
      <c r="C225" s="101" t="s">
        <v>1661</v>
      </c>
      <c r="D225" s="439" t="s">
        <v>589</v>
      </c>
      <c r="E225" s="13"/>
      <c r="F225" s="193">
        <v>132919</v>
      </c>
      <c r="G225" s="214">
        <v>5256</v>
      </c>
      <c r="H225" s="214">
        <v>5256</v>
      </c>
      <c r="I225" s="214">
        <f t="shared" ref="I225:I233" si="19">SUM(K225:T225)</f>
        <v>4739</v>
      </c>
      <c r="J225" s="532">
        <f t="shared" ref="J225:J234" si="20">I225/H225*100</f>
        <v>90.163622526636217</v>
      </c>
      <c r="K225" s="13"/>
      <c r="L225" s="14"/>
      <c r="M225" s="14"/>
      <c r="N225" s="14"/>
      <c r="O225" s="14"/>
      <c r="P225" s="14">
        <v>4739</v>
      </c>
      <c r="Q225" s="14"/>
      <c r="R225" s="14"/>
      <c r="S225" s="14"/>
      <c r="T225" s="14"/>
    </row>
    <row r="226" spans="1:20" ht="16.5" customHeight="1">
      <c r="A226" s="89"/>
      <c r="B226" s="89"/>
      <c r="C226" s="101" t="s">
        <v>1662</v>
      </c>
      <c r="D226" s="15" t="s">
        <v>198</v>
      </c>
      <c r="E226" s="13"/>
      <c r="F226" s="193">
        <v>134966</v>
      </c>
      <c r="G226" s="214">
        <v>9543</v>
      </c>
      <c r="H226" s="214">
        <v>6512</v>
      </c>
      <c r="I226" s="214">
        <f t="shared" si="19"/>
        <v>6326</v>
      </c>
      <c r="J226" s="532">
        <f t="shared" si="20"/>
        <v>97.143734643734646</v>
      </c>
      <c r="K226" s="13"/>
      <c r="L226" s="14"/>
      <c r="M226" s="14"/>
      <c r="N226" s="14"/>
      <c r="O226" s="14"/>
      <c r="P226" s="14"/>
      <c r="Q226" s="14">
        <v>6326</v>
      </c>
      <c r="R226" s="14"/>
      <c r="S226" s="14"/>
      <c r="T226" s="14"/>
    </row>
    <row r="227" spans="1:20" ht="24">
      <c r="A227" s="89"/>
      <c r="B227" s="89"/>
      <c r="C227" s="101" t="s">
        <v>1663</v>
      </c>
      <c r="D227" s="86" t="s">
        <v>229</v>
      </c>
      <c r="E227" s="13"/>
      <c r="F227" s="12">
        <v>132949</v>
      </c>
      <c r="G227" s="52">
        <v>10955</v>
      </c>
      <c r="H227" s="52">
        <v>10955</v>
      </c>
      <c r="I227" s="214">
        <f t="shared" si="19"/>
        <v>10955</v>
      </c>
      <c r="J227" s="532">
        <f t="shared" si="20"/>
        <v>100</v>
      </c>
      <c r="K227" s="13"/>
      <c r="L227" s="14"/>
      <c r="M227" s="14"/>
      <c r="N227" s="14"/>
      <c r="O227" s="14"/>
      <c r="P227" s="14"/>
      <c r="Q227" s="14"/>
      <c r="R227" s="14">
        <v>10955</v>
      </c>
      <c r="S227" s="14"/>
      <c r="T227" s="14"/>
    </row>
    <row r="228" spans="1:20" ht="16.5" customHeight="1">
      <c r="A228" s="89"/>
      <c r="B228" s="89"/>
      <c r="C228" s="101" t="s">
        <v>1664</v>
      </c>
      <c r="D228" s="86" t="s">
        <v>590</v>
      </c>
      <c r="E228" s="13"/>
      <c r="F228" s="193">
        <v>132964</v>
      </c>
      <c r="G228" s="214">
        <v>9800</v>
      </c>
      <c r="H228" s="214">
        <v>9800</v>
      </c>
      <c r="I228" s="214">
        <f t="shared" si="19"/>
        <v>9800</v>
      </c>
      <c r="J228" s="532">
        <f t="shared" si="20"/>
        <v>100</v>
      </c>
      <c r="K228" s="13"/>
      <c r="L228" s="14"/>
      <c r="M228" s="14"/>
      <c r="N228" s="14"/>
      <c r="O228" s="14"/>
      <c r="P228" s="14">
        <v>9800</v>
      </c>
      <c r="Q228" s="14"/>
      <c r="R228" s="14"/>
      <c r="S228" s="14"/>
      <c r="T228" s="14"/>
    </row>
    <row r="229" spans="1:20" ht="15.75" customHeight="1">
      <c r="A229" s="89"/>
      <c r="B229" s="89"/>
      <c r="C229" s="101" t="s">
        <v>1666</v>
      </c>
      <c r="D229" s="995" t="s">
        <v>591</v>
      </c>
      <c r="E229" s="13"/>
      <c r="F229" s="193">
        <v>132966</v>
      </c>
      <c r="G229" s="214">
        <v>1656</v>
      </c>
      <c r="H229" s="214">
        <v>1781</v>
      </c>
      <c r="I229" s="214">
        <f t="shared" si="19"/>
        <v>1775</v>
      </c>
      <c r="J229" s="532">
        <f t="shared" si="20"/>
        <v>99.663110612015728</v>
      </c>
      <c r="K229" s="13"/>
      <c r="L229" s="14"/>
      <c r="M229" s="14"/>
      <c r="N229" s="14"/>
      <c r="O229" s="14"/>
      <c r="P229" s="14"/>
      <c r="Q229" s="14">
        <v>1775</v>
      </c>
      <c r="R229" s="14"/>
      <c r="S229" s="14"/>
      <c r="T229" s="14"/>
    </row>
    <row r="230" spans="1:20">
      <c r="A230" s="89"/>
      <c r="B230" s="89"/>
      <c r="C230" s="101" t="s">
        <v>1667</v>
      </c>
      <c r="D230" s="995" t="s">
        <v>592</v>
      </c>
      <c r="E230" s="13"/>
      <c r="F230" s="193">
        <v>132967</v>
      </c>
      <c r="G230" s="214">
        <v>7000</v>
      </c>
      <c r="H230" s="214">
        <v>7000</v>
      </c>
      <c r="I230" s="214">
        <f t="shared" si="19"/>
        <v>6969</v>
      </c>
      <c r="J230" s="532">
        <f t="shared" si="20"/>
        <v>99.55714285714285</v>
      </c>
      <c r="K230" s="13"/>
      <c r="L230" s="14"/>
      <c r="M230" s="14"/>
      <c r="N230" s="14"/>
      <c r="O230" s="14"/>
      <c r="P230" s="14">
        <v>6969</v>
      </c>
      <c r="Q230" s="14"/>
      <c r="R230" s="14"/>
      <c r="S230" s="14"/>
      <c r="T230" s="14"/>
    </row>
    <row r="231" spans="1:20" ht="27" customHeight="1">
      <c r="A231" s="89"/>
      <c r="B231" s="89"/>
      <c r="C231" s="101" t="s">
        <v>1668</v>
      </c>
      <c r="D231" s="440" t="s">
        <v>593</v>
      </c>
      <c r="E231" s="13"/>
      <c r="F231" s="193">
        <v>132946</v>
      </c>
      <c r="G231" s="214">
        <v>10000</v>
      </c>
      <c r="H231" s="214">
        <v>10000</v>
      </c>
      <c r="I231" s="214">
        <f t="shared" si="19"/>
        <v>10000</v>
      </c>
      <c r="J231" s="532">
        <f t="shared" si="20"/>
        <v>100</v>
      </c>
      <c r="K231" s="13"/>
      <c r="L231" s="14"/>
      <c r="M231" s="14"/>
      <c r="N231" s="14"/>
      <c r="O231" s="14"/>
      <c r="P231" s="14"/>
      <c r="Q231" s="14"/>
      <c r="R231" s="14">
        <v>10000</v>
      </c>
      <c r="S231" s="14"/>
      <c r="T231" s="14"/>
    </row>
    <row r="232" spans="1:20" ht="36" customHeight="1">
      <c r="A232" s="89"/>
      <c r="B232" s="89"/>
      <c r="C232" s="101" t="s">
        <v>1669</v>
      </c>
      <c r="D232" s="147" t="s">
        <v>180</v>
      </c>
      <c r="E232" s="13"/>
      <c r="F232" s="193">
        <v>132941</v>
      </c>
      <c r="G232" s="214">
        <v>2071</v>
      </c>
      <c r="H232" s="214">
        <v>2071</v>
      </c>
      <c r="I232" s="214">
        <f t="shared" si="19"/>
        <v>0</v>
      </c>
      <c r="J232" s="532">
        <f t="shared" si="20"/>
        <v>0</v>
      </c>
      <c r="K232" s="13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ht="14.25" customHeight="1">
      <c r="A233" s="89"/>
      <c r="B233" s="89"/>
      <c r="C233" s="101" t="s">
        <v>1670</v>
      </c>
      <c r="D233" s="147" t="s">
        <v>1665</v>
      </c>
      <c r="E233" s="13"/>
      <c r="F233" s="193">
        <v>132911</v>
      </c>
      <c r="G233" s="214">
        <v>18096</v>
      </c>
      <c r="H233" s="214">
        <v>19715</v>
      </c>
      <c r="I233" s="214">
        <f t="shared" si="19"/>
        <v>19492</v>
      </c>
      <c r="J233" s="532">
        <f t="shared" si="20"/>
        <v>98.868881562262231</v>
      </c>
      <c r="K233" s="13"/>
      <c r="L233" s="14"/>
      <c r="M233" s="14"/>
      <c r="N233" s="14"/>
      <c r="O233" s="14"/>
      <c r="P233" s="14">
        <v>19492</v>
      </c>
      <c r="Q233" s="14"/>
      <c r="R233" s="14"/>
      <c r="S233" s="14"/>
      <c r="T233" s="14"/>
    </row>
    <row r="234" spans="1:20" ht="12.95" customHeight="1">
      <c r="A234" s="16"/>
      <c r="B234" s="16"/>
      <c r="C234" s="260"/>
      <c r="D234" s="261" t="s">
        <v>134</v>
      </c>
      <c r="E234" s="262"/>
      <c r="F234" s="263"/>
      <c r="G234" s="269">
        <f>SUM(G182:G233)</f>
        <v>868021</v>
      </c>
      <c r="H234" s="269">
        <f>SUM(H182:H233)</f>
        <v>942334</v>
      </c>
      <c r="I234" s="269">
        <f>SUM(I182:I233)</f>
        <v>910389</v>
      </c>
      <c r="J234" s="531">
        <f t="shared" si="20"/>
        <v>96.61001301024902</v>
      </c>
      <c r="K234" s="262">
        <f t="shared" ref="K234:T234" si="21">SUM(K182:K233)</f>
        <v>3450</v>
      </c>
      <c r="L234" s="252">
        <f t="shared" si="21"/>
        <v>1502</v>
      </c>
      <c r="M234" s="252">
        <f t="shared" si="21"/>
        <v>63035</v>
      </c>
      <c r="N234" s="252">
        <f t="shared" si="21"/>
        <v>40105</v>
      </c>
      <c r="O234" s="252">
        <f t="shared" si="21"/>
        <v>591052</v>
      </c>
      <c r="P234" s="252">
        <f t="shared" si="21"/>
        <v>61441</v>
      </c>
      <c r="Q234" s="252">
        <f t="shared" si="21"/>
        <v>56606</v>
      </c>
      <c r="R234" s="252">
        <f t="shared" si="21"/>
        <v>93198</v>
      </c>
      <c r="S234" s="252">
        <f t="shared" si="21"/>
        <v>0</v>
      </c>
      <c r="T234" s="252">
        <f t="shared" si="21"/>
        <v>0</v>
      </c>
    </row>
    <row r="235" spans="1:20" ht="12.95" customHeight="1">
      <c r="A235" s="89">
        <v>1</v>
      </c>
      <c r="B235" s="89">
        <v>14</v>
      </c>
      <c r="C235" s="145"/>
      <c r="D235" s="18" t="s">
        <v>1573</v>
      </c>
      <c r="E235" s="19"/>
      <c r="F235" s="198"/>
      <c r="G235" s="218"/>
      <c r="H235" s="218"/>
      <c r="I235" s="218"/>
      <c r="J235" s="532"/>
      <c r="K235" s="19"/>
      <c r="L235" s="17"/>
      <c r="M235" s="17"/>
      <c r="N235" s="17"/>
      <c r="O235" s="17"/>
      <c r="P235" s="17"/>
      <c r="Q235" s="17"/>
      <c r="R235" s="17"/>
      <c r="S235" s="17"/>
      <c r="T235" s="17"/>
    </row>
    <row r="236" spans="1:20" ht="12.95" customHeight="1">
      <c r="A236" s="89"/>
      <c r="B236" s="89"/>
      <c r="C236" s="145"/>
      <c r="D236" s="377" t="s">
        <v>138</v>
      </c>
      <c r="E236" s="19"/>
      <c r="F236" s="198"/>
      <c r="G236" s="218"/>
      <c r="H236" s="218"/>
      <c r="I236" s="218"/>
      <c r="J236" s="532"/>
      <c r="K236" s="19"/>
      <c r="L236" s="17"/>
      <c r="M236" s="17"/>
      <c r="N236" s="17"/>
      <c r="O236" s="17"/>
      <c r="P236" s="17"/>
      <c r="Q236" s="17"/>
      <c r="R236" s="17"/>
      <c r="S236" s="17"/>
      <c r="T236" s="17"/>
    </row>
    <row r="237" spans="1:20" ht="12.95" customHeight="1">
      <c r="A237" s="89"/>
      <c r="B237" s="89"/>
      <c r="C237" s="145"/>
      <c r="D237" s="15" t="s">
        <v>239</v>
      </c>
      <c r="E237" s="14">
        <v>1</v>
      </c>
      <c r="F237" s="12">
        <v>171918</v>
      </c>
      <c r="G237" s="52">
        <v>4000</v>
      </c>
      <c r="H237" s="52">
        <v>3664</v>
      </c>
      <c r="I237" s="52">
        <f>SUM(K237:T237)</f>
        <v>831</v>
      </c>
      <c r="J237" s="532">
        <f>I237/H237*100</f>
        <v>22.680131004366814</v>
      </c>
      <c r="K237" s="13"/>
      <c r="L237" s="14"/>
      <c r="M237" s="14">
        <v>831</v>
      </c>
      <c r="N237" s="14"/>
      <c r="O237" s="14"/>
      <c r="P237" s="14"/>
      <c r="Q237" s="14"/>
      <c r="R237" s="14"/>
      <c r="S237" s="14"/>
      <c r="T237" s="14"/>
    </row>
    <row r="238" spans="1:20" ht="12.95" customHeight="1">
      <c r="A238" s="89"/>
      <c r="B238" s="89"/>
      <c r="C238" s="145"/>
      <c r="D238" s="15" t="s">
        <v>240</v>
      </c>
      <c r="E238" s="14">
        <v>1</v>
      </c>
      <c r="F238" s="12">
        <v>171926</v>
      </c>
      <c r="G238" s="52">
        <v>1000</v>
      </c>
      <c r="H238" s="52">
        <v>1000</v>
      </c>
      <c r="I238" s="52">
        <f>SUM(K238:T238)</f>
        <v>990</v>
      </c>
      <c r="J238" s="532">
        <f>I238/H238*100</f>
        <v>99</v>
      </c>
      <c r="K238" s="13"/>
      <c r="L238" s="14"/>
      <c r="M238" s="14">
        <v>990</v>
      </c>
      <c r="N238" s="14"/>
      <c r="O238" s="14"/>
      <c r="P238" s="14"/>
      <c r="Q238" s="14"/>
      <c r="R238" s="14"/>
      <c r="S238" s="14"/>
      <c r="T238" s="14"/>
    </row>
    <row r="239" spans="1:20" ht="12.95" customHeight="1">
      <c r="A239" s="89"/>
      <c r="B239" s="89"/>
      <c r="C239" s="145"/>
      <c r="D239" s="15" t="s">
        <v>594</v>
      </c>
      <c r="E239" s="14">
        <v>1</v>
      </c>
      <c r="F239" s="193">
        <v>171967</v>
      </c>
      <c r="G239" s="214">
        <v>4200</v>
      </c>
      <c r="H239" s="214">
        <v>5481</v>
      </c>
      <c r="I239" s="52">
        <f>SUM(K239:T239)</f>
        <v>1803</v>
      </c>
      <c r="J239" s="532">
        <f>I239/H239*100</f>
        <v>32.89545703338807</v>
      </c>
      <c r="K239" s="13"/>
      <c r="L239" s="14"/>
      <c r="M239" s="14">
        <v>1803</v>
      </c>
      <c r="N239" s="14"/>
      <c r="O239" s="14"/>
      <c r="P239" s="14"/>
      <c r="Q239" s="14"/>
      <c r="R239" s="14"/>
      <c r="S239" s="14"/>
      <c r="T239" s="14"/>
    </row>
    <row r="240" spans="1:20" ht="27" customHeight="1">
      <c r="A240" s="89"/>
      <c r="B240" s="89"/>
      <c r="C240" s="145"/>
      <c r="D240" s="86" t="s">
        <v>2252</v>
      </c>
      <c r="E240" s="14">
        <v>1</v>
      </c>
      <c r="F240" s="193">
        <v>171922</v>
      </c>
      <c r="G240" s="214"/>
      <c r="H240" s="214">
        <v>636</v>
      </c>
      <c r="I240" s="52">
        <f>SUM(K240:T240)</f>
        <v>326</v>
      </c>
      <c r="J240" s="532">
        <f>I240/H240*100</f>
        <v>51.257861635220124</v>
      </c>
      <c r="K240" s="13"/>
      <c r="L240" s="14"/>
      <c r="M240" s="14">
        <v>326</v>
      </c>
      <c r="N240" s="14"/>
      <c r="O240" s="14"/>
      <c r="P240" s="14"/>
      <c r="Q240" s="14"/>
      <c r="R240" s="14"/>
      <c r="S240" s="14"/>
      <c r="T240" s="14"/>
    </row>
    <row r="241" spans="1:20" ht="12.95" customHeight="1">
      <c r="A241" s="16"/>
      <c r="B241" s="16"/>
      <c r="C241" s="260"/>
      <c r="D241" s="261" t="s">
        <v>241</v>
      </c>
      <c r="E241" s="264"/>
      <c r="F241" s="265"/>
      <c r="G241" s="408">
        <f>SUM(G237:G239)</f>
        <v>9200</v>
      </c>
      <c r="H241" s="408">
        <f>SUM(H237:H240)</f>
        <v>10781</v>
      </c>
      <c r="I241" s="408">
        <f>SUM(I237:I240)</f>
        <v>3950</v>
      </c>
      <c r="J241" s="533">
        <f>I241/H241*100</f>
        <v>36.638530748539097</v>
      </c>
      <c r="K241" s="253">
        <f t="shared" ref="K241:T241" si="22">SUM(K237:K240)</f>
        <v>0</v>
      </c>
      <c r="L241" s="253">
        <f t="shared" si="22"/>
        <v>0</v>
      </c>
      <c r="M241" s="253">
        <f t="shared" si="22"/>
        <v>3950</v>
      </c>
      <c r="N241" s="253">
        <f t="shared" si="22"/>
        <v>0</v>
      </c>
      <c r="O241" s="253">
        <f t="shared" si="22"/>
        <v>0</v>
      </c>
      <c r="P241" s="253">
        <f t="shared" si="22"/>
        <v>0</v>
      </c>
      <c r="Q241" s="253">
        <f t="shared" si="22"/>
        <v>0</v>
      </c>
      <c r="R241" s="253">
        <f t="shared" si="22"/>
        <v>0</v>
      </c>
      <c r="S241" s="253">
        <f t="shared" si="22"/>
        <v>0</v>
      </c>
      <c r="T241" s="253">
        <f t="shared" si="22"/>
        <v>0</v>
      </c>
    </row>
    <row r="242" spans="1:20" ht="12.95" customHeight="1">
      <c r="A242" s="89"/>
      <c r="B242" s="89"/>
      <c r="C242" s="145"/>
      <c r="D242" s="140" t="s">
        <v>301</v>
      </c>
      <c r="E242" s="13"/>
      <c r="F242" s="193"/>
      <c r="G242" s="214"/>
      <c r="H242" s="214"/>
      <c r="I242" s="214"/>
      <c r="J242" s="532"/>
      <c r="K242" s="19"/>
      <c r="L242" s="17"/>
      <c r="M242" s="14"/>
      <c r="N242" s="14"/>
      <c r="O242" s="14"/>
      <c r="P242" s="14"/>
      <c r="Q242" s="14"/>
      <c r="R242" s="14"/>
      <c r="S242" s="14"/>
      <c r="T242" s="14"/>
    </row>
    <row r="243" spans="1:20" ht="15" customHeight="1">
      <c r="A243" s="89"/>
      <c r="B243" s="89"/>
      <c r="C243" s="145" t="s">
        <v>635</v>
      </c>
      <c r="D243" s="186" t="s">
        <v>595</v>
      </c>
      <c r="E243" s="13"/>
      <c r="F243" s="193">
        <v>172919</v>
      </c>
      <c r="G243" s="214">
        <v>1800</v>
      </c>
      <c r="H243" s="214">
        <v>1800</v>
      </c>
      <c r="I243" s="214">
        <f>SUM(K243:T243)</f>
        <v>1778</v>
      </c>
      <c r="J243" s="532">
        <f>I243/H243*100</f>
        <v>98.777777777777771</v>
      </c>
      <c r="K243" s="13"/>
      <c r="L243" s="14"/>
      <c r="M243" s="14"/>
      <c r="N243" s="14"/>
      <c r="O243" s="14"/>
      <c r="P243" s="14">
        <v>1778</v>
      </c>
      <c r="Q243" s="14"/>
      <c r="R243" s="14"/>
      <c r="S243" s="14"/>
      <c r="T243" s="14"/>
    </row>
    <row r="244" spans="1:20" ht="12.95" customHeight="1">
      <c r="A244" s="89"/>
      <c r="B244" s="89"/>
      <c r="C244" s="145"/>
      <c r="D244" s="15" t="s">
        <v>588</v>
      </c>
      <c r="E244" s="13"/>
      <c r="F244" s="193"/>
      <c r="G244" s="214"/>
      <c r="H244" s="214"/>
      <c r="I244" s="214"/>
      <c r="J244" s="532"/>
      <c r="K244" s="13"/>
      <c r="L244" s="17"/>
      <c r="M244" s="14"/>
      <c r="N244" s="14"/>
      <c r="O244" s="14"/>
      <c r="P244" s="14"/>
      <c r="Q244" s="14"/>
      <c r="R244" s="14"/>
      <c r="S244" s="14"/>
      <c r="T244" s="14"/>
    </row>
    <row r="245" spans="1:20" ht="12.95" customHeight="1">
      <c r="A245" s="89"/>
      <c r="B245" s="89"/>
      <c r="C245" s="101" t="s">
        <v>228</v>
      </c>
      <c r="D245" s="15" t="s">
        <v>634</v>
      </c>
      <c r="E245" s="13"/>
      <c r="F245" s="193">
        <v>162650</v>
      </c>
      <c r="G245" s="214">
        <v>26498</v>
      </c>
      <c r="H245" s="214">
        <v>26498</v>
      </c>
      <c r="I245" s="214">
        <f>SUM(K245:T245)</f>
        <v>19653</v>
      </c>
      <c r="J245" s="532">
        <f>I245/H245*100</f>
        <v>74.167861725413246</v>
      </c>
      <c r="K245" s="13"/>
      <c r="L245" s="14"/>
      <c r="M245" s="14"/>
      <c r="N245" s="14"/>
      <c r="O245" s="14"/>
      <c r="P245" s="14">
        <v>19653</v>
      </c>
      <c r="Q245" s="14"/>
      <c r="R245" s="14"/>
      <c r="S245" s="14"/>
      <c r="T245" s="14"/>
    </row>
    <row r="246" spans="1:20" ht="12.95" customHeight="1">
      <c r="A246" s="89"/>
      <c r="B246" s="89"/>
      <c r="C246" s="101" t="s">
        <v>1948</v>
      </c>
      <c r="D246" s="15" t="s">
        <v>242</v>
      </c>
      <c r="E246" s="13"/>
      <c r="F246" s="193">
        <v>162674</v>
      </c>
      <c r="G246" s="214">
        <v>1537887</v>
      </c>
      <c r="H246" s="214">
        <v>1537887</v>
      </c>
      <c r="I246" s="214">
        <f>SUM(K246:T246)</f>
        <v>1372930</v>
      </c>
      <c r="J246" s="532">
        <f>I246/H246*100</f>
        <v>89.273789296612819</v>
      </c>
      <c r="K246" s="13"/>
      <c r="L246" s="14"/>
      <c r="M246" s="14">
        <v>271155</v>
      </c>
      <c r="N246" s="14"/>
      <c r="O246" s="14"/>
      <c r="P246" s="14">
        <v>1101775</v>
      </c>
      <c r="Q246" s="14"/>
      <c r="R246" s="14"/>
      <c r="S246" s="14"/>
      <c r="T246" s="14"/>
    </row>
    <row r="247" spans="1:20" ht="12.95" customHeight="1">
      <c r="A247" s="89"/>
      <c r="B247" s="89"/>
      <c r="C247" s="101" t="s">
        <v>1949</v>
      </c>
      <c r="D247" s="79" t="s">
        <v>1018</v>
      </c>
      <c r="E247" s="90"/>
      <c r="F247" s="197">
        <v>164903</v>
      </c>
      <c r="G247" s="217">
        <v>3000</v>
      </c>
      <c r="H247" s="217">
        <v>3000</v>
      </c>
      <c r="I247" s="214">
        <f>SUM(K247:T247)</f>
        <v>13</v>
      </c>
      <c r="J247" s="532">
        <f>I247/H247*100</f>
        <v>0.43333333333333329</v>
      </c>
      <c r="K247" s="13"/>
      <c r="L247" s="14"/>
      <c r="M247" s="14">
        <v>13</v>
      </c>
      <c r="N247" s="14"/>
      <c r="O247" s="14"/>
      <c r="P247" s="14"/>
      <c r="Q247" s="14"/>
      <c r="R247" s="14"/>
      <c r="S247" s="14"/>
      <c r="T247" s="14"/>
    </row>
    <row r="248" spans="1:20" ht="12.95" customHeight="1">
      <c r="A248" s="16"/>
      <c r="B248" s="16"/>
      <c r="C248" s="260"/>
      <c r="D248" s="261" t="s">
        <v>243</v>
      </c>
      <c r="E248" s="264"/>
      <c r="F248" s="265"/>
      <c r="G248" s="269">
        <f>SUM(G241:G247)</f>
        <v>1578385</v>
      </c>
      <c r="H248" s="269">
        <f>SUM(H241:H247)</f>
        <v>1579966</v>
      </c>
      <c r="I248" s="269">
        <f>SUM(I241:I247)</f>
        <v>1398324</v>
      </c>
      <c r="J248" s="531">
        <f>I248/H248*100</f>
        <v>88.503423491391587</v>
      </c>
      <c r="K248" s="262">
        <f t="shared" ref="K248:T248" si="23">SUM(K241:K247)</f>
        <v>0</v>
      </c>
      <c r="L248" s="262">
        <f t="shared" si="23"/>
        <v>0</v>
      </c>
      <c r="M248" s="262">
        <f t="shared" si="23"/>
        <v>275118</v>
      </c>
      <c r="N248" s="262">
        <f t="shared" si="23"/>
        <v>0</v>
      </c>
      <c r="O248" s="262">
        <f t="shared" si="23"/>
        <v>0</v>
      </c>
      <c r="P248" s="603">
        <f t="shared" si="23"/>
        <v>1123206</v>
      </c>
      <c r="Q248" s="262">
        <f t="shared" si="23"/>
        <v>0</v>
      </c>
      <c r="R248" s="262">
        <f t="shared" si="23"/>
        <v>0</v>
      </c>
      <c r="S248" s="262">
        <f t="shared" si="23"/>
        <v>0</v>
      </c>
      <c r="T248" s="262">
        <f t="shared" si="23"/>
        <v>0</v>
      </c>
    </row>
    <row r="249" spans="1:20" ht="14.1" customHeight="1">
      <c r="A249" s="20">
        <v>1</v>
      </c>
      <c r="B249" s="20">
        <v>15</v>
      </c>
      <c r="C249" s="151"/>
      <c r="D249" s="25" t="s">
        <v>244</v>
      </c>
      <c r="E249" s="90"/>
      <c r="F249" s="197"/>
      <c r="G249" s="217"/>
      <c r="H249" s="217"/>
      <c r="I249" s="217"/>
      <c r="J249" s="532"/>
      <c r="K249" s="90"/>
      <c r="L249" s="22"/>
      <c r="M249" s="22"/>
      <c r="N249" s="22"/>
      <c r="O249" s="22"/>
      <c r="P249" s="22"/>
      <c r="Q249" s="22"/>
      <c r="R249" s="22"/>
      <c r="S249" s="22"/>
      <c r="T249" s="22"/>
    </row>
    <row r="250" spans="1:20" ht="14.1" customHeight="1">
      <c r="A250" s="20"/>
      <c r="B250" s="20"/>
      <c r="C250" s="151"/>
      <c r="D250" s="152" t="s">
        <v>268</v>
      </c>
      <c r="E250" s="90"/>
      <c r="F250" s="197"/>
      <c r="G250" s="217"/>
      <c r="H250" s="217"/>
      <c r="I250" s="217"/>
      <c r="J250" s="532"/>
      <c r="K250" s="90"/>
      <c r="L250" s="22"/>
      <c r="M250" s="22"/>
      <c r="N250" s="22"/>
      <c r="O250" s="22"/>
      <c r="P250" s="22"/>
      <c r="Q250" s="22"/>
      <c r="R250" s="22"/>
      <c r="S250" s="22"/>
      <c r="T250" s="22"/>
    </row>
    <row r="251" spans="1:20" ht="14.1" customHeight="1">
      <c r="A251" s="20"/>
      <c r="B251" s="20"/>
      <c r="C251" s="151"/>
      <c r="D251" s="21" t="s">
        <v>1021</v>
      </c>
      <c r="E251" s="22">
        <v>1</v>
      </c>
      <c r="F251" s="20">
        <v>151502</v>
      </c>
      <c r="G251" s="26">
        <v>26089</v>
      </c>
      <c r="H251" s="26">
        <v>19011</v>
      </c>
      <c r="I251" s="26">
        <f t="shared" ref="I251:I267" si="24">SUM(K251:T251)</f>
        <v>16854</v>
      </c>
      <c r="J251" s="532">
        <f t="shared" ref="J251:J267" si="25">I251/H251*100</f>
        <v>88.65393719425596</v>
      </c>
      <c r="K251" s="90">
        <v>55</v>
      </c>
      <c r="L251" s="22">
        <v>36</v>
      </c>
      <c r="M251" s="22">
        <v>16763</v>
      </c>
      <c r="N251" s="22"/>
      <c r="O251" s="22"/>
      <c r="P251" s="22"/>
      <c r="Q251" s="22"/>
      <c r="R251" s="22"/>
      <c r="S251" s="22"/>
      <c r="T251" s="22"/>
    </row>
    <row r="252" spans="1:20" ht="14.1" customHeight="1">
      <c r="A252" s="20"/>
      <c r="B252" s="20"/>
      <c r="C252" s="151"/>
      <c r="D252" s="21" t="s">
        <v>245</v>
      </c>
      <c r="E252" s="22">
        <v>1</v>
      </c>
      <c r="F252" s="20">
        <v>151504</v>
      </c>
      <c r="G252" s="26">
        <v>116620</v>
      </c>
      <c r="H252" s="26">
        <v>116620</v>
      </c>
      <c r="I252" s="26">
        <f t="shared" si="24"/>
        <v>112983</v>
      </c>
      <c r="J252" s="532">
        <f t="shared" si="25"/>
        <v>96.881323958154681</v>
      </c>
      <c r="K252" s="90"/>
      <c r="L252" s="22"/>
      <c r="M252" s="22">
        <v>112983</v>
      </c>
      <c r="N252" s="22"/>
      <c r="O252" s="22"/>
      <c r="P252" s="22"/>
      <c r="Q252" s="22"/>
      <c r="R252" s="22"/>
      <c r="S252" s="22"/>
      <c r="T252" s="22"/>
    </row>
    <row r="253" spans="1:20" ht="14.1" customHeight="1">
      <c r="A253" s="20"/>
      <c r="B253" s="20"/>
      <c r="C253" s="151"/>
      <c r="D253" s="74" t="s">
        <v>142</v>
      </c>
      <c r="E253" s="22">
        <v>1</v>
      </c>
      <c r="F253" s="20">
        <v>151501</v>
      </c>
      <c r="G253" s="26">
        <v>12000</v>
      </c>
      <c r="H253" s="26">
        <v>11746</v>
      </c>
      <c r="I253" s="26">
        <f t="shared" si="24"/>
        <v>11391</v>
      </c>
      <c r="J253" s="532">
        <f t="shared" si="25"/>
        <v>96.977694534309549</v>
      </c>
      <c r="K253" s="90"/>
      <c r="L253" s="22"/>
      <c r="M253" s="22">
        <v>11391</v>
      </c>
      <c r="N253" s="22"/>
      <c r="O253" s="22"/>
      <c r="P253" s="22"/>
      <c r="Q253" s="22"/>
      <c r="R253" s="22"/>
      <c r="S253" s="22"/>
      <c r="T253" s="22"/>
    </row>
    <row r="254" spans="1:20" ht="14.1" customHeight="1">
      <c r="A254" s="20"/>
      <c r="B254" s="20"/>
      <c r="C254" s="151"/>
      <c r="D254" s="74" t="s">
        <v>1051</v>
      </c>
      <c r="E254" s="22">
        <v>1</v>
      </c>
      <c r="F254" s="20">
        <v>151905</v>
      </c>
      <c r="G254" s="26">
        <v>1000</v>
      </c>
      <c r="H254" s="26">
        <v>1553</v>
      </c>
      <c r="I254" s="26">
        <f t="shared" si="24"/>
        <v>1087</v>
      </c>
      <c r="J254" s="532">
        <f t="shared" si="25"/>
        <v>69.993560849967807</v>
      </c>
      <c r="K254" s="90"/>
      <c r="L254" s="22"/>
      <c r="M254" s="22">
        <v>587</v>
      </c>
      <c r="N254" s="22"/>
      <c r="O254" s="22"/>
      <c r="P254" s="22">
        <v>500</v>
      </c>
      <c r="Q254" s="22"/>
      <c r="R254" s="22"/>
      <c r="S254" s="22"/>
      <c r="T254" s="22"/>
    </row>
    <row r="255" spans="1:20" ht="14.1" customHeight="1">
      <c r="A255" s="20"/>
      <c r="B255" s="20"/>
      <c r="C255" s="151"/>
      <c r="D255" s="74" t="s">
        <v>246</v>
      </c>
      <c r="E255" s="22">
        <v>2</v>
      </c>
      <c r="F255" s="20">
        <v>151503</v>
      </c>
      <c r="G255" s="26">
        <v>2000</v>
      </c>
      <c r="H255" s="26">
        <v>2000</v>
      </c>
      <c r="I255" s="26">
        <f t="shared" si="24"/>
        <v>2000</v>
      </c>
      <c r="J255" s="532">
        <f t="shared" si="25"/>
        <v>100</v>
      </c>
      <c r="K255" s="90"/>
      <c r="L255" s="22"/>
      <c r="M255" s="22">
        <v>2000</v>
      </c>
      <c r="N255" s="22"/>
      <c r="O255" s="22"/>
      <c r="P255" s="22"/>
      <c r="Q255" s="22"/>
      <c r="R255" s="22"/>
      <c r="S255" s="22"/>
      <c r="T255" s="22"/>
    </row>
    <row r="256" spans="1:20" ht="14.1" customHeight="1">
      <c r="A256" s="20"/>
      <c r="B256" s="20"/>
      <c r="C256" s="151"/>
      <c r="D256" s="74" t="s">
        <v>247</v>
      </c>
      <c r="E256" s="22">
        <v>2</v>
      </c>
      <c r="F256" s="20">
        <v>151507</v>
      </c>
      <c r="G256" s="26">
        <v>2000</v>
      </c>
      <c r="H256" s="26">
        <v>2389</v>
      </c>
      <c r="I256" s="26">
        <f t="shared" si="24"/>
        <v>2174</v>
      </c>
      <c r="J256" s="532">
        <f t="shared" si="25"/>
        <v>91.000418585182089</v>
      </c>
      <c r="K256" s="90"/>
      <c r="L256" s="22"/>
      <c r="M256" s="22">
        <v>2174</v>
      </c>
      <c r="N256" s="22"/>
      <c r="O256" s="22"/>
      <c r="P256" s="22"/>
      <c r="Q256" s="22"/>
      <c r="R256" s="22"/>
      <c r="S256" s="22"/>
      <c r="T256" s="22"/>
    </row>
    <row r="257" spans="1:20" ht="14.1" customHeight="1">
      <c r="A257" s="20"/>
      <c r="B257" s="20"/>
      <c r="C257" s="151"/>
      <c r="D257" s="74" t="s">
        <v>1162</v>
      </c>
      <c r="E257" s="22">
        <v>2</v>
      </c>
      <c r="F257" s="20">
        <v>151509</v>
      </c>
      <c r="G257" s="26">
        <v>1000</v>
      </c>
      <c r="H257" s="26">
        <v>267</v>
      </c>
      <c r="I257" s="26">
        <f t="shared" si="24"/>
        <v>267</v>
      </c>
      <c r="J257" s="532">
        <f t="shared" si="25"/>
        <v>100</v>
      </c>
      <c r="K257" s="90"/>
      <c r="L257" s="22"/>
      <c r="M257" s="22">
        <v>267</v>
      </c>
      <c r="N257" s="22"/>
      <c r="O257" s="22"/>
      <c r="P257" s="22"/>
      <c r="Q257" s="22"/>
      <c r="R257" s="22"/>
      <c r="S257" s="22"/>
      <c r="T257" s="22"/>
    </row>
    <row r="258" spans="1:20" ht="14.1" customHeight="1">
      <c r="A258" s="20"/>
      <c r="B258" s="20"/>
      <c r="C258" s="151"/>
      <c r="D258" s="74" t="s">
        <v>1110</v>
      </c>
      <c r="E258" s="22">
        <v>1</v>
      </c>
      <c r="F258" s="20">
        <v>151510</v>
      </c>
      <c r="G258" s="26">
        <v>4000</v>
      </c>
      <c r="H258" s="26">
        <v>4500</v>
      </c>
      <c r="I258" s="26">
        <f t="shared" si="24"/>
        <v>3520</v>
      </c>
      <c r="J258" s="532">
        <f t="shared" si="25"/>
        <v>78.222222222222229</v>
      </c>
      <c r="K258" s="90"/>
      <c r="L258" s="22"/>
      <c r="M258" s="22">
        <v>3520</v>
      </c>
      <c r="N258" s="22"/>
      <c r="O258" s="22"/>
      <c r="P258" s="22"/>
      <c r="Q258" s="22"/>
      <c r="R258" s="22"/>
      <c r="S258" s="22"/>
      <c r="T258" s="22"/>
    </row>
    <row r="259" spans="1:20" ht="14.1" customHeight="1">
      <c r="A259" s="20"/>
      <c r="B259" s="20"/>
      <c r="C259" s="151"/>
      <c r="D259" s="378" t="s">
        <v>596</v>
      </c>
      <c r="E259" s="22">
        <v>1</v>
      </c>
      <c r="F259" s="20">
        <v>151520</v>
      </c>
      <c r="G259" s="26">
        <v>1000</v>
      </c>
      <c r="H259" s="26">
        <v>1000</v>
      </c>
      <c r="I259" s="26">
        <f t="shared" si="24"/>
        <v>978</v>
      </c>
      <c r="J259" s="532">
        <f t="shared" si="25"/>
        <v>97.8</v>
      </c>
      <c r="K259" s="90"/>
      <c r="L259" s="22"/>
      <c r="M259" s="22">
        <v>978</v>
      </c>
      <c r="N259" s="22"/>
      <c r="O259" s="22"/>
      <c r="P259" s="22"/>
      <c r="Q259" s="22"/>
      <c r="R259" s="22"/>
      <c r="S259" s="22"/>
      <c r="T259" s="22"/>
    </row>
    <row r="260" spans="1:20" ht="14.1" customHeight="1">
      <c r="A260" s="20"/>
      <c r="B260" s="20"/>
      <c r="C260" s="151"/>
      <c r="D260" s="378" t="s">
        <v>597</v>
      </c>
      <c r="E260" s="22">
        <v>1</v>
      </c>
      <c r="F260" s="20">
        <v>151521</v>
      </c>
      <c r="G260" s="26">
        <v>1000</v>
      </c>
      <c r="H260" s="26">
        <v>1000</v>
      </c>
      <c r="I260" s="26">
        <f t="shared" si="24"/>
        <v>998</v>
      </c>
      <c r="J260" s="532">
        <f t="shared" si="25"/>
        <v>99.8</v>
      </c>
      <c r="K260" s="90"/>
      <c r="L260" s="22"/>
      <c r="M260" s="22">
        <v>998</v>
      </c>
      <c r="N260" s="22"/>
      <c r="O260" s="22"/>
      <c r="P260" s="22"/>
      <c r="Q260" s="22"/>
      <c r="R260" s="22"/>
      <c r="S260" s="22"/>
      <c r="T260" s="22"/>
    </row>
    <row r="261" spans="1:20" ht="14.1" customHeight="1">
      <c r="A261" s="20"/>
      <c r="B261" s="20"/>
      <c r="C261" s="151"/>
      <c r="D261" s="378" t="s">
        <v>598</v>
      </c>
      <c r="E261" s="22">
        <v>1</v>
      </c>
      <c r="F261" s="20">
        <v>151522</v>
      </c>
      <c r="G261" s="26">
        <v>1000</v>
      </c>
      <c r="H261" s="26">
        <v>1000</v>
      </c>
      <c r="I261" s="26">
        <f t="shared" si="24"/>
        <v>0</v>
      </c>
      <c r="J261" s="532">
        <f t="shared" si="25"/>
        <v>0</v>
      </c>
      <c r="K261" s="90"/>
      <c r="L261" s="22"/>
      <c r="M261" s="22"/>
      <c r="N261" s="22"/>
      <c r="O261" s="22"/>
      <c r="P261" s="22"/>
      <c r="Q261" s="22"/>
      <c r="R261" s="22"/>
      <c r="S261" s="22"/>
      <c r="T261" s="22"/>
    </row>
    <row r="262" spans="1:20" ht="14.1" customHeight="1">
      <c r="A262" s="20"/>
      <c r="B262" s="20"/>
      <c r="C262" s="151"/>
      <c r="D262" s="74" t="s">
        <v>248</v>
      </c>
      <c r="E262" s="22">
        <v>1</v>
      </c>
      <c r="F262" s="20">
        <v>151512</v>
      </c>
      <c r="G262" s="26">
        <v>1165</v>
      </c>
      <c r="H262" s="26">
        <v>1054</v>
      </c>
      <c r="I262" s="26">
        <f t="shared" si="24"/>
        <v>495</v>
      </c>
      <c r="J262" s="532">
        <f t="shared" si="25"/>
        <v>46.963946869070213</v>
      </c>
      <c r="K262" s="90"/>
      <c r="L262" s="22"/>
      <c r="M262" s="22">
        <v>495</v>
      </c>
      <c r="N262" s="22"/>
      <c r="O262" s="22"/>
      <c r="P262" s="22"/>
      <c r="Q262" s="22"/>
      <c r="R262" s="22"/>
      <c r="S262" s="22"/>
      <c r="T262" s="22"/>
    </row>
    <row r="263" spans="1:20" ht="14.1" customHeight="1">
      <c r="A263" s="20"/>
      <c r="B263" s="20"/>
      <c r="C263" s="151"/>
      <c r="D263" s="74" t="s">
        <v>249</v>
      </c>
      <c r="E263" s="22">
        <v>1</v>
      </c>
      <c r="F263" s="20">
        <v>151519</v>
      </c>
      <c r="G263" s="26">
        <v>1500</v>
      </c>
      <c r="H263" s="26">
        <v>1500</v>
      </c>
      <c r="I263" s="26">
        <f t="shared" si="24"/>
        <v>0</v>
      </c>
      <c r="J263" s="532">
        <f t="shared" si="25"/>
        <v>0</v>
      </c>
      <c r="K263" s="90"/>
      <c r="L263" s="22"/>
      <c r="M263" s="22"/>
      <c r="N263" s="22"/>
      <c r="O263" s="22"/>
      <c r="P263" s="22"/>
      <c r="Q263" s="22"/>
      <c r="R263" s="22"/>
      <c r="S263" s="22"/>
      <c r="T263" s="22"/>
    </row>
    <row r="264" spans="1:20" ht="14.1" customHeight="1">
      <c r="A264" s="20"/>
      <c r="B264" s="20"/>
      <c r="C264" s="151"/>
      <c r="D264" s="74" t="s">
        <v>250</v>
      </c>
      <c r="E264" s="22">
        <v>2</v>
      </c>
      <c r="F264" s="20">
        <v>151511</v>
      </c>
      <c r="G264" s="26">
        <v>3600</v>
      </c>
      <c r="H264" s="26">
        <v>5214</v>
      </c>
      <c r="I264" s="26">
        <f t="shared" si="24"/>
        <v>5214</v>
      </c>
      <c r="J264" s="532">
        <f t="shared" si="25"/>
        <v>100</v>
      </c>
      <c r="K264" s="90"/>
      <c r="L264" s="22"/>
      <c r="M264" s="22">
        <v>5214</v>
      </c>
      <c r="N264" s="22"/>
      <c r="O264" s="22"/>
      <c r="P264" s="22"/>
      <c r="Q264" s="22"/>
      <c r="R264" s="22"/>
      <c r="S264" s="22"/>
      <c r="T264" s="22"/>
    </row>
    <row r="265" spans="1:20" ht="14.1" customHeight="1">
      <c r="A265" s="20"/>
      <c r="B265" s="20"/>
      <c r="C265" s="151"/>
      <c r="D265" s="74" t="s">
        <v>1163</v>
      </c>
      <c r="E265" s="127">
        <v>2</v>
      </c>
      <c r="F265" s="20">
        <v>151514</v>
      </c>
      <c r="G265" s="26">
        <v>2000</v>
      </c>
      <c r="H265" s="26">
        <v>2000</v>
      </c>
      <c r="I265" s="26">
        <f t="shared" si="24"/>
        <v>2000</v>
      </c>
      <c r="J265" s="532">
        <f t="shared" si="25"/>
        <v>100</v>
      </c>
      <c r="K265" s="90"/>
      <c r="L265" s="22"/>
      <c r="M265" s="22">
        <v>2000</v>
      </c>
      <c r="N265" s="22"/>
      <c r="O265" s="22"/>
      <c r="P265" s="22"/>
      <c r="Q265" s="22"/>
      <c r="R265" s="22"/>
      <c r="S265" s="22"/>
      <c r="T265" s="22"/>
    </row>
    <row r="266" spans="1:20" ht="14.1" customHeight="1">
      <c r="A266" s="20"/>
      <c r="B266" s="20"/>
      <c r="C266" s="151"/>
      <c r="D266" s="74" t="s">
        <v>1164</v>
      </c>
      <c r="E266" s="127">
        <v>2</v>
      </c>
      <c r="F266" s="20">
        <v>151515</v>
      </c>
      <c r="G266" s="26">
        <v>800</v>
      </c>
      <c r="H266" s="26">
        <v>186</v>
      </c>
      <c r="I266" s="26">
        <f t="shared" si="24"/>
        <v>186</v>
      </c>
      <c r="J266" s="532">
        <f t="shared" si="25"/>
        <v>100</v>
      </c>
      <c r="K266" s="90"/>
      <c r="L266" s="22"/>
      <c r="M266" s="22">
        <v>186</v>
      </c>
      <c r="N266" s="22"/>
      <c r="O266" s="22"/>
      <c r="P266" s="22"/>
      <c r="Q266" s="22"/>
      <c r="R266" s="22"/>
      <c r="S266" s="22"/>
      <c r="T266" s="22"/>
    </row>
    <row r="267" spans="1:20" ht="14.1" customHeight="1">
      <c r="A267" s="20"/>
      <c r="B267" s="20"/>
      <c r="C267" s="151"/>
      <c r="D267" s="74" t="s">
        <v>251</v>
      </c>
      <c r="E267" s="127">
        <v>1</v>
      </c>
      <c r="F267" s="20">
        <v>151513</v>
      </c>
      <c r="G267" s="26">
        <v>19821</v>
      </c>
      <c r="H267" s="26">
        <v>19821</v>
      </c>
      <c r="I267" s="26">
        <f t="shared" si="24"/>
        <v>13627</v>
      </c>
      <c r="J267" s="532">
        <f t="shared" si="25"/>
        <v>68.75031532213309</v>
      </c>
      <c r="K267" s="90"/>
      <c r="L267" s="22">
        <v>291</v>
      </c>
      <c r="M267" s="22">
        <v>13336</v>
      </c>
      <c r="N267" s="22"/>
      <c r="O267" s="22"/>
      <c r="P267" s="22"/>
      <c r="Q267" s="22"/>
      <c r="R267" s="22"/>
      <c r="S267" s="22"/>
      <c r="T267" s="22"/>
    </row>
    <row r="268" spans="1:20" ht="14.1" customHeight="1">
      <c r="A268" s="20"/>
      <c r="B268" s="20"/>
      <c r="C268" s="151"/>
      <c r="D268" s="21" t="s">
        <v>136</v>
      </c>
      <c r="E268" s="127"/>
      <c r="F268" s="363"/>
      <c r="G268" s="26"/>
      <c r="H268" s="26"/>
      <c r="I268" s="26"/>
      <c r="J268" s="532"/>
      <c r="K268" s="90"/>
      <c r="L268" s="22"/>
      <c r="M268" s="22"/>
      <c r="N268" s="22"/>
      <c r="O268" s="22"/>
      <c r="P268" s="22"/>
      <c r="Q268" s="22"/>
      <c r="R268" s="22"/>
      <c r="S268" s="22"/>
      <c r="T268" s="22"/>
    </row>
    <row r="269" spans="1:20" ht="14.1" customHeight="1">
      <c r="A269" s="20"/>
      <c r="B269" s="20"/>
      <c r="C269" s="151"/>
      <c r="D269" s="21" t="s">
        <v>1022</v>
      </c>
      <c r="E269" s="22">
        <v>1</v>
      </c>
      <c r="F269" s="20">
        <v>151401</v>
      </c>
      <c r="G269" s="26">
        <v>97528</v>
      </c>
      <c r="H269" s="26">
        <v>97060</v>
      </c>
      <c r="I269" s="26">
        <f t="shared" ref="I269:I276" si="26">SUM(K269:T269)</f>
        <v>92125</v>
      </c>
      <c r="J269" s="532">
        <f t="shared" ref="J269:J276" si="27">I269/H269*100</f>
        <v>94.915516175561507</v>
      </c>
      <c r="K269" s="90"/>
      <c r="L269" s="22"/>
      <c r="M269" s="22">
        <v>92125</v>
      </c>
      <c r="N269" s="22"/>
      <c r="O269" s="22"/>
      <c r="P269" s="22"/>
      <c r="Q269" s="22"/>
      <c r="R269" s="22"/>
      <c r="S269" s="22"/>
      <c r="T269" s="22"/>
    </row>
    <row r="270" spans="1:20" ht="14.1" customHeight="1">
      <c r="A270" s="20"/>
      <c r="B270" s="20"/>
      <c r="C270" s="151"/>
      <c r="D270" s="21" t="s">
        <v>1165</v>
      </c>
      <c r="E270" s="127">
        <v>1</v>
      </c>
      <c r="F270" s="20">
        <v>151402</v>
      </c>
      <c r="G270" s="26">
        <v>44551</v>
      </c>
      <c r="H270" s="26">
        <v>45693</v>
      </c>
      <c r="I270" s="26">
        <f t="shared" si="26"/>
        <v>33894</v>
      </c>
      <c r="J270" s="532">
        <f t="shared" si="27"/>
        <v>74.17766397478826</v>
      </c>
      <c r="K270" s="90"/>
      <c r="L270" s="22"/>
      <c r="M270" s="22">
        <v>33012</v>
      </c>
      <c r="N270" s="22"/>
      <c r="O270" s="22"/>
      <c r="P270" s="22">
        <v>882</v>
      </c>
      <c r="Q270" s="22"/>
      <c r="R270" s="22"/>
      <c r="S270" s="22"/>
      <c r="T270" s="22"/>
    </row>
    <row r="271" spans="1:20" ht="14.1" customHeight="1">
      <c r="A271" s="20"/>
      <c r="B271" s="20"/>
      <c r="C271" s="151"/>
      <c r="D271" s="21" t="s">
        <v>1166</v>
      </c>
      <c r="E271" s="127">
        <v>2</v>
      </c>
      <c r="F271" s="20">
        <v>151406</v>
      </c>
      <c r="G271" s="26">
        <v>2500</v>
      </c>
      <c r="H271" s="26">
        <v>62</v>
      </c>
      <c r="I271" s="26">
        <f t="shared" si="26"/>
        <v>62</v>
      </c>
      <c r="J271" s="532">
        <f t="shared" si="27"/>
        <v>100</v>
      </c>
      <c r="K271" s="90"/>
      <c r="L271" s="22"/>
      <c r="M271" s="22">
        <v>62</v>
      </c>
      <c r="N271" s="22"/>
      <c r="O271" s="22"/>
      <c r="P271" s="22"/>
      <c r="Q271" s="22"/>
      <c r="R271" s="22"/>
      <c r="S271" s="22"/>
      <c r="T271" s="22"/>
    </row>
    <row r="272" spans="1:20" ht="14.1" customHeight="1">
      <c r="A272" s="20"/>
      <c r="B272" s="20"/>
      <c r="C272" s="151"/>
      <c r="D272" s="21" t="s">
        <v>1167</v>
      </c>
      <c r="E272" s="127">
        <v>2</v>
      </c>
      <c r="F272" s="20">
        <v>151407</v>
      </c>
      <c r="G272" s="26">
        <v>18563</v>
      </c>
      <c r="H272" s="26">
        <v>16063</v>
      </c>
      <c r="I272" s="26">
        <f t="shared" si="26"/>
        <v>14923</v>
      </c>
      <c r="J272" s="532">
        <f t="shared" si="27"/>
        <v>92.90294465541929</v>
      </c>
      <c r="K272" s="90"/>
      <c r="L272" s="22"/>
      <c r="M272" s="22">
        <v>14923</v>
      </c>
      <c r="N272" s="22"/>
      <c r="O272" s="22"/>
      <c r="P272" s="22"/>
      <c r="Q272" s="22"/>
      <c r="R272" s="22"/>
      <c r="S272" s="22"/>
      <c r="T272" s="22"/>
    </row>
    <row r="273" spans="1:20" ht="14.1" customHeight="1">
      <c r="A273" s="20"/>
      <c r="B273" s="20"/>
      <c r="C273" s="151"/>
      <c r="D273" s="21" t="s">
        <v>252</v>
      </c>
      <c r="E273" s="127">
        <v>1</v>
      </c>
      <c r="F273" s="20">
        <v>151403</v>
      </c>
      <c r="G273" s="26">
        <v>2000</v>
      </c>
      <c r="H273" s="26">
        <v>2000</v>
      </c>
      <c r="I273" s="26">
        <f t="shared" si="26"/>
        <v>1986</v>
      </c>
      <c r="J273" s="532">
        <f t="shared" si="27"/>
        <v>99.3</v>
      </c>
      <c r="K273" s="90"/>
      <c r="L273" s="22"/>
      <c r="M273" s="22">
        <v>1986</v>
      </c>
      <c r="N273" s="22"/>
      <c r="O273" s="22"/>
      <c r="P273" s="22"/>
      <c r="Q273" s="22"/>
      <c r="R273" s="22"/>
      <c r="S273" s="22"/>
      <c r="T273" s="22"/>
    </row>
    <row r="274" spans="1:20" ht="14.1" customHeight="1">
      <c r="A274" s="20"/>
      <c r="B274" s="20"/>
      <c r="C274" s="151"/>
      <c r="D274" s="21" t="s">
        <v>253</v>
      </c>
      <c r="E274" s="127">
        <v>2</v>
      </c>
      <c r="F274" s="363">
        <v>151404</v>
      </c>
      <c r="G274" s="26">
        <v>5000</v>
      </c>
      <c r="H274" s="26">
        <v>5000</v>
      </c>
      <c r="I274" s="26">
        <f t="shared" si="26"/>
        <v>5000</v>
      </c>
      <c r="J274" s="532">
        <f t="shared" si="27"/>
        <v>100</v>
      </c>
      <c r="K274" s="90"/>
      <c r="L274" s="22"/>
      <c r="M274" s="22">
        <v>5000</v>
      </c>
      <c r="N274" s="22"/>
      <c r="O274" s="22"/>
      <c r="P274" s="22"/>
      <c r="Q274" s="22"/>
      <c r="R274" s="22"/>
      <c r="S274" s="22"/>
      <c r="T274" s="22"/>
    </row>
    <row r="275" spans="1:20" ht="14.1" customHeight="1">
      <c r="A275" s="20"/>
      <c r="B275" s="20"/>
      <c r="C275" s="151"/>
      <c r="D275" s="378" t="s">
        <v>599</v>
      </c>
      <c r="E275" s="127">
        <v>2</v>
      </c>
      <c r="F275" s="363">
        <v>151408</v>
      </c>
      <c r="G275" s="26">
        <v>2000</v>
      </c>
      <c r="H275" s="26">
        <v>2000</v>
      </c>
      <c r="I275" s="26">
        <f t="shared" si="26"/>
        <v>2000</v>
      </c>
      <c r="J275" s="532">
        <f t="shared" si="27"/>
        <v>100</v>
      </c>
      <c r="K275" s="90"/>
      <c r="L275" s="22"/>
      <c r="M275" s="22">
        <v>2000</v>
      </c>
      <c r="N275" s="22"/>
      <c r="O275" s="22"/>
      <c r="P275" s="22"/>
      <c r="Q275" s="22"/>
      <c r="R275" s="22"/>
      <c r="S275" s="22"/>
      <c r="T275" s="22"/>
    </row>
    <row r="276" spans="1:20" ht="14.1" customHeight="1">
      <c r="A276" s="20"/>
      <c r="B276" s="20"/>
      <c r="C276" s="151"/>
      <c r="D276" s="378" t="s">
        <v>600</v>
      </c>
      <c r="E276" s="127">
        <v>1</v>
      </c>
      <c r="F276" s="363">
        <v>151409</v>
      </c>
      <c r="G276" s="26">
        <v>2000</v>
      </c>
      <c r="H276" s="26">
        <v>1024</v>
      </c>
      <c r="I276" s="26">
        <f t="shared" si="26"/>
        <v>1023</v>
      </c>
      <c r="J276" s="532">
        <f t="shared" si="27"/>
        <v>99.90234375</v>
      </c>
      <c r="K276" s="90"/>
      <c r="L276" s="22"/>
      <c r="M276" s="22">
        <v>1023</v>
      </c>
      <c r="N276" s="22"/>
      <c r="O276" s="22"/>
      <c r="P276" s="22"/>
      <c r="Q276" s="22"/>
      <c r="R276" s="22"/>
      <c r="S276" s="22"/>
      <c r="T276" s="22"/>
    </row>
    <row r="277" spans="1:20" ht="14.1" customHeight="1">
      <c r="A277" s="20"/>
      <c r="B277" s="20"/>
      <c r="C277" s="151"/>
      <c r="D277" s="74" t="s">
        <v>1111</v>
      </c>
      <c r="E277" s="127"/>
      <c r="F277" s="363"/>
      <c r="G277" s="26"/>
      <c r="H277" s="26"/>
      <c r="I277" s="26"/>
      <c r="J277" s="532"/>
      <c r="K277" s="90"/>
      <c r="L277" s="22"/>
      <c r="M277" s="22"/>
      <c r="N277" s="22"/>
      <c r="O277" s="22"/>
      <c r="P277" s="22"/>
      <c r="Q277" s="22"/>
      <c r="R277" s="22"/>
      <c r="S277" s="22"/>
      <c r="T277" s="22"/>
    </row>
    <row r="278" spans="1:20" ht="14.1" customHeight="1">
      <c r="A278" s="22"/>
      <c r="B278" s="22"/>
      <c r="C278" s="22"/>
      <c r="D278" s="21" t="s">
        <v>1168</v>
      </c>
      <c r="E278" s="22">
        <v>1</v>
      </c>
      <c r="F278" s="20">
        <v>151102</v>
      </c>
      <c r="G278" s="26">
        <v>2600</v>
      </c>
      <c r="H278" s="26">
        <v>2600</v>
      </c>
      <c r="I278" s="26">
        <f>SUM(K278:T278)</f>
        <v>2515</v>
      </c>
      <c r="J278" s="532">
        <f>I278/H278*100</f>
        <v>96.730769230769226</v>
      </c>
      <c r="K278" s="90"/>
      <c r="L278" s="22"/>
      <c r="M278" s="22">
        <v>2515</v>
      </c>
      <c r="N278" s="22"/>
      <c r="O278" s="22"/>
      <c r="P278" s="22"/>
      <c r="Q278" s="22"/>
      <c r="R278" s="22"/>
      <c r="S278" s="22"/>
      <c r="T278" s="22"/>
    </row>
    <row r="279" spans="1:20" ht="14.1" customHeight="1">
      <c r="A279" s="20"/>
      <c r="B279" s="20"/>
      <c r="C279" s="151"/>
      <c r="D279" s="21" t="s">
        <v>1169</v>
      </c>
      <c r="E279" s="22">
        <v>1</v>
      </c>
      <c r="F279" s="20">
        <v>151103</v>
      </c>
      <c r="G279" s="26">
        <v>8624</v>
      </c>
      <c r="H279" s="26">
        <v>1882</v>
      </c>
      <c r="I279" s="26">
        <f>SUM(K279:T279)</f>
        <v>1882</v>
      </c>
      <c r="J279" s="532">
        <f>I279/H279*100</f>
        <v>100</v>
      </c>
      <c r="K279" s="90"/>
      <c r="L279" s="22"/>
      <c r="M279" s="22">
        <v>1882</v>
      </c>
      <c r="N279" s="22"/>
      <c r="O279" s="22"/>
      <c r="P279" s="22"/>
      <c r="Q279" s="22"/>
      <c r="R279" s="22"/>
      <c r="S279" s="22"/>
      <c r="T279" s="22"/>
    </row>
    <row r="280" spans="1:20" ht="14.1" customHeight="1">
      <c r="A280" s="20"/>
      <c r="B280" s="20"/>
      <c r="C280" s="151"/>
      <c r="D280" s="21" t="s">
        <v>793</v>
      </c>
      <c r="E280" s="127"/>
      <c r="F280" s="363"/>
      <c r="G280" s="26"/>
      <c r="H280" s="26"/>
      <c r="I280" s="26"/>
      <c r="J280" s="532"/>
      <c r="K280" s="90"/>
      <c r="L280" s="22"/>
      <c r="M280" s="22"/>
      <c r="N280" s="22"/>
      <c r="O280" s="22"/>
      <c r="P280" s="22"/>
      <c r="Q280" s="22"/>
      <c r="R280" s="22"/>
      <c r="S280" s="22"/>
      <c r="T280" s="22"/>
    </row>
    <row r="281" spans="1:20" ht="14.1" customHeight="1">
      <c r="A281" s="20"/>
      <c r="B281" s="20"/>
      <c r="C281" s="151"/>
      <c r="D281" s="74" t="s">
        <v>254</v>
      </c>
      <c r="E281" s="127">
        <v>1</v>
      </c>
      <c r="F281" s="20">
        <v>151301</v>
      </c>
      <c r="G281" s="26">
        <v>17545</v>
      </c>
      <c r="H281" s="26">
        <v>16820</v>
      </c>
      <c r="I281" s="26">
        <f t="shared" ref="I281:I290" si="28">SUM(K281:T281)</f>
        <v>12266</v>
      </c>
      <c r="J281" s="532">
        <f t="shared" ref="J281:J286" si="29">I281/H281*100</f>
        <v>72.925089179548152</v>
      </c>
      <c r="K281" s="90"/>
      <c r="L281" s="22"/>
      <c r="M281" s="22">
        <v>12266</v>
      </c>
      <c r="N281" s="22"/>
      <c r="O281" s="22"/>
      <c r="P281" s="22"/>
      <c r="Q281" s="22"/>
      <c r="R281" s="22"/>
      <c r="S281" s="22"/>
      <c r="T281" s="22"/>
    </row>
    <row r="282" spans="1:20" ht="26.1" customHeight="1">
      <c r="A282" s="20"/>
      <c r="B282" s="20"/>
      <c r="C282" s="151"/>
      <c r="D282" s="98" t="s">
        <v>1170</v>
      </c>
      <c r="E282" s="127">
        <v>1</v>
      </c>
      <c r="F282" s="20">
        <v>151305</v>
      </c>
      <c r="G282" s="26">
        <v>40000</v>
      </c>
      <c r="H282" s="26">
        <v>56857</v>
      </c>
      <c r="I282" s="26">
        <f t="shared" si="28"/>
        <v>54980</v>
      </c>
      <c r="J282" s="532">
        <f t="shared" si="29"/>
        <v>96.698735423958354</v>
      </c>
      <c r="K282" s="90"/>
      <c r="L282" s="22"/>
      <c r="M282" s="22">
        <v>54980</v>
      </c>
      <c r="N282" s="22"/>
      <c r="O282" s="22"/>
      <c r="P282" s="22"/>
      <c r="Q282" s="22"/>
      <c r="R282" s="22"/>
      <c r="S282" s="22"/>
      <c r="T282" s="22"/>
    </row>
    <row r="283" spans="1:20" ht="26.1" customHeight="1">
      <c r="A283" s="20"/>
      <c r="B283" s="20"/>
      <c r="C283" s="151"/>
      <c r="D283" s="98" t="s">
        <v>255</v>
      </c>
      <c r="E283" s="127">
        <v>1</v>
      </c>
      <c r="F283" s="20">
        <v>151306</v>
      </c>
      <c r="G283" s="26">
        <v>34738</v>
      </c>
      <c r="H283" s="26">
        <v>40212</v>
      </c>
      <c r="I283" s="26">
        <f t="shared" si="28"/>
        <v>40212</v>
      </c>
      <c r="J283" s="532">
        <f t="shared" si="29"/>
        <v>100</v>
      </c>
      <c r="K283" s="90"/>
      <c r="L283" s="22"/>
      <c r="M283" s="22">
        <v>40212</v>
      </c>
      <c r="N283" s="22"/>
      <c r="O283" s="22"/>
      <c r="P283" s="22"/>
      <c r="Q283" s="22"/>
      <c r="R283" s="22"/>
      <c r="S283" s="22"/>
      <c r="T283" s="22"/>
    </row>
    <row r="284" spans="1:20" ht="24" customHeight="1">
      <c r="A284" s="20"/>
      <c r="B284" s="20"/>
      <c r="C284" s="151"/>
      <c r="D284" s="98" t="s">
        <v>256</v>
      </c>
      <c r="E284" s="127">
        <v>1</v>
      </c>
      <c r="F284" s="20">
        <v>151308</v>
      </c>
      <c r="G284" s="26">
        <v>2000</v>
      </c>
      <c r="H284" s="26">
        <v>2445</v>
      </c>
      <c r="I284" s="26">
        <f t="shared" si="28"/>
        <v>2445</v>
      </c>
      <c r="J284" s="532">
        <f t="shared" si="29"/>
        <v>100</v>
      </c>
      <c r="K284" s="90"/>
      <c r="L284" s="22"/>
      <c r="M284" s="22">
        <v>2445</v>
      </c>
      <c r="N284" s="22"/>
      <c r="O284" s="22"/>
      <c r="P284" s="22"/>
      <c r="Q284" s="22"/>
      <c r="R284" s="22"/>
      <c r="S284" s="22"/>
      <c r="T284" s="22"/>
    </row>
    <row r="285" spans="1:20" ht="24" customHeight="1">
      <c r="A285" s="20"/>
      <c r="B285" s="20"/>
      <c r="C285" s="151"/>
      <c r="D285" s="98" t="s">
        <v>257</v>
      </c>
      <c r="E285" s="137">
        <v>1</v>
      </c>
      <c r="F285" s="194">
        <v>151311</v>
      </c>
      <c r="G285" s="215">
        <v>2000</v>
      </c>
      <c r="H285" s="215">
        <v>226</v>
      </c>
      <c r="I285" s="26">
        <f t="shared" si="28"/>
        <v>225</v>
      </c>
      <c r="J285" s="532">
        <f t="shared" si="29"/>
        <v>99.557522123893804</v>
      </c>
      <c r="K285" s="90"/>
      <c r="L285" s="22"/>
      <c r="M285" s="22">
        <v>225</v>
      </c>
      <c r="N285" s="22"/>
      <c r="O285" s="22"/>
      <c r="P285" s="22"/>
      <c r="Q285" s="22"/>
      <c r="R285" s="22"/>
      <c r="S285" s="22"/>
      <c r="T285" s="22"/>
    </row>
    <row r="286" spans="1:20" ht="12" customHeight="1">
      <c r="A286" s="20"/>
      <c r="B286" s="20"/>
      <c r="C286" s="151"/>
      <c r="D286" s="21" t="s">
        <v>258</v>
      </c>
      <c r="E286" s="127">
        <v>1</v>
      </c>
      <c r="F286" s="20">
        <v>151312</v>
      </c>
      <c r="G286" s="26">
        <v>2000</v>
      </c>
      <c r="H286" s="26">
        <v>100</v>
      </c>
      <c r="I286" s="26">
        <f t="shared" si="28"/>
        <v>100</v>
      </c>
      <c r="J286" s="532">
        <f t="shared" si="29"/>
        <v>100</v>
      </c>
      <c r="K286" s="90"/>
      <c r="L286" s="22"/>
      <c r="M286" s="22">
        <v>100</v>
      </c>
      <c r="N286" s="22"/>
      <c r="O286" s="22"/>
      <c r="P286" s="22"/>
      <c r="Q286" s="22"/>
      <c r="R286" s="22"/>
      <c r="S286" s="22"/>
      <c r="T286" s="22"/>
    </row>
    <row r="287" spans="1:20" ht="12" customHeight="1">
      <c r="A287" s="20"/>
      <c r="B287" s="20"/>
      <c r="C287" s="151"/>
      <c r="D287" s="21" t="s">
        <v>1171</v>
      </c>
      <c r="E287" s="127">
        <v>1</v>
      </c>
      <c r="F287" s="20">
        <v>151302</v>
      </c>
      <c r="G287" s="26">
        <v>1500</v>
      </c>
      <c r="H287" s="26"/>
      <c r="I287" s="26">
        <f t="shared" si="28"/>
        <v>0</v>
      </c>
      <c r="J287" s="532"/>
      <c r="K287" s="90"/>
      <c r="L287" s="22"/>
      <c r="M287" s="22"/>
      <c r="N287" s="22"/>
      <c r="O287" s="22"/>
      <c r="P287" s="22"/>
      <c r="Q287" s="22"/>
      <c r="R287" s="22"/>
      <c r="S287" s="22"/>
      <c r="T287" s="22"/>
    </row>
    <row r="288" spans="1:20" ht="25.5" customHeight="1">
      <c r="A288" s="20"/>
      <c r="B288" s="20"/>
      <c r="C288" s="151"/>
      <c r="D288" s="99" t="s">
        <v>259</v>
      </c>
      <c r="E288" s="127">
        <v>1</v>
      </c>
      <c r="F288" s="20">
        <v>151303</v>
      </c>
      <c r="G288" s="26">
        <v>6000</v>
      </c>
      <c r="H288" s="26"/>
      <c r="I288" s="26">
        <f t="shared" si="28"/>
        <v>0</v>
      </c>
      <c r="J288" s="532"/>
      <c r="K288" s="90"/>
      <c r="L288" s="22"/>
      <c r="M288" s="22"/>
      <c r="N288" s="22"/>
      <c r="O288" s="22"/>
      <c r="P288" s="22"/>
      <c r="Q288" s="22"/>
      <c r="R288" s="22"/>
      <c r="S288" s="22"/>
      <c r="T288" s="22"/>
    </row>
    <row r="289" spans="1:20" ht="24" customHeight="1">
      <c r="A289" s="20"/>
      <c r="B289" s="20"/>
      <c r="C289" s="151"/>
      <c r="D289" s="98" t="s">
        <v>1172</v>
      </c>
      <c r="E289" s="137">
        <v>2</v>
      </c>
      <c r="F289" s="194">
        <v>151315</v>
      </c>
      <c r="G289" s="215">
        <v>1000</v>
      </c>
      <c r="H289" s="215"/>
      <c r="I289" s="26">
        <f t="shared" si="28"/>
        <v>0</v>
      </c>
      <c r="J289" s="532"/>
      <c r="K289" s="90"/>
      <c r="L289" s="22"/>
      <c r="M289" s="22"/>
      <c r="N289" s="22"/>
      <c r="O289" s="22"/>
      <c r="P289" s="22"/>
      <c r="Q289" s="22"/>
      <c r="R289" s="22"/>
      <c r="S289" s="22"/>
      <c r="T289" s="22"/>
    </row>
    <row r="290" spans="1:20" ht="24" customHeight="1">
      <c r="A290" s="20"/>
      <c r="B290" s="20"/>
      <c r="C290" s="151"/>
      <c r="D290" s="332" t="s">
        <v>601</v>
      </c>
      <c r="E290" s="141">
        <v>1</v>
      </c>
      <c r="F290" s="195">
        <v>151316</v>
      </c>
      <c r="G290" s="122"/>
      <c r="H290" s="122">
        <v>6188</v>
      </c>
      <c r="I290" s="26">
        <f t="shared" si="28"/>
        <v>6188</v>
      </c>
      <c r="J290" s="532">
        <f>I290/H290*100</f>
        <v>100</v>
      </c>
      <c r="K290" s="90"/>
      <c r="L290" s="22"/>
      <c r="M290" s="22">
        <v>6188</v>
      </c>
      <c r="N290" s="22"/>
      <c r="O290" s="22"/>
      <c r="P290" s="22"/>
      <c r="Q290" s="22"/>
      <c r="R290" s="22"/>
      <c r="S290" s="22"/>
      <c r="T290" s="22"/>
    </row>
    <row r="291" spans="1:20" ht="24.95" customHeight="1">
      <c r="A291" s="20"/>
      <c r="B291" s="20"/>
      <c r="C291" s="151"/>
      <c r="D291" s="98" t="s">
        <v>933</v>
      </c>
      <c r="E291" s="137"/>
      <c r="F291" s="371"/>
      <c r="G291" s="215"/>
      <c r="H291" s="215"/>
      <c r="I291" s="26"/>
      <c r="J291" s="532"/>
      <c r="K291" s="90"/>
      <c r="L291" s="22"/>
      <c r="M291" s="22"/>
      <c r="N291" s="22"/>
      <c r="O291" s="22"/>
      <c r="P291" s="22"/>
      <c r="Q291" s="22"/>
      <c r="R291" s="22"/>
      <c r="S291" s="22"/>
      <c r="T291" s="22"/>
    </row>
    <row r="292" spans="1:20" ht="14.1" customHeight="1">
      <c r="A292" s="20"/>
      <c r="B292" s="20"/>
      <c r="C292" s="151"/>
      <c r="D292" s="21" t="s">
        <v>260</v>
      </c>
      <c r="E292" s="22">
        <v>1</v>
      </c>
      <c r="F292" s="20">
        <v>151703</v>
      </c>
      <c r="G292" s="26">
        <v>2474</v>
      </c>
      <c r="H292" s="26">
        <v>3435</v>
      </c>
      <c r="I292" s="26">
        <f>SUM(K292:T292)</f>
        <v>3435</v>
      </c>
      <c r="J292" s="532">
        <f>I292/H292*100</f>
        <v>100</v>
      </c>
      <c r="K292" s="90"/>
      <c r="L292" s="22"/>
      <c r="M292" s="22">
        <v>3435</v>
      </c>
      <c r="N292" s="22"/>
      <c r="O292" s="22"/>
      <c r="P292" s="22"/>
      <c r="Q292" s="22"/>
      <c r="R292" s="22"/>
      <c r="S292" s="22"/>
      <c r="T292" s="22"/>
    </row>
    <row r="293" spans="1:20" ht="14.1" customHeight="1">
      <c r="A293" s="20"/>
      <c r="B293" s="20"/>
      <c r="C293" s="151"/>
      <c r="D293" s="74" t="s">
        <v>137</v>
      </c>
      <c r="E293" s="127"/>
      <c r="F293" s="363"/>
      <c r="G293" s="26"/>
      <c r="H293" s="26"/>
      <c r="I293" s="26"/>
      <c r="J293" s="532"/>
      <c r="K293" s="90"/>
      <c r="L293" s="22"/>
      <c r="M293" s="22"/>
      <c r="N293" s="22"/>
      <c r="O293" s="22"/>
      <c r="P293" s="22"/>
      <c r="Q293" s="22"/>
      <c r="R293" s="22"/>
      <c r="S293" s="22"/>
      <c r="T293" s="22"/>
    </row>
    <row r="294" spans="1:20" ht="14.1" customHeight="1">
      <c r="A294" s="20"/>
      <c r="B294" s="20"/>
      <c r="C294" s="151"/>
      <c r="D294" s="21" t="s">
        <v>261</v>
      </c>
      <c r="E294" s="22">
        <v>1</v>
      </c>
      <c r="F294" s="20">
        <v>151601</v>
      </c>
      <c r="G294" s="26">
        <v>22673</v>
      </c>
      <c r="H294" s="26">
        <v>18139</v>
      </c>
      <c r="I294" s="26">
        <f t="shared" ref="I294:I309" si="30">SUM(K294:T294)</f>
        <v>17051</v>
      </c>
      <c r="J294" s="532">
        <f t="shared" ref="J294:J304" si="31">I294/H294*100</f>
        <v>94.001874414245549</v>
      </c>
      <c r="K294" s="90">
        <v>275</v>
      </c>
      <c r="L294" s="22">
        <v>238</v>
      </c>
      <c r="M294" s="22">
        <v>14222</v>
      </c>
      <c r="N294" s="22"/>
      <c r="O294" s="22">
        <v>17</v>
      </c>
      <c r="P294" s="22">
        <v>2299</v>
      </c>
      <c r="Q294" s="22"/>
      <c r="R294" s="22"/>
      <c r="S294" s="22"/>
      <c r="T294" s="22"/>
    </row>
    <row r="295" spans="1:20" ht="14.1" customHeight="1">
      <c r="A295" s="20"/>
      <c r="B295" s="20"/>
      <c r="C295" s="151"/>
      <c r="D295" s="15" t="s">
        <v>262</v>
      </c>
      <c r="E295" s="14">
        <v>1</v>
      </c>
      <c r="F295" s="12">
        <v>151602</v>
      </c>
      <c r="G295" s="52">
        <v>18000</v>
      </c>
      <c r="H295" s="52">
        <v>18000</v>
      </c>
      <c r="I295" s="26">
        <f t="shared" si="30"/>
        <v>18000</v>
      </c>
      <c r="J295" s="532">
        <f t="shared" si="31"/>
        <v>100</v>
      </c>
      <c r="K295" s="90"/>
      <c r="L295" s="22"/>
      <c r="M295" s="22"/>
      <c r="N295" s="22"/>
      <c r="O295" s="22">
        <v>18000</v>
      </c>
      <c r="P295" s="22"/>
      <c r="Q295" s="22"/>
      <c r="R295" s="22"/>
      <c r="S295" s="22"/>
      <c r="T295" s="22"/>
    </row>
    <row r="296" spans="1:20" ht="14.1" customHeight="1">
      <c r="A296" s="20"/>
      <c r="B296" s="20"/>
      <c r="C296" s="151"/>
      <c r="D296" s="21" t="s">
        <v>1112</v>
      </c>
      <c r="E296" s="22">
        <v>1</v>
      </c>
      <c r="F296" s="20">
        <v>151607</v>
      </c>
      <c r="G296" s="26">
        <v>26112</v>
      </c>
      <c r="H296" s="26">
        <v>26127</v>
      </c>
      <c r="I296" s="26">
        <f t="shared" si="30"/>
        <v>9513</v>
      </c>
      <c r="J296" s="532">
        <f t="shared" si="31"/>
        <v>36.410609714088878</v>
      </c>
      <c r="K296" s="90">
        <v>647</v>
      </c>
      <c r="L296" s="22">
        <v>403</v>
      </c>
      <c r="M296" s="22">
        <v>8463</v>
      </c>
      <c r="N296" s="22"/>
      <c r="O296" s="22"/>
      <c r="P296" s="22"/>
      <c r="Q296" s="22"/>
      <c r="R296" s="22"/>
      <c r="S296" s="22"/>
      <c r="T296" s="22"/>
    </row>
    <row r="297" spans="1:20" ht="14.1" customHeight="1">
      <c r="A297" s="20"/>
      <c r="B297" s="20"/>
      <c r="C297" s="151"/>
      <c r="D297" s="21" t="s">
        <v>1173</v>
      </c>
      <c r="E297" s="22">
        <v>2</v>
      </c>
      <c r="F297" s="20">
        <v>151610</v>
      </c>
      <c r="G297" s="26">
        <v>2000</v>
      </c>
      <c r="H297" s="26">
        <v>1870</v>
      </c>
      <c r="I297" s="26">
        <f t="shared" si="30"/>
        <v>1767</v>
      </c>
      <c r="J297" s="532">
        <f t="shared" si="31"/>
        <v>94.491978609625676</v>
      </c>
      <c r="K297" s="90">
        <v>214</v>
      </c>
      <c r="L297" s="22">
        <v>132</v>
      </c>
      <c r="M297" s="22">
        <v>816</v>
      </c>
      <c r="N297" s="22"/>
      <c r="O297" s="22">
        <v>605</v>
      </c>
      <c r="P297" s="22"/>
      <c r="Q297" s="22"/>
      <c r="R297" s="22"/>
      <c r="S297" s="22"/>
      <c r="T297" s="22"/>
    </row>
    <row r="298" spans="1:20" ht="14.1" customHeight="1">
      <c r="A298" s="20" t="s">
        <v>515</v>
      </c>
      <c r="B298" s="20"/>
      <c r="C298" s="151"/>
      <c r="D298" s="21" t="s">
        <v>1174</v>
      </c>
      <c r="E298" s="127">
        <v>2</v>
      </c>
      <c r="F298" s="20">
        <v>151619</v>
      </c>
      <c r="G298" s="26">
        <v>15000</v>
      </c>
      <c r="H298" s="26">
        <v>38650</v>
      </c>
      <c r="I298" s="26">
        <f t="shared" si="30"/>
        <v>28325</v>
      </c>
      <c r="J298" s="532">
        <f t="shared" si="31"/>
        <v>73.285899094437255</v>
      </c>
      <c r="K298" s="90"/>
      <c r="L298" s="22"/>
      <c r="M298" s="22">
        <v>28325</v>
      </c>
      <c r="N298" s="22"/>
      <c r="O298" s="22"/>
      <c r="P298" s="22"/>
      <c r="Q298" s="22"/>
      <c r="R298" s="22"/>
      <c r="S298" s="22"/>
      <c r="T298" s="22"/>
    </row>
    <row r="299" spans="1:20" ht="14.1" customHeight="1">
      <c r="A299" s="20"/>
      <c r="B299" s="20"/>
      <c r="C299" s="151"/>
      <c r="D299" s="74" t="s">
        <v>263</v>
      </c>
      <c r="E299" s="127">
        <v>2</v>
      </c>
      <c r="F299" s="20">
        <v>151626</v>
      </c>
      <c r="G299" s="26">
        <v>800</v>
      </c>
      <c r="H299" s="26">
        <v>800</v>
      </c>
      <c r="I299" s="26">
        <f t="shared" si="30"/>
        <v>800</v>
      </c>
      <c r="J299" s="532">
        <f t="shared" si="31"/>
        <v>100</v>
      </c>
      <c r="K299" s="90"/>
      <c r="L299" s="22"/>
      <c r="M299" s="22">
        <v>800</v>
      </c>
      <c r="N299" s="22"/>
      <c r="O299" s="22"/>
      <c r="P299" s="22"/>
      <c r="Q299" s="22"/>
      <c r="R299" s="22"/>
      <c r="S299" s="22"/>
      <c r="T299" s="22"/>
    </row>
    <row r="300" spans="1:20" ht="24.95" customHeight="1">
      <c r="A300" s="20"/>
      <c r="B300" s="20"/>
      <c r="C300" s="151"/>
      <c r="D300" s="99" t="s">
        <v>1175</v>
      </c>
      <c r="E300" s="137">
        <v>2</v>
      </c>
      <c r="F300" s="194">
        <v>151627</v>
      </c>
      <c r="G300" s="215">
        <v>1500</v>
      </c>
      <c r="H300" s="215">
        <v>1500</v>
      </c>
      <c r="I300" s="26">
        <f t="shared" si="30"/>
        <v>1500</v>
      </c>
      <c r="J300" s="532">
        <f t="shared" si="31"/>
        <v>100</v>
      </c>
      <c r="K300" s="90"/>
      <c r="L300" s="22"/>
      <c r="M300" s="22">
        <v>1500</v>
      </c>
      <c r="N300" s="22"/>
      <c r="O300" s="22"/>
      <c r="P300" s="22"/>
      <c r="Q300" s="22"/>
      <c r="R300" s="22"/>
      <c r="S300" s="22"/>
      <c r="T300" s="22"/>
    </row>
    <row r="301" spans="1:20" ht="14.1" customHeight="1">
      <c r="A301" s="20"/>
      <c r="B301" s="20"/>
      <c r="C301" s="151"/>
      <c r="D301" s="21" t="s">
        <v>264</v>
      </c>
      <c r="E301" s="22">
        <v>1</v>
      </c>
      <c r="F301" s="20">
        <v>151603</v>
      </c>
      <c r="G301" s="26">
        <v>59075</v>
      </c>
      <c r="H301" s="26">
        <v>63551</v>
      </c>
      <c r="I301" s="26">
        <f t="shared" si="30"/>
        <v>57168</v>
      </c>
      <c r="J301" s="532">
        <f t="shared" si="31"/>
        <v>89.956098251797769</v>
      </c>
      <c r="K301" s="90"/>
      <c r="L301" s="22"/>
      <c r="M301" s="22">
        <v>57168</v>
      </c>
      <c r="N301" s="22"/>
      <c r="O301" s="22"/>
      <c r="P301" s="22"/>
      <c r="Q301" s="22"/>
      <c r="R301" s="22"/>
      <c r="S301" s="22"/>
      <c r="T301" s="22"/>
    </row>
    <row r="302" spans="1:20" ht="14.1" customHeight="1">
      <c r="A302" s="20"/>
      <c r="B302" s="20"/>
      <c r="C302" s="151"/>
      <c r="D302" s="21" t="s">
        <v>265</v>
      </c>
      <c r="E302" s="22">
        <v>1</v>
      </c>
      <c r="F302" s="20">
        <v>151605</v>
      </c>
      <c r="G302" s="26">
        <v>102783</v>
      </c>
      <c r="H302" s="26">
        <v>102783</v>
      </c>
      <c r="I302" s="26">
        <f t="shared" si="30"/>
        <v>96383</v>
      </c>
      <c r="J302" s="532">
        <f t="shared" si="31"/>
        <v>93.773289357189412</v>
      </c>
      <c r="K302" s="90"/>
      <c r="L302" s="22"/>
      <c r="M302" s="22">
        <v>96383</v>
      </c>
      <c r="N302" s="22"/>
      <c r="O302" s="22"/>
      <c r="P302" s="22"/>
      <c r="Q302" s="22"/>
      <c r="R302" s="22"/>
      <c r="S302" s="22"/>
      <c r="T302" s="22"/>
    </row>
    <row r="303" spans="1:20" ht="14.1" customHeight="1">
      <c r="A303" s="20"/>
      <c r="B303" s="20"/>
      <c r="C303" s="151"/>
      <c r="D303" s="21" t="s">
        <v>266</v>
      </c>
      <c r="E303" s="22">
        <v>1</v>
      </c>
      <c r="F303" s="20">
        <v>151608</v>
      </c>
      <c r="G303" s="26">
        <v>55000</v>
      </c>
      <c r="H303" s="26">
        <v>40000</v>
      </c>
      <c r="I303" s="26">
        <f t="shared" si="30"/>
        <v>39912</v>
      </c>
      <c r="J303" s="532">
        <f t="shared" si="31"/>
        <v>99.78</v>
      </c>
      <c r="K303" s="90"/>
      <c r="L303" s="22"/>
      <c r="M303" s="22">
        <v>39912</v>
      </c>
      <c r="N303" s="22"/>
      <c r="O303" s="22"/>
      <c r="P303" s="22"/>
      <c r="Q303" s="22"/>
      <c r="R303" s="22"/>
      <c r="S303" s="22"/>
      <c r="T303" s="22"/>
    </row>
    <row r="304" spans="1:20" ht="14.1" customHeight="1">
      <c r="A304" s="20"/>
      <c r="B304" s="20"/>
      <c r="C304" s="151"/>
      <c r="D304" s="21" t="s">
        <v>1176</v>
      </c>
      <c r="E304" s="22">
        <v>2</v>
      </c>
      <c r="F304" s="20">
        <v>151624</v>
      </c>
      <c r="G304" s="26">
        <v>2745</v>
      </c>
      <c r="H304" s="26">
        <v>2745</v>
      </c>
      <c r="I304" s="26">
        <f t="shared" si="30"/>
        <v>2745</v>
      </c>
      <c r="J304" s="532">
        <f t="shared" si="31"/>
        <v>100</v>
      </c>
      <c r="K304" s="90"/>
      <c r="L304" s="22"/>
      <c r="M304" s="22"/>
      <c r="N304" s="22"/>
      <c r="O304" s="22">
        <v>2745</v>
      </c>
      <c r="P304" s="22"/>
      <c r="Q304" s="22"/>
      <c r="R304" s="22"/>
      <c r="S304" s="22"/>
      <c r="T304" s="22"/>
    </row>
    <row r="305" spans="1:20" ht="14.1" customHeight="1">
      <c r="A305" s="20"/>
      <c r="B305" s="20"/>
      <c r="C305" s="151"/>
      <c r="D305" s="21" t="s">
        <v>267</v>
      </c>
      <c r="E305" s="22">
        <v>2</v>
      </c>
      <c r="F305" s="20">
        <v>151621</v>
      </c>
      <c r="G305" s="26">
        <v>1000</v>
      </c>
      <c r="H305" s="26"/>
      <c r="I305" s="26">
        <f t="shared" si="30"/>
        <v>0</v>
      </c>
      <c r="J305" s="532"/>
      <c r="K305" s="90"/>
      <c r="L305" s="22"/>
      <c r="M305" s="22"/>
      <c r="N305" s="22"/>
      <c r="O305" s="22"/>
      <c r="P305" s="22"/>
      <c r="Q305" s="22"/>
      <c r="R305" s="22"/>
      <c r="S305" s="22"/>
      <c r="T305" s="22"/>
    </row>
    <row r="306" spans="1:20" ht="14.1" customHeight="1">
      <c r="A306" s="20"/>
      <c r="B306" s="20"/>
      <c r="C306" s="151"/>
      <c r="D306" s="21" t="s">
        <v>602</v>
      </c>
      <c r="E306" s="22">
        <v>1</v>
      </c>
      <c r="F306" s="12">
        <v>151631</v>
      </c>
      <c r="G306" s="52">
        <v>4000</v>
      </c>
      <c r="H306" s="52"/>
      <c r="I306" s="26">
        <f t="shared" si="30"/>
        <v>0</v>
      </c>
      <c r="J306" s="532"/>
      <c r="K306" s="90"/>
      <c r="L306" s="22"/>
      <c r="M306" s="22"/>
      <c r="N306" s="22"/>
      <c r="O306" s="22"/>
      <c r="P306" s="22"/>
      <c r="Q306" s="22"/>
      <c r="R306" s="22"/>
      <c r="S306" s="22"/>
      <c r="T306" s="22"/>
    </row>
    <row r="307" spans="1:20" ht="14.1" customHeight="1">
      <c r="A307" s="20"/>
      <c r="B307" s="20"/>
      <c r="C307" s="151"/>
      <c r="D307" s="378" t="s">
        <v>2063</v>
      </c>
      <c r="E307" s="22">
        <v>1</v>
      </c>
      <c r="F307" s="12">
        <v>151632</v>
      </c>
      <c r="G307" s="52">
        <v>4000</v>
      </c>
      <c r="H307" s="52">
        <v>4000</v>
      </c>
      <c r="I307" s="26">
        <f t="shared" si="30"/>
        <v>229</v>
      </c>
      <c r="J307" s="532">
        <f>I307/H307*100</f>
        <v>5.7250000000000005</v>
      </c>
      <c r="K307" s="90"/>
      <c r="L307" s="22"/>
      <c r="M307" s="22">
        <v>229</v>
      </c>
      <c r="N307" s="22"/>
      <c r="O307" s="22"/>
      <c r="P307" s="22"/>
      <c r="Q307" s="22"/>
      <c r="R307" s="22"/>
      <c r="S307" s="22"/>
      <c r="T307" s="22"/>
    </row>
    <row r="308" spans="1:20" ht="14.1" customHeight="1">
      <c r="A308" s="20"/>
      <c r="B308" s="20"/>
      <c r="C308" s="151"/>
      <c r="D308" s="379" t="s">
        <v>1797</v>
      </c>
      <c r="E308" s="22">
        <v>2</v>
      </c>
      <c r="F308" s="20">
        <v>151606</v>
      </c>
      <c r="G308" s="26">
        <v>125</v>
      </c>
      <c r="H308" s="26">
        <v>2105</v>
      </c>
      <c r="I308" s="26">
        <f t="shared" si="30"/>
        <v>2005</v>
      </c>
      <c r="J308" s="532">
        <f>I308/H308*100</f>
        <v>95.249406175771966</v>
      </c>
      <c r="K308" s="90"/>
      <c r="L308" s="22"/>
      <c r="M308" s="22"/>
      <c r="N308" s="22"/>
      <c r="O308" s="22">
        <v>1735</v>
      </c>
      <c r="P308" s="22"/>
      <c r="Q308" s="22"/>
      <c r="R308" s="22">
        <v>270</v>
      </c>
      <c r="S308" s="22"/>
      <c r="T308" s="22"/>
    </row>
    <row r="309" spans="1:20" ht="14.1" customHeight="1">
      <c r="A309" s="20"/>
      <c r="B309" s="20"/>
      <c r="C309" s="151"/>
      <c r="D309" s="379" t="s">
        <v>2064</v>
      </c>
      <c r="E309" s="22">
        <v>2</v>
      </c>
      <c r="F309" s="12">
        <v>151622</v>
      </c>
      <c r="G309" s="52"/>
      <c r="H309" s="52">
        <v>6524</v>
      </c>
      <c r="I309" s="26">
        <f t="shared" si="30"/>
        <v>6524</v>
      </c>
      <c r="J309" s="532">
        <f>I309/H309*100</f>
        <v>100</v>
      </c>
      <c r="K309" s="90"/>
      <c r="L309" s="22"/>
      <c r="M309" s="22"/>
      <c r="N309" s="22"/>
      <c r="O309" s="22">
        <v>6524</v>
      </c>
      <c r="P309" s="22"/>
      <c r="Q309" s="22"/>
      <c r="R309" s="22"/>
      <c r="S309" s="22"/>
      <c r="T309" s="22"/>
    </row>
    <row r="310" spans="1:20" ht="12.95" customHeight="1">
      <c r="A310" s="20"/>
      <c r="B310" s="20"/>
      <c r="C310" s="151"/>
      <c r="D310" s="152" t="s">
        <v>268</v>
      </c>
      <c r="E310" s="22"/>
      <c r="F310" s="20"/>
      <c r="G310" s="26"/>
      <c r="H310" s="26"/>
      <c r="I310" s="26"/>
      <c r="J310" s="532"/>
      <c r="K310" s="90"/>
      <c r="L310" s="22"/>
      <c r="M310" s="22"/>
      <c r="N310" s="22"/>
      <c r="O310" s="22"/>
      <c r="P310" s="22"/>
      <c r="Q310" s="22"/>
      <c r="R310" s="22"/>
      <c r="S310" s="22"/>
      <c r="T310" s="22"/>
    </row>
    <row r="311" spans="1:20" ht="12.95" customHeight="1">
      <c r="A311" s="20"/>
      <c r="B311" s="20"/>
      <c r="C311" s="151"/>
      <c r="D311" s="21" t="s">
        <v>269</v>
      </c>
      <c r="E311" s="22">
        <v>1</v>
      </c>
      <c r="F311" s="20">
        <v>151505</v>
      </c>
      <c r="G311" s="26">
        <v>11432</v>
      </c>
      <c r="H311" s="26">
        <v>8547</v>
      </c>
      <c r="I311" s="26">
        <f>SUM(K311:T311)</f>
        <v>3444</v>
      </c>
      <c r="J311" s="532">
        <f>I311/H311*100</f>
        <v>40.294840294840299</v>
      </c>
      <c r="K311" s="90"/>
      <c r="L311" s="22"/>
      <c r="M311" s="22">
        <v>3444</v>
      </c>
      <c r="N311" s="22"/>
      <c r="O311" s="22"/>
      <c r="P311" s="22"/>
      <c r="Q311" s="22"/>
      <c r="R311" s="22"/>
      <c r="S311" s="22"/>
      <c r="T311" s="22"/>
    </row>
    <row r="312" spans="1:20" ht="12.95" customHeight="1">
      <c r="A312" s="20"/>
      <c r="B312" s="20"/>
      <c r="C312" s="151"/>
      <c r="D312" s="74" t="s">
        <v>1487</v>
      </c>
      <c r="E312" s="127"/>
      <c r="F312" s="363"/>
      <c r="G312" s="26"/>
      <c r="H312" s="26"/>
      <c r="I312" s="26"/>
      <c r="J312" s="532"/>
      <c r="K312" s="90"/>
      <c r="L312" s="22"/>
      <c r="M312" s="22"/>
      <c r="N312" s="22"/>
      <c r="O312" s="22"/>
      <c r="P312" s="22"/>
      <c r="Q312" s="22"/>
      <c r="R312" s="22"/>
      <c r="S312" s="22"/>
      <c r="T312" s="22"/>
    </row>
    <row r="313" spans="1:20" ht="14.1" customHeight="1">
      <c r="A313" s="20"/>
      <c r="B313" s="20"/>
      <c r="C313" s="20"/>
      <c r="D313" s="21" t="s">
        <v>1488</v>
      </c>
      <c r="E313" s="22">
        <v>2</v>
      </c>
      <c r="F313" s="20">
        <v>151906</v>
      </c>
      <c r="G313" s="26">
        <v>121000</v>
      </c>
      <c r="H313" s="26">
        <v>121056</v>
      </c>
      <c r="I313" s="26">
        <f>SUM(K313:T313)</f>
        <v>121056</v>
      </c>
      <c r="J313" s="532">
        <f>I313/H313*100</f>
        <v>100</v>
      </c>
      <c r="K313" s="90"/>
      <c r="L313" s="22"/>
      <c r="M313" s="22">
        <v>121056</v>
      </c>
      <c r="N313" s="22"/>
      <c r="O313" s="22"/>
      <c r="P313" s="22"/>
      <c r="Q313" s="22"/>
      <c r="R313" s="22"/>
      <c r="S313" s="22"/>
      <c r="T313" s="22"/>
    </row>
    <row r="314" spans="1:20" ht="14.1" customHeight="1">
      <c r="A314" s="20"/>
      <c r="B314" s="20"/>
      <c r="C314" s="151"/>
      <c r="D314" s="21" t="s">
        <v>270</v>
      </c>
      <c r="E314" s="22">
        <v>2</v>
      </c>
      <c r="F314" s="20">
        <v>151915</v>
      </c>
      <c r="G314" s="26">
        <v>2667</v>
      </c>
      <c r="H314" s="26">
        <v>2667</v>
      </c>
      <c r="I314" s="26">
        <f>SUM(K314:T314)</f>
        <v>2667</v>
      </c>
      <c r="J314" s="532">
        <f>I314/H314*100</f>
        <v>100</v>
      </c>
      <c r="K314" s="90"/>
      <c r="L314" s="22"/>
      <c r="M314" s="22">
        <v>2667</v>
      </c>
      <c r="N314" s="22"/>
      <c r="O314" s="22"/>
      <c r="P314" s="22"/>
      <c r="Q314" s="22"/>
      <c r="R314" s="22"/>
      <c r="S314" s="22"/>
      <c r="T314" s="22"/>
    </row>
    <row r="315" spans="1:20" ht="14.1" customHeight="1">
      <c r="A315" s="20"/>
      <c r="B315" s="20"/>
      <c r="C315" s="151"/>
      <c r="D315" s="21" t="s">
        <v>1489</v>
      </c>
      <c r="E315" s="22">
        <v>2</v>
      </c>
      <c r="F315" s="20">
        <v>151907</v>
      </c>
      <c r="G315" s="26">
        <v>188939</v>
      </c>
      <c r="H315" s="26">
        <v>165367</v>
      </c>
      <c r="I315" s="26">
        <f>SUM(K315:T315)</f>
        <v>165367</v>
      </c>
      <c r="J315" s="532">
        <f>I315/H315*100</f>
        <v>100</v>
      </c>
      <c r="K315" s="90"/>
      <c r="L315" s="22"/>
      <c r="M315" s="22">
        <v>165367</v>
      </c>
      <c r="N315" s="22"/>
      <c r="O315" s="22"/>
      <c r="P315" s="22"/>
      <c r="Q315" s="22"/>
      <c r="R315" s="22"/>
      <c r="S315" s="22"/>
      <c r="T315" s="22"/>
    </row>
    <row r="316" spans="1:20" ht="14.1" customHeight="1">
      <c r="A316" s="20"/>
      <c r="B316" s="20"/>
      <c r="C316" s="151"/>
      <c r="D316" s="21" t="s">
        <v>271</v>
      </c>
      <c r="E316" s="22">
        <v>2</v>
      </c>
      <c r="F316" s="20">
        <v>151914</v>
      </c>
      <c r="G316" s="26">
        <v>4000</v>
      </c>
      <c r="H316" s="26">
        <v>4000</v>
      </c>
      <c r="I316" s="26">
        <f>SUM(K316:T316)</f>
        <v>3836</v>
      </c>
      <c r="J316" s="532">
        <f>I316/H316*100</f>
        <v>95.899999999999991</v>
      </c>
      <c r="K316" s="90"/>
      <c r="L316" s="22"/>
      <c r="M316" s="22">
        <v>2669</v>
      </c>
      <c r="N316" s="22"/>
      <c r="O316" s="22"/>
      <c r="P316" s="22">
        <v>1167</v>
      </c>
      <c r="Q316" s="22"/>
      <c r="R316" s="22"/>
      <c r="S316" s="22"/>
      <c r="T316" s="22"/>
    </row>
    <row r="317" spans="1:20" ht="14.1" customHeight="1">
      <c r="A317" s="20"/>
      <c r="B317" s="20"/>
      <c r="C317" s="151"/>
      <c r="D317" s="15" t="s">
        <v>2253</v>
      </c>
      <c r="E317" s="14">
        <v>2</v>
      </c>
      <c r="F317" s="12">
        <v>151909</v>
      </c>
      <c r="G317" s="26"/>
      <c r="H317" s="26">
        <v>3164</v>
      </c>
      <c r="I317" s="26">
        <f>SUM(K317:T317)</f>
        <v>0</v>
      </c>
      <c r="J317" s="532">
        <f>I317/H317*100</f>
        <v>0</v>
      </c>
      <c r="K317" s="90"/>
      <c r="L317" s="22"/>
      <c r="M317" s="22"/>
      <c r="N317" s="22"/>
      <c r="O317" s="22"/>
      <c r="P317" s="22"/>
      <c r="Q317" s="22"/>
      <c r="R317" s="22"/>
      <c r="S317" s="22"/>
      <c r="T317" s="22"/>
    </row>
    <row r="318" spans="1:20" ht="14.1" customHeight="1">
      <c r="A318" s="20"/>
      <c r="B318" s="20"/>
      <c r="C318" s="151"/>
      <c r="D318" s="74" t="s">
        <v>367</v>
      </c>
      <c r="E318" s="127"/>
      <c r="F318" s="363"/>
      <c r="G318" s="26"/>
      <c r="H318" s="26"/>
      <c r="I318" s="26"/>
      <c r="J318" s="532"/>
      <c r="K318" s="90"/>
      <c r="L318" s="22"/>
      <c r="M318" s="22"/>
      <c r="N318" s="22"/>
      <c r="O318" s="22"/>
      <c r="P318" s="22"/>
      <c r="Q318" s="22"/>
      <c r="R318" s="22"/>
      <c r="S318" s="22"/>
      <c r="T318" s="22"/>
    </row>
    <row r="319" spans="1:20" ht="14.1" customHeight="1">
      <c r="A319" s="12"/>
      <c r="B319" s="12"/>
      <c r="C319" s="101"/>
      <c r="D319" s="72" t="s">
        <v>929</v>
      </c>
      <c r="E319" s="127">
        <v>1</v>
      </c>
      <c r="F319" s="20">
        <v>151801</v>
      </c>
      <c r="G319" s="26">
        <v>21857</v>
      </c>
      <c r="H319" s="26">
        <v>25857</v>
      </c>
      <c r="I319" s="26">
        <f>SUM(K319:T319)</f>
        <v>21484</v>
      </c>
      <c r="J319" s="532">
        <f>I319/H319*100</f>
        <v>83.087751866032406</v>
      </c>
      <c r="K319" s="90"/>
      <c r="L319" s="22"/>
      <c r="M319" s="22">
        <v>305</v>
      </c>
      <c r="N319" s="22"/>
      <c r="O319" s="22">
        <v>20681</v>
      </c>
      <c r="P319" s="22"/>
      <c r="Q319" s="22"/>
      <c r="R319" s="22">
        <v>498</v>
      </c>
      <c r="S319" s="22"/>
      <c r="T319" s="22"/>
    </row>
    <row r="320" spans="1:20" ht="14.1" customHeight="1">
      <c r="A320" s="20"/>
      <c r="B320" s="20"/>
      <c r="C320" s="151"/>
      <c r="D320" s="74" t="s">
        <v>272</v>
      </c>
      <c r="E320" s="127">
        <v>1</v>
      </c>
      <c r="F320" s="20">
        <v>151803</v>
      </c>
      <c r="G320" s="26">
        <v>500</v>
      </c>
      <c r="H320" s="26">
        <v>500</v>
      </c>
      <c r="I320" s="26">
        <f>SUM(K320:T320)</f>
        <v>419</v>
      </c>
      <c r="J320" s="532">
        <f>I320/H320*100</f>
        <v>83.8</v>
      </c>
      <c r="K320" s="90"/>
      <c r="L320" s="22"/>
      <c r="M320" s="22">
        <v>419</v>
      </c>
      <c r="N320" s="22"/>
      <c r="O320" s="22"/>
      <c r="P320" s="22"/>
      <c r="Q320" s="22"/>
      <c r="R320" s="22"/>
      <c r="S320" s="22"/>
      <c r="T320" s="22"/>
    </row>
    <row r="321" spans="1:20" ht="14.1" customHeight="1">
      <c r="A321" s="20"/>
      <c r="B321" s="20"/>
      <c r="C321" s="151"/>
      <c r="D321" s="74" t="s">
        <v>930</v>
      </c>
      <c r="E321" s="127">
        <v>1</v>
      </c>
      <c r="F321" s="20">
        <v>151802</v>
      </c>
      <c r="G321" s="26">
        <v>3000</v>
      </c>
      <c r="H321" s="26"/>
      <c r="I321" s="26">
        <f>SUM(K321:T321)</f>
        <v>0</v>
      </c>
      <c r="J321" s="532"/>
      <c r="K321" s="90"/>
      <c r="L321" s="22"/>
      <c r="M321" s="22"/>
      <c r="N321" s="22"/>
      <c r="O321" s="22"/>
      <c r="P321" s="22"/>
      <c r="Q321" s="22"/>
      <c r="R321" s="22"/>
      <c r="S321" s="22"/>
      <c r="T321" s="22"/>
    </row>
    <row r="322" spans="1:20" ht="14.1" customHeight="1">
      <c r="A322" s="20"/>
      <c r="B322" s="20"/>
      <c r="C322" s="151"/>
      <c r="D322" s="74" t="s">
        <v>1113</v>
      </c>
      <c r="E322" s="127"/>
      <c r="F322" s="363"/>
      <c r="G322" s="26"/>
      <c r="H322" s="26"/>
      <c r="I322" s="26"/>
      <c r="J322" s="532"/>
      <c r="K322" s="90"/>
      <c r="L322" s="22"/>
      <c r="M322" s="22"/>
      <c r="N322" s="22"/>
      <c r="O322" s="22"/>
      <c r="P322" s="22"/>
      <c r="Q322" s="22"/>
      <c r="R322" s="22"/>
      <c r="S322" s="22"/>
      <c r="T322" s="22"/>
    </row>
    <row r="323" spans="1:20" ht="14.1" customHeight="1">
      <c r="A323" s="20"/>
      <c r="B323" s="20"/>
      <c r="C323" s="151"/>
      <c r="D323" s="74" t="s">
        <v>273</v>
      </c>
      <c r="E323" s="22">
        <v>1</v>
      </c>
      <c r="F323" s="20">
        <v>151201</v>
      </c>
      <c r="G323" s="26">
        <v>120888</v>
      </c>
      <c r="H323" s="26">
        <v>120888</v>
      </c>
      <c r="I323" s="26">
        <f t="shared" ref="I323:I329" si="32">SUM(K323:T323)</f>
        <v>90312</v>
      </c>
      <c r="J323" s="532">
        <f t="shared" ref="J323:J329" si="33">I323/H323*100</f>
        <v>74.707166964462985</v>
      </c>
      <c r="K323" s="90"/>
      <c r="L323" s="22"/>
      <c r="M323" s="22">
        <v>90312</v>
      </c>
      <c r="N323" s="22"/>
      <c r="O323" s="22"/>
      <c r="P323" s="22"/>
      <c r="Q323" s="22"/>
      <c r="R323" s="22"/>
      <c r="S323" s="22"/>
      <c r="T323" s="22"/>
    </row>
    <row r="324" spans="1:20" ht="14.1" customHeight="1">
      <c r="A324" s="20"/>
      <c r="B324" s="20"/>
      <c r="C324" s="151"/>
      <c r="D324" s="74" t="s">
        <v>274</v>
      </c>
      <c r="E324" s="22">
        <v>2</v>
      </c>
      <c r="F324" s="20">
        <v>151203</v>
      </c>
      <c r="G324" s="26">
        <v>7589</v>
      </c>
      <c r="H324" s="26">
        <v>10505</v>
      </c>
      <c r="I324" s="26">
        <f t="shared" si="32"/>
        <v>8368</v>
      </c>
      <c r="J324" s="532">
        <f t="shared" si="33"/>
        <v>79.657306044740594</v>
      </c>
      <c r="K324" s="90"/>
      <c r="L324" s="22"/>
      <c r="M324" s="22">
        <v>8368</v>
      </c>
      <c r="N324" s="22"/>
      <c r="O324" s="22"/>
      <c r="P324" s="22"/>
      <c r="Q324" s="22"/>
      <c r="R324" s="22"/>
      <c r="S324" s="22"/>
      <c r="T324" s="22"/>
    </row>
    <row r="325" spans="1:20" ht="14.1" customHeight="1">
      <c r="A325" s="20"/>
      <c r="B325" s="20"/>
      <c r="C325" s="151"/>
      <c r="D325" s="74" t="s">
        <v>931</v>
      </c>
      <c r="E325" s="127">
        <v>1</v>
      </c>
      <c r="F325" s="20">
        <v>151204</v>
      </c>
      <c r="G325" s="26">
        <v>1000</v>
      </c>
      <c r="H325" s="26">
        <v>1000</v>
      </c>
      <c r="I325" s="26">
        <f t="shared" si="32"/>
        <v>0</v>
      </c>
      <c r="J325" s="532">
        <f t="shared" si="33"/>
        <v>0</v>
      </c>
      <c r="K325" s="90"/>
      <c r="L325" s="22"/>
      <c r="M325" s="22"/>
      <c r="N325" s="22"/>
      <c r="O325" s="22"/>
      <c r="P325" s="22"/>
      <c r="Q325" s="22"/>
      <c r="R325" s="22"/>
      <c r="S325" s="22"/>
      <c r="T325" s="22"/>
    </row>
    <row r="326" spans="1:20" ht="14.1" customHeight="1">
      <c r="A326" s="20"/>
      <c r="B326" s="20"/>
      <c r="C326" s="151"/>
      <c r="D326" s="74" t="s">
        <v>275</v>
      </c>
      <c r="E326" s="127">
        <v>1</v>
      </c>
      <c r="F326" s="20">
        <v>151202</v>
      </c>
      <c r="G326" s="26">
        <v>15826</v>
      </c>
      <c r="H326" s="26">
        <v>16890</v>
      </c>
      <c r="I326" s="26">
        <f t="shared" si="32"/>
        <v>13886</v>
      </c>
      <c r="J326" s="532">
        <f t="shared" si="33"/>
        <v>82.214328004736529</v>
      </c>
      <c r="K326" s="90"/>
      <c r="L326" s="22"/>
      <c r="M326" s="22">
        <v>13886</v>
      </c>
      <c r="N326" s="22"/>
      <c r="O326" s="22"/>
      <c r="P326" s="22"/>
      <c r="Q326" s="22"/>
      <c r="R326" s="22"/>
      <c r="S326" s="22"/>
      <c r="T326" s="22"/>
    </row>
    <row r="327" spans="1:20" ht="14.1" customHeight="1">
      <c r="A327" s="20"/>
      <c r="B327" s="20"/>
      <c r="C327" s="151"/>
      <c r="D327" s="74" t="s">
        <v>932</v>
      </c>
      <c r="E327" s="127">
        <v>1</v>
      </c>
      <c r="F327" s="20">
        <v>151205</v>
      </c>
      <c r="G327" s="26">
        <v>1000</v>
      </c>
      <c r="H327" s="26">
        <v>1000</v>
      </c>
      <c r="I327" s="26">
        <f t="shared" si="32"/>
        <v>0</v>
      </c>
      <c r="J327" s="532">
        <f t="shared" si="33"/>
        <v>0</v>
      </c>
      <c r="K327" s="90"/>
      <c r="L327" s="22"/>
      <c r="M327" s="22"/>
      <c r="N327" s="22"/>
      <c r="O327" s="22"/>
      <c r="P327" s="22"/>
      <c r="Q327" s="22"/>
      <c r="R327" s="22"/>
      <c r="S327" s="22"/>
      <c r="T327" s="22"/>
    </row>
    <row r="328" spans="1:20" ht="14.1" customHeight="1">
      <c r="A328" s="20"/>
      <c r="B328" s="20"/>
      <c r="C328" s="151"/>
      <c r="D328" s="74" t="s">
        <v>143</v>
      </c>
      <c r="E328" s="127">
        <v>1</v>
      </c>
      <c r="F328" s="20">
        <v>151902</v>
      </c>
      <c r="G328" s="26">
        <v>14529</v>
      </c>
      <c r="H328" s="26">
        <v>14529</v>
      </c>
      <c r="I328" s="26">
        <f t="shared" si="32"/>
        <v>12827</v>
      </c>
      <c r="J328" s="532">
        <f t="shared" si="33"/>
        <v>88.285497969578088</v>
      </c>
      <c r="K328" s="90">
        <v>5572</v>
      </c>
      <c r="L328" s="22">
        <v>1568</v>
      </c>
      <c r="M328" s="22">
        <v>2987</v>
      </c>
      <c r="N328" s="22"/>
      <c r="O328" s="22">
        <v>2700</v>
      </c>
      <c r="P328" s="22"/>
      <c r="Q328" s="22"/>
      <c r="R328" s="22"/>
      <c r="S328" s="22"/>
      <c r="T328" s="22"/>
    </row>
    <row r="329" spans="1:20" ht="23.25" customHeight="1">
      <c r="A329" s="20"/>
      <c r="B329" s="20"/>
      <c r="C329" s="151"/>
      <c r="D329" s="380" t="s">
        <v>2065</v>
      </c>
      <c r="E329" s="127">
        <v>1</v>
      </c>
      <c r="F329" s="363">
        <v>152534</v>
      </c>
      <c r="G329" s="26">
        <v>1000</v>
      </c>
      <c r="H329" s="26">
        <v>1000</v>
      </c>
      <c r="I329" s="26">
        <f t="shared" si="32"/>
        <v>674</v>
      </c>
      <c r="J329" s="532">
        <f t="shared" si="33"/>
        <v>67.400000000000006</v>
      </c>
      <c r="K329" s="90"/>
      <c r="L329" s="22"/>
      <c r="M329" s="22">
        <v>674</v>
      </c>
      <c r="N329" s="22"/>
      <c r="O329" s="22"/>
      <c r="P329" s="22"/>
      <c r="Q329" s="22"/>
      <c r="R329" s="22"/>
      <c r="S329" s="22"/>
      <c r="T329" s="22"/>
    </row>
    <row r="330" spans="1:20" ht="15" customHeight="1">
      <c r="A330" s="20"/>
      <c r="B330" s="20"/>
      <c r="C330" s="151"/>
      <c r="D330" s="86" t="s">
        <v>1493</v>
      </c>
      <c r="E330" s="141"/>
      <c r="F330" s="381"/>
      <c r="G330" s="122"/>
      <c r="H330" s="122"/>
      <c r="I330" s="26"/>
      <c r="J330" s="532"/>
      <c r="K330" s="90"/>
      <c r="L330" s="22"/>
      <c r="M330" s="22"/>
      <c r="N330" s="22"/>
      <c r="O330" s="22"/>
      <c r="P330" s="22"/>
      <c r="Q330" s="22"/>
      <c r="R330" s="22"/>
      <c r="S330" s="22"/>
      <c r="T330" s="22"/>
    </row>
    <row r="331" spans="1:20" ht="24.95" customHeight="1">
      <c r="A331" s="20"/>
      <c r="B331" s="20"/>
      <c r="C331" s="151"/>
      <c r="D331" s="86" t="s">
        <v>276</v>
      </c>
      <c r="E331" s="141">
        <v>2</v>
      </c>
      <c r="F331" s="195">
        <v>151910</v>
      </c>
      <c r="G331" s="122">
        <v>116332</v>
      </c>
      <c r="H331" s="122">
        <v>141937</v>
      </c>
      <c r="I331" s="26">
        <f>SUM(K331:T331)</f>
        <v>141525</v>
      </c>
      <c r="J331" s="532">
        <f>I331/H331*100</f>
        <v>99.709730373334651</v>
      </c>
      <c r="K331" s="90"/>
      <c r="L331" s="22"/>
      <c r="M331" s="22">
        <v>141525</v>
      </c>
      <c r="N331" s="22"/>
      <c r="O331" s="22"/>
      <c r="P331" s="22"/>
      <c r="Q331" s="22"/>
      <c r="R331" s="22"/>
      <c r="S331" s="22"/>
      <c r="T331" s="22"/>
    </row>
    <row r="332" spans="1:20" ht="22.5" customHeight="1">
      <c r="A332" s="20"/>
      <c r="B332" s="20"/>
      <c r="C332" s="151"/>
      <c r="D332" s="86" t="s">
        <v>508</v>
      </c>
      <c r="E332" s="141"/>
      <c r="F332" s="381"/>
      <c r="G332" s="122"/>
      <c r="H332" s="122"/>
      <c r="I332" s="26"/>
      <c r="J332" s="532"/>
      <c r="K332" s="90"/>
      <c r="L332" s="22"/>
      <c r="M332" s="22"/>
      <c r="N332" s="22"/>
      <c r="O332" s="22"/>
      <c r="P332" s="22"/>
      <c r="Q332" s="22"/>
      <c r="R332" s="22"/>
      <c r="S332" s="22"/>
      <c r="T332" s="22"/>
    </row>
    <row r="333" spans="1:20" ht="24.95" customHeight="1">
      <c r="A333" s="20"/>
      <c r="B333" s="20"/>
      <c r="C333" s="151"/>
      <c r="D333" s="86" t="s">
        <v>277</v>
      </c>
      <c r="E333" s="141">
        <v>1</v>
      </c>
      <c r="F333" s="195">
        <v>152915</v>
      </c>
      <c r="G333" s="122">
        <v>17373</v>
      </c>
      <c r="H333" s="122">
        <v>21442</v>
      </c>
      <c r="I333" s="26">
        <f>SUM(K333:T333)</f>
        <v>20224</v>
      </c>
      <c r="J333" s="532">
        <f>I333/H333*100</f>
        <v>94.319559742561339</v>
      </c>
      <c r="K333" s="90"/>
      <c r="L333" s="22"/>
      <c r="M333" s="22">
        <v>20021</v>
      </c>
      <c r="N333" s="22"/>
      <c r="O333" s="22"/>
      <c r="P333" s="22">
        <v>203</v>
      </c>
      <c r="Q333" s="22"/>
      <c r="R333" s="22"/>
      <c r="S333" s="22"/>
      <c r="T333" s="22"/>
    </row>
    <row r="334" spans="1:20" ht="14.1" customHeight="1">
      <c r="A334" s="20"/>
      <c r="B334" s="20"/>
      <c r="C334" s="151"/>
      <c r="D334" s="74" t="s">
        <v>278</v>
      </c>
      <c r="E334" s="127"/>
      <c r="F334" s="363"/>
      <c r="G334" s="26"/>
      <c r="H334" s="26"/>
      <c r="I334" s="26"/>
      <c r="J334" s="532"/>
      <c r="K334" s="90"/>
      <c r="L334" s="22"/>
      <c r="M334" s="22"/>
      <c r="N334" s="22"/>
      <c r="O334" s="22"/>
      <c r="P334" s="22"/>
      <c r="Q334" s="22"/>
      <c r="R334" s="22"/>
      <c r="S334" s="22"/>
      <c r="T334" s="22"/>
    </row>
    <row r="335" spans="1:20" ht="14.1" customHeight="1">
      <c r="A335" s="20"/>
      <c r="B335" s="20"/>
      <c r="C335" s="151"/>
      <c r="D335" s="74" t="s">
        <v>279</v>
      </c>
      <c r="E335" s="22">
        <v>1</v>
      </c>
      <c r="F335" s="20">
        <v>151704</v>
      </c>
      <c r="G335" s="26">
        <v>250</v>
      </c>
      <c r="H335" s="26">
        <v>250</v>
      </c>
      <c r="I335" s="26">
        <f>SUM(K335:T335)</f>
        <v>90</v>
      </c>
      <c r="J335" s="532">
        <f>I335/H335*100</f>
        <v>36</v>
      </c>
      <c r="K335" s="90"/>
      <c r="L335" s="22"/>
      <c r="M335" s="22"/>
      <c r="N335" s="22"/>
      <c r="O335" s="22">
        <v>90</v>
      </c>
      <c r="P335" s="22"/>
      <c r="Q335" s="22"/>
      <c r="R335" s="22"/>
      <c r="S335" s="22"/>
      <c r="T335" s="22"/>
    </row>
    <row r="336" spans="1:20" ht="12.95" customHeight="1">
      <c r="A336" s="16"/>
      <c r="B336" s="16"/>
      <c r="C336" s="260"/>
      <c r="D336" s="266" t="s">
        <v>280</v>
      </c>
      <c r="E336" s="262"/>
      <c r="F336" s="263"/>
      <c r="G336" s="269">
        <f>SUM(G251:G335)</f>
        <v>1455213</v>
      </c>
      <c r="H336" s="269">
        <f>SUM(H251:H335)</f>
        <v>1477921</v>
      </c>
      <c r="I336" s="269">
        <f>SUM(I251:I335)</f>
        <v>1337136</v>
      </c>
      <c r="J336" s="535">
        <f>I336/H336*100</f>
        <v>90.474118711351963</v>
      </c>
      <c r="K336" s="262">
        <f t="shared" ref="K336:T336" si="34">SUM(K249:K335)</f>
        <v>6763</v>
      </c>
      <c r="L336" s="262">
        <f t="shared" si="34"/>
        <v>2668</v>
      </c>
      <c r="M336" s="262">
        <f t="shared" si="34"/>
        <v>1268789</v>
      </c>
      <c r="N336" s="262">
        <f t="shared" si="34"/>
        <v>0</v>
      </c>
      <c r="O336" s="262">
        <f t="shared" si="34"/>
        <v>53097</v>
      </c>
      <c r="P336" s="262">
        <f t="shared" si="34"/>
        <v>5051</v>
      </c>
      <c r="Q336" s="262">
        <f t="shared" si="34"/>
        <v>0</v>
      </c>
      <c r="R336" s="262">
        <f t="shared" si="34"/>
        <v>768</v>
      </c>
      <c r="S336" s="262">
        <f t="shared" si="34"/>
        <v>0</v>
      </c>
      <c r="T336" s="262">
        <f t="shared" si="34"/>
        <v>0</v>
      </c>
    </row>
    <row r="337" spans="1:20" ht="12.95" customHeight="1">
      <c r="A337" s="153"/>
      <c r="B337" s="153"/>
      <c r="C337" s="153"/>
      <c r="D337" s="73" t="s">
        <v>544</v>
      </c>
      <c r="E337" s="90"/>
      <c r="F337" s="20"/>
      <c r="G337" s="26"/>
      <c r="H337" s="26"/>
      <c r="I337" s="26"/>
      <c r="J337" s="532"/>
      <c r="K337" s="169"/>
      <c r="L337" s="148"/>
      <c r="M337" s="148"/>
      <c r="N337" s="148"/>
      <c r="O337" s="148"/>
      <c r="P337" s="149"/>
      <c r="Q337" s="149"/>
      <c r="R337" s="149"/>
      <c r="S337" s="148"/>
      <c r="T337" s="148"/>
    </row>
    <row r="338" spans="1:20" ht="12.95" customHeight="1">
      <c r="A338" s="153"/>
      <c r="B338" s="153"/>
      <c r="C338" s="153" t="s">
        <v>635</v>
      </c>
      <c r="D338" s="441" t="s">
        <v>231</v>
      </c>
      <c r="E338" s="90"/>
      <c r="F338" s="197"/>
      <c r="G338" s="217"/>
      <c r="H338" s="217"/>
      <c r="I338" s="26"/>
      <c r="J338" s="532"/>
      <c r="K338" s="169"/>
      <c r="L338" s="148"/>
      <c r="M338" s="148"/>
      <c r="N338" s="148"/>
      <c r="O338" s="148"/>
      <c r="P338" s="149"/>
      <c r="Q338" s="149"/>
      <c r="R338" s="149"/>
      <c r="S338" s="148"/>
      <c r="T338" s="148"/>
    </row>
    <row r="339" spans="1:20" ht="16.5" customHeight="1">
      <c r="A339" s="153"/>
      <c r="B339" s="153"/>
      <c r="C339" s="88" t="s">
        <v>680</v>
      </c>
      <c r="D339" s="975" t="s">
        <v>2066</v>
      </c>
      <c r="E339" s="90"/>
      <c r="F339" s="197">
        <v>152125</v>
      </c>
      <c r="G339" s="217">
        <v>1700</v>
      </c>
      <c r="H339" s="217">
        <v>700</v>
      </c>
      <c r="I339" s="26">
        <f t="shared" ref="I339:I355" si="35">SUM(K339:T339)</f>
        <v>680</v>
      </c>
      <c r="J339" s="532">
        <f>I339/H339*100</f>
        <v>97.142857142857139</v>
      </c>
      <c r="K339" s="405"/>
      <c r="L339" s="149"/>
      <c r="M339" s="149">
        <v>680</v>
      </c>
      <c r="N339" s="149"/>
      <c r="O339" s="149"/>
      <c r="P339" s="149"/>
      <c r="Q339" s="149"/>
      <c r="R339" s="149"/>
      <c r="S339" s="149"/>
      <c r="T339" s="149"/>
    </row>
    <row r="340" spans="1:20" ht="15.75" customHeight="1">
      <c r="A340" s="153"/>
      <c r="B340" s="153"/>
      <c r="C340" s="88" t="s">
        <v>681</v>
      </c>
      <c r="D340" s="994" t="s">
        <v>2067</v>
      </c>
      <c r="E340" s="90"/>
      <c r="F340" s="197">
        <v>152115</v>
      </c>
      <c r="G340" s="217">
        <v>1000</v>
      </c>
      <c r="H340" s="217"/>
      <c r="I340" s="26">
        <f t="shared" si="35"/>
        <v>0</v>
      </c>
      <c r="J340" s="532"/>
      <c r="K340" s="405"/>
      <c r="L340" s="149"/>
      <c r="M340" s="149"/>
      <c r="N340" s="149"/>
      <c r="O340" s="149"/>
      <c r="P340" s="149"/>
      <c r="Q340" s="149"/>
      <c r="R340" s="149"/>
      <c r="S340" s="149"/>
      <c r="T340" s="149"/>
    </row>
    <row r="341" spans="1:20" ht="24.75" customHeight="1">
      <c r="A341" s="153"/>
      <c r="B341" s="153"/>
      <c r="C341" s="88" t="s">
        <v>682</v>
      </c>
      <c r="D341" s="994" t="s">
        <v>281</v>
      </c>
      <c r="E341" s="90"/>
      <c r="F341" s="197">
        <v>152122</v>
      </c>
      <c r="G341" s="217">
        <v>2000</v>
      </c>
      <c r="H341" s="217">
        <v>3623</v>
      </c>
      <c r="I341" s="26">
        <f t="shared" si="35"/>
        <v>1234</v>
      </c>
      <c r="J341" s="532">
        <f>I341/H341*100</f>
        <v>34.060171128898702</v>
      </c>
      <c r="K341" s="405"/>
      <c r="L341" s="149"/>
      <c r="M341" s="149"/>
      <c r="N341" s="149"/>
      <c r="O341" s="149"/>
      <c r="P341" s="149">
        <v>1234</v>
      </c>
      <c r="Q341" s="149"/>
      <c r="R341" s="149"/>
      <c r="S341" s="149"/>
      <c r="T341" s="149"/>
    </row>
    <row r="342" spans="1:20" ht="26.25" customHeight="1">
      <c r="A342" s="153"/>
      <c r="B342" s="153"/>
      <c r="C342" s="88" t="s">
        <v>669</v>
      </c>
      <c r="D342" s="994" t="s">
        <v>2068</v>
      </c>
      <c r="E342" s="90"/>
      <c r="F342" s="197">
        <v>152124</v>
      </c>
      <c r="G342" s="217">
        <v>3171</v>
      </c>
      <c r="H342" s="217">
        <v>3171</v>
      </c>
      <c r="I342" s="26">
        <f t="shared" si="35"/>
        <v>3170</v>
      </c>
      <c r="J342" s="532">
        <f>I342/H342*100</f>
        <v>99.968464206874813</v>
      </c>
      <c r="K342" s="405"/>
      <c r="L342" s="149"/>
      <c r="M342" s="149"/>
      <c r="N342" s="149"/>
      <c r="O342" s="149"/>
      <c r="P342" s="149">
        <v>3170</v>
      </c>
      <c r="Q342" s="149"/>
      <c r="R342" s="149"/>
      <c r="S342" s="149"/>
      <c r="T342" s="149"/>
    </row>
    <row r="343" spans="1:20" ht="15.95" customHeight="1">
      <c r="A343" s="153"/>
      <c r="B343" s="153"/>
      <c r="C343" s="88" t="s">
        <v>670</v>
      </c>
      <c r="D343" s="975" t="s">
        <v>2069</v>
      </c>
      <c r="E343" s="90"/>
      <c r="F343" s="197">
        <v>152110</v>
      </c>
      <c r="G343" s="217">
        <v>2000</v>
      </c>
      <c r="H343" s="217">
        <v>2000</v>
      </c>
      <c r="I343" s="26">
        <f t="shared" si="35"/>
        <v>1999</v>
      </c>
      <c r="J343" s="532">
        <f>I343/H343*100</f>
        <v>99.95</v>
      </c>
      <c r="K343" s="405"/>
      <c r="L343" s="149"/>
      <c r="M343" s="149"/>
      <c r="N343" s="149"/>
      <c r="O343" s="149"/>
      <c r="P343" s="149">
        <v>1999</v>
      </c>
      <c r="Q343" s="149"/>
      <c r="R343" s="149"/>
      <c r="S343" s="149"/>
      <c r="T343" s="149"/>
    </row>
    <row r="344" spans="1:20" ht="15.95" customHeight="1">
      <c r="A344" s="153"/>
      <c r="B344" s="153"/>
      <c r="C344" s="88" t="s">
        <v>294</v>
      </c>
      <c r="D344" s="975" t="s">
        <v>2070</v>
      </c>
      <c r="E344" s="90"/>
      <c r="F344" s="197">
        <v>152112</v>
      </c>
      <c r="G344" s="217">
        <v>5000</v>
      </c>
      <c r="H344" s="217">
        <v>31682</v>
      </c>
      <c r="I344" s="26">
        <f t="shared" si="35"/>
        <v>17475</v>
      </c>
      <c r="J344" s="532">
        <f>I344/H344*100</f>
        <v>55.157502682911428</v>
      </c>
      <c r="K344" s="405"/>
      <c r="L344" s="149"/>
      <c r="M344" s="149">
        <v>30</v>
      </c>
      <c r="N344" s="149"/>
      <c r="O344" s="149"/>
      <c r="P344" s="149">
        <v>17445</v>
      </c>
      <c r="Q344" s="149"/>
      <c r="R344" s="149"/>
      <c r="S344" s="149"/>
      <c r="T344" s="149"/>
    </row>
    <row r="345" spans="1:20" ht="15.95" customHeight="1">
      <c r="A345" s="153"/>
      <c r="B345" s="153"/>
      <c r="C345" s="88" t="s">
        <v>293</v>
      </c>
      <c r="D345" s="975" t="s">
        <v>284</v>
      </c>
      <c r="E345" s="90"/>
      <c r="F345" s="197">
        <v>152109</v>
      </c>
      <c r="G345" s="217">
        <v>1535</v>
      </c>
      <c r="H345" s="217"/>
      <c r="I345" s="26">
        <f t="shared" si="35"/>
        <v>0</v>
      </c>
      <c r="J345" s="532"/>
      <c r="K345" s="405"/>
      <c r="L345" s="149"/>
      <c r="M345" s="149"/>
      <c r="N345" s="149"/>
      <c r="O345" s="149"/>
      <c r="P345" s="149"/>
      <c r="Q345" s="149"/>
      <c r="R345" s="149"/>
      <c r="S345" s="149"/>
      <c r="T345" s="149"/>
    </row>
    <row r="346" spans="1:20" ht="12.95" customHeight="1">
      <c r="A346" s="153"/>
      <c r="B346" s="153"/>
      <c r="C346" s="88" t="s">
        <v>1052</v>
      </c>
      <c r="D346" s="975" t="s">
        <v>2071</v>
      </c>
      <c r="E346" s="90"/>
      <c r="F346" s="197">
        <v>154102</v>
      </c>
      <c r="G346" s="217">
        <v>3000</v>
      </c>
      <c r="H346" s="217"/>
      <c r="I346" s="26">
        <f t="shared" si="35"/>
        <v>0</v>
      </c>
      <c r="J346" s="532"/>
      <c r="K346" s="405"/>
      <c r="L346" s="149"/>
      <c r="M346" s="149"/>
      <c r="N346" s="149"/>
      <c r="O346" s="149"/>
      <c r="P346" s="149"/>
      <c r="Q346" s="149"/>
      <c r="R346" s="149"/>
      <c r="S346" s="149"/>
      <c r="T346" s="149"/>
    </row>
    <row r="347" spans="1:20" ht="16.5" customHeight="1">
      <c r="A347" s="153"/>
      <c r="B347" s="153"/>
      <c r="C347" s="88" t="s">
        <v>186</v>
      </c>
      <c r="D347" s="975" t="s">
        <v>2072</v>
      </c>
      <c r="E347" s="90"/>
      <c r="F347" s="197">
        <v>154117</v>
      </c>
      <c r="G347" s="217">
        <v>2800</v>
      </c>
      <c r="H347" s="217"/>
      <c r="I347" s="26">
        <f t="shared" si="35"/>
        <v>0</v>
      </c>
      <c r="J347" s="532"/>
      <c r="K347" s="405"/>
      <c r="L347" s="149"/>
      <c r="M347" s="149"/>
      <c r="N347" s="149"/>
      <c r="O347" s="149"/>
      <c r="P347" s="149"/>
      <c r="Q347" s="149"/>
      <c r="R347" s="149"/>
      <c r="S347" s="149"/>
      <c r="T347" s="149"/>
    </row>
    <row r="348" spans="1:20" ht="15.75" customHeight="1">
      <c r="A348" s="153"/>
      <c r="B348" s="153"/>
      <c r="C348" s="88" t="s">
        <v>179</v>
      </c>
      <c r="D348" s="975" t="s">
        <v>2073</v>
      </c>
      <c r="E348" s="90"/>
      <c r="F348" s="197">
        <v>154115</v>
      </c>
      <c r="G348" s="217">
        <v>2000</v>
      </c>
      <c r="H348" s="217"/>
      <c r="I348" s="26">
        <f t="shared" si="35"/>
        <v>0</v>
      </c>
      <c r="J348" s="532"/>
      <c r="K348" s="405"/>
      <c r="L348" s="149"/>
      <c r="M348" s="149"/>
      <c r="N348" s="149"/>
      <c r="O348" s="149"/>
      <c r="P348" s="149"/>
      <c r="Q348" s="149"/>
      <c r="R348" s="149"/>
      <c r="S348" s="149"/>
      <c r="T348" s="149"/>
    </row>
    <row r="349" spans="1:20" ht="16.5" customHeight="1">
      <c r="A349" s="153"/>
      <c r="B349" s="153"/>
      <c r="C349" s="88" t="s">
        <v>2074</v>
      </c>
      <c r="D349" s="980" t="s">
        <v>2075</v>
      </c>
      <c r="E349" s="90"/>
      <c r="F349" s="197">
        <v>152114</v>
      </c>
      <c r="G349" s="217">
        <v>1000</v>
      </c>
      <c r="H349" s="217">
        <v>1000</v>
      </c>
      <c r="I349" s="26">
        <f t="shared" si="35"/>
        <v>0</v>
      </c>
      <c r="J349" s="532">
        <f>I349/H349*100</f>
        <v>0</v>
      </c>
      <c r="K349" s="405"/>
      <c r="L349" s="149"/>
      <c r="M349" s="149"/>
      <c r="N349" s="149"/>
      <c r="O349" s="149"/>
      <c r="P349" s="149"/>
      <c r="Q349" s="149"/>
      <c r="R349" s="149"/>
      <c r="S349" s="149"/>
      <c r="T349" s="149"/>
    </row>
    <row r="350" spans="1:20" ht="24.75" customHeight="1">
      <c r="A350" s="153"/>
      <c r="B350" s="153"/>
      <c r="C350" s="88" t="s">
        <v>2076</v>
      </c>
      <c r="D350" s="985" t="s">
        <v>2077</v>
      </c>
      <c r="E350" s="90"/>
      <c r="F350" s="197">
        <v>154118</v>
      </c>
      <c r="G350" s="217">
        <v>2000</v>
      </c>
      <c r="H350" s="217">
        <v>2000</v>
      </c>
      <c r="I350" s="26">
        <f t="shared" si="35"/>
        <v>0</v>
      </c>
      <c r="J350" s="532">
        <f>I350/H350*100</f>
        <v>0</v>
      </c>
      <c r="K350" s="405"/>
      <c r="L350" s="149"/>
      <c r="M350" s="149"/>
      <c r="N350" s="149"/>
      <c r="O350" s="149"/>
      <c r="P350" s="149"/>
      <c r="Q350" s="149"/>
      <c r="R350" s="149"/>
      <c r="S350" s="149"/>
      <c r="T350" s="149"/>
    </row>
    <row r="351" spans="1:20" ht="27" customHeight="1">
      <c r="A351" s="153"/>
      <c r="B351" s="153"/>
      <c r="C351" s="88" t="s">
        <v>2078</v>
      </c>
      <c r="D351" s="985" t="s">
        <v>2079</v>
      </c>
      <c r="E351" s="90"/>
      <c r="F351" s="197">
        <v>154119</v>
      </c>
      <c r="G351" s="217">
        <v>3000</v>
      </c>
      <c r="H351" s="217"/>
      <c r="I351" s="26">
        <f t="shared" si="35"/>
        <v>0</v>
      </c>
      <c r="J351" s="532"/>
      <c r="K351" s="405"/>
      <c r="L351" s="149"/>
      <c r="M351" s="149"/>
      <c r="N351" s="149"/>
      <c r="O351" s="149"/>
      <c r="P351" s="149"/>
      <c r="Q351" s="149"/>
      <c r="R351" s="149"/>
      <c r="S351" s="149"/>
      <c r="T351" s="149"/>
    </row>
    <row r="352" spans="1:20" ht="15" customHeight="1">
      <c r="A352" s="153"/>
      <c r="B352" s="153"/>
      <c r="C352" s="88" t="s">
        <v>2080</v>
      </c>
      <c r="D352" s="981" t="s">
        <v>2081</v>
      </c>
      <c r="E352" s="90"/>
      <c r="F352" s="197">
        <v>154120</v>
      </c>
      <c r="G352" s="217">
        <v>1000</v>
      </c>
      <c r="H352" s="217">
        <v>1000</v>
      </c>
      <c r="I352" s="26">
        <f t="shared" si="35"/>
        <v>699</v>
      </c>
      <c r="J352" s="532">
        <f>I352/H352*100</f>
        <v>69.899999999999991</v>
      </c>
      <c r="K352" s="405"/>
      <c r="L352" s="149"/>
      <c r="M352" s="149"/>
      <c r="N352" s="149"/>
      <c r="O352" s="149"/>
      <c r="P352" s="149"/>
      <c r="Q352" s="149">
        <v>699</v>
      </c>
      <c r="R352" s="149"/>
      <c r="S352" s="149"/>
      <c r="T352" s="149"/>
    </row>
    <row r="353" spans="1:20" ht="25.5" customHeight="1">
      <c r="A353" s="153"/>
      <c r="B353" s="153"/>
      <c r="C353" s="12" t="s">
        <v>2254</v>
      </c>
      <c r="D353" s="586" t="s">
        <v>2255</v>
      </c>
      <c r="E353" s="13"/>
      <c r="F353" s="193">
        <v>132978</v>
      </c>
      <c r="G353" s="217"/>
      <c r="H353" s="217">
        <v>420</v>
      </c>
      <c r="I353" s="26">
        <f t="shared" si="35"/>
        <v>417</v>
      </c>
      <c r="J353" s="532">
        <f>I353/H353*100</f>
        <v>99.285714285714292</v>
      </c>
      <c r="K353" s="405"/>
      <c r="L353" s="149"/>
      <c r="M353" s="149"/>
      <c r="N353" s="149"/>
      <c r="O353" s="149"/>
      <c r="P353" s="149">
        <v>417</v>
      </c>
      <c r="Q353" s="149"/>
      <c r="R353" s="149"/>
      <c r="S353" s="149"/>
      <c r="T353" s="149"/>
    </row>
    <row r="354" spans="1:20" ht="24.75" customHeight="1">
      <c r="A354" s="153"/>
      <c r="B354" s="153"/>
      <c r="C354" s="12" t="s">
        <v>2256</v>
      </c>
      <c r="D354" s="587" t="s">
        <v>2257</v>
      </c>
      <c r="E354" s="13"/>
      <c r="F354" s="193">
        <v>154121</v>
      </c>
      <c r="G354" s="217"/>
      <c r="H354" s="217">
        <v>1168</v>
      </c>
      <c r="I354" s="26">
        <f t="shared" si="35"/>
        <v>1168</v>
      </c>
      <c r="J354" s="532">
        <f>I354/H354*100</f>
        <v>100</v>
      </c>
      <c r="K354" s="405"/>
      <c r="L354" s="149"/>
      <c r="M354" s="149"/>
      <c r="N354" s="149"/>
      <c r="O354" s="149"/>
      <c r="P354" s="149"/>
      <c r="Q354" s="149">
        <v>1168</v>
      </c>
      <c r="R354" s="149"/>
      <c r="S354" s="149"/>
      <c r="T354" s="149"/>
    </row>
    <row r="355" spans="1:20" ht="25.5" customHeight="1">
      <c r="A355" s="153"/>
      <c r="B355" s="153"/>
      <c r="C355" s="12" t="s">
        <v>2258</v>
      </c>
      <c r="D355" s="587" t="s">
        <v>2259</v>
      </c>
      <c r="E355" s="13"/>
      <c r="F355" s="193">
        <v>154122</v>
      </c>
      <c r="G355" s="217"/>
      <c r="H355" s="217">
        <v>2900</v>
      </c>
      <c r="I355" s="26">
        <f t="shared" si="35"/>
        <v>95</v>
      </c>
      <c r="J355" s="532">
        <f>I355/H355*100</f>
        <v>3.2758620689655173</v>
      </c>
      <c r="K355" s="405"/>
      <c r="L355" s="149"/>
      <c r="M355" s="149"/>
      <c r="N355" s="149"/>
      <c r="O355" s="149"/>
      <c r="P355" s="149"/>
      <c r="Q355" s="149">
        <v>95</v>
      </c>
      <c r="R355" s="149"/>
      <c r="S355" s="149"/>
      <c r="T355" s="149"/>
    </row>
    <row r="356" spans="1:20" ht="12.95" customHeight="1">
      <c r="A356" s="153"/>
      <c r="B356" s="153"/>
      <c r="C356" s="88"/>
      <c r="D356" s="15" t="s">
        <v>588</v>
      </c>
      <c r="E356" s="90"/>
      <c r="F356" s="197"/>
      <c r="G356" s="217"/>
      <c r="H356" s="217"/>
      <c r="I356" s="26"/>
      <c r="J356" s="532"/>
      <c r="K356" s="405"/>
      <c r="L356" s="148"/>
      <c r="M356" s="148"/>
      <c r="N356" s="148"/>
      <c r="O356" s="148"/>
      <c r="P356" s="149"/>
      <c r="Q356" s="149"/>
      <c r="R356" s="149"/>
      <c r="S356" s="148"/>
      <c r="T356" s="148"/>
    </row>
    <row r="357" spans="1:20" ht="23.25" customHeight="1">
      <c r="A357" s="153"/>
      <c r="B357" s="153"/>
      <c r="C357" s="88" t="s">
        <v>228</v>
      </c>
      <c r="D357" s="154" t="s">
        <v>1053</v>
      </c>
      <c r="E357" s="90"/>
      <c r="F357" s="197">
        <v>152116</v>
      </c>
      <c r="G357" s="217">
        <v>127</v>
      </c>
      <c r="H357" s="217">
        <v>1286</v>
      </c>
      <c r="I357" s="26">
        <f t="shared" ref="I357:I362" si="36">SUM(K357:T357)</f>
        <v>1286</v>
      </c>
      <c r="J357" s="532">
        <f t="shared" ref="J357:J362" si="37">I357/H357*100</f>
        <v>100</v>
      </c>
      <c r="K357" s="405"/>
      <c r="L357" s="149"/>
      <c r="M357" s="149"/>
      <c r="N357" s="149"/>
      <c r="O357" s="149"/>
      <c r="P357" s="149">
        <v>1286</v>
      </c>
      <c r="Q357" s="149"/>
      <c r="R357" s="149"/>
      <c r="S357" s="149"/>
      <c r="T357" s="149"/>
    </row>
    <row r="358" spans="1:20" ht="24" customHeight="1">
      <c r="A358" s="153"/>
      <c r="B358" s="153"/>
      <c r="C358" s="88" t="s">
        <v>1948</v>
      </c>
      <c r="D358" s="157" t="s">
        <v>938</v>
      </c>
      <c r="E358" s="90"/>
      <c r="F358" s="197">
        <v>154112</v>
      </c>
      <c r="G358" s="217">
        <v>800</v>
      </c>
      <c r="H358" s="217">
        <v>500</v>
      </c>
      <c r="I358" s="26">
        <f t="shared" si="36"/>
        <v>473</v>
      </c>
      <c r="J358" s="532">
        <f t="shared" si="37"/>
        <v>94.6</v>
      </c>
      <c r="K358" s="405"/>
      <c r="L358" s="149"/>
      <c r="M358" s="149"/>
      <c r="N358" s="149"/>
      <c r="O358" s="149"/>
      <c r="P358" s="149">
        <v>473</v>
      </c>
      <c r="Q358" s="149"/>
      <c r="R358" s="149"/>
      <c r="S358" s="149"/>
      <c r="T358" s="149"/>
    </row>
    <row r="359" spans="1:20" ht="22.5" customHeight="1">
      <c r="A359" s="153"/>
      <c r="B359" s="153"/>
      <c r="C359" s="88" t="s">
        <v>1949</v>
      </c>
      <c r="D359" s="156" t="s">
        <v>1222</v>
      </c>
      <c r="E359" s="90"/>
      <c r="F359" s="197">
        <v>154116</v>
      </c>
      <c r="G359" s="217">
        <v>7120</v>
      </c>
      <c r="H359" s="217">
        <v>7120</v>
      </c>
      <c r="I359" s="26">
        <f t="shared" si="36"/>
        <v>6738</v>
      </c>
      <c r="J359" s="532">
        <f t="shared" si="37"/>
        <v>94.634831460674164</v>
      </c>
      <c r="K359" s="405"/>
      <c r="L359" s="149"/>
      <c r="M359" s="149"/>
      <c r="N359" s="149"/>
      <c r="O359" s="149"/>
      <c r="P359" s="149"/>
      <c r="Q359" s="149">
        <v>6738</v>
      </c>
      <c r="R359" s="149"/>
      <c r="S359" s="149"/>
      <c r="T359" s="149"/>
    </row>
    <row r="360" spans="1:20" ht="16.5" customHeight="1">
      <c r="A360" s="153"/>
      <c r="B360" s="153"/>
      <c r="C360" s="88" t="s">
        <v>1950</v>
      </c>
      <c r="D360" s="95" t="s">
        <v>2082</v>
      </c>
      <c r="E360" s="90"/>
      <c r="F360" s="193">
        <v>152124</v>
      </c>
      <c r="G360" s="214">
        <v>2528</v>
      </c>
      <c r="H360" s="214">
        <v>1133</v>
      </c>
      <c r="I360" s="26">
        <f t="shared" si="36"/>
        <v>1133</v>
      </c>
      <c r="J360" s="532">
        <f t="shared" si="37"/>
        <v>100</v>
      </c>
      <c r="K360" s="405"/>
      <c r="L360" s="149"/>
      <c r="M360" s="149"/>
      <c r="N360" s="149"/>
      <c r="O360" s="149"/>
      <c r="P360" s="149">
        <v>1133</v>
      </c>
      <c r="Q360" s="149"/>
      <c r="R360" s="149"/>
      <c r="S360" s="149"/>
      <c r="T360" s="149"/>
    </row>
    <row r="361" spans="1:20" ht="41.25" customHeight="1">
      <c r="A361" s="153"/>
      <c r="B361" s="153"/>
      <c r="C361" s="88" t="s">
        <v>194</v>
      </c>
      <c r="D361" s="100" t="s">
        <v>1224</v>
      </c>
      <c r="E361" s="90"/>
      <c r="F361" s="197">
        <v>152117</v>
      </c>
      <c r="G361" s="217">
        <v>511134</v>
      </c>
      <c r="H361" s="217">
        <v>511134</v>
      </c>
      <c r="I361" s="26">
        <f t="shared" si="36"/>
        <v>393020</v>
      </c>
      <c r="J361" s="532">
        <f t="shared" si="37"/>
        <v>76.891773977078415</v>
      </c>
      <c r="K361" s="405"/>
      <c r="L361" s="149"/>
      <c r="M361" s="149">
        <v>45899</v>
      </c>
      <c r="N361" s="149"/>
      <c r="O361" s="149"/>
      <c r="P361" s="149"/>
      <c r="Q361" s="149">
        <v>347121</v>
      </c>
      <c r="R361" s="149"/>
      <c r="S361" s="149"/>
      <c r="T361" s="149"/>
    </row>
    <row r="362" spans="1:20" ht="42" customHeight="1">
      <c r="A362" s="153"/>
      <c r="B362" s="153"/>
      <c r="C362" s="88" t="s">
        <v>195</v>
      </c>
      <c r="D362" s="100" t="s">
        <v>2083</v>
      </c>
      <c r="E362" s="90"/>
      <c r="F362" s="197">
        <v>152117</v>
      </c>
      <c r="G362" s="217">
        <v>202966</v>
      </c>
      <c r="H362" s="217">
        <v>202966</v>
      </c>
      <c r="I362" s="26">
        <f t="shared" si="36"/>
        <v>202221</v>
      </c>
      <c r="J362" s="532">
        <f t="shared" si="37"/>
        <v>99.632943448656434</v>
      </c>
      <c r="K362" s="405"/>
      <c r="L362" s="149"/>
      <c r="M362" s="149"/>
      <c r="N362" s="149"/>
      <c r="O362" s="149"/>
      <c r="P362" s="149"/>
      <c r="Q362" s="149"/>
      <c r="R362" s="149">
        <v>202221</v>
      </c>
      <c r="S362" s="149"/>
      <c r="T362" s="149"/>
    </row>
    <row r="363" spans="1:20" ht="12.95" customHeight="1">
      <c r="A363" s="153"/>
      <c r="B363" s="153"/>
      <c r="C363" s="153">
        <v>2</v>
      </c>
      <c r="D363" s="442" t="s">
        <v>1225</v>
      </c>
      <c r="E363" s="90"/>
      <c r="F363" s="197"/>
      <c r="G363" s="217"/>
      <c r="H363" s="217"/>
      <c r="I363" s="26"/>
      <c r="J363" s="532"/>
      <c r="K363" s="405"/>
      <c r="L363" s="148"/>
      <c r="M363" s="148"/>
      <c r="N363" s="148"/>
      <c r="O363" s="148"/>
      <c r="P363" s="149"/>
      <c r="Q363" s="149"/>
      <c r="R363" s="149"/>
      <c r="S363" s="148"/>
      <c r="T363" s="148"/>
    </row>
    <row r="364" spans="1:20" ht="12.95" customHeight="1">
      <c r="A364" s="153"/>
      <c r="B364" s="153"/>
      <c r="C364" s="153"/>
      <c r="D364" s="15" t="s">
        <v>588</v>
      </c>
      <c r="E364" s="90"/>
      <c r="F364" s="197"/>
      <c r="G364" s="217"/>
      <c r="H364" s="217"/>
      <c r="I364" s="26"/>
      <c r="J364" s="532"/>
      <c r="K364" s="405"/>
      <c r="L364" s="148"/>
      <c r="M364" s="148"/>
      <c r="N364" s="148"/>
      <c r="O364" s="148"/>
      <c r="P364" s="149"/>
      <c r="Q364" s="149"/>
      <c r="R364" s="149"/>
      <c r="S364" s="148"/>
      <c r="T364" s="148"/>
    </row>
    <row r="365" spans="1:20" ht="12.95" customHeight="1">
      <c r="A365" s="153"/>
      <c r="B365" s="153"/>
      <c r="C365" s="88" t="s">
        <v>1227</v>
      </c>
      <c r="D365" s="154" t="s">
        <v>216</v>
      </c>
      <c r="E365" s="90"/>
      <c r="F365" s="197">
        <v>152201</v>
      </c>
      <c r="G365" s="217">
        <v>536</v>
      </c>
      <c r="H365" s="217">
        <v>536</v>
      </c>
      <c r="I365" s="26">
        <f>SUM(K365:T365)</f>
        <v>535</v>
      </c>
      <c r="J365" s="532">
        <f>I365/H365*100</f>
        <v>99.81343283582089</v>
      </c>
      <c r="K365" s="405"/>
      <c r="L365" s="149"/>
      <c r="M365" s="149"/>
      <c r="N365" s="149"/>
      <c r="O365" s="149"/>
      <c r="P365" s="149">
        <v>535</v>
      </c>
      <c r="Q365" s="149"/>
      <c r="R365" s="149"/>
      <c r="S365" s="149"/>
      <c r="T365" s="149"/>
    </row>
    <row r="366" spans="1:20" ht="12.95" customHeight="1">
      <c r="A366" s="153"/>
      <c r="B366" s="153"/>
      <c r="C366" s="88" t="s">
        <v>1227</v>
      </c>
      <c r="D366" s="154" t="s">
        <v>1226</v>
      </c>
      <c r="E366" s="90"/>
      <c r="F366" s="197">
        <v>152205</v>
      </c>
      <c r="G366" s="217">
        <v>9035</v>
      </c>
      <c r="H366" s="217"/>
      <c r="I366" s="26">
        <f>SUM(K366:T366)</f>
        <v>0</v>
      </c>
      <c r="J366" s="532"/>
      <c r="K366" s="405"/>
      <c r="L366" s="149"/>
      <c r="M366" s="149"/>
      <c r="N366" s="149"/>
      <c r="O366" s="149"/>
      <c r="P366" s="149"/>
      <c r="Q366" s="149"/>
      <c r="R366" s="149"/>
      <c r="S366" s="149"/>
      <c r="T366" s="149"/>
    </row>
    <row r="367" spans="1:20" ht="12.95" customHeight="1">
      <c r="A367" s="153"/>
      <c r="B367" s="153"/>
      <c r="C367" s="12" t="s">
        <v>2084</v>
      </c>
      <c r="D367" s="15" t="s">
        <v>2085</v>
      </c>
      <c r="E367" s="90"/>
      <c r="F367" s="197">
        <v>151804</v>
      </c>
      <c r="G367" s="217"/>
      <c r="H367" s="217"/>
      <c r="I367" s="26">
        <f>SUM(K367:T367)</f>
        <v>0</v>
      </c>
      <c r="J367" s="532"/>
      <c r="K367" s="405"/>
      <c r="L367" s="149"/>
      <c r="M367" s="149"/>
      <c r="N367" s="149"/>
      <c r="O367" s="149"/>
      <c r="P367" s="149"/>
      <c r="Q367" s="149"/>
      <c r="R367" s="149"/>
      <c r="S367" s="149"/>
      <c r="T367" s="149"/>
    </row>
    <row r="368" spans="1:20" ht="12.95" customHeight="1">
      <c r="A368" s="153"/>
      <c r="B368" s="153"/>
      <c r="C368" s="153" t="s">
        <v>685</v>
      </c>
      <c r="D368" s="443" t="s">
        <v>1228</v>
      </c>
      <c r="E368" s="90"/>
      <c r="F368" s="197"/>
      <c r="G368" s="217"/>
      <c r="H368" s="217"/>
      <c r="I368" s="26"/>
      <c r="J368" s="532"/>
      <c r="K368" s="405"/>
      <c r="L368" s="148"/>
      <c r="M368" s="148"/>
      <c r="N368" s="148"/>
      <c r="O368" s="148"/>
      <c r="P368" s="149"/>
      <c r="Q368" s="149"/>
      <c r="R368" s="149"/>
      <c r="S368" s="148"/>
      <c r="T368" s="148"/>
    </row>
    <row r="369" spans="1:20" ht="12.95" customHeight="1">
      <c r="A369" s="153"/>
      <c r="B369" s="153"/>
      <c r="C369" s="88" t="s">
        <v>689</v>
      </c>
      <c r="D369" s="992" t="s">
        <v>2086</v>
      </c>
      <c r="E369" s="90"/>
      <c r="F369" s="197">
        <v>152325</v>
      </c>
      <c r="G369" s="217">
        <v>223</v>
      </c>
      <c r="H369" s="217">
        <v>223</v>
      </c>
      <c r="I369" s="26">
        <f t="shared" ref="I369:I379" si="38">SUM(K369:T369)</f>
        <v>222</v>
      </c>
      <c r="J369" s="532">
        <f t="shared" ref="J369:J379" si="39">I369/H369*100</f>
        <v>99.551569506726452</v>
      </c>
      <c r="K369" s="405"/>
      <c r="L369" s="149"/>
      <c r="M369" s="149"/>
      <c r="N369" s="149"/>
      <c r="O369" s="149"/>
      <c r="P369" s="149">
        <v>222</v>
      </c>
      <c r="Q369" s="149"/>
      <c r="R369" s="149"/>
      <c r="S369" s="149"/>
      <c r="T369" s="149"/>
    </row>
    <row r="370" spans="1:20" ht="12.95" customHeight="1">
      <c r="A370" s="153"/>
      <c r="B370" s="153"/>
      <c r="C370" s="88" t="s">
        <v>690</v>
      </c>
      <c r="D370" s="993" t="s">
        <v>2087</v>
      </c>
      <c r="E370" s="90"/>
      <c r="F370" s="197">
        <v>152326</v>
      </c>
      <c r="G370" s="217">
        <v>1400</v>
      </c>
      <c r="H370" s="217">
        <v>1400</v>
      </c>
      <c r="I370" s="26">
        <f t="shared" si="38"/>
        <v>1378</v>
      </c>
      <c r="J370" s="532">
        <f t="shared" si="39"/>
        <v>98.428571428571431</v>
      </c>
      <c r="K370" s="405"/>
      <c r="L370" s="149"/>
      <c r="M370" s="149"/>
      <c r="N370" s="149"/>
      <c r="O370" s="149"/>
      <c r="P370" s="149">
        <v>1378</v>
      </c>
      <c r="Q370" s="149"/>
      <c r="R370" s="149"/>
      <c r="S370" s="149"/>
      <c r="T370" s="149"/>
    </row>
    <row r="371" spans="1:20" ht="12.95" customHeight="1">
      <c r="A371" s="153"/>
      <c r="B371" s="153"/>
      <c r="C371" s="88" t="s">
        <v>999</v>
      </c>
      <c r="D371" s="993" t="s">
        <v>2088</v>
      </c>
      <c r="E371" s="90"/>
      <c r="F371" s="197">
        <v>152327</v>
      </c>
      <c r="G371" s="217">
        <v>1000</v>
      </c>
      <c r="H371" s="217">
        <v>1119</v>
      </c>
      <c r="I371" s="26">
        <f t="shared" si="38"/>
        <v>1119</v>
      </c>
      <c r="J371" s="532">
        <f t="shared" si="39"/>
        <v>100</v>
      </c>
      <c r="K371" s="405"/>
      <c r="L371" s="149"/>
      <c r="M371" s="149"/>
      <c r="N371" s="149"/>
      <c r="O371" s="149"/>
      <c r="P371" s="149">
        <v>1119</v>
      </c>
      <c r="Q371" s="149"/>
      <c r="R371" s="149"/>
      <c r="S371" s="149"/>
      <c r="T371" s="149"/>
    </row>
    <row r="372" spans="1:20" ht="12.95" customHeight="1">
      <c r="A372" s="153"/>
      <c r="B372" s="153"/>
      <c r="C372" s="88" t="s">
        <v>221</v>
      </c>
      <c r="D372" s="993" t="s">
        <v>2089</v>
      </c>
      <c r="E372" s="90"/>
      <c r="F372" s="197">
        <v>152328</v>
      </c>
      <c r="G372" s="217">
        <v>700</v>
      </c>
      <c r="H372" s="217">
        <v>707</v>
      </c>
      <c r="I372" s="26">
        <f t="shared" si="38"/>
        <v>706</v>
      </c>
      <c r="J372" s="532">
        <f t="shared" si="39"/>
        <v>99.858557284299849</v>
      </c>
      <c r="K372" s="405"/>
      <c r="L372" s="149"/>
      <c r="M372" s="149"/>
      <c r="N372" s="149"/>
      <c r="O372" s="149"/>
      <c r="P372" s="149">
        <v>706</v>
      </c>
      <c r="Q372" s="149"/>
      <c r="R372" s="149"/>
      <c r="S372" s="149"/>
      <c r="T372" s="149"/>
    </row>
    <row r="373" spans="1:20" ht="12.95" customHeight="1">
      <c r="A373" s="153"/>
      <c r="B373" s="153"/>
      <c r="C373" s="88" t="s">
        <v>315</v>
      </c>
      <c r="D373" s="993" t="s">
        <v>2090</v>
      </c>
      <c r="E373" s="90"/>
      <c r="F373" s="197">
        <v>152329</v>
      </c>
      <c r="G373" s="217">
        <v>4500</v>
      </c>
      <c r="H373" s="217">
        <v>2394</v>
      </c>
      <c r="I373" s="26">
        <f t="shared" si="38"/>
        <v>2394</v>
      </c>
      <c r="J373" s="532">
        <f t="shared" si="39"/>
        <v>100</v>
      </c>
      <c r="K373" s="405"/>
      <c r="L373" s="149"/>
      <c r="M373" s="149"/>
      <c r="N373" s="149"/>
      <c r="O373" s="149"/>
      <c r="P373" s="149">
        <v>2394</v>
      </c>
      <c r="Q373" s="149"/>
      <c r="R373" s="149"/>
      <c r="S373" s="149"/>
      <c r="T373" s="149"/>
    </row>
    <row r="374" spans="1:20" ht="12.95" customHeight="1">
      <c r="A374" s="153"/>
      <c r="B374" s="153"/>
      <c r="C374" s="88" t="s">
        <v>316</v>
      </c>
      <c r="D374" s="993" t="s">
        <v>2091</v>
      </c>
      <c r="E374" s="90"/>
      <c r="F374" s="197">
        <v>152330</v>
      </c>
      <c r="G374" s="217">
        <v>1500</v>
      </c>
      <c r="H374" s="217">
        <v>1251</v>
      </c>
      <c r="I374" s="26">
        <f t="shared" si="38"/>
        <v>1251</v>
      </c>
      <c r="J374" s="532">
        <f t="shared" si="39"/>
        <v>100</v>
      </c>
      <c r="K374" s="405"/>
      <c r="L374" s="149"/>
      <c r="M374" s="149"/>
      <c r="N374" s="149"/>
      <c r="O374" s="149"/>
      <c r="P374" s="149">
        <v>1251</v>
      </c>
      <c r="Q374" s="149"/>
      <c r="R374" s="149"/>
      <c r="S374" s="149"/>
      <c r="T374" s="149"/>
    </row>
    <row r="375" spans="1:20" ht="18.75" customHeight="1">
      <c r="A375" s="153"/>
      <c r="B375" s="153"/>
      <c r="C375" s="88" t="s">
        <v>317</v>
      </c>
      <c r="D375" s="993" t="s">
        <v>2092</v>
      </c>
      <c r="E375" s="90"/>
      <c r="F375" s="197">
        <v>152331</v>
      </c>
      <c r="G375" s="217">
        <v>1000</v>
      </c>
      <c r="H375" s="217">
        <v>499</v>
      </c>
      <c r="I375" s="26">
        <f t="shared" si="38"/>
        <v>499</v>
      </c>
      <c r="J375" s="532">
        <f t="shared" si="39"/>
        <v>100</v>
      </c>
      <c r="K375" s="405"/>
      <c r="L375" s="149"/>
      <c r="M375" s="149"/>
      <c r="N375" s="149"/>
      <c r="O375" s="149"/>
      <c r="P375" s="149"/>
      <c r="Q375" s="149">
        <v>499</v>
      </c>
      <c r="R375" s="149"/>
      <c r="S375" s="149"/>
      <c r="T375" s="149"/>
    </row>
    <row r="376" spans="1:20" ht="26.25" customHeight="1">
      <c r="A376" s="153"/>
      <c r="B376" s="153"/>
      <c r="C376" s="88" t="s">
        <v>2093</v>
      </c>
      <c r="D376" s="980" t="s">
        <v>2094</v>
      </c>
      <c r="E376" s="90"/>
      <c r="F376" s="197">
        <v>152316</v>
      </c>
      <c r="G376" s="217">
        <v>1000</v>
      </c>
      <c r="H376" s="217">
        <v>1000</v>
      </c>
      <c r="I376" s="26">
        <f t="shared" si="38"/>
        <v>1000</v>
      </c>
      <c r="J376" s="532">
        <f t="shared" si="39"/>
        <v>100</v>
      </c>
      <c r="K376" s="405"/>
      <c r="L376" s="149"/>
      <c r="M376" s="149"/>
      <c r="N376" s="149"/>
      <c r="O376" s="149"/>
      <c r="P376" s="149">
        <v>777</v>
      </c>
      <c r="Q376" s="149">
        <v>223</v>
      </c>
      <c r="R376" s="149"/>
      <c r="S376" s="149"/>
      <c r="T376" s="149"/>
    </row>
    <row r="377" spans="1:20" ht="12.95" customHeight="1">
      <c r="A377" s="153"/>
      <c r="B377" s="153"/>
      <c r="C377" s="88" t="s">
        <v>2095</v>
      </c>
      <c r="D377" s="981" t="s">
        <v>2096</v>
      </c>
      <c r="E377" s="90"/>
      <c r="F377" s="197">
        <v>152320</v>
      </c>
      <c r="G377" s="217">
        <v>750</v>
      </c>
      <c r="H377" s="217">
        <v>750</v>
      </c>
      <c r="I377" s="26">
        <f t="shared" si="38"/>
        <v>737</v>
      </c>
      <c r="J377" s="532">
        <f t="shared" si="39"/>
        <v>98.266666666666666</v>
      </c>
      <c r="K377" s="405"/>
      <c r="L377" s="149"/>
      <c r="M377" s="149"/>
      <c r="N377" s="149"/>
      <c r="O377" s="149"/>
      <c r="P377" s="149">
        <v>737</v>
      </c>
      <c r="Q377" s="149"/>
      <c r="R377" s="149"/>
      <c r="S377" s="149"/>
      <c r="T377" s="149"/>
    </row>
    <row r="378" spans="1:20" ht="12.95" customHeight="1">
      <c r="A378" s="153"/>
      <c r="B378" s="153"/>
      <c r="C378" s="88" t="s">
        <v>2097</v>
      </c>
      <c r="D378" s="981" t="s">
        <v>2098</v>
      </c>
      <c r="E378" s="90"/>
      <c r="F378" s="197">
        <v>152332</v>
      </c>
      <c r="G378" s="217">
        <v>750</v>
      </c>
      <c r="H378" s="217">
        <v>750</v>
      </c>
      <c r="I378" s="26">
        <f t="shared" si="38"/>
        <v>0</v>
      </c>
      <c r="J378" s="532">
        <f t="shared" si="39"/>
        <v>0</v>
      </c>
      <c r="K378" s="405"/>
      <c r="L378" s="149"/>
      <c r="M378" s="149"/>
      <c r="N378" s="149"/>
      <c r="O378" s="149"/>
      <c r="P378" s="149"/>
      <c r="Q378" s="149"/>
      <c r="R378" s="149"/>
      <c r="S378" s="149"/>
      <c r="T378" s="149"/>
    </row>
    <row r="379" spans="1:20" ht="29.25" customHeight="1">
      <c r="A379" s="89"/>
      <c r="B379" s="153"/>
      <c r="C379" s="88" t="s">
        <v>2099</v>
      </c>
      <c r="D379" s="444" t="s">
        <v>2100</v>
      </c>
      <c r="E379" s="90" t="s">
        <v>211</v>
      </c>
      <c r="F379" s="197">
        <v>162975</v>
      </c>
      <c r="G379" s="217">
        <v>8000</v>
      </c>
      <c r="H379" s="217">
        <v>8000</v>
      </c>
      <c r="I379" s="26">
        <f t="shared" si="38"/>
        <v>7182</v>
      </c>
      <c r="J379" s="532">
        <f t="shared" si="39"/>
        <v>89.775000000000006</v>
      </c>
      <c r="K379" s="405"/>
      <c r="L379" s="149"/>
      <c r="M379" s="149"/>
      <c r="N379" s="149"/>
      <c r="O379" s="149"/>
      <c r="P379" s="149">
        <v>7182</v>
      </c>
      <c r="Q379" s="149"/>
      <c r="R379" s="149"/>
      <c r="S379" s="149"/>
      <c r="T379" s="149"/>
    </row>
    <row r="380" spans="1:20" ht="12.95" customHeight="1">
      <c r="A380" s="153"/>
      <c r="B380" s="153"/>
      <c r="C380" s="153"/>
      <c r="D380" s="15" t="s">
        <v>588</v>
      </c>
      <c r="E380" s="90"/>
      <c r="F380" s="197"/>
      <c r="G380" s="217"/>
      <c r="H380" s="217"/>
      <c r="I380" s="26"/>
      <c r="J380" s="532"/>
      <c r="K380" s="405"/>
      <c r="L380" s="148"/>
      <c r="M380" s="148"/>
      <c r="N380" s="148"/>
      <c r="O380" s="148"/>
      <c r="P380" s="149"/>
      <c r="Q380" s="149"/>
      <c r="R380" s="149"/>
      <c r="S380" s="148"/>
      <c r="T380" s="148"/>
    </row>
    <row r="381" spans="1:20" ht="12.95" customHeight="1">
      <c r="A381" s="153"/>
      <c r="B381" s="153"/>
      <c r="C381" s="88" t="s">
        <v>1055</v>
      </c>
      <c r="D381" s="72" t="s">
        <v>1054</v>
      </c>
      <c r="E381" s="90"/>
      <c r="F381" s="197">
        <v>152315</v>
      </c>
      <c r="G381" s="217">
        <v>14509</v>
      </c>
      <c r="H381" s="217">
        <v>16366</v>
      </c>
      <c r="I381" s="26">
        <f>SUM(K381:T381)</f>
        <v>10994</v>
      </c>
      <c r="J381" s="532">
        <f>I381/H381*100</f>
        <v>67.175852376878893</v>
      </c>
      <c r="K381" s="405"/>
      <c r="L381" s="149"/>
      <c r="M381" s="149"/>
      <c r="N381" s="149"/>
      <c r="O381" s="149"/>
      <c r="P381" s="149">
        <v>10994</v>
      </c>
      <c r="Q381" s="149"/>
      <c r="R381" s="149"/>
      <c r="S381" s="149"/>
      <c r="T381" s="149"/>
    </row>
    <row r="382" spans="1:20" ht="12.95" customHeight="1">
      <c r="A382" s="153"/>
      <c r="B382" s="153"/>
      <c r="C382" s="88" t="s">
        <v>902</v>
      </c>
      <c r="D382" s="86" t="s">
        <v>1229</v>
      </c>
      <c r="E382" s="90"/>
      <c r="F382" s="197">
        <v>152323</v>
      </c>
      <c r="G382" s="217">
        <v>2756</v>
      </c>
      <c r="H382" s="217">
        <v>2756</v>
      </c>
      <c r="I382" s="26">
        <f>SUM(K382:T382)</f>
        <v>2756</v>
      </c>
      <c r="J382" s="532">
        <f>I382/H382*100</f>
        <v>100</v>
      </c>
      <c r="K382" s="405"/>
      <c r="L382" s="149"/>
      <c r="M382" s="149"/>
      <c r="N382" s="149"/>
      <c r="O382" s="149"/>
      <c r="P382" s="149">
        <v>2756</v>
      </c>
      <c r="Q382" s="149"/>
      <c r="R382" s="149"/>
      <c r="S382" s="149"/>
      <c r="T382" s="149"/>
    </row>
    <row r="383" spans="1:20" ht="12.95" customHeight="1">
      <c r="A383" s="153"/>
      <c r="B383" s="153"/>
      <c r="C383" s="153" t="s">
        <v>686</v>
      </c>
      <c r="D383" s="445" t="s">
        <v>2101</v>
      </c>
      <c r="E383" s="90"/>
      <c r="F383" s="197"/>
      <c r="G383" s="217"/>
      <c r="H383" s="217"/>
      <c r="I383" s="26"/>
      <c r="J383" s="532"/>
      <c r="K383" s="405"/>
      <c r="L383" s="148"/>
      <c r="M383" s="148"/>
      <c r="N383" s="148"/>
      <c r="O383" s="148"/>
      <c r="P383" s="149"/>
      <c r="Q383" s="149"/>
      <c r="R383" s="149"/>
      <c r="S383" s="148"/>
      <c r="T383" s="148"/>
    </row>
    <row r="384" spans="1:20" ht="15.95" customHeight="1">
      <c r="A384" s="153"/>
      <c r="B384" s="153"/>
      <c r="C384" s="88" t="s">
        <v>1201</v>
      </c>
      <c r="D384" s="987" t="s">
        <v>286</v>
      </c>
      <c r="E384" s="90"/>
      <c r="F384" s="197">
        <v>152406</v>
      </c>
      <c r="G384" s="217">
        <v>3000</v>
      </c>
      <c r="H384" s="217">
        <v>3434</v>
      </c>
      <c r="I384" s="26">
        <f t="shared" ref="I384:I415" si="40">SUM(K384:T384)</f>
        <v>3431</v>
      </c>
      <c r="J384" s="532">
        <f t="shared" ref="J384:J393" si="41">I384/H384*100</f>
        <v>99.912638322655795</v>
      </c>
      <c r="K384" s="405"/>
      <c r="L384" s="149"/>
      <c r="M384" s="149">
        <v>3431</v>
      </c>
      <c r="N384" s="149"/>
      <c r="O384" s="149"/>
      <c r="P384" s="149"/>
      <c r="Q384" s="149"/>
      <c r="R384" s="149"/>
      <c r="S384" s="149"/>
      <c r="T384" s="149"/>
    </row>
    <row r="385" spans="1:20" ht="15.95" customHeight="1">
      <c r="A385" s="153"/>
      <c r="B385" s="153"/>
      <c r="C385" s="88" t="s">
        <v>1202</v>
      </c>
      <c r="D385" s="987" t="s">
        <v>2102</v>
      </c>
      <c r="E385" s="90"/>
      <c r="F385" s="197">
        <v>152452</v>
      </c>
      <c r="G385" s="217">
        <v>2000</v>
      </c>
      <c r="H385" s="217">
        <v>2000</v>
      </c>
      <c r="I385" s="26">
        <f t="shared" si="40"/>
        <v>981</v>
      </c>
      <c r="J385" s="532">
        <f t="shared" si="41"/>
        <v>49.05</v>
      </c>
      <c r="K385" s="405"/>
      <c r="L385" s="149"/>
      <c r="M385" s="149"/>
      <c r="N385" s="149"/>
      <c r="O385" s="149"/>
      <c r="P385" s="149"/>
      <c r="Q385" s="149"/>
      <c r="R385" s="149">
        <v>981</v>
      </c>
      <c r="S385" s="149"/>
      <c r="T385" s="149"/>
    </row>
    <row r="386" spans="1:20" ht="15.95" customHeight="1">
      <c r="A386" s="153"/>
      <c r="B386" s="153"/>
      <c r="C386" s="88" t="s">
        <v>1203</v>
      </c>
      <c r="D386" s="987" t="s">
        <v>2103</v>
      </c>
      <c r="E386" s="90"/>
      <c r="F386" s="197">
        <v>154404</v>
      </c>
      <c r="G386" s="217">
        <v>5000</v>
      </c>
      <c r="H386" s="217">
        <v>4808</v>
      </c>
      <c r="I386" s="26">
        <f t="shared" si="40"/>
        <v>4808</v>
      </c>
      <c r="J386" s="532">
        <f t="shared" si="41"/>
        <v>100</v>
      </c>
      <c r="K386" s="405"/>
      <c r="L386" s="149"/>
      <c r="M386" s="149"/>
      <c r="N386" s="149"/>
      <c r="O386" s="149"/>
      <c r="P386" s="149"/>
      <c r="Q386" s="149">
        <v>4808</v>
      </c>
      <c r="R386" s="149"/>
      <c r="S386" s="149"/>
      <c r="T386" s="149"/>
    </row>
    <row r="387" spans="1:20" ht="15.95" customHeight="1">
      <c r="A387" s="153"/>
      <c r="B387" s="153"/>
      <c r="C387" s="88" t="s">
        <v>1204</v>
      </c>
      <c r="D387" s="987" t="s">
        <v>2104</v>
      </c>
      <c r="E387" s="90"/>
      <c r="F387" s="197">
        <v>155444</v>
      </c>
      <c r="G387" s="217">
        <v>3000</v>
      </c>
      <c r="H387" s="217">
        <v>3000</v>
      </c>
      <c r="I387" s="26">
        <f t="shared" si="40"/>
        <v>3000</v>
      </c>
      <c r="J387" s="532">
        <f t="shared" si="41"/>
        <v>100</v>
      </c>
      <c r="K387" s="405"/>
      <c r="L387" s="149"/>
      <c r="M387" s="149"/>
      <c r="N387" s="149"/>
      <c r="O387" s="149"/>
      <c r="P387" s="149"/>
      <c r="Q387" s="149">
        <v>3000</v>
      </c>
      <c r="R387" s="149"/>
      <c r="S387" s="149"/>
      <c r="T387" s="149"/>
    </row>
    <row r="388" spans="1:20" ht="15.95" customHeight="1">
      <c r="A388" s="153"/>
      <c r="B388" s="153"/>
      <c r="C388" s="88" t="s">
        <v>1205</v>
      </c>
      <c r="D388" s="987" t="s">
        <v>2105</v>
      </c>
      <c r="E388" s="90"/>
      <c r="F388" s="197">
        <v>155445</v>
      </c>
      <c r="G388" s="217">
        <v>5000</v>
      </c>
      <c r="H388" s="217">
        <v>4951</v>
      </c>
      <c r="I388" s="26">
        <f t="shared" si="40"/>
        <v>4951</v>
      </c>
      <c r="J388" s="532">
        <f t="shared" si="41"/>
        <v>100</v>
      </c>
      <c r="K388" s="405"/>
      <c r="L388" s="149"/>
      <c r="M388" s="149"/>
      <c r="N388" s="149"/>
      <c r="O388" s="149"/>
      <c r="P388" s="149"/>
      <c r="Q388" s="149">
        <v>4951</v>
      </c>
      <c r="R388" s="149"/>
      <c r="S388" s="149"/>
      <c r="T388" s="149"/>
    </row>
    <row r="389" spans="1:20" ht="15.95" customHeight="1">
      <c r="A389" s="153"/>
      <c r="B389" s="153"/>
      <c r="C389" s="88" t="s">
        <v>1206</v>
      </c>
      <c r="D389" s="987" t="s">
        <v>633</v>
      </c>
      <c r="E389" s="90"/>
      <c r="F389" s="197">
        <v>154485</v>
      </c>
      <c r="G389" s="217">
        <v>10000</v>
      </c>
      <c r="H389" s="217">
        <v>2825</v>
      </c>
      <c r="I389" s="26">
        <f t="shared" si="40"/>
        <v>505</v>
      </c>
      <c r="J389" s="532">
        <f t="shared" si="41"/>
        <v>17.876106194690266</v>
      </c>
      <c r="K389" s="405"/>
      <c r="L389" s="149"/>
      <c r="M389" s="149"/>
      <c r="N389" s="149"/>
      <c r="O389" s="149"/>
      <c r="P389" s="149"/>
      <c r="Q389" s="149">
        <v>505</v>
      </c>
      <c r="R389" s="149"/>
      <c r="S389" s="149"/>
      <c r="T389" s="149"/>
    </row>
    <row r="390" spans="1:20" ht="15.95" customHeight="1">
      <c r="A390" s="153"/>
      <c r="B390" s="153"/>
      <c r="C390" s="88" t="s">
        <v>1207</v>
      </c>
      <c r="D390" s="987" t="s">
        <v>2106</v>
      </c>
      <c r="E390" s="90"/>
      <c r="F390" s="197">
        <v>154493</v>
      </c>
      <c r="G390" s="217">
        <v>5000</v>
      </c>
      <c r="H390" s="217">
        <v>4936</v>
      </c>
      <c r="I390" s="26">
        <f t="shared" si="40"/>
        <v>4935</v>
      </c>
      <c r="J390" s="532">
        <f t="shared" si="41"/>
        <v>99.979740680713121</v>
      </c>
      <c r="K390" s="405"/>
      <c r="L390" s="149"/>
      <c r="M390" s="149"/>
      <c r="N390" s="149"/>
      <c r="O390" s="149"/>
      <c r="P390" s="149"/>
      <c r="Q390" s="149">
        <v>4935</v>
      </c>
      <c r="R390" s="149"/>
      <c r="S390" s="149"/>
      <c r="T390" s="149"/>
    </row>
    <row r="391" spans="1:20" ht="15.95" customHeight="1">
      <c r="A391" s="153"/>
      <c r="B391" s="153"/>
      <c r="C391" s="88" t="s">
        <v>987</v>
      </c>
      <c r="D391" s="988" t="s">
        <v>2107</v>
      </c>
      <c r="E391" s="90"/>
      <c r="F391" s="197">
        <v>155446</v>
      </c>
      <c r="G391" s="217">
        <v>2000</v>
      </c>
      <c r="H391" s="217">
        <v>1986</v>
      </c>
      <c r="I391" s="26">
        <f t="shared" si="40"/>
        <v>1985</v>
      </c>
      <c r="J391" s="532">
        <f t="shared" si="41"/>
        <v>99.949647532729102</v>
      </c>
      <c r="K391" s="405"/>
      <c r="L391" s="149"/>
      <c r="M391" s="149"/>
      <c r="N391" s="149"/>
      <c r="O391" s="149"/>
      <c r="P391" s="149"/>
      <c r="Q391" s="149">
        <v>1985</v>
      </c>
      <c r="R391" s="149"/>
      <c r="S391" s="149"/>
      <c r="T391" s="149"/>
    </row>
    <row r="392" spans="1:20" ht="15.95" customHeight="1">
      <c r="A392" s="153"/>
      <c r="B392" s="153"/>
      <c r="C392" s="88" t="s">
        <v>988</v>
      </c>
      <c r="D392" s="988" t="s">
        <v>2108</v>
      </c>
      <c r="E392" s="90"/>
      <c r="F392" s="197">
        <v>155416</v>
      </c>
      <c r="G392" s="217">
        <v>3000</v>
      </c>
      <c r="H392" s="217">
        <v>3000</v>
      </c>
      <c r="I392" s="26">
        <f t="shared" si="40"/>
        <v>3000</v>
      </c>
      <c r="J392" s="532">
        <f t="shared" si="41"/>
        <v>100</v>
      </c>
      <c r="K392" s="405"/>
      <c r="L392" s="149"/>
      <c r="M392" s="149"/>
      <c r="N392" s="149"/>
      <c r="O392" s="149"/>
      <c r="P392" s="149"/>
      <c r="Q392" s="149">
        <v>3000</v>
      </c>
      <c r="R392" s="149"/>
      <c r="S392" s="149"/>
      <c r="T392" s="149"/>
    </row>
    <row r="393" spans="1:20" ht="15.95" customHeight="1">
      <c r="A393" s="153"/>
      <c r="B393" s="153"/>
      <c r="C393" s="88" t="s">
        <v>989</v>
      </c>
      <c r="D393" s="987" t="s">
        <v>2110</v>
      </c>
      <c r="E393" s="90"/>
      <c r="F393" s="197">
        <v>155447</v>
      </c>
      <c r="G393" s="217">
        <v>3500</v>
      </c>
      <c r="H393" s="217">
        <v>5233</v>
      </c>
      <c r="I393" s="26">
        <f t="shared" si="40"/>
        <v>5233</v>
      </c>
      <c r="J393" s="532">
        <f t="shared" si="41"/>
        <v>100</v>
      </c>
      <c r="K393" s="405"/>
      <c r="L393" s="149"/>
      <c r="M393" s="149"/>
      <c r="N393" s="149"/>
      <c r="O393" s="149"/>
      <c r="P393" s="149"/>
      <c r="Q393" s="149">
        <v>5233</v>
      </c>
      <c r="R393" s="149"/>
      <c r="S393" s="149"/>
      <c r="T393" s="149"/>
    </row>
    <row r="394" spans="1:20" ht="26.25" customHeight="1">
      <c r="A394" s="153"/>
      <c r="B394" s="153"/>
      <c r="C394" s="88" t="s">
        <v>990</v>
      </c>
      <c r="D394" s="987" t="s">
        <v>2111</v>
      </c>
      <c r="E394" s="90"/>
      <c r="F394" s="193">
        <v>154412</v>
      </c>
      <c r="G394" s="214">
        <v>10000</v>
      </c>
      <c r="H394" s="214"/>
      <c r="I394" s="26">
        <f t="shared" si="40"/>
        <v>0</v>
      </c>
      <c r="J394" s="532"/>
      <c r="K394" s="405"/>
      <c r="L394" s="149"/>
      <c r="M394" s="149"/>
      <c r="N394" s="149"/>
      <c r="O394" s="149"/>
      <c r="P394" s="149"/>
      <c r="Q394" s="149"/>
      <c r="R394" s="149"/>
      <c r="S394" s="149"/>
      <c r="T394" s="149"/>
    </row>
    <row r="395" spans="1:20" ht="15.95" customHeight="1">
      <c r="A395" s="153"/>
      <c r="B395" s="153"/>
      <c r="C395" s="88" t="s">
        <v>991</v>
      </c>
      <c r="D395" s="987" t="s">
        <v>2112</v>
      </c>
      <c r="E395" s="90"/>
      <c r="F395" s="197">
        <v>154487</v>
      </c>
      <c r="G395" s="217">
        <v>1800</v>
      </c>
      <c r="H395" s="217"/>
      <c r="I395" s="26">
        <f t="shared" si="40"/>
        <v>0</v>
      </c>
      <c r="J395" s="532"/>
      <c r="K395" s="405"/>
      <c r="L395" s="149"/>
      <c r="M395" s="149"/>
      <c r="N395" s="149"/>
      <c r="O395" s="149"/>
      <c r="P395" s="149"/>
      <c r="Q395" s="149"/>
      <c r="R395" s="149"/>
      <c r="S395" s="149"/>
      <c r="T395" s="149"/>
    </row>
    <row r="396" spans="1:20" ht="15.95" customHeight="1">
      <c r="A396" s="153"/>
      <c r="B396" s="153"/>
      <c r="C396" s="88" t="s">
        <v>992</v>
      </c>
      <c r="D396" s="987" t="s">
        <v>2113</v>
      </c>
      <c r="E396" s="90"/>
      <c r="F396" s="197">
        <v>155448</v>
      </c>
      <c r="G396" s="217">
        <v>3000</v>
      </c>
      <c r="H396" s="217">
        <v>3000</v>
      </c>
      <c r="I396" s="26">
        <f t="shared" si="40"/>
        <v>2989</v>
      </c>
      <c r="J396" s="532">
        <f t="shared" ref="J396:J416" si="42">I396/H396*100</f>
        <v>99.633333333333326</v>
      </c>
      <c r="K396" s="405"/>
      <c r="L396" s="149"/>
      <c r="M396" s="149"/>
      <c r="N396" s="149"/>
      <c r="O396" s="149"/>
      <c r="P396" s="149"/>
      <c r="Q396" s="149">
        <v>2989</v>
      </c>
      <c r="R396" s="149"/>
      <c r="S396" s="149"/>
      <c r="T396" s="149"/>
    </row>
    <row r="397" spans="1:20" ht="24.75" customHeight="1">
      <c r="A397" s="153"/>
      <c r="B397" s="153"/>
      <c r="C397" s="88" t="s">
        <v>993</v>
      </c>
      <c r="D397" s="987" t="s">
        <v>2114</v>
      </c>
      <c r="E397" s="90"/>
      <c r="F397" s="197">
        <v>155449</v>
      </c>
      <c r="G397" s="217">
        <v>3500</v>
      </c>
      <c r="H397" s="217">
        <v>3500</v>
      </c>
      <c r="I397" s="26">
        <f t="shared" si="40"/>
        <v>3476</v>
      </c>
      <c r="J397" s="532">
        <f t="shared" si="42"/>
        <v>99.314285714285717</v>
      </c>
      <c r="K397" s="405"/>
      <c r="L397" s="149"/>
      <c r="M397" s="149"/>
      <c r="N397" s="149"/>
      <c r="O397" s="149"/>
      <c r="P397" s="149"/>
      <c r="Q397" s="149">
        <v>3476</v>
      </c>
      <c r="R397" s="149"/>
      <c r="S397" s="149"/>
      <c r="T397" s="149"/>
    </row>
    <row r="398" spans="1:20" ht="15.95" customHeight="1">
      <c r="A398" s="153"/>
      <c r="B398" s="153"/>
      <c r="C398" s="88" t="s">
        <v>994</v>
      </c>
      <c r="D398" s="981" t="s">
        <v>2115</v>
      </c>
      <c r="E398" s="90"/>
      <c r="F398" s="197">
        <v>154492</v>
      </c>
      <c r="G398" s="217">
        <v>6500</v>
      </c>
      <c r="H398" s="217">
        <v>6500</v>
      </c>
      <c r="I398" s="26">
        <f t="shared" si="40"/>
        <v>6068</v>
      </c>
      <c r="J398" s="532">
        <f t="shared" si="42"/>
        <v>93.353846153846149</v>
      </c>
      <c r="K398" s="405"/>
      <c r="L398" s="149"/>
      <c r="M398" s="149"/>
      <c r="N398" s="149"/>
      <c r="O398" s="149"/>
      <c r="P398" s="149"/>
      <c r="Q398" s="149">
        <v>6068</v>
      </c>
      <c r="R398" s="149"/>
      <c r="S398" s="149"/>
      <c r="T398" s="149"/>
    </row>
    <row r="399" spans="1:20" ht="15.95" customHeight="1">
      <c r="A399" s="153"/>
      <c r="B399" s="153"/>
      <c r="C399" s="88" t="s">
        <v>671</v>
      </c>
      <c r="D399" s="987" t="s">
        <v>2116</v>
      </c>
      <c r="E399" s="90"/>
      <c r="F399" s="197">
        <v>155450</v>
      </c>
      <c r="G399" s="217">
        <v>4000</v>
      </c>
      <c r="H399" s="217">
        <v>4412</v>
      </c>
      <c r="I399" s="26">
        <f t="shared" si="40"/>
        <v>4411</v>
      </c>
      <c r="J399" s="532">
        <f t="shared" si="42"/>
        <v>99.977334542157749</v>
      </c>
      <c r="K399" s="405"/>
      <c r="L399" s="149"/>
      <c r="M399" s="149"/>
      <c r="N399" s="149"/>
      <c r="O399" s="149"/>
      <c r="P399" s="149"/>
      <c r="Q399" s="149">
        <v>4411</v>
      </c>
      <c r="R399" s="149"/>
      <c r="S399" s="149"/>
      <c r="T399" s="149"/>
    </row>
    <row r="400" spans="1:20" ht="15.95" customHeight="1">
      <c r="A400" s="153"/>
      <c r="B400" s="153"/>
      <c r="C400" s="88" t="s">
        <v>672</v>
      </c>
      <c r="D400" s="987" t="s">
        <v>2117</v>
      </c>
      <c r="E400" s="158"/>
      <c r="F400" s="20">
        <v>155451</v>
      </c>
      <c r="G400" s="26">
        <v>3000</v>
      </c>
      <c r="H400" s="26">
        <v>2442</v>
      </c>
      <c r="I400" s="26">
        <f t="shared" si="40"/>
        <v>2441</v>
      </c>
      <c r="J400" s="534">
        <f t="shared" si="42"/>
        <v>99.959049959049963</v>
      </c>
      <c r="K400" s="405"/>
      <c r="L400" s="149"/>
      <c r="M400" s="149"/>
      <c r="N400" s="149"/>
      <c r="O400" s="149"/>
      <c r="P400" s="149"/>
      <c r="Q400" s="149">
        <v>2441</v>
      </c>
      <c r="R400" s="149"/>
      <c r="S400" s="149"/>
      <c r="T400" s="149"/>
    </row>
    <row r="401" spans="1:20" ht="15" customHeight="1">
      <c r="A401" s="153"/>
      <c r="B401" s="153"/>
      <c r="C401" s="88" t="s">
        <v>673</v>
      </c>
      <c r="D401" s="974" t="s">
        <v>2118</v>
      </c>
      <c r="E401" s="991"/>
      <c r="F401" s="20">
        <v>155452</v>
      </c>
      <c r="G401" s="26">
        <v>1000</v>
      </c>
      <c r="H401" s="26">
        <v>3570</v>
      </c>
      <c r="I401" s="26">
        <f t="shared" si="40"/>
        <v>3569</v>
      </c>
      <c r="J401" s="534">
        <f t="shared" si="42"/>
        <v>99.9719887955182</v>
      </c>
      <c r="K401" s="405"/>
      <c r="L401" s="149"/>
      <c r="M401" s="149"/>
      <c r="N401" s="149"/>
      <c r="O401" s="149"/>
      <c r="P401" s="149"/>
      <c r="Q401" s="149">
        <v>3569</v>
      </c>
      <c r="R401" s="149"/>
      <c r="S401" s="149"/>
      <c r="T401" s="149"/>
    </row>
    <row r="402" spans="1:20" ht="26.25" customHeight="1">
      <c r="A402" s="153"/>
      <c r="B402" s="153"/>
      <c r="C402" s="88" t="s">
        <v>674</v>
      </c>
      <c r="D402" s="974" t="s">
        <v>2119</v>
      </c>
      <c r="E402" s="162"/>
      <c r="F402" s="20">
        <v>155442</v>
      </c>
      <c r="G402" s="26">
        <v>1000</v>
      </c>
      <c r="H402" s="26">
        <v>985</v>
      </c>
      <c r="I402" s="26">
        <f t="shared" si="40"/>
        <v>984</v>
      </c>
      <c r="J402" s="534">
        <f t="shared" si="42"/>
        <v>99.898477157360404</v>
      </c>
      <c r="K402" s="405"/>
      <c r="L402" s="149"/>
      <c r="M402" s="149"/>
      <c r="N402" s="149"/>
      <c r="O402" s="149"/>
      <c r="P402" s="149"/>
      <c r="Q402" s="149">
        <v>984</v>
      </c>
      <c r="R402" s="149"/>
      <c r="S402" s="149"/>
      <c r="T402" s="149"/>
    </row>
    <row r="403" spans="1:20" ht="12.95" customHeight="1">
      <c r="A403" s="153"/>
      <c r="B403" s="153"/>
      <c r="C403" s="88" t="s">
        <v>675</v>
      </c>
      <c r="D403" s="989" t="s">
        <v>2120</v>
      </c>
      <c r="E403" s="90"/>
      <c r="F403" s="197">
        <v>154406</v>
      </c>
      <c r="G403" s="217">
        <v>1000</v>
      </c>
      <c r="H403" s="217">
        <v>1000</v>
      </c>
      <c r="I403" s="26">
        <f t="shared" si="40"/>
        <v>997</v>
      </c>
      <c r="J403" s="532">
        <f t="shared" si="42"/>
        <v>99.7</v>
      </c>
      <c r="K403" s="405"/>
      <c r="L403" s="149"/>
      <c r="M403" s="149"/>
      <c r="N403" s="149"/>
      <c r="O403" s="149"/>
      <c r="P403" s="149"/>
      <c r="Q403" s="149">
        <v>997</v>
      </c>
      <c r="R403" s="149"/>
      <c r="S403" s="149"/>
      <c r="T403" s="149"/>
    </row>
    <row r="404" spans="1:20" ht="12.95" customHeight="1">
      <c r="A404" s="153"/>
      <c r="B404" s="153"/>
      <c r="C404" s="88" t="s">
        <v>676</v>
      </c>
      <c r="D404" s="985" t="s">
        <v>2121</v>
      </c>
      <c r="E404" s="90"/>
      <c r="F404" s="197">
        <v>155401</v>
      </c>
      <c r="G404" s="217">
        <v>2000</v>
      </c>
      <c r="H404" s="217">
        <v>5692</v>
      </c>
      <c r="I404" s="26">
        <f t="shared" si="40"/>
        <v>5692</v>
      </c>
      <c r="J404" s="532">
        <f t="shared" si="42"/>
        <v>100</v>
      </c>
      <c r="K404" s="405"/>
      <c r="L404" s="149"/>
      <c r="M404" s="149"/>
      <c r="N404" s="149"/>
      <c r="O404" s="149"/>
      <c r="P404" s="149"/>
      <c r="Q404" s="149">
        <v>5692</v>
      </c>
      <c r="R404" s="149"/>
      <c r="S404" s="149"/>
      <c r="T404" s="149"/>
    </row>
    <row r="405" spans="1:20" ht="12.95" customHeight="1">
      <c r="A405" s="153"/>
      <c r="B405" s="153"/>
      <c r="C405" s="88" t="s">
        <v>677</v>
      </c>
      <c r="D405" s="974" t="s">
        <v>2122</v>
      </c>
      <c r="E405" s="90"/>
      <c r="F405" s="197">
        <v>155423</v>
      </c>
      <c r="G405" s="217">
        <v>6000</v>
      </c>
      <c r="H405" s="217">
        <v>6218</v>
      </c>
      <c r="I405" s="26">
        <f t="shared" si="40"/>
        <v>6218</v>
      </c>
      <c r="J405" s="532">
        <f t="shared" si="42"/>
        <v>100</v>
      </c>
      <c r="K405" s="405"/>
      <c r="L405" s="149"/>
      <c r="M405" s="149"/>
      <c r="N405" s="149"/>
      <c r="O405" s="149"/>
      <c r="P405" s="149"/>
      <c r="Q405" s="149">
        <v>6218</v>
      </c>
      <c r="R405" s="149"/>
      <c r="S405" s="149"/>
      <c r="T405" s="149"/>
    </row>
    <row r="406" spans="1:20" ht="15.75" customHeight="1">
      <c r="A406" s="153"/>
      <c r="B406" s="153"/>
      <c r="C406" s="88" t="s">
        <v>678</v>
      </c>
      <c r="D406" s="981" t="s">
        <v>2123</v>
      </c>
      <c r="E406" s="90"/>
      <c r="F406" s="197">
        <v>155420</v>
      </c>
      <c r="G406" s="217">
        <v>4000</v>
      </c>
      <c r="H406" s="217">
        <v>4000</v>
      </c>
      <c r="I406" s="26">
        <f t="shared" si="40"/>
        <v>561</v>
      </c>
      <c r="J406" s="532">
        <f t="shared" si="42"/>
        <v>14.025000000000002</v>
      </c>
      <c r="K406" s="405"/>
      <c r="L406" s="149"/>
      <c r="M406" s="149"/>
      <c r="N406" s="149"/>
      <c r="O406" s="149"/>
      <c r="P406" s="149"/>
      <c r="Q406" s="149">
        <v>561</v>
      </c>
      <c r="R406" s="149"/>
      <c r="S406" s="149"/>
      <c r="T406" s="149"/>
    </row>
    <row r="407" spans="1:20" ht="27" customHeight="1">
      <c r="A407" s="153"/>
      <c r="B407" s="153"/>
      <c r="C407" s="88" t="s">
        <v>679</v>
      </c>
      <c r="D407" s="981" t="s">
        <v>2124</v>
      </c>
      <c r="E407" s="90"/>
      <c r="F407" s="197">
        <v>155453</v>
      </c>
      <c r="G407" s="217">
        <v>4000</v>
      </c>
      <c r="H407" s="217">
        <v>2482</v>
      </c>
      <c r="I407" s="26">
        <f t="shared" si="40"/>
        <v>0</v>
      </c>
      <c r="J407" s="532">
        <f t="shared" si="42"/>
        <v>0</v>
      </c>
      <c r="K407" s="405"/>
      <c r="L407" s="149"/>
      <c r="M407" s="149"/>
      <c r="N407" s="149"/>
      <c r="O407" s="149"/>
      <c r="P407" s="149"/>
      <c r="Q407" s="149"/>
      <c r="R407" s="149"/>
      <c r="S407" s="149"/>
      <c r="T407" s="149"/>
    </row>
    <row r="408" spans="1:20" ht="27" customHeight="1">
      <c r="A408" s="153"/>
      <c r="B408" s="153"/>
      <c r="C408" s="88" t="s">
        <v>639</v>
      </c>
      <c r="D408" s="981" t="s">
        <v>747</v>
      </c>
      <c r="E408" s="90"/>
      <c r="F408" s="197">
        <v>155425</v>
      </c>
      <c r="G408" s="217">
        <v>2000</v>
      </c>
      <c r="H408" s="217">
        <v>1500</v>
      </c>
      <c r="I408" s="26">
        <f t="shared" si="40"/>
        <v>0</v>
      </c>
      <c r="J408" s="532">
        <f t="shared" si="42"/>
        <v>0</v>
      </c>
      <c r="K408" s="405"/>
      <c r="L408" s="149"/>
      <c r="M408" s="149"/>
      <c r="N408" s="149"/>
      <c r="O408" s="149"/>
      <c r="P408" s="149"/>
      <c r="Q408" s="149"/>
      <c r="R408" s="149"/>
      <c r="S408" s="149"/>
      <c r="T408" s="149"/>
    </row>
    <row r="409" spans="1:20" ht="12.95" customHeight="1">
      <c r="A409" s="153"/>
      <c r="B409" s="153"/>
      <c r="C409" s="88" t="s">
        <v>641</v>
      </c>
      <c r="D409" s="981" t="s">
        <v>2125</v>
      </c>
      <c r="E409" s="90"/>
      <c r="F409" s="197">
        <v>155454</v>
      </c>
      <c r="G409" s="217">
        <v>1000</v>
      </c>
      <c r="H409" s="217">
        <v>1000</v>
      </c>
      <c r="I409" s="26">
        <f t="shared" si="40"/>
        <v>793</v>
      </c>
      <c r="J409" s="532">
        <f t="shared" si="42"/>
        <v>79.3</v>
      </c>
      <c r="K409" s="405"/>
      <c r="L409" s="149"/>
      <c r="M409" s="149"/>
      <c r="N409" s="149"/>
      <c r="O409" s="149"/>
      <c r="P409" s="149"/>
      <c r="Q409" s="149">
        <v>793</v>
      </c>
      <c r="R409" s="149"/>
      <c r="S409" s="149"/>
      <c r="T409" s="149"/>
    </row>
    <row r="410" spans="1:20" ht="23.25" customHeight="1">
      <c r="A410" s="153"/>
      <c r="B410" s="153"/>
      <c r="C410" s="88" t="s">
        <v>642</v>
      </c>
      <c r="D410" s="981" t="s">
        <v>2126</v>
      </c>
      <c r="E410" s="90"/>
      <c r="F410" s="197">
        <v>155455</v>
      </c>
      <c r="G410" s="217">
        <v>5000</v>
      </c>
      <c r="H410" s="217">
        <v>6518</v>
      </c>
      <c r="I410" s="26">
        <f t="shared" si="40"/>
        <v>0</v>
      </c>
      <c r="J410" s="532">
        <f t="shared" si="42"/>
        <v>0</v>
      </c>
      <c r="K410" s="405"/>
      <c r="L410" s="149"/>
      <c r="M410" s="149"/>
      <c r="N410" s="149"/>
      <c r="O410" s="149"/>
      <c r="P410" s="149"/>
      <c r="Q410" s="149"/>
      <c r="R410" s="149"/>
      <c r="S410" s="149"/>
      <c r="T410" s="149"/>
    </row>
    <row r="411" spans="1:20" ht="12.95" customHeight="1">
      <c r="A411" s="153"/>
      <c r="B411" s="153"/>
      <c r="C411" s="88" t="s">
        <v>643</v>
      </c>
      <c r="D411" s="980" t="s">
        <v>2127</v>
      </c>
      <c r="E411" s="90"/>
      <c r="F411" s="197">
        <v>155456</v>
      </c>
      <c r="G411" s="217">
        <v>2000</v>
      </c>
      <c r="H411" s="217">
        <v>53</v>
      </c>
      <c r="I411" s="26">
        <f t="shared" si="40"/>
        <v>0</v>
      </c>
      <c r="J411" s="532">
        <f t="shared" si="42"/>
        <v>0</v>
      </c>
      <c r="K411" s="405"/>
      <c r="L411" s="149"/>
      <c r="M411" s="149"/>
      <c r="N411" s="149"/>
      <c r="O411" s="149"/>
      <c r="P411" s="149"/>
      <c r="Q411" s="149"/>
      <c r="R411" s="149"/>
      <c r="S411" s="149"/>
      <c r="T411" s="149"/>
    </row>
    <row r="412" spans="1:20" ht="12.95" customHeight="1">
      <c r="A412" s="153"/>
      <c r="B412" s="153"/>
      <c r="C412" s="88" t="s">
        <v>644</v>
      </c>
      <c r="D412" s="980" t="s">
        <v>2128</v>
      </c>
      <c r="E412" s="90"/>
      <c r="F412" s="197">
        <v>155407</v>
      </c>
      <c r="G412" s="217">
        <v>1000</v>
      </c>
      <c r="H412" s="217">
        <v>1214</v>
      </c>
      <c r="I412" s="26">
        <f t="shared" si="40"/>
        <v>1212</v>
      </c>
      <c r="J412" s="532">
        <f t="shared" si="42"/>
        <v>99.835255354200996</v>
      </c>
      <c r="K412" s="405"/>
      <c r="L412" s="149"/>
      <c r="M412" s="149"/>
      <c r="N412" s="149"/>
      <c r="O412" s="149"/>
      <c r="P412" s="149"/>
      <c r="Q412" s="149">
        <v>1212</v>
      </c>
      <c r="R412" s="149"/>
      <c r="S412" s="149"/>
      <c r="T412" s="149"/>
    </row>
    <row r="413" spans="1:20" ht="21.75" customHeight="1">
      <c r="A413" s="153"/>
      <c r="B413" s="153"/>
      <c r="C413" s="88" t="s">
        <v>645</v>
      </c>
      <c r="D413" s="980" t="s">
        <v>2129</v>
      </c>
      <c r="E413" s="90"/>
      <c r="F413" s="197">
        <v>155457</v>
      </c>
      <c r="G413" s="217">
        <v>500</v>
      </c>
      <c r="H413" s="217">
        <v>1245</v>
      </c>
      <c r="I413" s="26">
        <f t="shared" si="40"/>
        <v>1245</v>
      </c>
      <c r="J413" s="532">
        <f t="shared" si="42"/>
        <v>100</v>
      </c>
      <c r="K413" s="405"/>
      <c r="L413" s="149"/>
      <c r="M413" s="149"/>
      <c r="N413" s="149"/>
      <c r="O413" s="149"/>
      <c r="P413" s="149">
        <v>1245</v>
      </c>
      <c r="Q413" s="149"/>
      <c r="R413" s="149"/>
      <c r="S413" s="149"/>
      <c r="T413" s="149"/>
    </row>
    <row r="414" spans="1:20" ht="12.95" customHeight="1">
      <c r="A414" s="153"/>
      <c r="B414" s="153"/>
      <c r="C414" s="88" t="s">
        <v>646</v>
      </c>
      <c r="D414" s="980" t="s">
        <v>2130</v>
      </c>
      <c r="E414" s="90"/>
      <c r="F414" s="197">
        <v>155458</v>
      </c>
      <c r="G414" s="217">
        <v>700</v>
      </c>
      <c r="H414" s="217">
        <v>1269</v>
      </c>
      <c r="I414" s="26">
        <f t="shared" si="40"/>
        <v>1269</v>
      </c>
      <c r="J414" s="532">
        <f t="shared" si="42"/>
        <v>100</v>
      </c>
      <c r="K414" s="405"/>
      <c r="L414" s="149"/>
      <c r="M414" s="149"/>
      <c r="N414" s="149"/>
      <c r="O414" s="149"/>
      <c r="P414" s="149"/>
      <c r="Q414" s="149">
        <v>1269</v>
      </c>
      <c r="R414" s="149"/>
      <c r="S414" s="149"/>
      <c r="T414" s="149"/>
    </row>
    <row r="415" spans="1:20" ht="12.95" customHeight="1">
      <c r="A415" s="153"/>
      <c r="B415" s="153"/>
      <c r="C415" s="88" t="s">
        <v>647</v>
      </c>
      <c r="D415" s="980" t="s">
        <v>2131</v>
      </c>
      <c r="E415" s="90"/>
      <c r="F415" s="197">
        <v>154407</v>
      </c>
      <c r="G415" s="217">
        <v>1000</v>
      </c>
      <c r="H415" s="217">
        <v>708</v>
      </c>
      <c r="I415" s="26">
        <f t="shared" si="40"/>
        <v>708</v>
      </c>
      <c r="J415" s="532">
        <f t="shared" si="42"/>
        <v>100</v>
      </c>
      <c r="K415" s="405"/>
      <c r="L415" s="149"/>
      <c r="M415" s="149"/>
      <c r="N415" s="149"/>
      <c r="O415" s="149"/>
      <c r="P415" s="149"/>
      <c r="Q415" s="149">
        <v>708</v>
      </c>
      <c r="R415" s="149"/>
      <c r="S415" s="149"/>
      <c r="T415" s="149"/>
    </row>
    <row r="416" spans="1:20" ht="25.5" customHeight="1">
      <c r="A416" s="153"/>
      <c r="B416" s="153"/>
      <c r="C416" s="88" t="s">
        <v>648</v>
      </c>
      <c r="D416" s="980" t="s">
        <v>2132</v>
      </c>
      <c r="E416" s="90"/>
      <c r="F416" s="197">
        <v>155459</v>
      </c>
      <c r="G416" s="217">
        <v>2500</v>
      </c>
      <c r="H416" s="217">
        <v>2401</v>
      </c>
      <c r="I416" s="26">
        <f t="shared" ref="I416:I452" si="43">SUM(K416:T416)</f>
        <v>2401</v>
      </c>
      <c r="J416" s="532">
        <f t="shared" si="42"/>
        <v>100</v>
      </c>
      <c r="K416" s="405"/>
      <c r="L416" s="149"/>
      <c r="M416" s="149"/>
      <c r="N416" s="149"/>
      <c r="O416" s="149"/>
      <c r="P416" s="149"/>
      <c r="Q416" s="149">
        <v>2401</v>
      </c>
      <c r="R416" s="149"/>
      <c r="S416" s="149"/>
      <c r="T416" s="149"/>
    </row>
    <row r="417" spans="1:20" ht="12.95" customHeight="1">
      <c r="A417" s="153"/>
      <c r="B417" s="153"/>
      <c r="C417" s="88" t="s">
        <v>649</v>
      </c>
      <c r="D417" s="980" t="s">
        <v>2133</v>
      </c>
      <c r="E417" s="90"/>
      <c r="F417" s="197">
        <v>155460</v>
      </c>
      <c r="G417" s="217">
        <v>1000</v>
      </c>
      <c r="H417" s="217"/>
      <c r="I417" s="26">
        <f t="shared" si="43"/>
        <v>0</v>
      </c>
      <c r="J417" s="532"/>
      <c r="K417" s="405"/>
      <c r="L417" s="149"/>
      <c r="M417" s="149"/>
      <c r="N417" s="149"/>
      <c r="O417" s="149"/>
      <c r="P417" s="149"/>
      <c r="Q417" s="149"/>
      <c r="R417" s="149"/>
      <c r="S417" s="149"/>
      <c r="T417" s="149"/>
    </row>
    <row r="418" spans="1:20" ht="14.25" customHeight="1">
      <c r="A418" s="153"/>
      <c r="B418" s="153"/>
      <c r="C418" s="88" t="s">
        <v>650</v>
      </c>
      <c r="D418" s="980" t="s">
        <v>2134</v>
      </c>
      <c r="E418" s="90"/>
      <c r="F418" s="197">
        <v>154405</v>
      </c>
      <c r="G418" s="217">
        <v>6000</v>
      </c>
      <c r="H418" s="217">
        <v>8217</v>
      </c>
      <c r="I418" s="26">
        <f t="shared" si="43"/>
        <v>0</v>
      </c>
      <c r="J418" s="532">
        <f>I418/H418*100</f>
        <v>0</v>
      </c>
      <c r="K418" s="405"/>
      <c r="L418" s="149"/>
      <c r="M418" s="149"/>
      <c r="N418" s="149"/>
      <c r="O418" s="149"/>
      <c r="P418" s="149"/>
      <c r="Q418" s="149"/>
      <c r="R418" s="149"/>
      <c r="S418" s="149"/>
      <c r="T418" s="149"/>
    </row>
    <row r="419" spans="1:20" ht="12.95" customHeight="1">
      <c r="A419" s="153"/>
      <c r="B419" s="153"/>
      <c r="C419" s="88" t="s">
        <v>651</v>
      </c>
      <c r="D419" s="980" t="s">
        <v>2135</v>
      </c>
      <c r="E419" s="90"/>
      <c r="F419" s="197">
        <v>151618</v>
      </c>
      <c r="G419" s="217">
        <v>500</v>
      </c>
      <c r="H419" s="217"/>
      <c r="I419" s="26">
        <f t="shared" si="43"/>
        <v>0</v>
      </c>
      <c r="J419" s="532"/>
      <c r="K419" s="405"/>
      <c r="L419" s="149"/>
      <c r="M419" s="149"/>
      <c r="N419" s="149"/>
      <c r="O419" s="149"/>
      <c r="P419" s="149"/>
      <c r="Q419" s="149"/>
      <c r="R419" s="149"/>
      <c r="S419" s="149"/>
      <c r="T419" s="149"/>
    </row>
    <row r="420" spans="1:20" ht="15.75" customHeight="1">
      <c r="A420" s="153"/>
      <c r="B420" s="153"/>
      <c r="C420" s="88" t="s">
        <v>652</v>
      </c>
      <c r="D420" s="981" t="s">
        <v>2136</v>
      </c>
      <c r="E420" s="90"/>
      <c r="F420" s="197">
        <v>152453</v>
      </c>
      <c r="G420" s="217">
        <v>1000</v>
      </c>
      <c r="H420" s="217">
        <v>1000</v>
      </c>
      <c r="I420" s="26">
        <f t="shared" si="43"/>
        <v>0</v>
      </c>
      <c r="J420" s="532">
        <f t="shared" ref="J420:J426" si="44">I420/H420*100</f>
        <v>0</v>
      </c>
      <c r="K420" s="405"/>
      <c r="L420" s="149"/>
      <c r="M420" s="149"/>
      <c r="N420" s="149"/>
      <c r="O420" s="149"/>
      <c r="P420" s="149"/>
      <c r="Q420" s="149"/>
      <c r="R420" s="149"/>
      <c r="S420" s="149"/>
      <c r="T420" s="149"/>
    </row>
    <row r="421" spans="1:20" ht="15" customHeight="1">
      <c r="A421" s="153"/>
      <c r="B421" s="153"/>
      <c r="C421" s="88" t="s">
        <v>653</v>
      </c>
      <c r="D421" s="981" t="s">
        <v>2137</v>
      </c>
      <c r="E421" s="90"/>
      <c r="F421" s="197">
        <v>155461</v>
      </c>
      <c r="G421" s="217">
        <v>3000</v>
      </c>
      <c r="H421" s="217">
        <v>3000</v>
      </c>
      <c r="I421" s="26">
        <f t="shared" si="43"/>
        <v>0</v>
      </c>
      <c r="J421" s="532">
        <f t="shared" si="44"/>
        <v>0</v>
      </c>
      <c r="K421" s="405"/>
      <c r="L421" s="149"/>
      <c r="M421" s="149"/>
      <c r="N421" s="149"/>
      <c r="O421" s="149"/>
      <c r="P421" s="149"/>
      <c r="Q421" s="149"/>
      <c r="R421" s="149"/>
      <c r="S421" s="149"/>
      <c r="T421" s="149"/>
    </row>
    <row r="422" spans="1:20" ht="15.75" customHeight="1">
      <c r="A422" s="153"/>
      <c r="B422" s="153"/>
      <c r="C422" s="88" t="s">
        <v>654</v>
      </c>
      <c r="D422" s="981" t="s">
        <v>2138</v>
      </c>
      <c r="E422" s="90"/>
      <c r="F422" s="197">
        <v>155462</v>
      </c>
      <c r="G422" s="217">
        <v>1500</v>
      </c>
      <c r="H422" s="217">
        <v>2500</v>
      </c>
      <c r="I422" s="26">
        <f t="shared" si="43"/>
        <v>2500</v>
      </c>
      <c r="J422" s="532">
        <f t="shared" si="44"/>
        <v>100</v>
      </c>
      <c r="K422" s="405"/>
      <c r="L422" s="149"/>
      <c r="M422" s="149"/>
      <c r="N422" s="149"/>
      <c r="O422" s="149"/>
      <c r="P422" s="149"/>
      <c r="Q422" s="149">
        <v>2500</v>
      </c>
      <c r="R422" s="149"/>
      <c r="S422" s="149"/>
      <c r="T422" s="149"/>
    </row>
    <row r="423" spans="1:20" ht="24.75" customHeight="1">
      <c r="A423" s="153"/>
      <c r="B423" s="153"/>
      <c r="C423" s="88" t="s">
        <v>655</v>
      </c>
      <c r="D423" s="985" t="s">
        <v>2139</v>
      </c>
      <c r="E423" s="90"/>
      <c r="F423" s="197">
        <v>155463</v>
      </c>
      <c r="G423" s="217">
        <v>500</v>
      </c>
      <c r="H423" s="217">
        <v>500</v>
      </c>
      <c r="I423" s="26">
        <f t="shared" si="43"/>
        <v>500</v>
      </c>
      <c r="J423" s="532">
        <f t="shared" si="44"/>
        <v>100</v>
      </c>
      <c r="K423" s="405"/>
      <c r="L423" s="149"/>
      <c r="M423" s="149"/>
      <c r="N423" s="149"/>
      <c r="O423" s="149"/>
      <c r="P423" s="149"/>
      <c r="Q423" s="149">
        <v>500</v>
      </c>
      <c r="R423" s="149"/>
      <c r="S423" s="149"/>
      <c r="T423" s="149"/>
    </row>
    <row r="424" spans="1:20" ht="23.25" customHeight="1">
      <c r="A424" s="153"/>
      <c r="B424" s="153"/>
      <c r="C424" s="88" t="s">
        <v>939</v>
      </c>
      <c r="D424" s="985" t="s">
        <v>2140</v>
      </c>
      <c r="E424" s="90"/>
      <c r="F424" s="197">
        <v>154418</v>
      </c>
      <c r="G424" s="217">
        <v>1500</v>
      </c>
      <c r="H424" s="217">
        <v>1500</v>
      </c>
      <c r="I424" s="26">
        <f t="shared" si="43"/>
        <v>1500</v>
      </c>
      <c r="J424" s="532">
        <f t="shared" si="44"/>
        <v>100</v>
      </c>
      <c r="K424" s="405"/>
      <c r="L424" s="149"/>
      <c r="M424" s="149"/>
      <c r="N424" s="149"/>
      <c r="O424" s="149"/>
      <c r="P424" s="149"/>
      <c r="Q424" s="149">
        <v>1500</v>
      </c>
      <c r="R424" s="149"/>
      <c r="S424" s="149"/>
      <c r="T424" s="149"/>
    </row>
    <row r="425" spans="1:20" ht="27" customHeight="1">
      <c r="A425" s="153"/>
      <c r="B425" s="153"/>
      <c r="C425" s="88" t="s">
        <v>2141</v>
      </c>
      <c r="D425" s="985" t="s">
        <v>2142</v>
      </c>
      <c r="E425" s="90"/>
      <c r="F425" s="197">
        <v>155464</v>
      </c>
      <c r="G425" s="217">
        <v>1000</v>
      </c>
      <c r="H425" s="217">
        <v>1000</v>
      </c>
      <c r="I425" s="26">
        <f t="shared" si="43"/>
        <v>992</v>
      </c>
      <c r="J425" s="532">
        <f t="shared" si="44"/>
        <v>99.2</v>
      </c>
      <c r="K425" s="405"/>
      <c r="L425" s="149"/>
      <c r="M425" s="149"/>
      <c r="N425" s="149"/>
      <c r="O425" s="149"/>
      <c r="P425" s="149"/>
      <c r="Q425" s="149">
        <v>992</v>
      </c>
      <c r="R425" s="149"/>
      <c r="S425" s="149"/>
      <c r="T425" s="149"/>
    </row>
    <row r="426" spans="1:20" ht="12.95" customHeight="1">
      <c r="A426" s="153"/>
      <c r="B426" s="153"/>
      <c r="C426" s="88" t="s">
        <v>2143</v>
      </c>
      <c r="D426" s="985" t="s">
        <v>2144</v>
      </c>
      <c r="E426" s="90"/>
      <c r="F426" s="197">
        <v>155465</v>
      </c>
      <c r="G426" s="217">
        <v>1000</v>
      </c>
      <c r="H426" s="217">
        <v>2000</v>
      </c>
      <c r="I426" s="26">
        <f t="shared" si="43"/>
        <v>1998</v>
      </c>
      <c r="J426" s="532">
        <f t="shared" si="44"/>
        <v>99.9</v>
      </c>
      <c r="K426" s="405"/>
      <c r="L426" s="149"/>
      <c r="M426" s="149"/>
      <c r="N426" s="149"/>
      <c r="O426" s="149"/>
      <c r="P426" s="149"/>
      <c r="Q426" s="149">
        <v>1998</v>
      </c>
      <c r="R426" s="149"/>
      <c r="S426" s="149"/>
      <c r="T426" s="149"/>
    </row>
    <row r="427" spans="1:20" ht="12.95" customHeight="1">
      <c r="A427" s="153"/>
      <c r="B427" s="153"/>
      <c r="C427" s="88" t="s">
        <v>2145</v>
      </c>
      <c r="D427" s="985" t="s">
        <v>2146</v>
      </c>
      <c r="E427" s="90"/>
      <c r="F427" s="197">
        <v>155466</v>
      </c>
      <c r="G427" s="217">
        <v>1000</v>
      </c>
      <c r="H427" s="217"/>
      <c r="I427" s="26">
        <f t="shared" si="43"/>
        <v>0</v>
      </c>
      <c r="J427" s="532"/>
      <c r="K427" s="405"/>
      <c r="L427" s="149"/>
      <c r="M427" s="149"/>
      <c r="N427" s="149"/>
      <c r="O427" s="149"/>
      <c r="P427" s="149"/>
      <c r="Q427" s="149"/>
      <c r="R427" s="149"/>
      <c r="S427" s="149"/>
      <c r="T427" s="149"/>
    </row>
    <row r="428" spans="1:20" ht="12.95" customHeight="1">
      <c r="A428" s="153"/>
      <c r="B428" s="153"/>
      <c r="C428" s="88" t="s">
        <v>2147</v>
      </c>
      <c r="D428" s="985" t="s">
        <v>2148</v>
      </c>
      <c r="E428" s="90"/>
      <c r="F428" s="197">
        <v>155467</v>
      </c>
      <c r="G428" s="217">
        <v>1500</v>
      </c>
      <c r="H428" s="217">
        <v>1453</v>
      </c>
      <c r="I428" s="26">
        <f t="shared" si="43"/>
        <v>1453</v>
      </c>
      <c r="J428" s="532">
        <f t="shared" ref="J428:J452" si="45">I428/H428*100</f>
        <v>100</v>
      </c>
      <c r="K428" s="405"/>
      <c r="L428" s="149"/>
      <c r="M428" s="149"/>
      <c r="N428" s="149"/>
      <c r="O428" s="149"/>
      <c r="P428" s="149"/>
      <c r="Q428" s="149">
        <v>1453</v>
      </c>
      <c r="R428" s="149"/>
      <c r="S428" s="149"/>
      <c r="T428" s="149"/>
    </row>
    <row r="429" spans="1:20" ht="25.5" customHeight="1">
      <c r="A429" s="153"/>
      <c r="B429" s="153"/>
      <c r="C429" s="88" t="s">
        <v>2149</v>
      </c>
      <c r="D429" s="980" t="s">
        <v>2150</v>
      </c>
      <c r="E429" s="90"/>
      <c r="F429" s="197">
        <v>155468</v>
      </c>
      <c r="G429" s="217">
        <v>5000</v>
      </c>
      <c r="H429" s="217">
        <v>5000</v>
      </c>
      <c r="I429" s="26">
        <f t="shared" si="43"/>
        <v>0</v>
      </c>
      <c r="J429" s="532">
        <f t="shared" si="45"/>
        <v>0</v>
      </c>
      <c r="K429" s="405"/>
      <c r="L429" s="149"/>
      <c r="M429" s="149"/>
      <c r="N429" s="149"/>
      <c r="O429" s="149"/>
      <c r="P429" s="149"/>
      <c r="Q429" s="149"/>
      <c r="R429" s="149"/>
      <c r="S429" s="149"/>
      <c r="T429" s="149"/>
    </row>
    <row r="430" spans="1:20" ht="18" customHeight="1">
      <c r="A430" s="153"/>
      <c r="B430" s="153"/>
      <c r="C430" s="88" t="s">
        <v>2151</v>
      </c>
      <c r="D430" s="985" t="s">
        <v>942</v>
      </c>
      <c r="E430" s="90"/>
      <c r="F430" s="197">
        <v>155469</v>
      </c>
      <c r="G430" s="217">
        <v>1200</v>
      </c>
      <c r="H430" s="217">
        <v>1199</v>
      </c>
      <c r="I430" s="26">
        <f t="shared" si="43"/>
        <v>1198</v>
      </c>
      <c r="J430" s="532">
        <f t="shared" si="45"/>
        <v>99.916597164303596</v>
      </c>
      <c r="K430" s="405"/>
      <c r="L430" s="149"/>
      <c r="M430" s="149"/>
      <c r="N430" s="149"/>
      <c r="O430" s="149"/>
      <c r="P430" s="149"/>
      <c r="Q430" s="149">
        <v>1198</v>
      </c>
      <c r="R430" s="149"/>
      <c r="S430" s="149"/>
      <c r="T430" s="148"/>
    </row>
    <row r="431" spans="1:20" ht="25.5" customHeight="1">
      <c r="A431" s="153"/>
      <c r="B431" s="153"/>
      <c r="C431" s="88" t="s">
        <v>2152</v>
      </c>
      <c r="D431" s="985" t="s">
        <v>2153</v>
      </c>
      <c r="E431" s="90"/>
      <c r="F431" s="197">
        <v>152454</v>
      </c>
      <c r="G431" s="217">
        <v>3800</v>
      </c>
      <c r="H431" s="217">
        <v>2451</v>
      </c>
      <c r="I431" s="26">
        <f t="shared" si="43"/>
        <v>2102</v>
      </c>
      <c r="J431" s="532">
        <f t="shared" si="45"/>
        <v>85.760913912688693</v>
      </c>
      <c r="K431" s="405"/>
      <c r="L431" s="149"/>
      <c r="M431" s="149"/>
      <c r="N431" s="149"/>
      <c r="O431" s="149"/>
      <c r="P431" s="149"/>
      <c r="Q431" s="149">
        <v>2102</v>
      </c>
      <c r="R431" s="149"/>
      <c r="S431" s="149"/>
      <c r="T431" s="149"/>
    </row>
    <row r="432" spans="1:20" ht="25.5" customHeight="1">
      <c r="A432" s="153"/>
      <c r="B432" s="153"/>
      <c r="C432" s="88" t="s">
        <v>2154</v>
      </c>
      <c r="D432" s="985" t="s">
        <v>2155</v>
      </c>
      <c r="E432" s="90"/>
      <c r="F432" s="197">
        <v>155471</v>
      </c>
      <c r="G432" s="217">
        <v>5000</v>
      </c>
      <c r="H432" s="217">
        <v>6185</v>
      </c>
      <c r="I432" s="26">
        <f t="shared" si="43"/>
        <v>6185</v>
      </c>
      <c r="J432" s="532">
        <f t="shared" si="45"/>
        <v>100</v>
      </c>
      <c r="K432" s="405"/>
      <c r="L432" s="149"/>
      <c r="M432" s="149"/>
      <c r="N432" s="149"/>
      <c r="O432" s="149"/>
      <c r="P432" s="149"/>
      <c r="Q432" s="149">
        <v>6185</v>
      </c>
      <c r="R432" s="149"/>
      <c r="S432" s="149"/>
      <c r="T432" s="149"/>
    </row>
    <row r="433" spans="1:20" ht="14.25" customHeight="1">
      <c r="A433" s="153"/>
      <c r="B433" s="153"/>
      <c r="C433" s="88" t="s">
        <v>2156</v>
      </c>
      <c r="D433" s="985" t="s">
        <v>941</v>
      </c>
      <c r="E433" s="90"/>
      <c r="F433" s="197">
        <v>155472</v>
      </c>
      <c r="G433" s="217">
        <v>500</v>
      </c>
      <c r="H433" s="217">
        <v>665</v>
      </c>
      <c r="I433" s="26">
        <f t="shared" si="43"/>
        <v>664</v>
      </c>
      <c r="J433" s="532">
        <f t="shared" si="45"/>
        <v>99.849624060150376</v>
      </c>
      <c r="K433" s="405"/>
      <c r="L433" s="149"/>
      <c r="M433" s="149"/>
      <c r="N433" s="149"/>
      <c r="O433" s="149"/>
      <c r="P433" s="149"/>
      <c r="Q433" s="149">
        <v>664</v>
      </c>
      <c r="R433" s="149"/>
      <c r="S433" s="149"/>
      <c r="T433" s="148"/>
    </row>
    <row r="434" spans="1:20" ht="28.5" customHeight="1">
      <c r="A434" s="153"/>
      <c r="B434" s="153"/>
      <c r="C434" s="88" t="s">
        <v>2157</v>
      </c>
      <c r="D434" s="985" t="s">
        <v>2158</v>
      </c>
      <c r="E434" s="90"/>
      <c r="F434" s="197">
        <v>155473</v>
      </c>
      <c r="G434" s="217">
        <v>450</v>
      </c>
      <c r="H434" s="217">
        <v>350</v>
      </c>
      <c r="I434" s="26">
        <f t="shared" si="43"/>
        <v>251</v>
      </c>
      <c r="J434" s="532">
        <f t="shared" si="45"/>
        <v>71.714285714285722</v>
      </c>
      <c r="K434" s="405"/>
      <c r="L434" s="149"/>
      <c r="M434" s="149"/>
      <c r="N434" s="149"/>
      <c r="O434" s="149"/>
      <c r="P434" s="149"/>
      <c r="Q434" s="149">
        <v>251</v>
      </c>
      <c r="R434" s="149"/>
      <c r="S434" s="149"/>
      <c r="T434" s="149"/>
    </row>
    <row r="435" spans="1:20" ht="12.95" customHeight="1">
      <c r="A435" s="153"/>
      <c r="B435" s="153"/>
      <c r="C435" s="88" t="s">
        <v>2159</v>
      </c>
      <c r="D435" s="990" t="s">
        <v>2160</v>
      </c>
      <c r="E435" s="90"/>
      <c r="F435" s="197">
        <v>155474</v>
      </c>
      <c r="G435" s="217">
        <v>1000</v>
      </c>
      <c r="H435" s="217">
        <v>912</v>
      </c>
      <c r="I435" s="26">
        <f t="shared" si="43"/>
        <v>0</v>
      </c>
      <c r="J435" s="532">
        <f t="shared" si="45"/>
        <v>0</v>
      </c>
      <c r="K435" s="405"/>
      <c r="L435" s="149"/>
      <c r="M435" s="149"/>
      <c r="N435" s="149"/>
      <c r="O435" s="149"/>
      <c r="P435" s="149"/>
      <c r="Q435" s="149"/>
      <c r="R435" s="149"/>
      <c r="S435" s="149"/>
      <c r="T435" s="149"/>
    </row>
    <row r="436" spans="1:20" ht="12.95" customHeight="1">
      <c r="A436" s="153"/>
      <c r="B436" s="153"/>
      <c r="C436" s="88" t="s">
        <v>2161</v>
      </c>
      <c r="D436" s="981" t="s">
        <v>2162</v>
      </c>
      <c r="E436" s="90"/>
      <c r="F436" s="197">
        <v>155475</v>
      </c>
      <c r="G436" s="217">
        <v>1000</v>
      </c>
      <c r="H436" s="217">
        <v>651</v>
      </c>
      <c r="I436" s="26">
        <f t="shared" si="43"/>
        <v>650</v>
      </c>
      <c r="J436" s="532">
        <f t="shared" si="45"/>
        <v>99.846390168970814</v>
      </c>
      <c r="K436" s="405"/>
      <c r="L436" s="149"/>
      <c r="M436" s="149"/>
      <c r="N436" s="149"/>
      <c r="O436" s="149"/>
      <c r="P436" s="149"/>
      <c r="Q436" s="149">
        <v>650</v>
      </c>
      <c r="R436" s="149"/>
      <c r="S436" s="149"/>
      <c r="T436" s="149"/>
    </row>
    <row r="437" spans="1:20" ht="27.75" customHeight="1">
      <c r="A437" s="153"/>
      <c r="B437" s="153"/>
      <c r="C437" s="88" t="s">
        <v>2163</v>
      </c>
      <c r="D437" s="981" t="s">
        <v>2164</v>
      </c>
      <c r="E437" s="90"/>
      <c r="F437" s="197">
        <v>155476</v>
      </c>
      <c r="G437" s="217">
        <v>4000</v>
      </c>
      <c r="H437" s="217">
        <v>4000</v>
      </c>
      <c r="I437" s="26">
        <f t="shared" si="43"/>
        <v>3932</v>
      </c>
      <c r="J437" s="532">
        <f t="shared" si="45"/>
        <v>98.3</v>
      </c>
      <c r="K437" s="405"/>
      <c r="L437" s="149"/>
      <c r="M437" s="149"/>
      <c r="N437" s="149"/>
      <c r="O437" s="149"/>
      <c r="P437" s="149"/>
      <c r="Q437" s="149">
        <v>3932</v>
      </c>
      <c r="R437" s="149"/>
      <c r="S437" s="149"/>
      <c r="T437" s="149"/>
    </row>
    <row r="438" spans="1:20" ht="12.95" customHeight="1">
      <c r="A438" s="153"/>
      <c r="B438" s="153"/>
      <c r="C438" s="88" t="s">
        <v>2165</v>
      </c>
      <c r="D438" s="981" t="s">
        <v>2166</v>
      </c>
      <c r="E438" s="90"/>
      <c r="F438" s="197">
        <v>155477</v>
      </c>
      <c r="G438" s="217">
        <v>4000</v>
      </c>
      <c r="H438" s="217">
        <v>1333</v>
      </c>
      <c r="I438" s="26">
        <f t="shared" si="43"/>
        <v>0</v>
      </c>
      <c r="J438" s="532">
        <f t="shared" si="45"/>
        <v>0</v>
      </c>
      <c r="K438" s="405"/>
      <c r="L438" s="149"/>
      <c r="M438" s="149"/>
      <c r="N438" s="149"/>
      <c r="O438" s="149"/>
      <c r="P438" s="149"/>
      <c r="Q438" s="149"/>
      <c r="R438" s="149"/>
      <c r="S438" s="149"/>
      <c r="T438" s="149"/>
    </row>
    <row r="439" spans="1:20" ht="12.95" customHeight="1">
      <c r="A439" s="153"/>
      <c r="B439" s="153"/>
      <c r="C439" s="88" t="s">
        <v>2167</v>
      </c>
      <c r="D439" s="985" t="s">
        <v>2168</v>
      </c>
      <c r="E439" s="90"/>
      <c r="F439" s="197">
        <v>155478</v>
      </c>
      <c r="G439" s="217">
        <v>1000</v>
      </c>
      <c r="H439" s="217">
        <v>1314</v>
      </c>
      <c r="I439" s="26">
        <f t="shared" si="43"/>
        <v>1314</v>
      </c>
      <c r="J439" s="532">
        <f t="shared" si="45"/>
        <v>100</v>
      </c>
      <c r="K439" s="405"/>
      <c r="L439" s="149"/>
      <c r="M439" s="149"/>
      <c r="N439" s="149"/>
      <c r="O439" s="149"/>
      <c r="P439" s="149"/>
      <c r="Q439" s="149">
        <v>1314</v>
      </c>
      <c r="R439" s="149"/>
      <c r="S439" s="149"/>
      <c r="T439" s="149"/>
    </row>
    <row r="440" spans="1:20" ht="26.25" customHeight="1">
      <c r="A440" s="153"/>
      <c r="B440" s="153"/>
      <c r="C440" s="88" t="s">
        <v>2169</v>
      </c>
      <c r="D440" s="985" t="s">
        <v>2263</v>
      </c>
      <c r="E440" s="90"/>
      <c r="F440" s="197">
        <v>152455</v>
      </c>
      <c r="G440" s="217">
        <v>1500</v>
      </c>
      <c r="H440" s="217">
        <v>1126</v>
      </c>
      <c r="I440" s="26">
        <f t="shared" si="43"/>
        <v>1125</v>
      </c>
      <c r="J440" s="532">
        <f t="shared" si="45"/>
        <v>99.911190053285964</v>
      </c>
      <c r="K440" s="405"/>
      <c r="L440" s="149"/>
      <c r="M440" s="149"/>
      <c r="N440" s="149"/>
      <c r="O440" s="149"/>
      <c r="P440" s="149">
        <v>1125</v>
      </c>
      <c r="Q440" s="149"/>
      <c r="R440" s="149"/>
      <c r="S440" s="149"/>
      <c r="T440" s="149"/>
    </row>
    <row r="441" spans="1:20" ht="12.95" customHeight="1">
      <c r="A441" s="153"/>
      <c r="B441" s="153"/>
      <c r="C441" s="88" t="s">
        <v>2170</v>
      </c>
      <c r="D441" s="985" t="s">
        <v>2171</v>
      </c>
      <c r="E441" s="90"/>
      <c r="F441" s="197">
        <v>154420</v>
      </c>
      <c r="G441" s="217">
        <v>1500</v>
      </c>
      <c r="H441" s="217">
        <v>3779</v>
      </c>
      <c r="I441" s="26">
        <f t="shared" si="43"/>
        <v>3779</v>
      </c>
      <c r="J441" s="532">
        <f t="shared" si="45"/>
        <v>100</v>
      </c>
      <c r="K441" s="405"/>
      <c r="L441" s="149"/>
      <c r="M441" s="149"/>
      <c r="N441" s="149"/>
      <c r="O441" s="149"/>
      <c r="P441" s="149"/>
      <c r="Q441" s="149">
        <v>3779</v>
      </c>
      <c r="R441" s="149"/>
      <c r="S441" s="149"/>
      <c r="T441" s="149"/>
    </row>
    <row r="442" spans="1:20" ht="26.25" customHeight="1">
      <c r="A442" s="153"/>
      <c r="B442" s="153"/>
      <c r="C442" s="88" t="s">
        <v>2172</v>
      </c>
      <c r="D442" s="985" t="s">
        <v>2173</v>
      </c>
      <c r="E442" s="90"/>
      <c r="F442" s="197">
        <v>155479</v>
      </c>
      <c r="G442" s="217">
        <v>3000</v>
      </c>
      <c r="H442" s="217">
        <v>5370</v>
      </c>
      <c r="I442" s="26">
        <f t="shared" si="43"/>
        <v>5367</v>
      </c>
      <c r="J442" s="532">
        <f t="shared" si="45"/>
        <v>99.944134078212286</v>
      </c>
      <c r="K442" s="405"/>
      <c r="L442" s="149"/>
      <c r="M442" s="149"/>
      <c r="N442" s="149"/>
      <c r="O442" s="149"/>
      <c r="P442" s="149"/>
      <c r="Q442" s="149">
        <v>5367</v>
      </c>
      <c r="R442" s="149"/>
      <c r="S442" s="149"/>
      <c r="T442" s="149"/>
    </row>
    <row r="443" spans="1:20" ht="12.95" customHeight="1">
      <c r="A443" s="153"/>
      <c r="B443" s="153"/>
      <c r="C443" s="88" t="s">
        <v>2174</v>
      </c>
      <c r="D443" s="981" t="s">
        <v>2175</v>
      </c>
      <c r="E443" s="90"/>
      <c r="F443" s="197">
        <v>152456</v>
      </c>
      <c r="G443" s="217">
        <v>3000</v>
      </c>
      <c r="H443" s="217">
        <v>3000</v>
      </c>
      <c r="I443" s="26">
        <f t="shared" si="43"/>
        <v>2993</v>
      </c>
      <c r="J443" s="532">
        <f t="shared" si="45"/>
        <v>99.766666666666666</v>
      </c>
      <c r="K443" s="405"/>
      <c r="L443" s="149"/>
      <c r="M443" s="149"/>
      <c r="N443" s="149"/>
      <c r="O443" s="149"/>
      <c r="P443" s="149">
        <v>2993</v>
      </c>
      <c r="Q443" s="149"/>
      <c r="R443" s="149"/>
      <c r="S443" s="149"/>
      <c r="T443" s="149"/>
    </row>
    <row r="444" spans="1:20" ht="12.95" customHeight="1">
      <c r="A444" s="153"/>
      <c r="B444" s="153"/>
      <c r="C444" s="88" t="s">
        <v>2176</v>
      </c>
      <c r="D444" s="981" t="s">
        <v>2177</v>
      </c>
      <c r="E444" s="90"/>
      <c r="F444" s="197">
        <v>152457</v>
      </c>
      <c r="G444" s="217">
        <v>2000</v>
      </c>
      <c r="H444" s="217">
        <v>1951</v>
      </c>
      <c r="I444" s="26">
        <f t="shared" si="43"/>
        <v>1950</v>
      </c>
      <c r="J444" s="532">
        <f t="shared" si="45"/>
        <v>99.948744233726288</v>
      </c>
      <c r="K444" s="405"/>
      <c r="L444" s="149"/>
      <c r="M444" s="149"/>
      <c r="N444" s="149"/>
      <c r="O444" s="149"/>
      <c r="P444" s="149">
        <v>1950</v>
      </c>
      <c r="Q444" s="149"/>
      <c r="R444" s="149"/>
      <c r="S444" s="149"/>
      <c r="T444" s="149"/>
    </row>
    <row r="445" spans="1:20" ht="12.95" customHeight="1">
      <c r="A445" s="153"/>
      <c r="B445" s="153"/>
      <c r="C445" s="88" t="s">
        <v>2178</v>
      </c>
      <c r="D445" s="981" t="s">
        <v>2179</v>
      </c>
      <c r="E445" s="90"/>
      <c r="F445" s="197">
        <v>152458</v>
      </c>
      <c r="G445" s="217">
        <v>3000</v>
      </c>
      <c r="H445" s="217">
        <v>5252</v>
      </c>
      <c r="I445" s="26">
        <f t="shared" si="43"/>
        <v>5251</v>
      </c>
      <c r="J445" s="532">
        <f t="shared" si="45"/>
        <v>99.980959634424977</v>
      </c>
      <c r="K445" s="405"/>
      <c r="L445" s="149"/>
      <c r="M445" s="149"/>
      <c r="N445" s="149"/>
      <c r="O445" s="149"/>
      <c r="P445" s="149">
        <v>5251</v>
      </c>
      <c r="Q445" s="149"/>
      <c r="R445" s="149"/>
      <c r="S445" s="149"/>
      <c r="T445" s="149"/>
    </row>
    <row r="446" spans="1:20" ht="12.95" customHeight="1">
      <c r="A446" s="153"/>
      <c r="B446" s="153"/>
      <c r="C446" s="88" t="s">
        <v>2180</v>
      </c>
      <c r="D446" s="981" t="s">
        <v>2181</v>
      </c>
      <c r="E446" s="90"/>
      <c r="F446" s="197">
        <v>155470</v>
      </c>
      <c r="G446" s="217">
        <v>2000</v>
      </c>
      <c r="H446" s="217">
        <v>2000</v>
      </c>
      <c r="I446" s="26">
        <f t="shared" si="43"/>
        <v>2000</v>
      </c>
      <c r="J446" s="532">
        <f t="shared" si="45"/>
        <v>100</v>
      </c>
      <c r="K446" s="405"/>
      <c r="L446" s="149"/>
      <c r="M446" s="149"/>
      <c r="N446" s="149"/>
      <c r="O446" s="149"/>
      <c r="P446" s="149"/>
      <c r="Q446" s="149">
        <v>2000</v>
      </c>
      <c r="R446" s="149"/>
      <c r="S446" s="149"/>
      <c r="T446" s="149"/>
    </row>
    <row r="447" spans="1:20" ht="12.95" customHeight="1">
      <c r="A447" s="153"/>
      <c r="B447" s="153"/>
      <c r="C447" s="12" t="s">
        <v>2260</v>
      </c>
      <c r="D447" s="587" t="s">
        <v>2261</v>
      </c>
      <c r="E447" s="13"/>
      <c r="F447" s="193">
        <v>152460</v>
      </c>
      <c r="G447" s="217"/>
      <c r="H447" s="217">
        <v>4542</v>
      </c>
      <c r="I447" s="26">
        <f t="shared" si="43"/>
        <v>4541</v>
      </c>
      <c r="J447" s="532">
        <f t="shared" si="45"/>
        <v>99.977983267283136</v>
      </c>
      <c r="K447" s="405"/>
      <c r="L447" s="149"/>
      <c r="M447" s="149"/>
      <c r="N447" s="149"/>
      <c r="O447" s="149"/>
      <c r="P447" s="149">
        <v>4541</v>
      </c>
      <c r="Q447" s="149"/>
      <c r="R447" s="149"/>
      <c r="S447" s="149"/>
      <c r="T447" s="149"/>
    </row>
    <row r="448" spans="1:20" ht="12.95" customHeight="1">
      <c r="A448" s="153"/>
      <c r="B448" s="153"/>
      <c r="C448" s="12" t="s">
        <v>2262</v>
      </c>
      <c r="D448" s="587" t="s">
        <v>547</v>
      </c>
      <c r="E448" s="13"/>
      <c r="F448" s="193">
        <v>154496</v>
      </c>
      <c r="G448" s="217"/>
      <c r="H448" s="217">
        <v>3132</v>
      </c>
      <c r="I448" s="26">
        <f t="shared" si="43"/>
        <v>3131</v>
      </c>
      <c r="J448" s="532">
        <f t="shared" si="45"/>
        <v>99.968071519795657</v>
      </c>
      <c r="K448" s="405"/>
      <c r="L448" s="149"/>
      <c r="M448" s="149"/>
      <c r="N448" s="149"/>
      <c r="O448" s="149"/>
      <c r="P448" s="149"/>
      <c r="Q448" s="149">
        <v>3131</v>
      </c>
      <c r="R448" s="149"/>
      <c r="S448" s="149"/>
      <c r="T448" s="149"/>
    </row>
    <row r="449" spans="1:20" ht="12.95" customHeight="1">
      <c r="A449" s="153"/>
      <c r="B449" s="153"/>
      <c r="C449" s="12" t="s">
        <v>548</v>
      </c>
      <c r="D449" s="587" t="s">
        <v>549</v>
      </c>
      <c r="E449" s="13"/>
      <c r="F449" s="193">
        <v>152459</v>
      </c>
      <c r="G449" s="217"/>
      <c r="H449" s="217">
        <v>3000</v>
      </c>
      <c r="I449" s="26">
        <f t="shared" si="43"/>
        <v>3000</v>
      </c>
      <c r="J449" s="532">
        <f t="shared" si="45"/>
        <v>100</v>
      </c>
      <c r="K449" s="405"/>
      <c r="L449" s="149"/>
      <c r="M449" s="149"/>
      <c r="N449" s="149"/>
      <c r="O449" s="149"/>
      <c r="P449" s="149"/>
      <c r="Q449" s="149">
        <v>3000</v>
      </c>
      <c r="R449" s="149"/>
      <c r="S449" s="149"/>
      <c r="T449" s="149"/>
    </row>
    <row r="450" spans="1:20" ht="12.95" customHeight="1">
      <c r="A450" s="153"/>
      <c r="B450" s="153"/>
      <c r="C450" s="12" t="s">
        <v>550</v>
      </c>
      <c r="D450" s="589" t="s">
        <v>551</v>
      </c>
      <c r="E450" s="13"/>
      <c r="F450" s="193">
        <v>152461</v>
      </c>
      <c r="G450" s="217"/>
      <c r="H450" s="217">
        <v>1269</v>
      </c>
      <c r="I450" s="26">
        <f t="shared" si="43"/>
        <v>0</v>
      </c>
      <c r="J450" s="532">
        <f t="shared" si="45"/>
        <v>0</v>
      </c>
      <c r="K450" s="405"/>
      <c r="L450" s="149"/>
      <c r="M450" s="149"/>
      <c r="N450" s="149"/>
      <c r="O450" s="149"/>
      <c r="P450" s="149"/>
      <c r="Q450" s="149"/>
      <c r="R450" s="149"/>
      <c r="S450" s="149"/>
      <c r="T450" s="149"/>
    </row>
    <row r="451" spans="1:20" ht="12.95" customHeight="1">
      <c r="A451" s="153"/>
      <c r="B451" s="153"/>
      <c r="C451" s="12" t="s">
        <v>552</v>
      </c>
      <c r="D451" s="589" t="s">
        <v>553</v>
      </c>
      <c r="E451" s="13"/>
      <c r="F451" s="193">
        <v>152462</v>
      </c>
      <c r="G451" s="217"/>
      <c r="H451" s="217">
        <v>1261</v>
      </c>
      <c r="I451" s="26">
        <f t="shared" si="43"/>
        <v>0</v>
      </c>
      <c r="J451" s="532">
        <f t="shared" si="45"/>
        <v>0</v>
      </c>
      <c r="K451" s="405"/>
      <c r="L451" s="149"/>
      <c r="M451" s="149"/>
      <c r="N451" s="149"/>
      <c r="O451" s="149"/>
      <c r="P451" s="149"/>
      <c r="Q451" s="149"/>
      <c r="R451" s="149"/>
      <c r="S451" s="149"/>
      <c r="T451" s="149"/>
    </row>
    <row r="452" spans="1:20" ht="12.95" customHeight="1">
      <c r="A452" s="153"/>
      <c r="B452" s="153"/>
      <c r="C452" s="12" t="s">
        <v>554</v>
      </c>
      <c r="D452" s="589" t="s">
        <v>555</v>
      </c>
      <c r="E452" s="13"/>
      <c r="F452" s="193">
        <v>152463</v>
      </c>
      <c r="G452" s="217"/>
      <c r="H452" s="217">
        <v>755</v>
      </c>
      <c r="I452" s="26">
        <f t="shared" si="43"/>
        <v>0</v>
      </c>
      <c r="J452" s="532">
        <f t="shared" si="45"/>
        <v>0</v>
      </c>
      <c r="K452" s="405"/>
      <c r="L452" s="149"/>
      <c r="M452" s="149"/>
      <c r="N452" s="149"/>
      <c r="O452" s="149"/>
      <c r="P452" s="149"/>
      <c r="Q452" s="149"/>
      <c r="R452" s="149"/>
      <c r="S452" s="149"/>
      <c r="T452" s="149"/>
    </row>
    <row r="453" spans="1:20" ht="12.95" customHeight="1">
      <c r="A453" s="153"/>
      <c r="B453" s="153"/>
      <c r="C453" s="153"/>
      <c r="D453" s="15" t="s">
        <v>588</v>
      </c>
      <c r="E453" s="90"/>
      <c r="F453" s="197"/>
      <c r="G453" s="217"/>
      <c r="H453" s="217"/>
      <c r="I453" s="26"/>
      <c r="J453" s="532"/>
      <c r="K453" s="405"/>
      <c r="L453" s="148"/>
      <c r="M453" s="148"/>
      <c r="N453" s="148"/>
      <c r="O453" s="148"/>
      <c r="P453" s="149"/>
      <c r="Q453" s="149"/>
      <c r="R453" s="149"/>
      <c r="S453" s="148"/>
      <c r="T453" s="148"/>
    </row>
    <row r="454" spans="1:20" ht="12.95" customHeight="1">
      <c r="A454" s="153"/>
      <c r="B454" s="153"/>
      <c r="C454" s="88" t="s">
        <v>1951</v>
      </c>
      <c r="D454" s="382" t="s">
        <v>2264</v>
      </c>
      <c r="E454" s="90"/>
      <c r="F454" s="197">
        <v>152444</v>
      </c>
      <c r="G454" s="217">
        <v>7232</v>
      </c>
      <c r="H454" s="217">
        <v>6649</v>
      </c>
      <c r="I454" s="26">
        <f t="shared" ref="I454:I465" si="46">SUM(K454:T454)</f>
        <v>3686</v>
      </c>
      <c r="J454" s="532">
        <f>I454/H454*100</f>
        <v>55.436907805685067</v>
      </c>
      <c r="K454" s="405"/>
      <c r="L454" s="149"/>
      <c r="M454" s="149"/>
      <c r="N454" s="149"/>
      <c r="O454" s="149"/>
      <c r="P454" s="149">
        <v>3686</v>
      </c>
      <c r="Q454" s="149"/>
      <c r="R454" s="149"/>
      <c r="S454" s="149"/>
      <c r="T454" s="149"/>
    </row>
    <row r="455" spans="1:20" ht="12.95" customHeight="1">
      <c r="A455" s="153"/>
      <c r="B455" s="153"/>
      <c r="C455" s="88" t="s">
        <v>1952</v>
      </c>
      <c r="D455" s="383" t="s">
        <v>2182</v>
      </c>
      <c r="E455" s="90"/>
      <c r="F455" s="197">
        <v>154403</v>
      </c>
      <c r="G455" s="217">
        <v>15441</v>
      </c>
      <c r="H455" s="217">
        <v>15441</v>
      </c>
      <c r="I455" s="26">
        <f t="shared" si="46"/>
        <v>15441</v>
      </c>
      <c r="J455" s="532">
        <f>I455/H455*100</f>
        <v>100</v>
      </c>
      <c r="K455" s="405"/>
      <c r="L455" s="149"/>
      <c r="M455" s="149"/>
      <c r="N455" s="149"/>
      <c r="O455" s="149"/>
      <c r="P455" s="149"/>
      <c r="Q455" s="149">
        <v>15441</v>
      </c>
      <c r="R455" s="149"/>
      <c r="S455" s="149"/>
      <c r="T455" s="149"/>
    </row>
    <row r="456" spans="1:20" ht="12.95" customHeight="1">
      <c r="A456" s="153"/>
      <c r="B456" s="153"/>
      <c r="C456" s="88" t="s">
        <v>1953</v>
      </c>
      <c r="D456" s="154" t="s">
        <v>1230</v>
      </c>
      <c r="E456" s="90"/>
      <c r="F456" s="197">
        <v>154409</v>
      </c>
      <c r="G456" s="217">
        <v>3000</v>
      </c>
      <c r="H456" s="217">
        <v>3000</v>
      </c>
      <c r="I456" s="26">
        <f t="shared" si="46"/>
        <v>3000</v>
      </c>
      <c r="J456" s="532">
        <f>I456/H456*100</f>
        <v>100</v>
      </c>
      <c r="K456" s="405"/>
      <c r="L456" s="149"/>
      <c r="M456" s="149"/>
      <c r="N456" s="149"/>
      <c r="O456" s="149"/>
      <c r="P456" s="149"/>
      <c r="Q456" s="149">
        <v>3000</v>
      </c>
      <c r="R456" s="149"/>
      <c r="S456" s="149"/>
      <c r="T456" s="149"/>
    </row>
    <row r="457" spans="1:20" ht="25.5" customHeight="1">
      <c r="A457" s="153"/>
      <c r="B457" s="153"/>
      <c r="C457" s="88" t="s">
        <v>1954</v>
      </c>
      <c r="D457" s="155" t="s">
        <v>1231</v>
      </c>
      <c r="E457" s="90"/>
      <c r="F457" s="197">
        <v>154418</v>
      </c>
      <c r="G457" s="217">
        <v>1500</v>
      </c>
      <c r="H457" s="217">
        <v>1500</v>
      </c>
      <c r="I457" s="26">
        <f t="shared" si="46"/>
        <v>1500</v>
      </c>
      <c r="J457" s="532">
        <f>I457/H457*100</f>
        <v>100</v>
      </c>
      <c r="K457" s="405"/>
      <c r="L457" s="149"/>
      <c r="M457" s="149"/>
      <c r="N457" s="149"/>
      <c r="O457" s="149"/>
      <c r="P457" s="149"/>
      <c r="Q457" s="149">
        <v>1500</v>
      </c>
      <c r="R457" s="149"/>
      <c r="S457" s="149"/>
      <c r="T457" s="149"/>
    </row>
    <row r="458" spans="1:20" ht="12.95" customHeight="1">
      <c r="A458" s="153"/>
      <c r="B458" s="153"/>
      <c r="C458" s="88" t="s">
        <v>1955</v>
      </c>
      <c r="D458" s="155" t="s">
        <v>1232</v>
      </c>
      <c r="E458" s="90"/>
      <c r="F458" s="197">
        <v>154420</v>
      </c>
      <c r="G458" s="217">
        <v>1003</v>
      </c>
      <c r="H458" s="217"/>
      <c r="I458" s="26">
        <f t="shared" si="46"/>
        <v>0</v>
      </c>
      <c r="J458" s="532"/>
      <c r="K458" s="405"/>
      <c r="L458" s="149"/>
      <c r="M458" s="149"/>
      <c r="N458" s="149"/>
      <c r="O458" s="149"/>
      <c r="P458" s="149"/>
      <c r="Q458" s="149"/>
      <c r="R458" s="149"/>
      <c r="S458" s="149"/>
      <c r="T458" s="149"/>
    </row>
    <row r="459" spans="1:20" ht="26.25" customHeight="1">
      <c r="A459" s="153"/>
      <c r="B459" s="153"/>
      <c r="C459" s="88" t="s">
        <v>1956</v>
      </c>
      <c r="D459" s="95" t="s">
        <v>1791</v>
      </c>
      <c r="E459" s="90"/>
      <c r="F459" s="197">
        <v>152447</v>
      </c>
      <c r="G459" s="217">
        <v>7147</v>
      </c>
      <c r="H459" s="217">
        <v>7147</v>
      </c>
      <c r="I459" s="26">
        <f t="shared" si="46"/>
        <v>7146</v>
      </c>
      <c r="J459" s="532">
        <f t="shared" ref="J459:J465" si="47">I459/H459*100</f>
        <v>99.986008115293131</v>
      </c>
      <c r="K459" s="405"/>
      <c r="L459" s="149"/>
      <c r="M459" s="149"/>
      <c r="N459" s="149"/>
      <c r="O459" s="149"/>
      <c r="P459" s="149"/>
      <c r="Q459" s="149">
        <v>7146</v>
      </c>
      <c r="R459" s="149"/>
      <c r="S459" s="149"/>
      <c r="T459" s="149"/>
    </row>
    <row r="460" spans="1:20" ht="15.95" customHeight="1">
      <c r="A460" s="153"/>
      <c r="B460" s="153"/>
      <c r="C460" s="88" t="s">
        <v>1957</v>
      </c>
      <c r="D460" s="95" t="s">
        <v>1792</v>
      </c>
      <c r="E460" s="90"/>
      <c r="F460" s="197">
        <v>152449</v>
      </c>
      <c r="G460" s="217">
        <v>1799</v>
      </c>
      <c r="H460" s="217">
        <v>1799</v>
      </c>
      <c r="I460" s="26">
        <f t="shared" si="46"/>
        <v>1799</v>
      </c>
      <c r="J460" s="532">
        <f t="shared" si="47"/>
        <v>100</v>
      </c>
      <c r="K460" s="405"/>
      <c r="L460" s="149"/>
      <c r="M460" s="149"/>
      <c r="N460" s="149"/>
      <c r="O460" s="149"/>
      <c r="P460" s="149"/>
      <c r="Q460" s="149">
        <v>1799</v>
      </c>
      <c r="R460" s="149"/>
      <c r="S460" s="149"/>
      <c r="T460" s="149"/>
    </row>
    <row r="461" spans="1:20" ht="25.5" customHeight="1">
      <c r="A461" s="153"/>
      <c r="B461" s="153"/>
      <c r="C461" s="88" t="s">
        <v>1234</v>
      </c>
      <c r="D461" s="95" t="s">
        <v>2265</v>
      </c>
      <c r="E461" s="90"/>
      <c r="F461" s="197">
        <v>154436</v>
      </c>
      <c r="G461" s="217">
        <v>6577</v>
      </c>
      <c r="H461" s="217">
        <v>6577</v>
      </c>
      <c r="I461" s="26">
        <f t="shared" si="46"/>
        <v>6577</v>
      </c>
      <c r="J461" s="532">
        <f t="shared" si="47"/>
        <v>100</v>
      </c>
      <c r="K461" s="405"/>
      <c r="L461" s="149"/>
      <c r="M461" s="149"/>
      <c r="N461" s="149"/>
      <c r="O461" s="149"/>
      <c r="P461" s="149"/>
      <c r="Q461" s="149">
        <v>6577</v>
      </c>
      <c r="R461" s="149"/>
      <c r="S461" s="149"/>
      <c r="T461" s="149"/>
    </row>
    <row r="462" spans="1:20" ht="25.5" customHeight="1">
      <c r="A462" s="153"/>
      <c r="B462" s="153"/>
      <c r="C462" s="88" t="s">
        <v>1235</v>
      </c>
      <c r="D462" s="188" t="s">
        <v>1056</v>
      </c>
      <c r="E462" s="90"/>
      <c r="F462" s="197">
        <v>152405</v>
      </c>
      <c r="G462" s="217">
        <v>16107</v>
      </c>
      <c r="H462" s="217">
        <v>16209</v>
      </c>
      <c r="I462" s="26">
        <f t="shared" si="46"/>
        <v>7894</v>
      </c>
      <c r="J462" s="532">
        <f t="shared" si="47"/>
        <v>48.701338762415944</v>
      </c>
      <c r="K462" s="405"/>
      <c r="L462" s="149"/>
      <c r="M462" s="149">
        <v>819</v>
      </c>
      <c r="N462" s="149"/>
      <c r="O462" s="149"/>
      <c r="P462" s="149">
        <v>1197</v>
      </c>
      <c r="Q462" s="149">
        <v>5878</v>
      </c>
      <c r="R462" s="149"/>
      <c r="S462" s="149"/>
      <c r="T462" s="149"/>
    </row>
    <row r="463" spans="1:20" ht="12.95" customHeight="1">
      <c r="A463" s="153"/>
      <c r="B463" s="153"/>
      <c r="C463" s="88" t="s">
        <v>1236</v>
      </c>
      <c r="D463" s="72" t="s">
        <v>1102</v>
      </c>
      <c r="E463" s="90"/>
      <c r="F463" s="197">
        <v>152401</v>
      </c>
      <c r="G463" s="217">
        <v>756</v>
      </c>
      <c r="H463" s="217">
        <v>756</v>
      </c>
      <c r="I463" s="26">
        <f t="shared" si="46"/>
        <v>756</v>
      </c>
      <c r="J463" s="532">
        <f t="shared" si="47"/>
        <v>100</v>
      </c>
      <c r="K463" s="405"/>
      <c r="L463" s="149"/>
      <c r="M463" s="149"/>
      <c r="N463" s="149"/>
      <c r="O463" s="149"/>
      <c r="P463" s="149">
        <v>756</v>
      </c>
      <c r="Q463" s="149"/>
      <c r="R463" s="149"/>
      <c r="S463" s="149"/>
      <c r="T463" s="149"/>
    </row>
    <row r="464" spans="1:20" ht="12.95" customHeight="1">
      <c r="A464" s="153"/>
      <c r="B464" s="153"/>
      <c r="C464" s="88" t="s">
        <v>1237</v>
      </c>
      <c r="D464" s="384" t="s">
        <v>1268</v>
      </c>
      <c r="E464" s="90"/>
      <c r="F464" s="197">
        <v>164406</v>
      </c>
      <c r="G464" s="217">
        <v>2000</v>
      </c>
      <c r="H464" s="217">
        <v>2000</v>
      </c>
      <c r="I464" s="26">
        <f t="shared" si="46"/>
        <v>2000</v>
      </c>
      <c r="J464" s="532">
        <f t="shared" si="47"/>
        <v>100</v>
      </c>
      <c r="K464" s="405"/>
      <c r="L464" s="149"/>
      <c r="M464" s="149"/>
      <c r="N464" s="149"/>
      <c r="O464" s="149"/>
      <c r="P464" s="149"/>
      <c r="Q464" s="149">
        <v>2000</v>
      </c>
      <c r="R464" s="149"/>
      <c r="S464" s="149"/>
      <c r="T464" s="149"/>
    </row>
    <row r="465" spans="1:20" ht="26.25" customHeight="1">
      <c r="A465" s="153"/>
      <c r="B465" s="153"/>
      <c r="C465" s="12" t="s">
        <v>2183</v>
      </c>
      <c r="D465" s="154" t="s">
        <v>1233</v>
      </c>
      <c r="E465" s="13"/>
      <c r="F465" s="12">
        <v>154421</v>
      </c>
      <c r="G465" s="52"/>
      <c r="H465" s="52">
        <v>1736</v>
      </c>
      <c r="I465" s="26">
        <f t="shared" si="46"/>
        <v>1736</v>
      </c>
      <c r="J465" s="532">
        <f t="shared" si="47"/>
        <v>100</v>
      </c>
      <c r="K465" s="405"/>
      <c r="L465" s="149"/>
      <c r="M465" s="149">
        <v>1736</v>
      </c>
      <c r="N465" s="149"/>
      <c r="O465" s="149"/>
      <c r="P465" s="149"/>
      <c r="Q465" s="149"/>
      <c r="R465" s="149"/>
      <c r="S465" s="149"/>
      <c r="T465" s="149"/>
    </row>
    <row r="466" spans="1:20" ht="12.95" customHeight="1">
      <c r="A466" s="153"/>
      <c r="B466" s="153"/>
      <c r="C466" s="153" t="s">
        <v>687</v>
      </c>
      <c r="D466" s="442" t="s">
        <v>637</v>
      </c>
      <c r="E466" s="90"/>
      <c r="F466" s="197"/>
      <c r="G466" s="217"/>
      <c r="H466" s="217"/>
      <c r="I466" s="26"/>
      <c r="J466" s="532"/>
      <c r="K466" s="405"/>
      <c r="L466" s="148"/>
      <c r="M466" s="148"/>
      <c r="N466" s="148"/>
      <c r="O466" s="148"/>
      <c r="P466" s="149"/>
      <c r="Q466" s="149"/>
      <c r="R466" s="149"/>
      <c r="S466" s="148"/>
      <c r="T466" s="148"/>
    </row>
    <row r="467" spans="1:20" ht="12.95" customHeight="1">
      <c r="A467" s="153"/>
      <c r="B467" s="153"/>
      <c r="C467" s="88" t="s">
        <v>995</v>
      </c>
      <c r="D467" s="154" t="s">
        <v>2184</v>
      </c>
      <c r="E467" s="90"/>
      <c r="F467" s="197">
        <v>152537</v>
      </c>
      <c r="G467" s="217">
        <v>500</v>
      </c>
      <c r="H467" s="217"/>
      <c r="I467" s="26">
        <f t="shared" ref="I467:I489" si="48">SUM(K467:T467)</f>
        <v>0</v>
      </c>
      <c r="J467" s="532"/>
      <c r="K467" s="405"/>
      <c r="L467" s="149"/>
      <c r="M467" s="149"/>
      <c r="N467" s="149"/>
      <c r="O467" s="149"/>
      <c r="P467" s="149"/>
      <c r="Q467" s="149"/>
      <c r="R467" s="149"/>
      <c r="S467" s="149"/>
      <c r="T467" s="149"/>
    </row>
    <row r="468" spans="1:20" ht="12.95" customHeight="1">
      <c r="A468" s="153"/>
      <c r="B468" s="153"/>
      <c r="C468" s="88" t="s">
        <v>996</v>
      </c>
      <c r="D468" s="982" t="s">
        <v>2193</v>
      </c>
      <c r="E468" s="90"/>
      <c r="F468" s="197">
        <v>152538</v>
      </c>
      <c r="G468" s="217">
        <v>500</v>
      </c>
      <c r="H468" s="217">
        <v>317</v>
      </c>
      <c r="I468" s="26">
        <f t="shared" si="48"/>
        <v>317</v>
      </c>
      <c r="J468" s="532">
        <f>I468/H468*100</f>
        <v>100</v>
      </c>
      <c r="K468" s="405"/>
      <c r="L468" s="149"/>
      <c r="M468" s="149">
        <v>317</v>
      </c>
      <c r="N468" s="149"/>
      <c r="O468" s="149"/>
      <c r="P468" s="149"/>
      <c r="Q468" s="149"/>
      <c r="R468" s="149"/>
      <c r="S468" s="149"/>
      <c r="T468" s="149"/>
    </row>
    <row r="469" spans="1:20" ht="12.95" customHeight="1">
      <c r="A469" s="153"/>
      <c r="B469" s="153"/>
      <c r="C469" s="88" t="s">
        <v>997</v>
      </c>
      <c r="D469" s="156" t="s">
        <v>1242</v>
      </c>
      <c r="E469" s="90"/>
      <c r="F469" s="197">
        <v>154504</v>
      </c>
      <c r="G469" s="217">
        <v>3000</v>
      </c>
      <c r="H469" s="217">
        <v>2500</v>
      </c>
      <c r="I469" s="26">
        <f t="shared" si="48"/>
        <v>0</v>
      </c>
      <c r="J469" s="532">
        <f>I469/H469*100</f>
        <v>0</v>
      </c>
      <c r="K469" s="405"/>
      <c r="L469" s="149"/>
      <c r="M469" s="149"/>
      <c r="N469" s="149"/>
      <c r="O469" s="149"/>
      <c r="P469" s="149"/>
      <c r="Q469" s="149"/>
      <c r="R469" s="149"/>
      <c r="S469" s="149"/>
      <c r="T469" s="149"/>
    </row>
    <row r="470" spans="1:20" ht="24" customHeight="1">
      <c r="A470" s="153"/>
      <c r="B470" s="153"/>
      <c r="C470" s="88" t="s">
        <v>998</v>
      </c>
      <c r="D470" s="983" t="s">
        <v>2194</v>
      </c>
      <c r="E470" s="90"/>
      <c r="F470" s="197">
        <v>152539</v>
      </c>
      <c r="G470" s="217">
        <v>1000</v>
      </c>
      <c r="H470" s="217">
        <v>1334</v>
      </c>
      <c r="I470" s="26">
        <f t="shared" si="48"/>
        <v>1334</v>
      </c>
      <c r="J470" s="532">
        <f>I470/H470*100</f>
        <v>100</v>
      </c>
      <c r="K470" s="405"/>
      <c r="L470" s="149"/>
      <c r="M470" s="149">
        <v>635</v>
      </c>
      <c r="N470" s="149"/>
      <c r="O470" s="149"/>
      <c r="P470" s="149">
        <v>699</v>
      </c>
      <c r="Q470" s="149"/>
      <c r="R470" s="149"/>
      <c r="S470" s="149"/>
      <c r="T470" s="149"/>
    </row>
    <row r="471" spans="1:20" ht="12.95" customHeight="1">
      <c r="A471" s="153"/>
      <c r="B471" s="153"/>
      <c r="C471" s="88" t="s">
        <v>1057</v>
      </c>
      <c r="D471" s="185" t="s">
        <v>1896</v>
      </c>
      <c r="E471" s="90"/>
      <c r="F471" s="197">
        <v>152540</v>
      </c>
      <c r="G471" s="217">
        <v>500</v>
      </c>
      <c r="H471" s="217"/>
      <c r="I471" s="26">
        <f t="shared" si="48"/>
        <v>0</v>
      </c>
      <c r="J471" s="532"/>
      <c r="K471" s="405"/>
      <c r="L471" s="149"/>
      <c r="M471" s="149"/>
      <c r="N471" s="149"/>
      <c r="O471" s="149"/>
      <c r="P471" s="149"/>
      <c r="Q471" s="149"/>
      <c r="R471" s="149"/>
      <c r="S471" s="149"/>
      <c r="T471" s="149"/>
    </row>
    <row r="472" spans="1:20" ht="12.95" customHeight="1">
      <c r="A472" s="153"/>
      <c r="B472" s="153"/>
      <c r="C472" s="88" t="s">
        <v>1058</v>
      </c>
      <c r="D472" s="154" t="s">
        <v>1238</v>
      </c>
      <c r="E472" s="90"/>
      <c r="F472" s="197">
        <v>152925</v>
      </c>
      <c r="G472" s="217">
        <v>1000</v>
      </c>
      <c r="H472" s="217">
        <v>1000</v>
      </c>
      <c r="I472" s="26">
        <f t="shared" si="48"/>
        <v>1000</v>
      </c>
      <c r="J472" s="532">
        <f>I472/H472*100</f>
        <v>100</v>
      </c>
      <c r="K472" s="405"/>
      <c r="L472" s="149"/>
      <c r="M472" s="149"/>
      <c r="N472" s="149"/>
      <c r="O472" s="149">
        <v>1000</v>
      </c>
      <c r="P472" s="149"/>
      <c r="Q472" s="149"/>
      <c r="R472" s="149"/>
      <c r="S472" s="149"/>
      <c r="T472" s="149"/>
    </row>
    <row r="473" spans="1:20" ht="12.95" customHeight="1">
      <c r="A473" s="153"/>
      <c r="B473" s="153"/>
      <c r="C473" s="88" t="s">
        <v>1059</v>
      </c>
      <c r="D473" s="185" t="s">
        <v>1897</v>
      </c>
      <c r="E473" s="90"/>
      <c r="F473" s="197">
        <v>154513</v>
      </c>
      <c r="G473" s="217">
        <v>1000</v>
      </c>
      <c r="H473" s="217"/>
      <c r="I473" s="26">
        <f t="shared" si="48"/>
        <v>0</v>
      </c>
      <c r="J473" s="532"/>
      <c r="K473" s="405"/>
      <c r="L473" s="149"/>
      <c r="M473" s="149"/>
      <c r="N473" s="149"/>
      <c r="O473" s="149"/>
      <c r="P473" s="149"/>
      <c r="Q473" s="149"/>
      <c r="R473" s="149"/>
      <c r="S473" s="149"/>
      <c r="T473" s="149"/>
    </row>
    <row r="474" spans="1:20" ht="12.75" customHeight="1">
      <c r="A474" s="153"/>
      <c r="B474" s="153"/>
      <c r="C474" s="88" t="s">
        <v>1060</v>
      </c>
      <c r="D474" s="974" t="s">
        <v>1898</v>
      </c>
      <c r="E474" s="90"/>
      <c r="F474" s="197">
        <v>154514</v>
      </c>
      <c r="G474" s="217">
        <v>1000</v>
      </c>
      <c r="H474" s="217">
        <v>1408</v>
      </c>
      <c r="I474" s="26">
        <f t="shared" si="48"/>
        <v>1408</v>
      </c>
      <c r="J474" s="532">
        <f t="shared" ref="J474:J489" si="49">I474/H474*100</f>
        <v>100</v>
      </c>
      <c r="K474" s="405"/>
      <c r="L474" s="149"/>
      <c r="M474" s="149"/>
      <c r="N474" s="149"/>
      <c r="O474" s="149"/>
      <c r="P474" s="149"/>
      <c r="Q474" s="149">
        <v>1408</v>
      </c>
      <c r="R474" s="149"/>
      <c r="S474" s="149"/>
      <c r="T474" s="149"/>
    </row>
    <row r="475" spans="1:20" ht="27.75" customHeight="1">
      <c r="A475" s="153"/>
      <c r="B475" s="153"/>
      <c r="C475" s="88" t="s">
        <v>1061</v>
      </c>
      <c r="D475" s="974" t="s">
        <v>1899</v>
      </c>
      <c r="E475" s="90"/>
      <c r="F475" s="197">
        <v>152926</v>
      </c>
      <c r="G475" s="217">
        <v>2000</v>
      </c>
      <c r="H475" s="217">
        <v>5174</v>
      </c>
      <c r="I475" s="26">
        <f t="shared" si="48"/>
        <v>355</v>
      </c>
      <c r="J475" s="532">
        <f t="shared" si="49"/>
        <v>6.8612292230382677</v>
      </c>
      <c r="K475" s="405"/>
      <c r="L475" s="149"/>
      <c r="M475" s="149"/>
      <c r="N475" s="149"/>
      <c r="O475" s="149"/>
      <c r="P475" s="149">
        <v>355</v>
      </c>
      <c r="Q475" s="149"/>
      <c r="R475" s="149"/>
      <c r="S475" s="149"/>
      <c r="T475" s="149"/>
    </row>
    <row r="476" spans="1:20" ht="15.75" customHeight="1">
      <c r="A476" s="153"/>
      <c r="B476" s="153"/>
      <c r="C476" s="88" t="s">
        <v>1065</v>
      </c>
      <c r="D476" s="981" t="s">
        <v>1900</v>
      </c>
      <c r="E476" s="90"/>
      <c r="F476" s="197">
        <v>154515</v>
      </c>
      <c r="G476" s="217">
        <v>1500</v>
      </c>
      <c r="H476" s="217">
        <v>832</v>
      </c>
      <c r="I476" s="26">
        <f t="shared" si="48"/>
        <v>831</v>
      </c>
      <c r="J476" s="532">
        <f t="shared" si="49"/>
        <v>99.879807692307693</v>
      </c>
      <c r="K476" s="405"/>
      <c r="L476" s="149"/>
      <c r="M476" s="149"/>
      <c r="N476" s="149"/>
      <c r="O476" s="149"/>
      <c r="P476" s="149">
        <v>831</v>
      </c>
      <c r="Q476" s="149"/>
      <c r="R476" s="149"/>
      <c r="S476" s="149"/>
      <c r="T476" s="149"/>
    </row>
    <row r="477" spans="1:20" ht="15" customHeight="1">
      <c r="A477" s="153"/>
      <c r="B477" s="153"/>
      <c r="C477" s="88" t="s">
        <v>1066</v>
      </c>
      <c r="D477" s="981" t="s">
        <v>1901</v>
      </c>
      <c r="E477" s="90"/>
      <c r="F477" s="197">
        <v>152541</v>
      </c>
      <c r="G477" s="217">
        <v>3500</v>
      </c>
      <c r="H477" s="217">
        <v>3511</v>
      </c>
      <c r="I477" s="26">
        <f t="shared" si="48"/>
        <v>3510</v>
      </c>
      <c r="J477" s="532">
        <f t="shared" si="49"/>
        <v>99.971518086015379</v>
      </c>
      <c r="K477" s="405"/>
      <c r="L477" s="149"/>
      <c r="M477" s="149"/>
      <c r="N477" s="149"/>
      <c r="O477" s="149"/>
      <c r="P477" s="149">
        <v>3510</v>
      </c>
      <c r="Q477" s="149"/>
      <c r="R477" s="149"/>
      <c r="S477" s="149"/>
      <c r="T477" s="149"/>
    </row>
    <row r="478" spans="1:20" ht="16.5" customHeight="1">
      <c r="A478" s="153"/>
      <c r="B478" s="153"/>
      <c r="C478" s="88" t="s">
        <v>1067</v>
      </c>
      <c r="D478" s="984" t="s">
        <v>1902</v>
      </c>
      <c r="E478" s="90"/>
      <c r="F478" s="197">
        <v>154516</v>
      </c>
      <c r="G478" s="217">
        <v>2000</v>
      </c>
      <c r="H478" s="217">
        <v>2794</v>
      </c>
      <c r="I478" s="26">
        <f t="shared" si="48"/>
        <v>2791</v>
      </c>
      <c r="J478" s="532">
        <f t="shared" si="49"/>
        <v>99.892627057981386</v>
      </c>
      <c r="K478" s="405"/>
      <c r="L478" s="149"/>
      <c r="M478" s="149"/>
      <c r="N478" s="149"/>
      <c r="O478" s="149"/>
      <c r="P478" s="149">
        <v>2791</v>
      </c>
      <c r="Q478" s="149"/>
      <c r="R478" s="149"/>
      <c r="S478" s="149"/>
      <c r="T478" s="149"/>
    </row>
    <row r="479" spans="1:20" ht="26.25" customHeight="1">
      <c r="A479" s="153"/>
      <c r="B479" s="153"/>
      <c r="C479" s="88" t="s">
        <v>1068</v>
      </c>
      <c r="D479" s="446" t="s">
        <v>1903</v>
      </c>
      <c r="E479" s="90"/>
      <c r="F479" s="197">
        <v>154517</v>
      </c>
      <c r="G479" s="217">
        <v>1300</v>
      </c>
      <c r="H479" s="217">
        <v>1100</v>
      </c>
      <c r="I479" s="26">
        <f t="shared" si="48"/>
        <v>1100</v>
      </c>
      <c r="J479" s="532">
        <f t="shared" si="49"/>
        <v>100</v>
      </c>
      <c r="K479" s="405"/>
      <c r="L479" s="149"/>
      <c r="M479" s="149"/>
      <c r="N479" s="149"/>
      <c r="O479" s="149"/>
      <c r="P479" s="149"/>
      <c r="Q479" s="149">
        <v>1100</v>
      </c>
      <c r="R479" s="149"/>
      <c r="S479" s="149"/>
      <c r="T479" s="149"/>
    </row>
    <row r="480" spans="1:20" ht="15.95" customHeight="1">
      <c r="A480" s="153"/>
      <c r="B480" s="153"/>
      <c r="C480" s="88" t="s">
        <v>1069</v>
      </c>
      <c r="D480" s="985" t="s">
        <v>1904</v>
      </c>
      <c r="E480" s="90"/>
      <c r="F480" s="197">
        <v>154518</v>
      </c>
      <c r="G480" s="217">
        <v>6000</v>
      </c>
      <c r="H480" s="217">
        <v>5850</v>
      </c>
      <c r="I480" s="26">
        <f t="shared" si="48"/>
        <v>0</v>
      </c>
      <c r="J480" s="532">
        <f t="shared" si="49"/>
        <v>0</v>
      </c>
      <c r="K480" s="405"/>
      <c r="L480" s="149"/>
      <c r="M480" s="149"/>
      <c r="N480" s="149"/>
      <c r="O480" s="149"/>
      <c r="P480" s="149"/>
      <c r="Q480" s="149"/>
      <c r="R480" s="149"/>
      <c r="S480" s="149"/>
      <c r="T480" s="149"/>
    </row>
    <row r="481" spans="1:20" ht="15.95" customHeight="1">
      <c r="A481" s="153"/>
      <c r="B481" s="153"/>
      <c r="C481" s="88" t="s">
        <v>1070</v>
      </c>
      <c r="D481" s="981" t="s">
        <v>1905</v>
      </c>
      <c r="E481" s="90"/>
      <c r="F481" s="197">
        <v>154519</v>
      </c>
      <c r="G481" s="217">
        <v>2000</v>
      </c>
      <c r="H481" s="217">
        <v>2280</v>
      </c>
      <c r="I481" s="26">
        <f t="shared" si="48"/>
        <v>2278</v>
      </c>
      <c r="J481" s="532">
        <f t="shared" si="49"/>
        <v>99.912280701754383</v>
      </c>
      <c r="K481" s="405"/>
      <c r="L481" s="149"/>
      <c r="M481" s="149">
        <v>99</v>
      </c>
      <c r="N481" s="149"/>
      <c r="O481" s="149"/>
      <c r="P481" s="149"/>
      <c r="Q481" s="149">
        <v>2179</v>
      </c>
      <c r="R481" s="149"/>
      <c r="S481" s="149"/>
      <c r="T481" s="149"/>
    </row>
    <row r="482" spans="1:20" ht="25.5" customHeight="1">
      <c r="A482" s="153"/>
      <c r="B482" s="153"/>
      <c r="C482" s="88" t="s">
        <v>1107</v>
      </c>
      <c r="D482" s="985" t="s">
        <v>1906</v>
      </c>
      <c r="E482" s="90"/>
      <c r="F482" s="197">
        <v>152542</v>
      </c>
      <c r="G482" s="217">
        <v>1000</v>
      </c>
      <c r="H482" s="217">
        <v>1000</v>
      </c>
      <c r="I482" s="26">
        <f t="shared" si="48"/>
        <v>831</v>
      </c>
      <c r="J482" s="532">
        <f t="shared" si="49"/>
        <v>83.1</v>
      </c>
      <c r="K482" s="405"/>
      <c r="L482" s="149"/>
      <c r="M482" s="149"/>
      <c r="N482" s="149"/>
      <c r="O482" s="149"/>
      <c r="P482" s="149">
        <v>831</v>
      </c>
      <c r="Q482" s="149"/>
      <c r="R482" s="149"/>
      <c r="S482" s="149"/>
      <c r="T482" s="149"/>
    </row>
    <row r="483" spans="1:20" ht="15.95" customHeight="1">
      <c r="A483" s="153"/>
      <c r="B483" s="153"/>
      <c r="C483" s="88" t="s">
        <v>1108</v>
      </c>
      <c r="D483" s="980" t="s">
        <v>1907</v>
      </c>
      <c r="E483" s="90"/>
      <c r="F483" s="197">
        <v>154520</v>
      </c>
      <c r="G483" s="217">
        <v>500</v>
      </c>
      <c r="H483" s="217">
        <v>500</v>
      </c>
      <c r="I483" s="26">
        <f t="shared" si="48"/>
        <v>0</v>
      </c>
      <c r="J483" s="532">
        <f t="shared" si="49"/>
        <v>0</v>
      </c>
      <c r="K483" s="405"/>
      <c r="L483" s="149"/>
      <c r="M483" s="149"/>
      <c r="N483" s="149"/>
      <c r="O483" s="149"/>
      <c r="P483" s="149"/>
      <c r="Q483" s="149"/>
      <c r="R483" s="149"/>
      <c r="S483" s="149"/>
      <c r="T483" s="149"/>
    </row>
    <row r="484" spans="1:20" ht="24.75" customHeight="1">
      <c r="A484" s="153"/>
      <c r="B484" s="153"/>
      <c r="C484" s="88" t="s">
        <v>1908</v>
      </c>
      <c r="D484" s="985" t="s">
        <v>1909</v>
      </c>
      <c r="E484" s="90"/>
      <c r="F484" s="197">
        <v>152543</v>
      </c>
      <c r="G484" s="217">
        <v>400</v>
      </c>
      <c r="H484" s="217">
        <v>453</v>
      </c>
      <c r="I484" s="26">
        <f t="shared" si="48"/>
        <v>453</v>
      </c>
      <c r="J484" s="532">
        <f t="shared" si="49"/>
        <v>100</v>
      </c>
      <c r="K484" s="405"/>
      <c r="L484" s="149"/>
      <c r="M484" s="149"/>
      <c r="N484" s="149"/>
      <c r="O484" s="149"/>
      <c r="P484" s="149">
        <v>453</v>
      </c>
      <c r="Q484" s="149"/>
      <c r="R484" s="149"/>
      <c r="S484" s="149"/>
      <c r="T484" s="149"/>
    </row>
    <row r="485" spans="1:20" ht="26.25" customHeight="1">
      <c r="A485" s="153"/>
      <c r="B485" s="153"/>
      <c r="C485" s="88" t="s">
        <v>1910</v>
      </c>
      <c r="D485" s="985" t="s">
        <v>2266</v>
      </c>
      <c r="E485" s="90"/>
      <c r="F485" s="197">
        <v>154521</v>
      </c>
      <c r="G485" s="217">
        <v>300</v>
      </c>
      <c r="H485" s="217">
        <v>519</v>
      </c>
      <c r="I485" s="26">
        <f t="shared" si="48"/>
        <v>518</v>
      </c>
      <c r="J485" s="532">
        <f t="shared" si="49"/>
        <v>99.807321772639696</v>
      </c>
      <c r="K485" s="405"/>
      <c r="L485" s="149"/>
      <c r="M485" s="149"/>
      <c r="N485" s="149"/>
      <c r="O485" s="149"/>
      <c r="P485" s="149"/>
      <c r="Q485" s="149">
        <v>518</v>
      </c>
      <c r="R485" s="149"/>
      <c r="S485" s="149"/>
      <c r="T485" s="149"/>
    </row>
    <row r="486" spans="1:20" ht="15.75" customHeight="1">
      <c r="A486" s="153"/>
      <c r="B486" s="153"/>
      <c r="C486" s="88" t="s">
        <v>1911</v>
      </c>
      <c r="D486" s="985" t="s">
        <v>1912</v>
      </c>
      <c r="E486" s="90"/>
      <c r="F486" s="197">
        <v>152544</v>
      </c>
      <c r="G486" s="217">
        <v>2000</v>
      </c>
      <c r="H486" s="217">
        <v>1071</v>
      </c>
      <c r="I486" s="26">
        <f t="shared" si="48"/>
        <v>895</v>
      </c>
      <c r="J486" s="532">
        <f t="shared" si="49"/>
        <v>83.566760037348274</v>
      </c>
      <c r="K486" s="405"/>
      <c r="L486" s="149"/>
      <c r="M486" s="149">
        <v>238</v>
      </c>
      <c r="N486" s="149"/>
      <c r="O486" s="149"/>
      <c r="P486" s="149">
        <v>657</v>
      </c>
      <c r="Q486" s="149"/>
      <c r="R486" s="149"/>
      <c r="S486" s="149"/>
      <c r="T486" s="149"/>
    </row>
    <row r="487" spans="1:20" ht="15.75" customHeight="1">
      <c r="A487" s="153"/>
      <c r="B487" s="153"/>
      <c r="C487" s="590" t="s">
        <v>556</v>
      </c>
      <c r="D487" s="986" t="s">
        <v>557</v>
      </c>
      <c r="E487" s="13"/>
      <c r="F487" s="12">
        <v>154522</v>
      </c>
      <c r="G487" s="217"/>
      <c r="H487" s="217">
        <v>2342</v>
      </c>
      <c r="I487" s="26">
        <f t="shared" si="48"/>
        <v>2342</v>
      </c>
      <c r="J487" s="532">
        <f t="shared" si="49"/>
        <v>100</v>
      </c>
      <c r="K487" s="405"/>
      <c r="L487" s="149"/>
      <c r="M487" s="149"/>
      <c r="N487" s="149"/>
      <c r="O487" s="149"/>
      <c r="P487" s="149"/>
      <c r="Q487" s="149">
        <v>2342</v>
      </c>
      <c r="R487" s="149"/>
      <c r="S487" s="149"/>
      <c r="T487" s="149"/>
    </row>
    <row r="488" spans="1:20" ht="15.75" customHeight="1">
      <c r="A488" s="153"/>
      <c r="B488" s="153"/>
      <c r="C488" s="12" t="s">
        <v>558</v>
      </c>
      <c r="D488" s="986" t="s">
        <v>1498</v>
      </c>
      <c r="E488" s="13"/>
      <c r="F488" s="12">
        <v>152545</v>
      </c>
      <c r="G488" s="217"/>
      <c r="H488" s="217">
        <v>453</v>
      </c>
      <c r="I488" s="26">
        <f t="shared" si="48"/>
        <v>453</v>
      </c>
      <c r="J488" s="532">
        <f t="shared" si="49"/>
        <v>100</v>
      </c>
      <c r="K488" s="405"/>
      <c r="L488" s="149"/>
      <c r="M488" s="149"/>
      <c r="N488" s="149"/>
      <c r="O488" s="149"/>
      <c r="P488" s="149">
        <v>453</v>
      </c>
      <c r="Q488" s="149"/>
      <c r="R488" s="149"/>
      <c r="S488" s="149"/>
      <c r="T488" s="149"/>
    </row>
    <row r="489" spans="1:20" ht="15.75" customHeight="1">
      <c r="A489" s="153"/>
      <c r="B489" s="153"/>
      <c r="C489" s="12" t="s">
        <v>1499</v>
      </c>
      <c r="D489" s="986" t="s">
        <v>1500</v>
      </c>
      <c r="E489" s="13"/>
      <c r="F489" s="12">
        <v>152546</v>
      </c>
      <c r="G489" s="217"/>
      <c r="H489" s="217">
        <v>500</v>
      </c>
      <c r="I489" s="26">
        <f t="shared" si="48"/>
        <v>497</v>
      </c>
      <c r="J489" s="532">
        <f t="shared" si="49"/>
        <v>99.4</v>
      </c>
      <c r="K489" s="405"/>
      <c r="L489" s="149"/>
      <c r="M489" s="149"/>
      <c r="N489" s="149"/>
      <c r="O489" s="149"/>
      <c r="P489" s="149">
        <v>497</v>
      </c>
      <c r="Q489" s="149"/>
      <c r="R489" s="149"/>
      <c r="S489" s="149"/>
      <c r="T489" s="149"/>
    </row>
    <row r="490" spans="1:20" ht="12.95" customHeight="1">
      <c r="A490" s="153"/>
      <c r="B490" s="153"/>
      <c r="C490" s="88"/>
      <c r="D490" s="15" t="s">
        <v>588</v>
      </c>
      <c r="E490" s="90"/>
      <c r="F490" s="197"/>
      <c r="G490" s="217"/>
      <c r="H490" s="217"/>
      <c r="I490" s="26"/>
      <c r="J490" s="532"/>
      <c r="K490" s="405"/>
      <c r="L490" s="148"/>
      <c r="M490" s="148"/>
      <c r="N490" s="148"/>
      <c r="O490" s="148"/>
      <c r="P490" s="149"/>
      <c r="Q490" s="149"/>
      <c r="R490" s="149"/>
      <c r="S490" s="148"/>
      <c r="T490" s="148"/>
    </row>
    <row r="491" spans="1:20" ht="12.95" customHeight="1">
      <c r="A491" s="153"/>
      <c r="B491" s="153"/>
      <c r="C491" s="88" t="s">
        <v>1043</v>
      </c>
      <c r="D491" s="15" t="s">
        <v>791</v>
      </c>
      <c r="E491" s="90"/>
      <c r="F491" s="197">
        <v>152908</v>
      </c>
      <c r="G491" s="217">
        <v>5637</v>
      </c>
      <c r="H491" s="217">
        <v>7274</v>
      </c>
      <c r="I491" s="26">
        <f t="shared" ref="I491:I504" si="50">SUM(K491:T491)</f>
        <v>5820</v>
      </c>
      <c r="J491" s="532">
        <f t="shared" ref="J491:J501" si="51">I491/H491*100</f>
        <v>80.010998075336815</v>
      </c>
      <c r="K491" s="405"/>
      <c r="L491" s="149"/>
      <c r="M491" s="149"/>
      <c r="N491" s="149"/>
      <c r="O491" s="149"/>
      <c r="P491" s="149">
        <v>5820</v>
      </c>
      <c r="Q491" s="149"/>
      <c r="R491" s="149"/>
      <c r="S491" s="149"/>
      <c r="T491" s="149"/>
    </row>
    <row r="492" spans="1:20" ht="12.95" customHeight="1">
      <c r="A492" s="153"/>
      <c r="B492" s="153"/>
      <c r="C492" s="88" t="s">
        <v>1044</v>
      </c>
      <c r="D492" s="154" t="s">
        <v>2267</v>
      </c>
      <c r="E492" s="90"/>
      <c r="F492" s="197">
        <v>162921</v>
      </c>
      <c r="G492" s="217">
        <v>2200</v>
      </c>
      <c r="H492" s="217">
        <v>2200</v>
      </c>
      <c r="I492" s="26">
        <f t="shared" si="50"/>
        <v>2200</v>
      </c>
      <c r="J492" s="532">
        <f t="shared" si="51"/>
        <v>100</v>
      </c>
      <c r="K492" s="405"/>
      <c r="L492" s="149"/>
      <c r="M492" s="149">
        <v>414</v>
      </c>
      <c r="N492" s="149"/>
      <c r="O492" s="149"/>
      <c r="P492" s="149">
        <v>1786</v>
      </c>
      <c r="Q492" s="149"/>
      <c r="R492" s="149"/>
      <c r="S492" s="149"/>
      <c r="T492" s="149"/>
    </row>
    <row r="493" spans="1:20" ht="12.95" customHeight="1">
      <c r="A493" s="153"/>
      <c r="B493" s="153"/>
      <c r="C493" s="88" t="s">
        <v>1045</v>
      </c>
      <c r="D493" s="154" t="s">
        <v>2268</v>
      </c>
      <c r="E493" s="90"/>
      <c r="F493" s="197">
        <v>152924</v>
      </c>
      <c r="G493" s="217">
        <v>1000</v>
      </c>
      <c r="H493" s="217">
        <v>2000</v>
      </c>
      <c r="I493" s="26">
        <f t="shared" si="50"/>
        <v>381</v>
      </c>
      <c r="J493" s="532">
        <f t="shared" si="51"/>
        <v>19.05</v>
      </c>
      <c r="K493" s="405"/>
      <c r="L493" s="149"/>
      <c r="M493" s="149"/>
      <c r="N493" s="149"/>
      <c r="O493" s="149"/>
      <c r="P493" s="149">
        <v>381</v>
      </c>
      <c r="Q493" s="149"/>
      <c r="R493" s="149"/>
      <c r="S493" s="149"/>
      <c r="T493" s="149"/>
    </row>
    <row r="494" spans="1:20" ht="12.95" customHeight="1">
      <c r="A494" s="153"/>
      <c r="B494" s="153"/>
      <c r="C494" s="88" t="s">
        <v>1046</v>
      </c>
      <c r="D494" s="154" t="s">
        <v>1239</v>
      </c>
      <c r="E494" s="90"/>
      <c r="F494" s="197">
        <v>152926</v>
      </c>
      <c r="G494" s="217">
        <v>1000</v>
      </c>
      <c r="H494" s="217">
        <v>1000</v>
      </c>
      <c r="I494" s="26">
        <f t="shared" si="50"/>
        <v>1000</v>
      </c>
      <c r="J494" s="532">
        <f t="shared" si="51"/>
        <v>100</v>
      </c>
      <c r="K494" s="405"/>
      <c r="L494" s="149"/>
      <c r="M494" s="149"/>
      <c r="N494" s="149"/>
      <c r="O494" s="149"/>
      <c r="P494" s="149">
        <v>1000</v>
      </c>
      <c r="Q494" s="149"/>
      <c r="R494" s="149"/>
      <c r="S494" s="149"/>
      <c r="T494" s="149"/>
    </row>
    <row r="495" spans="1:20" ht="12.95" customHeight="1">
      <c r="A495" s="153"/>
      <c r="B495" s="153"/>
      <c r="C495" s="88" t="s">
        <v>1047</v>
      </c>
      <c r="D495" s="154" t="s">
        <v>1913</v>
      </c>
      <c r="E495" s="90"/>
      <c r="F495" s="197">
        <v>152505</v>
      </c>
      <c r="G495" s="217">
        <v>400</v>
      </c>
      <c r="H495" s="217">
        <v>900</v>
      </c>
      <c r="I495" s="26">
        <f t="shared" si="50"/>
        <v>886</v>
      </c>
      <c r="J495" s="532">
        <f t="shared" si="51"/>
        <v>98.444444444444443</v>
      </c>
      <c r="K495" s="405"/>
      <c r="L495" s="149"/>
      <c r="M495" s="149">
        <v>419</v>
      </c>
      <c r="N495" s="149"/>
      <c r="O495" s="149"/>
      <c r="P495" s="149">
        <v>467</v>
      </c>
      <c r="Q495" s="149"/>
      <c r="R495" s="149"/>
      <c r="S495" s="149"/>
      <c r="T495" s="149"/>
    </row>
    <row r="496" spans="1:20" ht="12.95" customHeight="1">
      <c r="A496" s="153"/>
      <c r="B496" s="153"/>
      <c r="C496" s="88" t="s">
        <v>1247</v>
      </c>
      <c r="D496" s="155" t="s">
        <v>1240</v>
      </c>
      <c r="E496" s="90"/>
      <c r="F496" s="197">
        <v>152912</v>
      </c>
      <c r="G496" s="217">
        <v>1500</v>
      </c>
      <c r="H496" s="217">
        <v>1500</v>
      </c>
      <c r="I496" s="26">
        <f t="shared" si="50"/>
        <v>0</v>
      </c>
      <c r="J496" s="532">
        <f t="shared" si="51"/>
        <v>0</v>
      </c>
      <c r="K496" s="405"/>
      <c r="L496" s="149"/>
      <c r="M496" s="149"/>
      <c r="N496" s="149"/>
      <c r="O496" s="149"/>
      <c r="P496" s="149"/>
      <c r="Q496" s="149"/>
      <c r="R496" s="149"/>
      <c r="S496" s="149"/>
      <c r="T496" s="149"/>
    </row>
    <row r="497" spans="1:20" ht="24" customHeight="1">
      <c r="A497" s="153"/>
      <c r="B497" s="153"/>
      <c r="C497" s="88" t="s">
        <v>1248</v>
      </c>
      <c r="D497" s="385" t="s">
        <v>1241</v>
      </c>
      <c r="E497" s="90"/>
      <c r="F497" s="197">
        <v>152503</v>
      </c>
      <c r="G497" s="217">
        <v>500</v>
      </c>
      <c r="H497" s="217">
        <v>500</v>
      </c>
      <c r="I497" s="26">
        <f t="shared" si="50"/>
        <v>0</v>
      </c>
      <c r="J497" s="532">
        <f t="shared" si="51"/>
        <v>0</v>
      </c>
      <c r="K497" s="405"/>
      <c r="L497" s="149"/>
      <c r="M497" s="149"/>
      <c r="N497" s="149"/>
      <c r="O497" s="149"/>
      <c r="P497" s="149"/>
      <c r="Q497" s="149"/>
      <c r="R497" s="149"/>
      <c r="S497" s="149"/>
      <c r="T497" s="149"/>
    </row>
    <row r="498" spans="1:20" ht="17.25" customHeight="1">
      <c r="A498" s="153"/>
      <c r="B498" s="153"/>
      <c r="C498" s="88" t="s">
        <v>1249</v>
      </c>
      <c r="D498" s="156" t="s">
        <v>1243</v>
      </c>
      <c r="E498" s="90"/>
      <c r="F498" s="197">
        <v>154511</v>
      </c>
      <c r="G498" s="217">
        <v>1885</v>
      </c>
      <c r="H498" s="217">
        <v>5344</v>
      </c>
      <c r="I498" s="26">
        <f t="shared" si="50"/>
        <v>2666</v>
      </c>
      <c r="J498" s="532">
        <f t="shared" si="51"/>
        <v>49.887724550898206</v>
      </c>
      <c r="K498" s="405"/>
      <c r="L498" s="149"/>
      <c r="M498" s="149">
        <v>2666</v>
      </c>
      <c r="N498" s="149"/>
      <c r="O498" s="149"/>
      <c r="P498" s="149"/>
      <c r="Q498" s="149"/>
      <c r="R498" s="149"/>
      <c r="S498" s="149"/>
      <c r="T498" s="149"/>
    </row>
    <row r="499" spans="1:20" ht="16.5" customHeight="1">
      <c r="A499" s="153"/>
      <c r="B499" s="153"/>
      <c r="C499" s="88" t="s">
        <v>1250</v>
      </c>
      <c r="D499" s="154" t="s">
        <v>1244</v>
      </c>
      <c r="E499" s="90"/>
      <c r="F499" s="197">
        <v>154901</v>
      </c>
      <c r="G499" s="217">
        <v>508</v>
      </c>
      <c r="H499" s="217">
        <v>508</v>
      </c>
      <c r="I499" s="26">
        <f t="shared" si="50"/>
        <v>508</v>
      </c>
      <c r="J499" s="532">
        <f t="shared" si="51"/>
        <v>100</v>
      </c>
      <c r="K499" s="405"/>
      <c r="L499" s="149"/>
      <c r="M499" s="149">
        <v>508</v>
      </c>
      <c r="N499" s="149"/>
      <c r="O499" s="149"/>
      <c r="P499" s="149"/>
      <c r="Q499" s="149"/>
      <c r="R499" s="149"/>
      <c r="S499" s="149"/>
      <c r="T499" s="149"/>
    </row>
    <row r="500" spans="1:20" ht="16.5" customHeight="1">
      <c r="A500" s="153"/>
      <c r="B500" s="153"/>
      <c r="C500" s="88" t="s">
        <v>1252</v>
      </c>
      <c r="D500" s="154" t="s">
        <v>1245</v>
      </c>
      <c r="E500" s="90"/>
      <c r="F500" s="197">
        <v>152523</v>
      </c>
      <c r="G500" s="217">
        <v>287</v>
      </c>
      <c r="H500" s="217">
        <v>287</v>
      </c>
      <c r="I500" s="26">
        <f t="shared" si="50"/>
        <v>0</v>
      </c>
      <c r="J500" s="532">
        <f t="shared" si="51"/>
        <v>0</v>
      </c>
      <c r="K500" s="405"/>
      <c r="L500" s="149"/>
      <c r="M500" s="149"/>
      <c r="N500" s="149"/>
      <c r="O500" s="149"/>
      <c r="P500" s="149"/>
      <c r="Q500" s="149"/>
      <c r="R500" s="149"/>
      <c r="S500" s="149"/>
      <c r="T500" s="149"/>
    </row>
    <row r="501" spans="1:20" ht="18.75" customHeight="1">
      <c r="A501" s="153"/>
      <c r="B501" s="153"/>
      <c r="C501" s="88" t="s">
        <v>1253</v>
      </c>
      <c r="D501" s="154" t="s">
        <v>1246</v>
      </c>
      <c r="E501" s="90"/>
      <c r="F501" s="197">
        <v>154505</v>
      </c>
      <c r="G501" s="217">
        <v>3000</v>
      </c>
      <c r="H501" s="217">
        <v>3000</v>
      </c>
      <c r="I501" s="26">
        <f t="shared" si="50"/>
        <v>1006</v>
      </c>
      <c r="J501" s="532">
        <f t="shared" si="51"/>
        <v>33.533333333333331</v>
      </c>
      <c r="K501" s="405"/>
      <c r="L501" s="149"/>
      <c r="M501" s="149">
        <v>1006</v>
      </c>
      <c r="N501" s="149"/>
      <c r="O501" s="149"/>
      <c r="P501" s="149"/>
      <c r="Q501" s="149"/>
      <c r="R501" s="149"/>
      <c r="S501" s="149"/>
      <c r="T501" s="149"/>
    </row>
    <row r="502" spans="1:20" ht="24" customHeight="1">
      <c r="A502" s="153"/>
      <c r="B502" s="153"/>
      <c r="C502" s="88" t="s">
        <v>1914</v>
      </c>
      <c r="D502" s="447" t="s">
        <v>790</v>
      </c>
      <c r="E502" s="90"/>
      <c r="F502" s="197">
        <v>152532</v>
      </c>
      <c r="G502" s="217">
        <v>2105</v>
      </c>
      <c r="H502" s="217"/>
      <c r="I502" s="26">
        <f t="shared" si="50"/>
        <v>0</v>
      </c>
      <c r="J502" s="532"/>
      <c r="K502" s="405"/>
      <c r="L502" s="149"/>
      <c r="M502" s="149"/>
      <c r="N502" s="149"/>
      <c r="O502" s="149"/>
      <c r="P502" s="149"/>
      <c r="Q502" s="149"/>
      <c r="R502" s="149"/>
      <c r="S502" s="149"/>
      <c r="T502" s="149"/>
    </row>
    <row r="503" spans="1:20" ht="18.75" customHeight="1">
      <c r="A503" s="153"/>
      <c r="B503" s="153"/>
      <c r="C503" s="88" t="s">
        <v>1915</v>
      </c>
      <c r="D503" s="188" t="s">
        <v>1251</v>
      </c>
      <c r="E503" s="90"/>
      <c r="F503" s="197">
        <v>154508</v>
      </c>
      <c r="G503" s="217">
        <v>500</v>
      </c>
      <c r="H503" s="217">
        <v>500</v>
      </c>
      <c r="I503" s="26">
        <f t="shared" si="50"/>
        <v>0</v>
      </c>
      <c r="J503" s="532">
        <f>I503/H503*100</f>
        <v>0</v>
      </c>
      <c r="K503" s="405"/>
      <c r="L503" s="149"/>
      <c r="M503" s="149"/>
      <c r="N503" s="149"/>
      <c r="O503" s="149"/>
      <c r="P503" s="149"/>
      <c r="Q503" s="149"/>
      <c r="R503" s="149"/>
      <c r="S503" s="149"/>
      <c r="T503" s="149"/>
    </row>
    <row r="504" spans="1:20" ht="18.75" customHeight="1">
      <c r="A504" s="153"/>
      <c r="B504" s="153"/>
      <c r="C504" s="88" t="s">
        <v>1916</v>
      </c>
      <c r="D504" s="448" t="s">
        <v>903</v>
      </c>
      <c r="E504" s="90"/>
      <c r="F504" s="197">
        <v>152501</v>
      </c>
      <c r="G504" s="217">
        <v>198</v>
      </c>
      <c r="H504" s="217">
        <v>198</v>
      </c>
      <c r="I504" s="26">
        <f t="shared" si="50"/>
        <v>0</v>
      </c>
      <c r="J504" s="532">
        <f>I504/H504*100</f>
        <v>0</v>
      </c>
      <c r="K504" s="405"/>
      <c r="L504" s="149"/>
      <c r="M504" s="149"/>
      <c r="N504" s="149"/>
      <c r="O504" s="149"/>
      <c r="P504" s="149"/>
      <c r="Q504" s="149"/>
      <c r="R504" s="149"/>
      <c r="S504" s="149"/>
      <c r="T504" s="149"/>
    </row>
    <row r="505" spans="1:20" ht="16.5" customHeight="1">
      <c r="A505" s="153"/>
      <c r="B505" s="153"/>
      <c r="C505" s="449" t="s">
        <v>867</v>
      </c>
      <c r="D505" s="450" t="s">
        <v>628</v>
      </c>
      <c r="E505" s="90"/>
      <c r="F505" s="197"/>
      <c r="G505" s="217"/>
      <c r="H505" s="217"/>
      <c r="I505" s="26"/>
      <c r="J505" s="532"/>
      <c r="K505" s="405"/>
      <c r="L505" s="148"/>
      <c r="M505" s="148"/>
      <c r="N505" s="148"/>
      <c r="O505" s="148"/>
      <c r="P505" s="149"/>
      <c r="Q505" s="149"/>
      <c r="R505" s="149"/>
      <c r="S505" s="148"/>
      <c r="T505" s="148"/>
    </row>
    <row r="506" spans="1:20" ht="12.95" customHeight="1">
      <c r="A506" s="153"/>
      <c r="B506" s="153"/>
      <c r="C506" s="153" t="s">
        <v>1003</v>
      </c>
      <c r="D506" s="442" t="s">
        <v>1004</v>
      </c>
      <c r="E506" s="90"/>
      <c r="F506" s="197"/>
      <c r="G506" s="217"/>
      <c r="H506" s="217"/>
      <c r="I506" s="26"/>
      <c r="J506" s="532"/>
      <c r="K506" s="405"/>
      <c r="L506" s="148"/>
      <c r="M506" s="148"/>
      <c r="N506" s="148"/>
      <c r="O506" s="148"/>
      <c r="P506" s="149"/>
      <c r="Q506" s="149"/>
      <c r="R506" s="149"/>
      <c r="S506" s="148"/>
      <c r="T506" s="148"/>
    </row>
    <row r="507" spans="1:20" ht="12.95" customHeight="1">
      <c r="A507" s="153"/>
      <c r="B507" s="153"/>
      <c r="C507" s="88" t="s">
        <v>1917</v>
      </c>
      <c r="D507" s="979" t="s">
        <v>1918</v>
      </c>
      <c r="E507" s="90"/>
      <c r="F507" s="197">
        <v>152810</v>
      </c>
      <c r="G507" s="217">
        <v>1000</v>
      </c>
      <c r="H507" s="217">
        <v>1019</v>
      </c>
      <c r="I507" s="26">
        <f>SUM(K507:T507)</f>
        <v>1019</v>
      </c>
      <c r="J507" s="532">
        <f>I507/H507*100</f>
        <v>100</v>
      </c>
      <c r="K507" s="405"/>
      <c r="L507" s="149"/>
      <c r="M507" s="149">
        <v>408</v>
      </c>
      <c r="N507" s="149"/>
      <c r="O507" s="149"/>
      <c r="P507" s="149"/>
      <c r="Q507" s="149"/>
      <c r="R507" s="149">
        <v>611</v>
      </c>
      <c r="S507" s="149"/>
      <c r="T507" s="149"/>
    </row>
    <row r="508" spans="1:20" ht="12.95" customHeight="1">
      <c r="A508" s="153"/>
      <c r="B508" s="153"/>
      <c r="C508" s="12" t="s">
        <v>1919</v>
      </c>
      <c r="D508" s="385" t="s">
        <v>1920</v>
      </c>
      <c r="E508" s="13"/>
      <c r="F508" s="12">
        <v>154419</v>
      </c>
      <c r="G508" s="52"/>
      <c r="H508" s="52">
        <v>3104</v>
      </c>
      <c r="I508" s="26">
        <f>SUM(K508:T508)</f>
        <v>3104</v>
      </c>
      <c r="J508" s="532">
        <f>I508/H508*100</f>
        <v>100</v>
      </c>
      <c r="K508" s="405"/>
      <c r="L508" s="149"/>
      <c r="M508" s="149"/>
      <c r="N508" s="149"/>
      <c r="O508" s="149"/>
      <c r="P508" s="149">
        <v>3104</v>
      </c>
      <c r="Q508" s="149"/>
      <c r="R508" s="149"/>
      <c r="S508" s="149"/>
      <c r="T508" s="149"/>
    </row>
    <row r="509" spans="1:20" ht="12.95" customHeight="1">
      <c r="A509" s="153"/>
      <c r="B509" s="153"/>
      <c r="C509" s="12" t="s">
        <v>1501</v>
      </c>
      <c r="D509" s="385" t="s">
        <v>1502</v>
      </c>
      <c r="E509" s="13"/>
      <c r="F509" s="12">
        <v>152801</v>
      </c>
      <c r="G509" s="214"/>
      <c r="H509" s="214">
        <v>2467</v>
      </c>
      <c r="I509" s="26">
        <f>SUM(K509:T509)</f>
        <v>121</v>
      </c>
      <c r="J509" s="532">
        <f>I509/H509*100</f>
        <v>4.9047426023510337</v>
      </c>
      <c r="K509" s="405"/>
      <c r="L509" s="149"/>
      <c r="M509" s="149">
        <v>121</v>
      </c>
      <c r="N509" s="149"/>
      <c r="O509" s="149"/>
      <c r="P509" s="149"/>
      <c r="Q509" s="149"/>
      <c r="R509" s="149"/>
      <c r="S509" s="149"/>
      <c r="T509" s="149"/>
    </row>
    <row r="510" spans="1:20" ht="12.95" customHeight="1">
      <c r="A510" s="153"/>
      <c r="B510" s="153"/>
      <c r="C510" s="88"/>
      <c r="D510" s="15" t="s">
        <v>588</v>
      </c>
      <c r="E510" s="90"/>
      <c r="F510" s="197"/>
      <c r="G510" s="217"/>
      <c r="H510" s="217"/>
      <c r="I510" s="26"/>
      <c r="J510" s="532"/>
      <c r="K510" s="405"/>
      <c r="L510" s="148"/>
      <c r="M510" s="148"/>
      <c r="N510" s="148"/>
      <c r="O510" s="148"/>
      <c r="P510" s="149"/>
      <c r="Q510" s="149"/>
      <c r="R510" s="149"/>
      <c r="S510" s="148"/>
      <c r="T510" s="148"/>
    </row>
    <row r="511" spans="1:20" ht="12.95" customHeight="1">
      <c r="A511" s="153"/>
      <c r="B511" s="153"/>
      <c r="C511" s="88" t="s">
        <v>908</v>
      </c>
      <c r="D511" s="451" t="s">
        <v>283</v>
      </c>
      <c r="E511" s="90"/>
      <c r="F511" s="197">
        <v>154807</v>
      </c>
      <c r="G511" s="217">
        <v>3538</v>
      </c>
      <c r="H511" s="217">
        <v>5124</v>
      </c>
      <c r="I511" s="26">
        <f>SUM(K511:T511)</f>
        <v>5123</v>
      </c>
      <c r="J511" s="532">
        <f>I511/H511*100</f>
        <v>99.980483996877439</v>
      </c>
      <c r="K511" s="405"/>
      <c r="L511" s="149"/>
      <c r="M511" s="149">
        <v>2209</v>
      </c>
      <c r="N511" s="149"/>
      <c r="O511" s="149"/>
      <c r="P511" s="149"/>
      <c r="Q511" s="149">
        <v>2914</v>
      </c>
      <c r="R511" s="149"/>
      <c r="S511" s="149"/>
      <c r="T511" s="149"/>
    </row>
    <row r="512" spans="1:20" ht="12.95" customHeight="1">
      <c r="A512" s="153"/>
      <c r="B512" s="153"/>
      <c r="C512" s="153" t="s">
        <v>1005</v>
      </c>
      <c r="D512" s="442" t="s">
        <v>1006</v>
      </c>
      <c r="E512" s="90"/>
      <c r="F512" s="197"/>
      <c r="G512" s="217"/>
      <c r="H512" s="217"/>
      <c r="I512" s="26"/>
      <c r="J512" s="532"/>
      <c r="K512" s="405"/>
      <c r="L512" s="148"/>
      <c r="M512" s="148"/>
      <c r="N512" s="148"/>
      <c r="O512" s="148"/>
      <c r="P512" s="149"/>
      <c r="Q512" s="149"/>
      <c r="R512" s="149"/>
      <c r="S512" s="148"/>
      <c r="T512" s="148"/>
    </row>
    <row r="513" spans="1:20" ht="19.5" customHeight="1">
      <c r="A513" s="153"/>
      <c r="B513" s="153"/>
      <c r="C513" s="88" t="s">
        <v>1007</v>
      </c>
      <c r="D513" s="974" t="s">
        <v>1921</v>
      </c>
      <c r="E513" s="90"/>
      <c r="F513" s="197">
        <v>154913</v>
      </c>
      <c r="G513" s="217">
        <v>1000</v>
      </c>
      <c r="H513" s="217">
        <v>1000</v>
      </c>
      <c r="I513" s="26">
        <f>SUM(K513:T513)</f>
        <v>756</v>
      </c>
      <c r="J513" s="532">
        <f>I513/H513*100</f>
        <v>75.599999999999994</v>
      </c>
      <c r="K513" s="405"/>
      <c r="L513" s="149"/>
      <c r="M513" s="149"/>
      <c r="N513" s="149"/>
      <c r="O513" s="149"/>
      <c r="P513" s="149">
        <v>756</v>
      </c>
      <c r="Q513" s="149"/>
      <c r="R513" s="149"/>
      <c r="S513" s="149"/>
      <c r="T513" s="149"/>
    </row>
    <row r="514" spans="1:20" ht="26.25" customHeight="1">
      <c r="A514" s="153"/>
      <c r="B514" s="153"/>
      <c r="C514" s="88" t="s">
        <v>1008</v>
      </c>
      <c r="D514" s="980" t="s">
        <v>1922</v>
      </c>
      <c r="E514" s="90"/>
      <c r="F514" s="197">
        <v>152932</v>
      </c>
      <c r="G514" s="217">
        <v>1000</v>
      </c>
      <c r="H514" s="217">
        <v>1000</v>
      </c>
      <c r="I514" s="26">
        <f>SUM(K514:T514)</f>
        <v>1000</v>
      </c>
      <c r="J514" s="532">
        <f>I514/H514*100</f>
        <v>100</v>
      </c>
      <c r="K514" s="405"/>
      <c r="L514" s="149"/>
      <c r="M514" s="149"/>
      <c r="N514" s="149"/>
      <c r="O514" s="149"/>
      <c r="P514" s="149"/>
      <c r="Q514" s="149"/>
      <c r="R514" s="149">
        <v>1000</v>
      </c>
      <c r="S514" s="149"/>
      <c r="T514" s="149"/>
    </row>
    <row r="515" spans="1:20" ht="26.25" customHeight="1">
      <c r="A515" s="153"/>
      <c r="B515" s="153"/>
      <c r="C515" s="88" t="s">
        <v>1009</v>
      </c>
      <c r="D515" s="981" t="s">
        <v>1923</v>
      </c>
      <c r="E515" s="90"/>
      <c r="F515" s="197">
        <v>154914</v>
      </c>
      <c r="G515" s="217">
        <v>2000</v>
      </c>
      <c r="H515" s="217">
        <v>2000</v>
      </c>
      <c r="I515" s="26">
        <f>SUM(K515:T515)</f>
        <v>0</v>
      </c>
      <c r="J515" s="532">
        <f>I515/H515*100</f>
        <v>0</v>
      </c>
      <c r="K515" s="405"/>
      <c r="L515" s="149"/>
      <c r="M515" s="149"/>
      <c r="N515" s="149"/>
      <c r="O515" s="149"/>
      <c r="P515" s="149"/>
      <c r="Q515" s="149"/>
      <c r="R515" s="149"/>
      <c r="S515" s="149"/>
      <c r="T515" s="149"/>
    </row>
    <row r="516" spans="1:20" ht="15" customHeight="1">
      <c r="A516" s="153"/>
      <c r="B516" s="153"/>
      <c r="C516" s="12" t="s">
        <v>1503</v>
      </c>
      <c r="D516" s="587" t="s">
        <v>1504</v>
      </c>
      <c r="E516" s="13"/>
      <c r="F516" s="12">
        <v>152933</v>
      </c>
      <c r="G516" s="217"/>
      <c r="H516" s="217">
        <v>2000</v>
      </c>
      <c r="I516" s="26">
        <f>SUM(K516:T516)</f>
        <v>0</v>
      </c>
      <c r="J516" s="532">
        <f>I516/H516*100</f>
        <v>0</v>
      </c>
      <c r="K516" s="405"/>
      <c r="L516" s="149"/>
      <c r="M516" s="149"/>
      <c r="N516" s="149"/>
      <c r="O516" s="149"/>
      <c r="P516" s="149"/>
      <c r="Q516" s="149"/>
      <c r="R516" s="149"/>
      <c r="S516" s="149"/>
      <c r="T516" s="149"/>
    </row>
    <row r="517" spans="1:20" ht="14.1" customHeight="1">
      <c r="A517" s="16"/>
      <c r="B517" s="16"/>
      <c r="C517" s="260"/>
      <c r="D517" s="261" t="s">
        <v>204</v>
      </c>
      <c r="E517" s="262"/>
      <c r="F517" s="263"/>
      <c r="G517" s="269">
        <f>SUM(G336:G516)</f>
        <v>2552023</v>
      </c>
      <c r="H517" s="269">
        <f>SUM(H336:H516)</f>
        <v>2607701</v>
      </c>
      <c r="I517" s="269">
        <f>SUM(I336:I516)</f>
        <v>2233994</v>
      </c>
      <c r="J517" s="531">
        <f>I517/H517*100</f>
        <v>85.669100867008908</v>
      </c>
      <c r="K517" s="262">
        <f t="shared" ref="K517:T517" si="52">SUM(K336:K516)</f>
        <v>6763</v>
      </c>
      <c r="L517" s="262">
        <f t="shared" si="52"/>
        <v>2668</v>
      </c>
      <c r="M517" s="262">
        <f t="shared" si="52"/>
        <v>1330424</v>
      </c>
      <c r="N517" s="262">
        <f t="shared" si="52"/>
        <v>0</v>
      </c>
      <c r="O517" s="262">
        <f t="shared" si="52"/>
        <v>54097</v>
      </c>
      <c r="P517" s="262">
        <f t="shared" si="52"/>
        <v>109394</v>
      </c>
      <c r="Q517" s="262">
        <f t="shared" si="52"/>
        <v>525067</v>
      </c>
      <c r="R517" s="262">
        <f t="shared" si="52"/>
        <v>205581</v>
      </c>
      <c r="S517" s="262">
        <f t="shared" si="52"/>
        <v>0</v>
      </c>
      <c r="T517" s="262">
        <f t="shared" si="52"/>
        <v>0</v>
      </c>
    </row>
    <row r="518" spans="1:20" ht="14.1" customHeight="1">
      <c r="A518" s="20">
        <v>1</v>
      </c>
      <c r="B518" s="20">
        <v>16</v>
      </c>
      <c r="C518" s="151"/>
      <c r="D518" s="25" t="s">
        <v>1255</v>
      </c>
      <c r="E518" s="90"/>
      <c r="F518" s="197"/>
      <c r="G518" s="217"/>
      <c r="H518" s="217"/>
      <c r="I518" s="26"/>
      <c r="J518" s="532"/>
      <c r="K518" s="90"/>
      <c r="L518" s="22"/>
      <c r="M518" s="22"/>
      <c r="N518" s="22"/>
      <c r="O518" s="22"/>
      <c r="P518" s="22"/>
      <c r="Q518" s="22"/>
      <c r="R518" s="22"/>
      <c r="S518" s="22"/>
      <c r="T518" s="22"/>
    </row>
    <row r="519" spans="1:20" ht="14.1" customHeight="1">
      <c r="A519" s="20"/>
      <c r="B519" s="20"/>
      <c r="C519" s="151"/>
      <c r="D519" s="377" t="s">
        <v>138</v>
      </c>
      <c r="E519" s="90"/>
      <c r="F519" s="197"/>
      <c r="G519" s="217"/>
      <c r="H519" s="217"/>
      <c r="I519" s="26"/>
      <c r="J519" s="532"/>
      <c r="K519" s="90"/>
      <c r="L519" s="22"/>
      <c r="M519" s="22"/>
      <c r="N519" s="22"/>
      <c r="O519" s="22"/>
      <c r="P519" s="22"/>
      <c r="Q519" s="22"/>
      <c r="R519" s="22"/>
      <c r="S519" s="22"/>
      <c r="T519" s="22"/>
    </row>
    <row r="520" spans="1:20" ht="14.1" customHeight="1">
      <c r="A520" s="20"/>
      <c r="B520" s="20"/>
      <c r="C520" s="151"/>
      <c r="D520" s="21" t="s">
        <v>1256</v>
      </c>
      <c r="E520" s="22">
        <v>2</v>
      </c>
      <c r="F520" s="20">
        <v>161903</v>
      </c>
      <c r="G520" s="26">
        <v>10000</v>
      </c>
      <c r="H520" s="26">
        <v>9495</v>
      </c>
      <c r="I520" s="26">
        <f>SUM(K520:T520)</f>
        <v>6819</v>
      </c>
      <c r="J520" s="532">
        <f>I520/H520*100</f>
        <v>71.816745655608216</v>
      </c>
      <c r="K520" s="90"/>
      <c r="L520" s="22"/>
      <c r="M520" s="22">
        <v>5630</v>
      </c>
      <c r="N520" s="22"/>
      <c r="O520" s="22"/>
      <c r="P520" s="22">
        <v>267</v>
      </c>
      <c r="Q520" s="22">
        <v>770</v>
      </c>
      <c r="R520" s="22">
        <v>152</v>
      </c>
      <c r="S520" s="22"/>
      <c r="T520" s="22"/>
    </row>
    <row r="521" spans="1:20" ht="24" customHeight="1">
      <c r="A521" s="20"/>
      <c r="B521" s="20"/>
      <c r="C521" s="151"/>
      <c r="D521" s="99" t="s">
        <v>1257</v>
      </c>
      <c r="E521" s="22">
        <v>2</v>
      </c>
      <c r="F521" s="20">
        <v>161904</v>
      </c>
      <c r="G521" s="26">
        <v>15000</v>
      </c>
      <c r="H521" s="26">
        <v>3077</v>
      </c>
      <c r="I521" s="26">
        <f>SUM(K521:T521)</f>
        <v>820</v>
      </c>
      <c r="J521" s="532">
        <f>I521/H521*100</f>
        <v>26.649333766655836</v>
      </c>
      <c r="K521" s="90"/>
      <c r="L521" s="22"/>
      <c r="M521" s="22">
        <v>600</v>
      </c>
      <c r="N521" s="22"/>
      <c r="O521" s="22">
        <v>220</v>
      </c>
      <c r="P521" s="22"/>
      <c r="Q521" s="22"/>
      <c r="R521" s="22"/>
      <c r="S521" s="22"/>
      <c r="T521" s="22"/>
    </row>
    <row r="522" spans="1:20" ht="14.1" customHeight="1">
      <c r="A522" s="20"/>
      <c r="B522" s="20"/>
      <c r="C522" s="151"/>
      <c r="D522" s="15" t="s">
        <v>1258</v>
      </c>
      <c r="E522" s="22">
        <v>2</v>
      </c>
      <c r="F522" s="20">
        <v>171911</v>
      </c>
      <c r="G522" s="26">
        <v>250</v>
      </c>
      <c r="H522" s="26">
        <v>250</v>
      </c>
      <c r="I522" s="26">
        <f>SUM(K522:T522)</f>
        <v>0</v>
      </c>
      <c r="J522" s="532">
        <f>I522/H522*100</f>
        <v>0</v>
      </c>
      <c r="K522" s="90"/>
      <c r="L522" s="22"/>
      <c r="M522" s="22"/>
      <c r="N522" s="22"/>
      <c r="O522" s="22"/>
      <c r="P522" s="22"/>
      <c r="Q522" s="22"/>
      <c r="R522" s="22"/>
      <c r="S522" s="22"/>
      <c r="T522" s="22"/>
    </row>
    <row r="523" spans="1:20" ht="26.25" customHeight="1">
      <c r="A523" s="20"/>
      <c r="B523" s="20"/>
      <c r="C523" s="151"/>
      <c r="D523" s="42" t="s">
        <v>1924</v>
      </c>
      <c r="E523" s="14">
        <v>2</v>
      </c>
      <c r="F523" s="12">
        <v>171971</v>
      </c>
      <c r="G523" s="52"/>
      <c r="H523" s="52">
        <v>1000</v>
      </c>
      <c r="I523" s="26">
        <f>SUM(K523:T523)</f>
        <v>0</v>
      </c>
      <c r="J523" s="532">
        <f>I523/H523*100</f>
        <v>0</v>
      </c>
      <c r="K523" s="90"/>
      <c r="L523" s="22"/>
      <c r="M523" s="22"/>
      <c r="N523" s="22"/>
      <c r="O523" s="22"/>
      <c r="P523" s="22"/>
      <c r="Q523" s="22"/>
      <c r="R523" s="22"/>
      <c r="S523" s="22"/>
      <c r="T523" s="22"/>
    </row>
    <row r="524" spans="1:20" ht="14.1" customHeight="1">
      <c r="A524" s="267"/>
      <c r="B524" s="267"/>
      <c r="C524" s="268"/>
      <c r="D524" s="266" t="s">
        <v>1259</v>
      </c>
      <c r="E524" s="264"/>
      <c r="F524" s="265"/>
      <c r="G524" s="269">
        <f>SUM(G520:G523)</f>
        <v>25250</v>
      </c>
      <c r="H524" s="269">
        <f>SUM(H520:H523)</f>
        <v>13822</v>
      </c>
      <c r="I524" s="269">
        <f>SUM(I520:I523)</f>
        <v>7639</v>
      </c>
      <c r="J524" s="531">
        <f>I524/H524*100</f>
        <v>55.266965706844161</v>
      </c>
      <c r="K524" s="262">
        <f t="shared" ref="K524:T524" si="53">SUM(K520:K523)</f>
        <v>0</v>
      </c>
      <c r="L524" s="262">
        <f t="shared" si="53"/>
        <v>0</v>
      </c>
      <c r="M524" s="262">
        <f t="shared" si="53"/>
        <v>6230</v>
      </c>
      <c r="N524" s="262">
        <f t="shared" si="53"/>
        <v>0</v>
      </c>
      <c r="O524" s="262">
        <f t="shared" si="53"/>
        <v>220</v>
      </c>
      <c r="P524" s="262">
        <f t="shared" si="53"/>
        <v>267</v>
      </c>
      <c r="Q524" s="262">
        <f t="shared" si="53"/>
        <v>770</v>
      </c>
      <c r="R524" s="262">
        <f t="shared" si="53"/>
        <v>152</v>
      </c>
      <c r="S524" s="262">
        <f t="shared" si="53"/>
        <v>0</v>
      </c>
      <c r="T524" s="262">
        <f t="shared" si="53"/>
        <v>0</v>
      </c>
    </row>
    <row r="525" spans="1:20" ht="12.95" customHeight="1">
      <c r="A525" s="20"/>
      <c r="B525" s="20"/>
      <c r="C525" s="151"/>
      <c r="D525" s="73" t="s">
        <v>1260</v>
      </c>
      <c r="E525" s="90"/>
      <c r="F525" s="197"/>
      <c r="G525" s="217"/>
      <c r="H525" s="217"/>
      <c r="I525" s="26"/>
      <c r="J525" s="532"/>
      <c r="K525" s="90"/>
      <c r="L525" s="121"/>
      <c r="M525" s="22"/>
      <c r="N525" s="22"/>
      <c r="O525" s="22"/>
      <c r="P525" s="22"/>
      <c r="Q525" s="22"/>
      <c r="R525" s="22"/>
      <c r="S525" s="22"/>
      <c r="T525" s="22"/>
    </row>
    <row r="526" spans="1:20" ht="12.95" customHeight="1">
      <c r="A526" s="20"/>
      <c r="B526" s="20"/>
      <c r="C526" s="452" t="s">
        <v>635</v>
      </c>
      <c r="D526" s="441" t="s">
        <v>231</v>
      </c>
      <c r="E526" s="158"/>
      <c r="F526" s="199"/>
      <c r="G526" s="219"/>
      <c r="H526" s="219"/>
      <c r="I526" s="26"/>
      <c r="J526" s="532"/>
      <c r="K526" s="158"/>
      <c r="L526" s="160"/>
      <c r="M526" s="159"/>
      <c r="N526" s="159"/>
      <c r="O526" s="159"/>
      <c r="P526" s="161"/>
      <c r="Q526" s="159"/>
      <c r="R526" s="159"/>
      <c r="S526" s="159"/>
      <c r="T526" s="159"/>
    </row>
    <row r="527" spans="1:20" ht="12.95" customHeight="1">
      <c r="A527" s="20"/>
      <c r="B527" s="20"/>
      <c r="C527" s="591" t="s">
        <v>1639</v>
      </c>
      <c r="D527" s="978" t="s">
        <v>1505</v>
      </c>
      <c r="E527" s="90"/>
      <c r="F527" s="12">
        <v>162126</v>
      </c>
      <c r="G527" s="219"/>
      <c r="H527" s="219">
        <v>12447</v>
      </c>
      <c r="I527" s="26">
        <f>SUM(K527:T527)</f>
        <v>0</v>
      </c>
      <c r="J527" s="532">
        <f>I527/H527*100</f>
        <v>0</v>
      </c>
      <c r="K527" s="158"/>
      <c r="L527" s="160"/>
      <c r="M527" s="159"/>
      <c r="N527" s="159"/>
      <c r="O527" s="159"/>
      <c r="P527" s="161"/>
      <c r="Q527" s="159"/>
      <c r="R527" s="159"/>
      <c r="S527" s="159"/>
      <c r="T527" s="159"/>
    </row>
    <row r="528" spans="1:20" ht="12.95" customHeight="1">
      <c r="A528" s="20"/>
      <c r="B528" s="20"/>
      <c r="C528" s="453"/>
      <c r="D528" s="454" t="s">
        <v>588</v>
      </c>
      <c r="E528" s="90"/>
      <c r="F528" s="197"/>
      <c r="G528" s="217"/>
      <c r="H528" s="217"/>
      <c r="I528" s="26"/>
      <c r="J528" s="532"/>
      <c r="K528" s="90"/>
      <c r="L528" s="121"/>
      <c r="M528" s="22"/>
      <c r="N528" s="22"/>
      <c r="O528" s="22"/>
      <c r="P528" s="14"/>
      <c r="Q528" s="22"/>
      <c r="R528" s="22"/>
      <c r="S528" s="22"/>
      <c r="T528" s="22"/>
    </row>
    <row r="529" spans="1:20" ht="23.25" customHeight="1">
      <c r="A529" s="20"/>
      <c r="B529" s="20"/>
      <c r="C529" s="455" t="s">
        <v>228</v>
      </c>
      <c r="D529" s="456" t="s">
        <v>1261</v>
      </c>
      <c r="E529" s="162"/>
      <c r="F529" s="200">
        <v>162112</v>
      </c>
      <c r="G529" s="220">
        <v>8344</v>
      </c>
      <c r="H529" s="220">
        <v>10000</v>
      </c>
      <c r="I529" s="26">
        <f t="shared" ref="I529:I535" si="54">SUM(K529:T529)</f>
        <v>0</v>
      </c>
      <c r="J529" s="532">
        <f t="shared" ref="J529:J535" si="55">I529/H529*100</f>
        <v>0</v>
      </c>
      <c r="K529" s="162"/>
      <c r="L529" s="82"/>
      <c r="M529" s="82"/>
      <c r="N529" s="82"/>
      <c r="O529" s="82"/>
      <c r="P529" s="82"/>
      <c r="Q529" s="82"/>
      <c r="R529" s="82"/>
      <c r="S529" s="82"/>
      <c r="T529" s="82"/>
    </row>
    <row r="530" spans="1:20" ht="12.95" customHeight="1">
      <c r="A530" s="20"/>
      <c r="B530" s="20"/>
      <c r="C530" s="455" t="s">
        <v>1948</v>
      </c>
      <c r="D530" s="456" t="s">
        <v>1262</v>
      </c>
      <c r="E530" s="162"/>
      <c r="F530" s="200">
        <v>162107</v>
      </c>
      <c r="G530" s="220">
        <v>11656</v>
      </c>
      <c r="H530" s="220">
        <v>11409</v>
      </c>
      <c r="I530" s="26">
        <f t="shared" si="54"/>
        <v>8230</v>
      </c>
      <c r="J530" s="532">
        <f t="shared" si="55"/>
        <v>72.136032956437901</v>
      </c>
      <c r="K530" s="162"/>
      <c r="L530" s="82"/>
      <c r="M530" s="82">
        <v>1750</v>
      </c>
      <c r="N530" s="82"/>
      <c r="O530" s="82"/>
      <c r="P530" s="82">
        <v>6480</v>
      </c>
      <c r="Q530" s="82"/>
      <c r="R530" s="82"/>
      <c r="S530" s="82"/>
      <c r="T530" s="82"/>
    </row>
    <row r="531" spans="1:20" ht="12.95" customHeight="1">
      <c r="A531" s="20"/>
      <c r="B531" s="20"/>
      <c r="C531" s="455" t="s">
        <v>1949</v>
      </c>
      <c r="D531" s="456" t="s">
        <v>1263</v>
      </c>
      <c r="E531" s="162"/>
      <c r="F531" s="200">
        <v>162108</v>
      </c>
      <c r="G531" s="220">
        <v>15000</v>
      </c>
      <c r="H531" s="220">
        <v>13798</v>
      </c>
      <c r="I531" s="26">
        <f t="shared" si="54"/>
        <v>13797</v>
      </c>
      <c r="J531" s="532">
        <f t="shared" si="55"/>
        <v>99.992752572836636</v>
      </c>
      <c r="K531" s="162"/>
      <c r="L531" s="82"/>
      <c r="M531" s="82">
        <v>2886</v>
      </c>
      <c r="N531" s="82"/>
      <c r="O531" s="82"/>
      <c r="P531" s="82">
        <v>10911</v>
      </c>
      <c r="Q531" s="82"/>
      <c r="R531" s="82"/>
      <c r="S531" s="82"/>
      <c r="T531" s="82"/>
    </row>
    <row r="532" spans="1:20" ht="24" customHeight="1">
      <c r="A532" s="20"/>
      <c r="B532" s="20"/>
      <c r="C532" s="455" t="s">
        <v>1950</v>
      </c>
      <c r="D532" s="147" t="s">
        <v>1925</v>
      </c>
      <c r="E532" s="90"/>
      <c r="F532" s="197">
        <v>162111</v>
      </c>
      <c r="G532" s="220">
        <v>24420</v>
      </c>
      <c r="H532" s="220">
        <v>21350</v>
      </c>
      <c r="I532" s="26">
        <f t="shared" si="54"/>
        <v>21350</v>
      </c>
      <c r="J532" s="532">
        <f t="shared" si="55"/>
        <v>100</v>
      </c>
      <c r="K532" s="162"/>
      <c r="L532" s="82"/>
      <c r="M532" s="82">
        <v>4280</v>
      </c>
      <c r="N532" s="82"/>
      <c r="O532" s="82"/>
      <c r="P532" s="82">
        <v>17070</v>
      </c>
      <c r="Q532" s="82"/>
      <c r="R532" s="82"/>
      <c r="S532" s="82"/>
      <c r="T532" s="82"/>
    </row>
    <row r="533" spans="1:20" ht="36" customHeight="1">
      <c r="A533" s="20"/>
      <c r="B533" s="20"/>
      <c r="C533" s="455" t="s">
        <v>194</v>
      </c>
      <c r="D533" s="457" t="s">
        <v>2210</v>
      </c>
      <c r="E533" s="162"/>
      <c r="F533" s="200">
        <v>162113</v>
      </c>
      <c r="G533" s="220">
        <v>4935</v>
      </c>
      <c r="H533" s="220">
        <v>5066</v>
      </c>
      <c r="I533" s="26">
        <f t="shared" si="54"/>
        <v>5065</v>
      </c>
      <c r="J533" s="532">
        <f t="shared" si="55"/>
        <v>99.980260560600072</v>
      </c>
      <c r="K533" s="162"/>
      <c r="L533" s="82"/>
      <c r="M533" s="82"/>
      <c r="N533" s="82"/>
      <c r="O533" s="82"/>
      <c r="P533" s="82">
        <v>5065</v>
      </c>
      <c r="Q533" s="82"/>
      <c r="R533" s="82"/>
      <c r="S533" s="82"/>
      <c r="T533" s="82"/>
    </row>
    <row r="534" spans="1:20" ht="24.75" customHeight="1">
      <c r="A534" s="20"/>
      <c r="B534" s="20"/>
      <c r="C534" s="455" t="s">
        <v>195</v>
      </c>
      <c r="D534" s="458" t="s">
        <v>901</v>
      </c>
      <c r="E534" s="162"/>
      <c r="F534" s="200">
        <v>152113</v>
      </c>
      <c r="G534" s="220">
        <v>1460</v>
      </c>
      <c r="H534" s="220">
        <v>460</v>
      </c>
      <c r="I534" s="26">
        <f t="shared" si="54"/>
        <v>0</v>
      </c>
      <c r="J534" s="532">
        <f t="shared" si="55"/>
        <v>0</v>
      </c>
      <c r="K534" s="162"/>
      <c r="L534" s="82"/>
      <c r="M534" s="82"/>
      <c r="N534" s="82"/>
      <c r="O534" s="82"/>
      <c r="P534" s="82"/>
      <c r="Q534" s="82"/>
      <c r="R534" s="82"/>
      <c r="S534" s="82"/>
      <c r="T534" s="82"/>
    </row>
    <row r="535" spans="1:20" ht="27.75" customHeight="1">
      <c r="A535" s="20"/>
      <c r="B535" s="20"/>
      <c r="C535" s="455" t="s">
        <v>1223</v>
      </c>
      <c r="D535" s="386" t="s">
        <v>282</v>
      </c>
      <c r="E535" s="90"/>
      <c r="F535" s="197">
        <v>152123</v>
      </c>
      <c r="G535" s="220">
        <v>22633</v>
      </c>
      <c r="H535" s="220">
        <v>14340</v>
      </c>
      <c r="I535" s="26">
        <f t="shared" si="54"/>
        <v>14340</v>
      </c>
      <c r="J535" s="532">
        <f t="shared" si="55"/>
        <v>100</v>
      </c>
      <c r="K535" s="162"/>
      <c r="L535" s="82"/>
      <c r="M535" s="82">
        <v>2974</v>
      </c>
      <c r="N535" s="82"/>
      <c r="O535" s="82"/>
      <c r="P535" s="82">
        <v>11366</v>
      </c>
      <c r="Q535" s="82"/>
      <c r="R535" s="82"/>
      <c r="S535" s="82"/>
      <c r="T535" s="82"/>
    </row>
    <row r="536" spans="1:20" ht="12.75" customHeight="1">
      <c r="A536" s="20"/>
      <c r="B536" s="20"/>
      <c r="C536" s="459" t="s">
        <v>683</v>
      </c>
      <c r="D536" s="460" t="s">
        <v>285</v>
      </c>
      <c r="E536" s="90"/>
      <c r="F536" s="197"/>
      <c r="G536" s="220"/>
      <c r="H536" s="220"/>
      <c r="I536" s="26"/>
      <c r="J536" s="532"/>
      <c r="K536" s="162"/>
      <c r="L536" s="121"/>
      <c r="M536" s="22"/>
      <c r="N536" s="22"/>
      <c r="O536" s="22"/>
      <c r="P536" s="14"/>
      <c r="Q536" s="22"/>
      <c r="R536" s="22"/>
      <c r="S536" s="22"/>
      <c r="T536" s="22"/>
    </row>
    <row r="537" spans="1:20" ht="12.95" customHeight="1">
      <c r="A537" s="20"/>
      <c r="B537" s="20"/>
      <c r="C537" s="461" t="s">
        <v>684</v>
      </c>
      <c r="D537" s="975" t="s">
        <v>1926</v>
      </c>
      <c r="E537" s="90"/>
      <c r="F537" s="197">
        <v>162214</v>
      </c>
      <c r="G537" s="220">
        <v>2000</v>
      </c>
      <c r="H537" s="220">
        <v>1012</v>
      </c>
      <c r="I537" s="26">
        <f>SUM(K537:T537)</f>
        <v>1011</v>
      </c>
      <c r="J537" s="532">
        <f>I537/H537*100</f>
        <v>99.901185770750985</v>
      </c>
      <c r="K537" s="162"/>
      <c r="L537" s="82"/>
      <c r="M537" s="82"/>
      <c r="N537" s="82"/>
      <c r="O537" s="82"/>
      <c r="P537" s="82">
        <v>1011</v>
      </c>
      <c r="Q537" s="82"/>
      <c r="R537" s="82"/>
      <c r="S537" s="82"/>
      <c r="T537" s="82"/>
    </row>
    <row r="538" spans="1:20" ht="28.5" customHeight="1">
      <c r="A538" s="20"/>
      <c r="B538" s="20"/>
      <c r="C538" s="461" t="s">
        <v>215</v>
      </c>
      <c r="D538" s="976" t="s">
        <v>1927</v>
      </c>
      <c r="E538" s="90"/>
      <c r="F538" s="193">
        <v>164201</v>
      </c>
      <c r="G538" s="409">
        <v>76200</v>
      </c>
      <c r="H538" s="409">
        <v>76200</v>
      </c>
      <c r="I538" s="26">
        <f>SUM(K538:T538)</f>
        <v>65632</v>
      </c>
      <c r="J538" s="532">
        <f>I538/H538*100</f>
        <v>86.131233595800524</v>
      </c>
      <c r="K538" s="162"/>
      <c r="L538" s="82"/>
      <c r="M538" s="82">
        <v>5872</v>
      </c>
      <c r="N538" s="82"/>
      <c r="O538" s="82"/>
      <c r="P538" s="82"/>
      <c r="Q538" s="82">
        <v>59760</v>
      </c>
      <c r="R538" s="82"/>
      <c r="S538" s="82"/>
      <c r="T538" s="82"/>
    </row>
    <row r="539" spans="1:20" ht="12.75" customHeight="1">
      <c r="A539" s="20"/>
      <c r="B539" s="20"/>
      <c r="C539" s="462" t="s">
        <v>2208</v>
      </c>
      <c r="D539" s="976" t="s">
        <v>1928</v>
      </c>
      <c r="E539" s="13"/>
      <c r="F539" s="12">
        <v>162215</v>
      </c>
      <c r="G539" s="410"/>
      <c r="H539" s="410">
        <v>1380</v>
      </c>
      <c r="I539" s="26">
        <f>SUM(K539:T539)</f>
        <v>1380</v>
      </c>
      <c r="J539" s="532">
        <f>I539/H539*100</f>
        <v>100</v>
      </c>
      <c r="K539" s="162"/>
      <c r="L539" s="82"/>
      <c r="M539" s="82"/>
      <c r="N539" s="82"/>
      <c r="O539" s="82"/>
      <c r="P539" s="82">
        <v>1380</v>
      </c>
      <c r="Q539" s="82"/>
      <c r="R539" s="82"/>
      <c r="S539" s="82"/>
      <c r="T539" s="82"/>
    </row>
    <row r="540" spans="1:20" ht="12.75" customHeight="1">
      <c r="A540" s="20"/>
      <c r="B540" s="20"/>
      <c r="C540" s="591" t="s">
        <v>1506</v>
      </c>
      <c r="D540" s="977" t="s">
        <v>1507</v>
      </c>
      <c r="E540" s="13"/>
      <c r="F540" s="12">
        <v>162218</v>
      </c>
      <c r="G540" s="409"/>
      <c r="H540" s="409">
        <v>3100</v>
      </c>
      <c r="I540" s="26"/>
      <c r="J540" s="532"/>
      <c r="K540" s="162"/>
      <c r="L540" s="82"/>
      <c r="M540" s="82"/>
      <c r="N540" s="82"/>
      <c r="O540" s="82"/>
      <c r="P540" s="82"/>
      <c r="Q540" s="82"/>
      <c r="R540" s="82"/>
      <c r="S540" s="82"/>
      <c r="T540" s="82"/>
    </row>
    <row r="541" spans="1:20" ht="12.95" customHeight="1">
      <c r="A541" s="20"/>
      <c r="B541" s="20"/>
      <c r="C541" s="459"/>
      <c r="D541" s="463" t="s">
        <v>588</v>
      </c>
      <c r="E541" s="90"/>
      <c r="F541" s="197"/>
      <c r="G541" s="220"/>
      <c r="H541" s="220"/>
      <c r="I541" s="26"/>
      <c r="J541" s="532"/>
      <c r="K541" s="162"/>
      <c r="L541" s="121"/>
      <c r="M541" s="22"/>
      <c r="N541" s="22"/>
      <c r="O541" s="22"/>
      <c r="P541" s="14"/>
      <c r="Q541" s="22"/>
      <c r="R541" s="22"/>
      <c r="S541" s="22"/>
      <c r="T541" s="22"/>
    </row>
    <row r="542" spans="1:20" ht="12.95" customHeight="1">
      <c r="A542" s="20"/>
      <c r="B542" s="20"/>
      <c r="C542" s="461" t="s">
        <v>1929</v>
      </c>
      <c r="D542" s="147" t="s">
        <v>1264</v>
      </c>
      <c r="E542" s="90"/>
      <c r="F542" s="197">
        <v>162207</v>
      </c>
      <c r="G542" s="220">
        <v>13240</v>
      </c>
      <c r="H542" s="220">
        <v>12790</v>
      </c>
      <c r="I542" s="26">
        <f t="shared" ref="I542:I547" si="56">SUM(K542:T542)</f>
        <v>12789</v>
      </c>
      <c r="J542" s="532">
        <f t="shared" ref="J542:J547" si="57">I542/H542*100</f>
        <v>99.992181391712279</v>
      </c>
      <c r="K542" s="162"/>
      <c r="L542" s="82"/>
      <c r="M542" s="82">
        <v>2606</v>
      </c>
      <c r="N542" s="82"/>
      <c r="O542" s="82"/>
      <c r="P542" s="82">
        <v>10183</v>
      </c>
      <c r="Q542" s="82"/>
      <c r="R542" s="82"/>
      <c r="S542" s="82"/>
      <c r="T542" s="82"/>
    </row>
    <row r="543" spans="1:20" ht="12.95" customHeight="1">
      <c r="A543" s="20"/>
      <c r="B543" s="20"/>
      <c r="C543" s="461" t="s">
        <v>1930</v>
      </c>
      <c r="D543" s="464" t="s">
        <v>2209</v>
      </c>
      <c r="E543" s="90"/>
      <c r="F543" s="197">
        <v>162208</v>
      </c>
      <c r="G543" s="220">
        <v>2500</v>
      </c>
      <c r="H543" s="220">
        <v>1419</v>
      </c>
      <c r="I543" s="26">
        <f t="shared" si="56"/>
        <v>1418</v>
      </c>
      <c r="J543" s="532">
        <f t="shared" si="57"/>
        <v>99.92952783650459</v>
      </c>
      <c r="K543" s="162"/>
      <c r="L543" s="82"/>
      <c r="M543" s="82"/>
      <c r="N543" s="82"/>
      <c r="O543" s="82"/>
      <c r="P543" s="82">
        <v>1418</v>
      </c>
      <c r="Q543" s="82"/>
      <c r="R543" s="82"/>
      <c r="S543" s="82"/>
      <c r="T543" s="82"/>
    </row>
    <row r="544" spans="1:20" ht="12.95" customHeight="1">
      <c r="A544" s="20"/>
      <c r="B544" s="20"/>
      <c r="C544" s="461" t="s">
        <v>1931</v>
      </c>
      <c r="D544" s="464" t="s">
        <v>1479</v>
      </c>
      <c r="E544" s="90"/>
      <c r="F544" s="197">
        <v>162209</v>
      </c>
      <c r="G544" s="220">
        <v>20200</v>
      </c>
      <c r="H544" s="220">
        <v>17359</v>
      </c>
      <c r="I544" s="26">
        <f t="shared" si="56"/>
        <v>17358</v>
      </c>
      <c r="J544" s="532">
        <f t="shared" si="57"/>
        <v>99.994239299498815</v>
      </c>
      <c r="K544" s="162"/>
      <c r="L544" s="82"/>
      <c r="M544" s="82">
        <v>3535</v>
      </c>
      <c r="N544" s="82"/>
      <c r="O544" s="82"/>
      <c r="P544" s="82">
        <v>13823</v>
      </c>
      <c r="Q544" s="82"/>
      <c r="R544" s="82"/>
      <c r="S544" s="82"/>
      <c r="T544" s="82"/>
    </row>
    <row r="545" spans="1:20" ht="12.95" customHeight="1">
      <c r="A545" s="20"/>
      <c r="B545" s="20"/>
      <c r="C545" s="461" t="s">
        <v>1480</v>
      </c>
      <c r="D545" s="465" t="s">
        <v>1481</v>
      </c>
      <c r="E545" s="90"/>
      <c r="F545" s="197">
        <v>162210</v>
      </c>
      <c r="G545" s="220">
        <v>2600</v>
      </c>
      <c r="H545" s="220">
        <v>2432</v>
      </c>
      <c r="I545" s="26">
        <f t="shared" si="56"/>
        <v>2432</v>
      </c>
      <c r="J545" s="532">
        <f t="shared" si="57"/>
        <v>100</v>
      </c>
      <c r="K545" s="162"/>
      <c r="L545" s="82"/>
      <c r="M545" s="82"/>
      <c r="N545" s="82"/>
      <c r="O545" s="82"/>
      <c r="P545" s="82">
        <v>2432</v>
      </c>
      <c r="Q545" s="82"/>
      <c r="R545" s="82"/>
      <c r="S545" s="82"/>
      <c r="T545" s="82"/>
    </row>
    <row r="546" spans="1:20" ht="12.95" customHeight="1">
      <c r="A546" s="20"/>
      <c r="B546" s="20"/>
      <c r="C546" s="461" t="s">
        <v>1482</v>
      </c>
      <c r="D546" s="466" t="s">
        <v>1483</v>
      </c>
      <c r="E546" s="90"/>
      <c r="F546" s="193">
        <v>162211</v>
      </c>
      <c r="G546" s="409">
        <v>1000</v>
      </c>
      <c r="H546" s="409">
        <v>508</v>
      </c>
      <c r="I546" s="26">
        <f t="shared" si="56"/>
        <v>508</v>
      </c>
      <c r="J546" s="532">
        <f t="shared" si="57"/>
        <v>100</v>
      </c>
      <c r="K546" s="162"/>
      <c r="L546" s="82"/>
      <c r="M546" s="82"/>
      <c r="N546" s="82"/>
      <c r="O546" s="82"/>
      <c r="P546" s="82">
        <v>508</v>
      </c>
      <c r="Q546" s="82"/>
      <c r="R546" s="82"/>
      <c r="S546" s="82"/>
      <c r="T546" s="82"/>
    </row>
    <row r="547" spans="1:20" ht="12.95" customHeight="1">
      <c r="A547" s="20"/>
      <c r="B547" s="20"/>
      <c r="C547" s="461" t="s">
        <v>1484</v>
      </c>
      <c r="D547" s="465" t="s">
        <v>1485</v>
      </c>
      <c r="E547" s="90"/>
      <c r="F547" s="193">
        <v>162212</v>
      </c>
      <c r="G547" s="409">
        <v>1000</v>
      </c>
      <c r="H547" s="409">
        <v>712</v>
      </c>
      <c r="I547" s="26">
        <f t="shared" si="56"/>
        <v>711</v>
      </c>
      <c r="J547" s="532">
        <f t="shared" si="57"/>
        <v>99.859550561797747</v>
      </c>
      <c r="K547" s="162"/>
      <c r="L547" s="82"/>
      <c r="M547" s="82"/>
      <c r="N547" s="82"/>
      <c r="O547" s="82"/>
      <c r="P547" s="82">
        <v>711</v>
      </c>
      <c r="Q547" s="82"/>
      <c r="R547" s="82"/>
      <c r="S547" s="82"/>
      <c r="T547" s="82"/>
    </row>
    <row r="548" spans="1:20" ht="12.95" customHeight="1">
      <c r="A548" s="20"/>
      <c r="B548" s="20"/>
      <c r="C548" s="467" t="s">
        <v>685</v>
      </c>
      <c r="D548" s="445" t="s">
        <v>636</v>
      </c>
      <c r="E548" s="90"/>
      <c r="F548" s="197"/>
      <c r="G548" s="220"/>
      <c r="H548" s="220"/>
      <c r="I548" s="26"/>
      <c r="J548" s="532"/>
      <c r="K548" s="162"/>
      <c r="L548" s="121"/>
      <c r="M548" s="22"/>
      <c r="N548" s="22"/>
      <c r="O548" s="22"/>
      <c r="P548" s="22"/>
      <c r="Q548" s="22"/>
      <c r="R548" s="22"/>
      <c r="S548" s="22"/>
      <c r="T548" s="22"/>
    </row>
    <row r="549" spans="1:20" ht="12.95" customHeight="1">
      <c r="A549" s="20"/>
      <c r="B549" s="20"/>
      <c r="C549" s="467" t="s">
        <v>686</v>
      </c>
      <c r="D549" s="445" t="s">
        <v>1200</v>
      </c>
      <c r="E549" s="90"/>
      <c r="F549" s="197"/>
      <c r="G549" s="220"/>
      <c r="H549" s="220"/>
      <c r="I549" s="26"/>
      <c r="J549" s="532"/>
      <c r="K549" s="162"/>
      <c r="L549" s="121"/>
      <c r="M549" s="22"/>
      <c r="N549" s="22"/>
      <c r="O549" s="22"/>
      <c r="P549" s="22"/>
      <c r="Q549" s="22"/>
      <c r="R549" s="22"/>
      <c r="S549" s="22"/>
      <c r="T549" s="22"/>
    </row>
    <row r="550" spans="1:20" ht="17.25" customHeight="1">
      <c r="A550" s="20"/>
      <c r="B550" s="20"/>
      <c r="C550" s="468" t="s">
        <v>1201</v>
      </c>
      <c r="D550" s="147" t="s">
        <v>1486</v>
      </c>
      <c r="E550" s="90"/>
      <c r="F550" s="193">
        <v>162495</v>
      </c>
      <c r="G550" s="409">
        <v>8000</v>
      </c>
      <c r="H550" s="409"/>
      <c r="I550" s="26">
        <f>SUM(K550:T550)</f>
        <v>0</v>
      </c>
      <c r="J550" s="532"/>
      <c r="K550" s="162"/>
      <c r="L550" s="82"/>
      <c r="M550" s="82"/>
      <c r="N550" s="82"/>
      <c r="O550" s="82"/>
      <c r="P550" s="82"/>
      <c r="Q550" s="82"/>
      <c r="R550" s="82"/>
      <c r="S550" s="82"/>
      <c r="T550" s="82"/>
    </row>
    <row r="551" spans="1:20" ht="16.5" customHeight="1">
      <c r="A551" s="20"/>
      <c r="B551" s="20"/>
      <c r="C551" s="468" t="s">
        <v>1202</v>
      </c>
      <c r="D551" s="974" t="s">
        <v>1400</v>
      </c>
      <c r="E551" s="90"/>
      <c r="F551" s="197">
        <v>152121</v>
      </c>
      <c r="G551" s="220">
        <v>3000</v>
      </c>
      <c r="H551" s="220"/>
      <c r="I551" s="26">
        <f>SUM(K551:T551)</f>
        <v>0</v>
      </c>
      <c r="J551" s="532"/>
      <c r="K551" s="162"/>
      <c r="L551" s="82"/>
      <c r="M551" s="82"/>
      <c r="N551" s="82"/>
      <c r="O551" s="82"/>
      <c r="P551" s="82"/>
      <c r="Q551" s="82"/>
      <c r="R551" s="82"/>
      <c r="S551" s="82"/>
      <c r="T551" s="82"/>
    </row>
    <row r="552" spans="1:20" ht="15" customHeight="1">
      <c r="A552" s="20"/>
      <c r="B552" s="20"/>
      <c r="C552" s="468" t="s">
        <v>1203</v>
      </c>
      <c r="D552" s="185" t="s">
        <v>1401</v>
      </c>
      <c r="E552" s="90"/>
      <c r="F552" s="197">
        <v>164407</v>
      </c>
      <c r="G552" s="220">
        <v>1000</v>
      </c>
      <c r="H552" s="220">
        <v>1000</v>
      </c>
      <c r="I552" s="26">
        <f>SUM(K552:T552)</f>
        <v>457</v>
      </c>
      <c r="J552" s="532">
        <f>I552/H552*100</f>
        <v>45.7</v>
      </c>
      <c r="K552" s="162"/>
      <c r="L552" s="82"/>
      <c r="M552" s="82">
        <v>457</v>
      </c>
      <c r="N552" s="82"/>
      <c r="O552" s="82"/>
      <c r="P552" s="82"/>
      <c r="Q552" s="82"/>
      <c r="R552" s="82"/>
      <c r="S552" s="82"/>
      <c r="T552" s="82"/>
    </row>
    <row r="553" spans="1:20" ht="12.95" customHeight="1">
      <c r="A553" s="20"/>
      <c r="B553" s="20"/>
      <c r="C553" s="467"/>
      <c r="D553" s="469" t="s">
        <v>588</v>
      </c>
      <c r="E553" s="90"/>
      <c r="F553" s="197"/>
      <c r="G553" s="220"/>
      <c r="H553" s="220"/>
      <c r="I553" s="26"/>
      <c r="J553" s="532"/>
      <c r="K553" s="162"/>
      <c r="L553" s="121"/>
      <c r="M553" s="22"/>
      <c r="N553" s="22"/>
      <c r="O553" s="22"/>
      <c r="P553" s="14"/>
      <c r="Q553" s="14"/>
      <c r="R553" s="22"/>
      <c r="S553" s="22"/>
      <c r="T553" s="22"/>
    </row>
    <row r="554" spans="1:20" ht="24" customHeight="1">
      <c r="A554" s="20"/>
      <c r="B554" s="20"/>
      <c r="C554" s="468" t="s">
        <v>1951</v>
      </c>
      <c r="D554" s="147" t="s">
        <v>1265</v>
      </c>
      <c r="E554" s="90"/>
      <c r="F554" s="197">
        <v>162413</v>
      </c>
      <c r="G554" s="220">
        <v>24442</v>
      </c>
      <c r="H554" s="220">
        <v>24442</v>
      </c>
      <c r="I554" s="26">
        <f>SUM(K554:T554)</f>
        <v>24442</v>
      </c>
      <c r="J554" s="532">
        <f>I554/H554*100</f>
        <v>100</v>
      </c>
      <c r="K554" s="162"/>
      <c r="L554" s="82"/>
      <c r="M554" s="82">
        <v>5116</v>
      </c>
      <c r="N554" s="82"/>
      <c r="O554" s="82"/>
      <c r="P554" s="82">
        <v>19326</v>
      </c>
      <c r="Q554" s="82"/>
      <c r="R554" s="82"/>
      <c r="S554" s="82"/>
      <c r="T554" s="82"/>
    </row>
    <row r="555" spans="1:20" ht="24.75" customHeight="1">
      <c r="A555" s="20"/>
      <c r="B555" s="20"/>
      <c r="C555" s="468" t="s">
        <v>1952</v>
      </c>
      <c r="D555" s="147" t="s">
        <v>1266</v>
      </c>
      <c r="E555" s="90"/>
      <c r="F555" s="197">
        <v>162458</v>
      </c>
      <c r="G555" s="220">
        <v>410</v>
      </c>
      <c r="H555" s="220">
        <v>410</v>
      </c>
      <c r="I555" s="26">
        <f>SUM(K555:T555)</f>
        <v>410</v>
      </c>
      <c r="J555" s="532">
        <f>I555/H555*100</f>
        <v>100</v>
      </c>
      <c r="K555" s="162"/>
      <c r="L555" s="82"/>
      <c r="M555" s="82">
        <v>181</v>
      </c>
      <c r="N555" s="82"/>
      <c r="O555" s="82"/>
      <c r="P555" s="82">
        <v>229</v>
      </c>
      <c r="Q555" s="82"/>
      <c r="R555" s="82"/>
      <c r="S555" s="82"/>
      <c r="T555" s="82"/>
    </row>
    <row r="556" spans="1:20" ht="12.95" customHeight="1">
      <c r="A556" s="20"/>
      <c r="B556" s="20"/>
      <c r="C556" s="468" t="s">
        <v>1953</v>
      </c>
      <c r="D556" s="147" t="s">
        <v>1267</v>
      </c>
      <c r="E556" s="90"/>
      <c r="F556" s="197">
        <v>162486</v>
      </c>
      <c r="G556" s="220">
        <v>10000</v>
      </c>
      <c r="H556" s="220">
        <v>19650</v>
      </c>
      <c r="I556" s="26">
        <f>SUM(K556:T556)</f>
        <v>0</v>
      </c>
      <c r="J556" s="532">
        <f>I556/H556*100</f>
        <v>0</v>
      </c>
      <c r="K556" s="162"/>
      <c r="L556" s="82"/>
      <c r="M556" s="82"/>
      <c r="N556" s="82"/>
      <c r="O556" s="82"/>
      <c r="P556" s="82"/>
      <c r="Q556" s="82"/>
      <c r="R556" s="82"/>
      <c r="S556" s="82"/>
      <c r="T556" s="82"/>
    </row>
    <row r="557" spans="1:20" ht="12.95" customHeight="1">
      <c r="A557" s="20"/>
      <c r="B557" s="20"/>
      <c r="C557" s="467" t="s">
        <v>687</v>
      </c>
      <c r="D557" s="18" t="s">
        <v>637</v>
      </c>
      <c r="E557" s="90"/>
      <c r="F557" s="197"/>
      <c r="G557" s="220"/>
      <c r="H557" s="220"/>
      <c r="I557" s="26"/>
      <c r="J557" s="532"/>
      <c r="K557" s="162"/>
      <c r="L557" s="82"/>
      <c r="M557" s="82"/>
      <c r="N557" s="82"/>
      <c r="O557" s="82"/>
      <c r="P557" s="82"/>
      <c r="Q557" s="82"/>
      <c r="R557" s="82"/>
      <c r="S557" s="82"/>
      <c r="T557" s="82"/>
    </row>
    <row r="558" spans="1:20" ht="12.95" customHeight="1">
      <c r="A558" s="20"/>
      <c r="B558" s="20"/>
      <c r="C558" s="470" t="s">
        <v>1402</v>
      </c>
      <c r="D558" s="15" t="s">
        <v>1403</v>
      </c>
      <c r="E558" s="90"/>
      <c r="F558" s="12">
        <v>162215</v>
      </c>
      <c r="G558" s="410"/>
      <c r="H558" s="410">
        <v>1364</v>
      </c>
      <c r="I558" s="26">
        <f>SUM(K558:T558)</f>
        <v>1363</v>
      </c>
      <c r="J558" s="532">
        <f>I558/H558*100</f>
        <v>99.926686217008793</v>
      </c>
      <c r="K558" s="162"/>
      <c r="L558" s="82"/>
      <c r="M558" s="82">
        <v>76</v>
      </c>
      <c r="N558" s="82"/>
      <c r="O558" s="82"/>
      <c r="P558" s="82">
        <v>1287</v>
      </c>
      <c r="Q558" s="82"/>
      <c r="R558" s="82"/>
      <c r="S558" s="82"/>
      <c r="T558" s="82"/>
    </row>
    <row r="559" spans="1:20" ht="12.95" customHeight="1">
      <c r="A559" s="20"/>
      <c r="B559" s="20"/>
      <c r="C559" s="467"/>
      <c r="D559" s="463" t="s">
        <v>588</v>
      </c>
      <c r="E559" s="90"/>
      <c r="F559" s="197"/>
      <c r="G559" s="220"/>
      <c r="H559" s="220"/>
      <c r="I559" s="26"/>
      <c r="J559" s="532"/>
      <c r="K559" s="162"/>
      <c r="L559" s="121"/>
      <c r="M559" s="22"/>
      <c r="N559" s="22"/>
      <c r="O559" s="22"/>
      <c r="P559" s="14"/>
      <c r="Q559" s="14"/>
      <c r="R559" s="22"/>
      <c r="S559" s="22"/>
      <c r="T559" s="22"/>
    </row>
    <row r="560" spans="1:20" ht="12.95" customHeight="1">
      <c r="A560" s="20"/>
      <c r="B560" s="20"/>
      <c r="C560" s="468" t="s">
        <v>1043</v>
      </c>
      <c r="D560" s="147" t="s">
        <v>1269</v>
      </c>
      <c r="E560" s="90"/>
      <c r="F560" s="197">
        <v>162501</v>
      </c>
      <c r="G560" s="220">
        <v>3618</v>
      </c>
      <c r="H560" s="220">
        <v>4197</v>
      </c>
      <c r="I560" s="26">
        <f>SUM(K560:T560)</f>
        <v>4196</v>
      </c>
      <c r="J560" s="532">
        <f>I560/H560*100</f>
        <v>99.976173457231354</v>
      </c>
      <c r="K560" s="162"/>
      <c r="L560" s="82"/>
      <c r="M560" s="82">
        <v>2</v>
      </c>
      <c r="N560" s="82"/>
      <c r="O560" s="82"/>
      <c r="P560" s="82">
        <v>4194</v>
      </c>
      <c r="Q560" s="82"/>
      <c r="R560" s="82"/>
      <c r="S560" s="82"/>
      <c r="T560" s="82"/>
    </row>
    <row r="561" spans="1:20" ht="12.95" customHeight="1">
      <c r="A561" s="20"/>
      <c r="B561" s="20"/>
      <c r="C561" s="467" t="s">
        <v>688</v>
      </c>
      <c r="D561" s="445" t="s">
        <v>1270</v>
      </c>
      <c r="E561" s="90"/>
      <c r="F561" s="197"/>
      <c r="G561" s="220"/>
      <c r="H561" s="220"/>
      <c r="I561" s="26"/>
      <c r="J561" s="532"/>
      <c r="K561" s="162"/>
      <c r="L561" s="121"/>
      <c r="M561" s="22"/>
      <c r="N561" s="22"/>
      <c r="O561" s="22"/>
      <c r="P561" s="14"/>
      <c r="Q561" s="14"/>
      <c r="R561" s="22"/>
      <c r="S561" s="22"/>
      <c r="T561" s="22"/>
    </row>
    <row r="562" spans="1:20" ht="12.95" customHeight="1">
      <c r="A562" s="20"/>
      <c r="B562" s="20"/>
      <c r="C562" s="468" t="s">
        <v>1000</v>
      </c>
      <c r="D562" s="388" t="s">
        <v>1958</v>
      </c>
      <c r="E562" s="90"/>
      <c r="F562" s="197">
        <v>162601</v>
      </c>
      <c r="G562" s="220">
        <v>14008</v>
      </c>
      <c r="H562" s="220">
        <v>17953</v>
      </c>
      <c r="I562" s="26">
        <f>SUM(K562:T562)</f>
        <v>12811</v>
      </c>
      <c r="J562" s="532">
        <f>I562/H562*100</f>
        <v>71.358547317996994</v>
      </c>
      <c r="K562" s="162"/>
      <c r="L562" s="82"/>
      <c r="M562" s="82">
        <v>3565</v>
      </c>
      <c r="N562" s="82"/>
      <c r="O562" s="82"/>
      <c r="P562" s="82">
        <v>4121</v>
      </c>
      <c r="Q562" s="82">
        <v>5125</v>
      </c>
      <c r="R562" s="82"/>
      <c r="S562" s="82"/>
      <c r="T562" s="82"/>
    </row>
    <row r="563" spans="1:20" ht="27.75" customHeight="1">
      <c r="A563" s="20"/>
      <c r="B563" s="20"/>
      <c r="C563" s="468" t="s">
        <v>1001</v>
      </c>
      <c r="D563" s="387" t="s">
        <v>796</v>
      </c>
      <c r="E563" s="90" t="s">
        <v>211</v>
      </c>
      <c r="F563" s="197">
        <v>162683</v>
      </c>
      <c r="G563" s="220">
        <v>42200</v>
      </c>
      <c r="H563" s="220">
        <v>42200</v>
      </c>
      <c r="I563" s="26">
        <f>SUM(K563:T563)</f>
        <v>32682</v>
      </c>
      <c r="J563" s="532">
        <f>I563/H563*100</f>
        <v>77.445497630331744</v>
      </c>
      <c r="K563" s="162"/>
      <c r="L563" s="82"/>
      <c r="M563" s="82"/>
      <c r="N563" s="82"/>
      <c r="O563" s="82"/>
      <c r="P563" s="82">
        <v>32682</v>
      </c>
      <c r="Q563" s="82"/>
      <c r="R563" s="82"/>
      <c r="S563" s="82"/>
      <c r="T563" s="82"/>
    </row>
    <row r="564" spans="1:20" ht="25.5" customHeight="1">
      <c r="A564" s="20"/>
      <c r="B564" s="20"/>
      <c r="C564" s="468" t="s">
        <v>1002</v>
      </c>
      <c r="D564" s="78" t="s">
        <v>1404</v>
      </c>
      <c r="E564" s="90" t="s">
        <v>211</v>
      </c>
      <c r="F564" s="197">
        <v>162403</v>
      </c>
      <c r="G564" s="220">
        <v>31650</v>
      </c>
      <c r="H564" s="220">
        <v>36652</v>
      </c>
      <c r="I564" s="26">
        <f>SUM(K564:T564)</f>
        <v>36652</v>
      </c>
      <c r="J564" s="532">
        <f>I564/H564*100</f>
        <v>100</v>
      </c>
      <c r="K564" s="162"/>
      <c r="L564" s="82"/>
      <c r="M564" s="82"/>
      <c r="N564" s="82"/>
      <c r="O564" s="82"/>
      <c r="P564" s="82">
        <v>36652</v>
      </c>
      <c r="Q564" s="82"/>
      <c r="R564" s="82"/>
      <c r="S564" s="82"/>
      <c r="T564" s="82"/>
    </row>
    <row r="565" spans="1:20" ht="12.95" customHeight="1">
      <c r="A565" s="20"/>
      <c r="B565" s="20"/>
      <c r="C565" s="468"/>
      <c r="D565" s="463" t="s">
        <v>588</v>
      </c>
      <c r="E565" s="90"/>
      <c r="F565" s="197"/>
      <c r="G565" s="220"/>
      <c r="H565" s="220"/>
      <c r="I565" s="26"/>
      <c r="J565" s="532"/>
      <c r="K565" s="162"/>
      <c r="L565" s="121"/>
      <c r="M565" s="22"/>
      <c r="N565" s="22"/>
      <c r="O565" s="22"/>
      <c r="P565" s="22"/>
      <c r="Q565" s="22"/>
      <c r="R565" s="22"/>
      <c r="S565" s="22"/>
      <c r="T565" s="22"/>
    </row>
    <row r="566" spans="1:20" ht="12.95" customHeight="1">
      <c r="A566" s="12"/>
      <c r="B566" s="12"/>
      <c r="C566" s="471" t="s">
        <v>1959</v>
      </c>
      <c r="D566" s="388" t="s">
        <v>1271</v>
      </c>
      <c r="E566" s="90"/>
      <c r="F566" s="197">
        <v>162602</v>
      </c>
      <c r="G566" s="220">
        <v>6827</v>
      </c>
      <c r="H566" s="220">
        <v>5487</v>
      </c>
      <c r="I566" s="26">
        <f t="shared" ref="I566:I571" si="58">SUM(K566:T566)</f>
        <v>2793</v>
      </c>
      <c r="J566" s="532">
        <f t="shared" ref="J566:J571" si="59">I566/H566*100</f>
        <v>50.902132312739198</v>
      </c>
      <c r="K566" s="162"/>
      <c r="L566" s="82"/>
      <c r="M566" s="82"/>
      <c r="N566" s="82"/>
      <c r="O566" s="82"/>
      <c r="P566" s="82">
        <v>2793</v>
      </c>
      <c r="Q566" s="82"/>
      <c r="R566" s="82"/>
      <c r="S566" s="82"/>
      <c r="T566" s="82"/>
    </row>
    <row r="567" spans="1:20" ht="24" customHeight="1">
      <c r="A567" s="20"/>
      <c r="B567" s="20"/>
      <c r="C567" s="468" t="s">
        <v>1960</v>
      </c>
      <c r="D567" s="389" t="s">
        <v>1405</v>
      </c>
      <c r="E567" s="90"/>
      <c r="F567" s="197">
        <v>162614</v>
      </c>
      <c r="G567" s="220">
        <v>33682</v>
      </c>
      <c r="H567" s="220">
        <v>32007</v>
      </c>
      <c r="I567" s="26">
        <f t="shared" si="58"/>
        <v>25989</v>
      </c>
      <c r="J567" s="532">
        <f t="shared" si="59"/>
        <v>81.197862967475871</v>
      </c>
      <c r="K567" s="162"/>
      <c r="L567" s="82"/>
      <c r="M567" s="82"/>
      <c r="N567" s="82"/>
      <c r="O567" s="82"/>
      <c r="P567" s="82"/>
      <c r="Q567" s="82"/>
      <c r="R567" s="82">
        <v>25989</v>
      </c>
      <c r="S567" s="82"/>
      <c r="T567" s="82"/>
    </row>
    <row r="568" spans="1:20" ht="12.95" customHeight="1">
      <c r="A568" s="20"/>
      <c r="B568" s="20"/>
      <c r="C568" s="468" t="s">
        <v>1961</v>
      </c>
      <c r="D568" s="390" t="s">
        <v>1272</v>
      </c>
      <c r="E568" s="90"/>
      <c r="F568" s="197">
        <v>162451</v>
      </c>
      <c r="G568" s="220">
        <v>295</v>
      </c>
      <c r="H568" s="220">
        <v>295</v>
      </c>
      <c r="I568" s="26">
        <f t="shared" si="58"/>
        <v>0</v>
      </c>
      <c r="J568" s="532">
        <f t="shared" si="59"/>
        <v>0</v>
      </c>
      <c r="K568" s="162"/>
      <c r="L568" s="82"/>
      <c r="M568" s="82"/>
      <c r="N568" s="82"/>
      <c r="O568" s="82"/>
      <c r="P568" s="82"/>
      <c r="Q568" s="82"/>
      <c r="R568" s="82"/>
      <c r="S568" s="82"/>
      <c r="T568" s="82"/>
    </row>
    <row r="569" spans="1:20" ht="12.95" customHeight="1">
      <c r="A569" s="20"/>
      <c r="B569" s="20"/>
      <c r="C569" s="468" t="s">
        <v>626</v>
      </c>
      <c r="D569" s="187" t="s">
        <v>197</v>
      </c>
      <c r="E569" s="90"/>
      <c r="F569" s="197">
        <v>162686</v>
      </c>
      <c r="G569" s="220">
        <v>10000</v>
      </c>
      <c r="H569" s="220">
        <v>9906</v>
      </c>
      <c r="I569" s="26">
        <f t="shared" si="58"/>
        <v>9906</v>
      </c>
      <c r="J569" s="532">
        <f t="shared" si="59"/>
        <v>100</v>
      </c>
      <c r="K569" s="162"/>
      <c r="L569" s="82"/>
      <c r="M569" s="82">
        <v>9906</v>
      </c>
      <c r="N569" s="82"/>
      <c r="O569" s="82"/>
      <c r="P569" s="82"/>
      <c r="Q569" s="82"/>
      <c r="R569" s="82"/>
      <c r="S569" s="82"/>
      <c r="T569" s="82"/>
    </row>
    <row r="570" spans="1:20" ht="24" customHeight="1">
      <c r="A570" s="20"/>
      <c r="B570" s="20"/>
      <c r="C570" s="468" t="s">
        <v>627</v>
      </c>
      <c r="D570" s="187" t="s">
        <v>1406</v>
      </c>
      <c r="E570" s="90"/>
      <c r="F570" s="197">
        <v>162606</v>
      </c>
      <c r="G570" s="220">
        <v>10000</v>
      </c>
      <c r="H570" s="220">
        <v>10000</v>
      </c>
      <c r="I570" s="26">
        <f t="shared" si="58"/>
        <v>5821</v>
      </c>
      <c r="J570" s="532">
        <f t="shared" si="59"/>
        <v>58.209999999999994</v>
      </c>
      <c r="K570" s="162"/>
      <c r="L570" s="82"/>
      <c r="M570" s="82">
        <v>5821</v>
      </c>
      <c r="N570" s="82"/>
      <c r="O570" s="82"/>
      <c r="P570" s="82"/>
      <c r="Q570" s="82"/>
      <c r="R570" s="82"/>
      <c r="S570" s="82"/>
      <c r="T570" s="82"/>
    </row>
    <row r="571" spans="1:20" ht="12.75" customHeight="1">
      <c r="A571" s="20"/>
      <c r="B571" s="20"/>
      <c r="C571" s="472" t="s">
        <v>1407</v>
      </c>
      <c r="D571" s="973" t="s">
        <v>1408</v>
      </c>
      <c r="E571" s="13"/>
      <c r="F571" s="12">
        <v>162678</v>
      </c>
      <c r="G571" s="410"/>
      <c r="H571" s="410">
        <v>3500</v>
      </c>
      <c r="I571" s="26">
        <f t="shared" si="58"/>
        <v>3402</v>
      </c>
      <c r="J571" s="532">
        <f t="shared" si="59"/>
        <v>97.2</v>
      </c>
      <c r="K571" s="162"/>
      <c r="L571" s="82"/>
      <c r="M571" s="82"/>
      <c r="N571" s="82"/>
      <c r="O571" s="82"/>
      <c r="P571" s="82">
        <v>3402</v>
      </c>
      <c r="Q571" s="82"/>
      <c r="R571" s="82"/>
      <c r="S571" s="82"/>
      <c r="T571" s="82"/>
    </row>
    <row r="572" spans="1:20" ht="12.95" customHeight="1">
      <c r="A572" s="20" t="s">
        <v>515</v>
      </c>
      <c r="B572" s="20"/>
      <c r="C572" s="467" t="s">
        <v>1254</v>
      </c>
      <c r="D572" s="445" t="s">
        <v>628</v>
      </c>
      <c r="E572" s="90"/>
      <c r="F572" s="197"/>
      <c r="G572" s="220"/>
      <c r="H572" s="220"/>
      <c r="I572" s="26"/>
      <c r="J572" s="532"/>
      <c r="K572" s="162"/>
      <c r="L572" s="121"/>
      <c r="M572" s="22"/>
      <c r="N572" s="22"/>
      <c r="O572" s="22"/>
      <c r="P572" s="22"/>
      <c r="Q572" s="22"/>
      <c r="R572" s="22"/>
      <c r="S572" s="22"/>
      <c r="T572" s="22"/>
    </row>
    <row r="573" spans="1:20" ht="12.95" customHeight="1">
      <c r="A573" s="20"/>
      <c r="B573" s="20"/>
      <c r="C573" s="468"/>
      <c r="D573" s="463" t="s">
        <v>588</v>
      </c>
      <c r="E573" s="90"/>
      <c r="F573" s="197"/>
      <c r="G573" s="220"/>
      <c r="H573" s="220"/>
      <c r="I573" s="26"/>
      <c r="J573" s="532"/>
      <c r="K573" s="162"/>
      <c r="L573" s="121"/>
      <c r="M573" s="22"/>
      <c r="N573" s="22"/>
      <c r="O573" s="22"/>
      <c r="P573" s="22"/>
      <c r="Q573" s="22"/>
      <c r="R573" s="22"/>
      <c r="S573" s="22"/>
      <c r="T573" s="22"/>
    </row>
    <row r="574" spans="1:20" ht="25.5" customHeight="1">
      <c r="A574" s="20"/>
      <c r="B574" s="20"/>
      <c r="C574" s="468" t="s">
        <v>1833</v>
      </c>
      <c r="D574" s="473" t="s">
        <v>907</v>
      </c>
      <c r="E574" s="90"/>
      <c r="F574" s="197">
        <v>162701</v>
      </c>
      <c r="G574" s="220">
        <v>6250</v>
      </c>
      <c r="H574" s="220">
        <v>6250</v>
      </c>
      <c r="I574" s="26">
        <f>SUM(K574:T574)</f>
        <v>2214</v>
      </c>
      <c r="J574" s="532">
        <f>I574/H574*100</f>
        <v>35.423999999999999</v>
      </c>
      <c r="K574" s="162"/>
      <c r="L574" s="82"/>
      <c r="M574" s="82">
        <v>1153</v>
      </c>
      <c r="N574" s="82"/>
      <c r="O574" s="82"/>
      <c r="P574" s="82">
        <v>1061</v>
      </c>
      <c r="Q574" s="82"/>
      <c r="R574" s="82"/>
      <c r="S574" s="82"/>
      <c r="T574" s="82"/>
    </row>
    <row r="575" spans="1:20" ht="12.95" customHeight="1">
      <c r="A575" s="20"/>
      <c r="B575" s="20"/>
      <c r="C575" s="467" t="s">
        <v>1003</v>
      </c>
      <c r="D575" s="445" t="s">
        <v>1004</v>
      </c>
      <c r="E575" s="90"/>
      <c r="F575" s="197"/>
      <c r="G575" s="220"/>
      <c r="H575" s="220"/>
      <c r="I575" s="26"/>
      <c r="J575" s="532"/>
      <c r="K575" s="162"/>
      <c r="L575" s="121"/>
      <c r="M575" s="22"/>
      <c r="N575" s="22"/>
      <c r="O575" s="22"/>
      <c r="P575" s="22"/>
      <c r="Q575" s="22"/>
      <c r="R575" s="22"/>
      <c r="S575" s="22"/>
      <c r="T575" s="22"/>
    </row>
    <row r="576" spans="1:20" ht="12.95" customHeight="1">
      <c r="A576" s="20"/>
      <c r="B576" s="20"/>
      <c r="C576" s="468" t="s">
        <v>635</v>
      </c>
      <c r="D576" s="474" t="s">
        <v>1409</v>
      </c>
      <c r="E576" s="90"/>
      <c r="F576" s="197">
        <v>162805</v>
      </c>
      <c r="G576" s="220">
        <v>7000</v>
      </c>
      <c r="H576" s="220">
        <v>2540</v>
      </c>
      <c r="I576" s="26">
        <f>SUM(K576:T576)</f>
        <v>2540</v>
      </c>
      <c r="J576" s="532">
        <f>I576/H576*100</f>
        <v>100</v>
      </c>
      <c r="K576" s="162"/>
      <c r="L576" s="82"/>
      <c r="M576" s="82"/>
      <c r="N576" s="82"/>
      <c r="O576" s="82"/>
      <c r="P576" s="82">
        <v>2540</v>
      </c>
      <c r="Q576" s="82"/>
      <c r="R576" s="82"/>
      <c r="S576" s="82"/>
      <c r="T576" s="82"/>
    </row>
    <row r="577" spans="1:20" ht="12.95" customHeight="1">
      <c r="A577" s="20"/>
      <c r="B577" s="20"/>
      <c r="C577" s="475"/>
      <c r="D577" s="476" t="s">
        <v>588</v>
      </c>
      <c r="E577" s="90"/>
      <c r="F577" s="197"/>
      <c r="G577" s="220"/>
      <c r="H577" s="220"/>
      <c r="I577" s="26"/>
      <c r="J577" s="532"/>
      <c r="K577" s="162"/>
      <c r="L577" s="121"/>
      <c r="M577" s="22"/>
      <c r="N577" s="22"/>
      <c r="O577" s="22"/>
      <c r="P577" s="22"/>
      <c r="Q577" s="22"/>
      <c r="R577" s="22"/>
      <c r="S577" s="22"/>
      <c r="T577" s="22"/>
    </row>
    <row r="578" spans="1:20" ht="14.25" customHeight="1">
      <c r="A578" s="20"/>
      <c r="B578" s="20"/>
      <c r="C578" s="475" t="s">
        <v>908</v>
      </c>
      <c r="D578" s="147" t="s">
        <v>797</v>
      </c>
      <c r="E578" s="90"/>
      <c r="F578" s="197">
        <v>164906</v>
      </c>
      <c r="G578" s="220">
        <v>954</v>
      </c>
      <c r="H578" s="220">
        <v>893</v>
      </c>
      <c r="I578" s="26">
        <f>SUM(K578:T578)</f>
        <v>893</v>
      </c>
      <c r="J578" s="532">
        <f>I578/H578*100</f>
        <v>100</v>
      </c>
      <c r="K578" s="162"/>
      <c r="L578" s="82"/>
      <c r="M578" s="82">
        <v>91</v>
      </c>
      <c r="N578" s="82"/>
      <c r="O578" s="82"/>
      <c r="P578" s="82"/>
      <c r="Q578" s="82">
        <v>802</v>
      </c>
      <c r="R578" s="82"/>
      <c r="S578" s="82"/>
      <c r="T578" s="22"/>
    </row>
    <row r="579" spans="1:20" ht="12.95" customHeight="1">
      <c r="A579" s="20"/>
      <c r="B579" s="20"/>
      <c r="C579" s="467" t="s">
        <v>1005</v>
      </c>
      <c r="D579" s="445" t="s">
        <v>1006</v>
      </c>
      <c r="E579" s="90"/>
      <c r="F579" s="197"/>
      <c r="G579" s="220"/>
      <c r="H579" s="220"/>
      <c r="I579" s="26"/>
      <c r="J579" s="532"/>
      <c r="K579" s="162"/>
      <c r="L579" s="121"/>
      <c r="M579" s="22"/>
      <c r="N579" s="22"/>
      <c r="O579" s="22"/>
      <c r="P579" s="14"/>
      <c r="Q579" s="14"/>
      <c r="R579" s="22"/>
      <c r="S579" s="22"/>
      <c r="T579" s="22"/>
    </row>
    <row r="580" spans="1:20" ht="12.95" customHeight="1">
      <c r="A580" s="20"/>
      <c r="B580" s="20"/>
      <c r="C580" s="468" t="s">
        <v>1007</v>
      </c>
      <c r="D580" s="388" t="s">
        <v>1410</v>
      </c>
      <c r="E580" s="90"/>
      <c r="F580" s="197">
        <v>162903</v>
      </c>
      <c r="G580" s="220">
        <v>25000</v>
      </c>
      <c r="H580" s="220">
        <v>25500</v>
      </c>
      <c r="I580" s="26">
        <f t="shared" ref="I580:I597" si="60">SUM(K580:T580)</f>
        <v>25500</v>
      </c>
      <c r="J580" s="532">
        <f>I580/H580*100</f>
        <v>100</v>
      </c>
      <c r="K580" s="162"/>
      <c r="L580" s="82"/>
      <c r="M580" s="82"/>
      <c r="N580" s="82"/>
      <c r="O580" s="82"/>
      <c r="P580" s="82">
        <v>4793</v>
      </c>
      <c r="Q580" s="82">
        <v>20707</v>
      </c>
      <c r="R580" s="82"/>
      <c r="S580" s="82"/>
      <c r="T580" s="82"/>
    </row>
    <row r="581" spans="1:20" ht="14.25" customHeight="1">
      <c r="A581" s="20"/>
      <c r="B581" s="20"/>
      <c r="C581" s="468" t="s">
        <v>1008</v>
      </c>
      <c r="D581" s="372" t="s">
        <v>1411</v>
      </c>
      <c r="E581" s="90"/>
      <c r="F581" s="197">
        <v>164909</v>
      </c>
      <c r="G581" s="220">
        <v>5000</v>
      </c>
      <c r="H581" s="220">
        <v>8921</v>
      </c>
      <c r="I581" s="26">
        <f t="shared" si="60"/>
        <v>8609</v>
      </c>
      <c r="J581" s="532">
        <f>I581/H581*100</f>
        <v>96.502634233830292</v>
      </c>
      <c r="K581" s="162"/>
      <c r="L581" s="82"/>
      <c r="M581" s="82"/>
      <c r="N581" s="82"/>
      <c r="O581" s="82"/>
      <c r="P581" s="82"/>
      <c r="Q581" s="82">
        <v>8609</v>
      </c>
      <c r="R581" s="82"/>
      <c r="S581" s="82"/>
      <c r="T581" s="82"/>
    </row>
    <row r="582" spans="1:20" ht="12.95" customHeight="1">
      <c r="A582" s="20"/>
      <c r="B582" s="20"/>
      <c r="C582" s="468" t="s">
        <v>1009</v>
      </c>
      <c r="D582" s="147" t="s">
        <v>1412</v>
      </c>
      <c r="E582" s="90"/>
      <c r="F582" s="197">
        <v>162906</v>
      </c>
      <c r="G582" s="220">
        <v>25000</v>
      </c>
      <c r="H582" s="220">
        <v>305</v>
      </c>
      <c r="I582" s="26">
        <f t="shared" si="60"/>
        <v>305</v>
      </c>
      <c r="J582" s="532">
        <f>I582/H582*100</f>
        <v>100</v>
      </c>
      <c r="K582" s="162"/>
      <c r="L582" s="82"/>
      <c r="M582" s="82"/>
      <c r="N582" s="82"/>
      <c r="O582" s="82"/>
      <c r="P582" s="82">
        <v>305</v>
      </c>
      <c r="Q582" s="82"/>
      <c r="R582" s="82"/>
      <c r="S582" s="82"/>
      <c r="T582" s="82"/>
    </row>
    <row r="583" spans="1:20" ht="12.95" customHeight="1">
      <c r="A583" s="20"/>
      <c r="B583" s="20"/>
      <c r="C583" s="468" t="s">
        <v>1010</v>
      </c>
      <c r="D583" s="147" t="s">
        <v>1413</v>
      </c>
      <c r="E583" s="13"/>
      <c r="F583" s="193">
        <v>164910</v>
      </c>
      <c r="G583" s="409">
        <v>7000</v>
      </c>
      <c r="H583" s="409">
        <v>15260</v>
      </c>
      <c r="I583" s="26">
        <f t="shared" si="60"/>
        <v>13588</v>
      </c>
      <c r="J583" s="532">
        <f>I583/H583*100</f>
        <v>89.043250327653993</v>
      </c>
      <c r="K583" s="162"/>
      <c r="L583" s="82"/>
      <c r="M583" s="82">
        <v>1888</v>
      </c>
      <c r="N583" s="82"/>
      <c r="O583" s="82"/>
      <c r="P583" s="82"/>
      <c r="Q583" s="82">
        <v>11700</v>
      </c>
      <c r="R583" s="82"/>
      <c r="S583" s="82"/>
      <c r="T583" s="82"/>
    </row>
    <row r="584" spans="1:20" ht="16.5" customHeight="1">
      <c r="A584" s="20"/>
      <c r="B584" s="20"/>
      <c r="C584" s="468" t="s">
        <v>287</v>
      </c>
      <c r="D584" s="477" t="s">
        <v>1414</v>
      </c>
      <c r="E584" s="13"/>
      <c r="F584" s="193">
        <v>164911</v>
      </c>
      <c r="G584" s="409">
        <v>8000</v>
      </c>
      <c r="H584" s="409">
        <v>1000</v>
      </c>
      <c r="I584" s="26">
        <f t="shared" si="60"/>
        <v>0</v>
      </c>
      <c r="J584" s="532">
        <f>I584/H584*100</f>
        <v>0</v>
      </c>
      <c r="K584" s="162"/>
      <c r="L584" s="82"/>
      <c r="M584" s="82"/>
      <c r="N584" s="82"/>
      <c r="O584" s="82"/>
      <c r="P584" s="82"/>
      <c r="Q584" s="82"/>
      <c r="R584" s="82"/>
      <c r="S584" s="82"/>
      <c r="T584" s="82"/>
    </row>
    <row r="585" spans="1:20" ht="15" customHeight="1">
      <c r="A585" s="20"/>
      <c r="B585" s="20"/>
      <c r="C585" s="468" t="s">
        <v>288</v>
      </c>
      <c r="D585" s="477" t="s">
        <v>1415</v>
      </c>
      <c r="E585" s="90"/>
      <c r="F585" s="197">
        <v>164912</v>
      </c>
      <c r="G585" s="220">
        <v>2000</v>
      </c>
      <c r="H585" s="220">
        <v>0</v>
      </c>
      <c r="I585" s="26">
        <f t="shared" si="60"/>
        <v>0</v>
      </c>
      <c r="J585" s="532"/>
      <c r="K585" s="162"/>
      <c r="L585" s="82"/>
      <c r="M585" s="82"/>
      <c r="N585" s="82"/>
      <c r="O585" s="82"/>
      <c r="P585" s="82"/>
      <c r="Q585" s="82"/>
      <c r="R585" s="82"/>
      <c r="S585" s="82"/>
      <c r="T585" s="82"/>
    </row>
    <row r="586" spans="1:20" ht="15.75" customHeight="1">
      <c r="A586" s="20"/>
      <c r="B586" s="20"/>
      <c r="C586" s="468" t="s">
        <v>183</v>
      </c>
      <c r="D586" s="147" t="s">
        <v>1416</v>
      </c>
      <c r="E586" s="90"/>
      <c r="F586" s="197">
        <v>162923</v>
      </c>
      <c r="G586" s="220">
        <v>12000</v>
      </c>
      <c r="H586" s="220">
        <v>12000</v>
      </c>
      <c r="I586" s="26">
        <f t="shared" si="60"/>
        <v>11936</v>
      </c>
      <c r="J586" s="532">
        <f t="shared" ref="J586:J597" si="61">I586/H586*100</f>
        <v>99.466666666666669</v>
      </c>
      <c r="K586" s="162"/>
      <c r="L586" s="82"/>
      <c r="M586" s="82"/>
      <c r="N586" s="82"/>
      <c r="O586" s="82"/>
      <c r="P586" s="82">
        <v>11936</v>
      </c>
      <c r="Q586" s="82"/>
      <c r="R586" s="82"/>
      <c r="S586" s="82"/>
      <c r="T586" s="82"/>
    </row>
    <row r="587" spans="1:20" ht="36" customHeight="1">
      <c r="A587" s="20"/>
      <c r="B587" s="20"/>
      <c r="C587" s="468" t="s">
        <v>181</v>
      </c>
      <c r="D587" s="79" t="s">
        <v>1417</v>
      </c>
      <c r="E587" s="13"/>
      <c r="F587" s="193">
        <v>174902</v>
      </c>
      <c r="G587" s="409">
        <v>46883</v>
      </c>
      <c r="H587" s="409">
        <v>46883</v>
      </c>
      <c r="I587" s="26">
        <f t="shared" si="60"/>
        <v>46878</v>
      </c>
      <c r="J587" s="532">
        <f t="shared" si="61"/>
        <v>99.989335153467138</v>
      </c>
      <c r="K587" s="162"/>
      <c r="L587" s="82"/>
      <c r="M587" s="82"/>
      <c r="N587" s="82"/>
      <c r="O587" s="82"/>
      <c r="P587" s="82"/>
      <c r="Q587" s="82">
        <v>46878</v>
      </c>
      <c r="R587" s="82"/>
      <c r="S587" s="82"/>
      <c r="T587" s="82"/>
    </row>
    <row r="588" spans="1:20" ht="27.75" customHeight="1">
      <c r="A588" s="20"/>
      <c r="B588" s="20"/>
      <c r="C588" s="468" t="s">
        <v>182</v>
      </c>
      <c r="D588" s="478" t="s">
        <v>1418</v>
      </c>
      <c r="E588" s="13"/>
      <c r="F588" s="193">
        <v>162924</v>
      </c>
      <c r="G588" s="409">
        <v>80000</v>
      </c>
      <c r="H588" s="409">
        <v>80000</v>
      </c>
      <c r="I588" s="26">
        <f t="shared" si="60"/>
        <v>0</v>
      </c>
      <c r="J588" s="532">
        <f t="shared" si="61"/>
        <v>0</v>
      </c>
      <c r="K588" s="162"/>
      <c r="L588" s="82"/>
      <c r="M588" s="82"/>
      <c r="N588" s="82"/>
      <c r="O588" s="82"/>
      <c r="P588" s="82"/>
      <c r="Q588" s="82"/>
      <c r="R588" s="82"/>
      <c r="S588" s="82"/>
      <c r="T588" s="82"/>
    </row>
    <row r="589" spans="1:20" ht="27.75" customHeight="1">
      <c r="A589" s="20"/>
      <c r="B589" s="20"/>
      <c r="C589" s="472" t="s">
        <v>1419</v>
      </c>
      <c r="D589" s="971" t="s">
        <v>1420</v>
      </c>
      <c r="E589" s="13"/>
      <c r="F589" s="193">
        <v>162925</v>
      </c>
      <c r="G589" s="409"/>
      <c r="H589" s="409">
        <v>5988</v>
      </c>
      <c r="I589" s="26">
        <f t="shared" si="60"/>
        <v>5988</v>
      </c>
      <c r="J589" s="532">
        <f t="shared" si="61"/>
        <v>100</v>
      </c>
      <c r="K589" s="162"/>
      <c r="L589" s="82"/>
      <c r="M589" s="82"/>
      <c r="N589" s="82"/>
      <c r="O589" s="82"/>
      <c r="P589" s="82"/>
      <c r="Q589" s="82"/>
      <c r="R589" s="82">
        <v>5988</v>
      </c>
      <c r="S589" s="82"/>
      <c r="T589" s="82"/>
    </row>
    <row r="590" spans="1:20" ht="27.75" customHeight="1">
      <c r="A590" s="20"/>
      <c r="B590" s="20"/>
      <c r="C590" s="472" t="s">
        <v>1421</v>
      </c>
      <c r="D590" s="972" t="s">
        <v>2269</v>
      </c>
      <c r="E590" s="13"/>
      <c r="F590" s="12">
        <v>162926</v>
      </c>
      <c r="G590" s="410"/>
      <c r="H590" s="410">
        <v>5000</v>
      </c>
      <c r="I590" s="26">
        <f t="shared" si="60"/>
        <v>5000</v>
      </c>
      <c r="J590" s="532">
        <f t="shared" si="61"/>
        <v>100</v>
      </c>
      <c r="K590" s="162"/>
      <c r="L590" s="82"/>
      <c r="M590" s="82"/>
      <c r="N590" s="82"/>
      <c r="O590" s="82"/>
      <c r="P590" s="82"/>
      <c r="Q590" s="82"/>
      <c r="R590" s="82">
        <v>5000</v>
      </c>
      <c r="S590" s="82"/>
      <c r="T590" s="82"/>
    </row>
    <row r="591" spans="1:20" ht="15.75" customHeight="1">
      <c r="A591" s="20"/>
      <c r="B591" s="20"/>
      <c r="C591" s="472" t="s">
        <v>1422</v>
      </c>
      <c r="D591" s="972" t="s">
        <v>1423</v>
      </c>
      <c r="E591" s="13"/>
      <c r="F591" s="193">
        <v>162927</v>
      </c>
      <c r="G591" s="409"/>
      <c r="H591" s="409">
        <v>730</v>
      </c>
      <c r="I591" s="26">
        <f t="shared" si="60"/>
        <v>730</v>
      </c>
      <c r="J591" s="532">
        <f t="shared" si="61"/>
        <v>100</v>
      </c>
      <c r="K591" s="162"/>
      <c r="L591" s="82"/>
      <c r="M591" s="82"/>
      <c r="N591" s="82"/>
      <c r="O591" s="82"/>
      <c r="P591" s="82"/>
      <c r="Q591" s="82"/>
      <c r="R591" s="82">
        <v>730</v>
      </c>
      <c r="S591" s="82"/>
      <c r="T591" s="82"/>
    </row>
    <row r="592" spans="1:20" ht="24" customHeight="1">
      <c r="A592" s="20"/>
      <c r="B592" s="20"/>
      <c r="C592" s="592" t="s">
        <v>1508</v>
      </c>
      <c r="D592" s="585" t="s">
        <v>1509</v>
      </c>
      <c r="E592" s="13"/>
      <c r="F592" s="12">
        <v>162934</v>
      </c>
      <c r="G592" s="409"/>
      <c r="H592" s="409">
        <v>2000</v>
      </c>
      <c r="I592" s="26">
        <f t="shared" si="60"/>
        <v>0</v>
      </c>
      <c r="J592" s="532">
        <f t="shared" si="61"/>
        <v>0</v>
      </c>
      <c r="K592" s="162"/>
      <c r="L592" s="82"/>
      <c r="M592" s="82"/>
      <c r="N592" s="82"/>
      <c r="O592" s="82"/>
      <c r="P592" s="82"/>
      <c r="Q592" s="82"/>
      <c r="R592" s="82"/>
      <c r="S592" s="82"/>
      <c r="T592" s="82"/>
    </row>
    <row r="593" spans="1:20" ht="15.75" customHeight="1">
      <c r="A593" s="20"/>
      <c r="B593" s="20"/>
      <c r="C593" s="592" t="s">
        <v>1510</v>
      </c>
      <c r="D593" s="585" t="s">
        <v>1511</v>
      </c>
      <c r="E593" s="13"/>
      <c r="F593" s="12">
        <v>164913</v>
      </c>
      <c r="G593" s="409"/>
      <c r="H593" s="409">
        <v>2000</v>
      </c>
      <c r="I593" s="26">
        <f t="shared" si="60"/>
        <v>1974</v>
      </c>
      <c r="J593" s="532">
        <f t="shared" si="61"/>
        <v>98.7</v>
      </c>
      <c r="K593" s="162"/>
      <c r="L593" s="82"/>
      <c r="M593" s="82"/>
      <c r="N593" s="82"/>
      <c r="O593" s="82"/>
      <c r="P593" s="82"/>
      <c r="Q593" s="82">
        <v>1974</v>
      </c>
      <c r="R593" s="82"/>
      <c r="S593" s="82"/>
      <c r="T593" s="82"/>
    </row>
    <row r="594" spans="1:20" ht="24" customHeight="1">
      <c r="A594" s="20"/>
      <c r="B594" s="20"/>
      <c r="C594" s="592" t="s">
        <v>1512</v>
      </c>
      <c r="D594" s="593" t="s">
        <v>1513</v>
      </c>
      <c r="E594" s="13"/>
      <c r="F594" s="193">
        <v>162935</v>
      </c>
      <c r="G594" s="409"/>
      <c r="H594" s="409">
        <v>15000</v>
      </c>
      <c r="I594" s="26">
        <f t="shared" si="60"/>
        <v>14950</v>
      </c>
      <c r="J594" s="532">
        <f t="shared" si="61"/>
        <v>99.666666666666671</v>
      </c>
      <c r="K594" s="162"/>
      <c r="L594" s="82"/>
      <c r="M594" s="82"/>
      <c r="N594" s="82"/>
      <c r="O594" s="82"/>
      <c r="P594" s="82"/>
      <c r="Q594" s="82"/>
      <c r="R594" s="82">
        <v>14950</v>
      </c>
      <c r="S594" s="82"/>
      <c r="T594" s="82"/>
    </row>
    <row r="595" spans="1:20" ht="15.75" customHeight="1">
      <c r="A595" s="20"/>
      <c r="B595" s="20"/>
      <c r="C595" s="592" t="s">
        <v>1514</v>
      </c>
      <c r="D595" s="585" t="s">
        <v>1515</v>
      </c>
      <c r="E595" s="13"/>
      <c r="F595" s="12">
        <v>162697</v>
      </c>
      <c r="G595" s="409"/>
      <c r="H595" s="409">
        <v>21</v>
      </c>
      <c r="I595" s="26">
        <f t="shared" si="60"/>
        <v>21</v>
      </c>
      <c r="J595" s="532">
        <f t="shared" si="61"/>
        <v>100</v>
      </c>
      <c r="K595" s="162"/>
      <c r="L595" s="82"/>
      <c r="M595" s="82"/>
      <c r="N595" s="82"/>
      <c r="O595" s="82"/>
      <c r="P595" s="82"/>
      <c r="Q595" s="82"/>
      <c r="R595" s="82">
        <v>21</v>
      </c>
      <c r="S595" s="82"/>
      <c r="T595" s="82"/>
    </row>
    <row r="596" spans="1:20" ht="24.75" customHeight="1">
      <c r="A596" s="20"/>
      <c r="B596" s="20"/>
      <c r="C596" s="594" t="s">
        <v>1516</v>
      </c>
      <c r="D596" s="589" t="s">
        <v>1517</v>
      </c>
      <c r="E596" s="13"/>
      <c r="F596" s="193">
        <v>162699</v>
      </c>
      <c r="G596" s="409"/>
      <c r="H596" s="409">
        <v>3618</v>
      </c>
      <c r="I596" s="26">
        <f t="shared" si="60"/>
        <v>0</v>
      </c>
      <c r="J596" s="532">
        <f t="shared" si="61"/>
        <v>0</v>
      </c>
      <c r="K596" s="162"/>
      <c r="L596" s="82"/>
      <c r="M596" s="82"/>
      <c r="N596" s="82"/>
      <c r="O596" s="82"/>
      <c r="P596" s="82"/>
      <c r="Q596" s="82"/>
      <c r="R596" s="82"/>
      <c r="S596" s="82"/>
      <c r="T596" s="82"/>
    </row>
    <row r="597" spans="1:20" ht="24" customHeight="1">
      <c r="A597" s="20"/>
      <c r="B597" s="20"/>
      <c r="C597" s="592" t="s">
        <v>1518</v>
      </c>
      <c r="D597" s="589" t="s">
        <v>1519</v>
      </c>
      <c r="E597" s="13"/>
      <c r="F597" s="12">
        <v>162663</v>
      </c>
      <c r="G597" s="409"/>
      <c r="H597" s="409">
        <v>4500</v>
      </c>
      <c r="I597" s="26">
        <f t="shared" si="60"/>
        <v>0</v>
      </c>
      <c r="J597" s="532">
        <f t="shared" si="61"/>
        <v>0</v>
      </c>
      <c r="K597" s="162"/>
      <c r="L597" s="82"/>
      <c r="M597" s="82"/>
      <c r="N597" s="82"/>
      <c r="O597" s="82"/>
      <c r="P597" s="82"/>
      <c r="Q597" s="82"/>
      <c r="R597" s="82"/>
      <c r="S597" s="82"/>
      <c r="T597" s="82"/>
    </row>
    <row r="598" spans="1:20" ht="12.95" customHeight="1">
      <c r="A598" s="20"/>
      <c r="B598" s="20"/>
      <c r="C598" s="467"/>
      <c r="D598" s="476" t="s">
        <v>588</v>
      </c>
      <c r="E598" s="90"/>
      <c r="F598" s="197"/>
      <c r="G598" s="220"/>
      <c r="H598" s="220"/>
      <c r="I598" s="26"/>
      <c r="J598" s="532"/>
      <c r="K598" s="162"/>
      <c r="L598" s="121"/>
      <c r="M598" s="22"/>
      <c r="N598" s="22"/>
      <c r="O598" s="22"/>
      <c r="P598" s="14"/>
      <c r="Q598" s="14"/>
      <c r="R598" s="22"/>
      <c r="S598" s="22"/>
      <c r="T598" s="22"/>
    </row>
    <row r="599" spans="1:20" ht="30" customHeight="1">
      <c r="A599" s="20"/>
      <c r="B599" s="20"/>
      <c r="C599" s="468" t="s">
        <v>629</v>
      </c>
      <c r="D599" s="186" t="s">
        <v>1424</v>
      </c>
      <c r="E599" s="90"/>
      <c r="F599" s="197">
        <v>162904</v>
      </c>
      <c r="G599" s="26">
        <v>3300</v>
      </c>
      <c r="H599" s="26"/>
      <c r="I599" s="26">
        <f>SUM(K599:T599)</f>
        <v>0</v>
      </c>
      <c r="J599" s="532"/>
      <c r="K599" s="162"/>
      <c r="L599" s="82"/>
      <c r="M599" s="82"/>
      <c r="N599" s="82"/>
      <c r="O599" s="82"/>
      <c r="P599" s="82"/>
      <c r="Q599" s="82"/>
      <c r="R599" s="82"/>
      <c r="S599" s="82"/>
      <c r="T599" s="82"/>
    </row>
    <row r="600" spans="1:20" ht="12.95" customHeight="1">
      <c r="A600" s="20"/>
      <c r="B600" s="20"/>
      <c r="C600" s="468" t="s">
        <v>226</v>
      </c>
      <c r="D600" s="186" t="s">
        <v>798</v>
      </c>
      <c r="E600" s="90"/>
      <c r="F600" s="199">
        <v>164506</v>
      </c>
      <c r="G600" s="26">
        <v>6700</v>
      </c>
      <c r="H600" s="26">
        <v>6700</v>
      </c>
      <c r="I600" s="26">
        <f>SUM(K600:T600)</f>
        <v>0</v>
      </c>
      <c r="J600" s="532">
        <f>I600/H600*100</f>
        <v>0</v>
      </c>
      <c r="K600" s="162"/>
      <c r="L600" s="82"/>
      <c r="M600" s="82"/>
      <c r="N600" s="82"/>
      <c r="O600" s="82"/>
      <c r="P600" s="82"/>
      <c r="Q600" s="82"/>
      <c r="R600" s="82"/>
      <c r="S600" s="82"/>
      <c r="T600" s="82"/>
    </row>
    <row r="601" spans="1:20" ht="17.25" customHeight="1">
      <c r="A601" s="20"/>
      <c r="B601" s="20"/>
      <c r="C601" s="479" t="s">
        <v>792</v>
      </c>
      <c r="D601" s="139" t="s">
        <v>799</v>
      </c>
      <c r="E601" s="13"/>
      <c r="F601" s="193">
        <v>162907</v>
      </c>
      <c r="G601" s="52">
        <v>10000</v>
      </c>
      <c r="H601" s="52">
        <v>5420</v>
      </c>
      <c r="I601" s="26">
        <f>SUM(K601:T601)</f>
        <v>5420</v>
      </c>
      <c r="J601" s="532">
        <f>I601/H601*100</f>
        <v>100</v>
      </c>
      <c r="K601" s="162"/>
      <c r="L601" s="82"/>
      <c r="M601" s="82"/>
      <c r="N601" s="82"/>
      <c r="O601" s="82"/>
      <c r="P601" s="82"/>
      <c r="Q601" s="82">
        <v>5420</v>
      </c>
      <c r="R601" s="82"/>
      <c r="S601" s="82"/>
      <c r="T601" s="82"/>
    </row>
    <row r="602" spans="1:20" ht="12.95" customHeight="1">
      <c r="A602" s="20"/>
      <c r="B602" s="20"/>
      <c r="C602" s="91">
        <v>10</v>
      </c>
      <c r="D602" s="18" t="s">
        <v>800</v>
      </c>
      <c r="E602" s="90"/>
      <c r="F602" s="20"/>
      <c r="G602" s="213"/>
      <c r="H602" s="213"/>
      <c r="I602" s="26"/>
      <c r="J602" s="532"/>
      <c r="K602" s="162"/>
      <c r="L602" s="22"/>
      <c r="M602" s="22"/>
      <c r="N602" s="22"/>
      <c r="O602" s="22"/>
      <c r="P602" s="22"/>
      <c r="Q602" s="22"/>
      <c r="R602" s="22"/>
      <c r="S602" s="22"/>
      <c r="T602" s="22"/>
    </row>
    <row r="603" spans="1:20" ht="15" customHeight="1">
      <c r="A603" s="20"/>
      <c r="B603" s="20"/>
      <c r="C603" s="20" t="s">
        <v>801</v>
      </c>
      <c r="D603" s="21" t="s">
        <v>1425</v>
      </c>
      <c r="E603" s="90"/>
      <c r="F603" s="20"/>
      <c r="G603" s="213"/>
      <c r="H603" s="213"/>
      <c r="I603" s="26"/>
      <c r="J603" s="532"/>
      <c r="K603" s="162"/>
      <c r="L603" s="22"/>
      <c r="M603" s="22"/>
      <c r="N603" s="22"/>
      <c r="O603" s="22"/>
      <c r="P603" s="22"/>
      <c r="Q603" s="22"/>
      <c r="R603" s="22"/>
      <c r="S603" s="22"/>
      <c r="T603" s="22"/>
    </row>
    <row r="604" spans="1:20" ht="15" customHeight="1">
      <c r="A604" s="20"/>
      <c r="B604" s="20"/>
      <c r="C604" s="20" t="s">
        <v>1426</v>
      </c>
      <c r="D604" s="391" t="s">
        <v>1427</v>
      </c>
      <c r="E604" s="90"/>
      <c r="F604" s="20">
        <v>163601</v>
      </c>
      <c r="G604" s="213">
        <v>297900</v>
      </c>
      <c r="H604" s="213">
        <v>76144</v>
      </c>
      <c r="I604" s="26">
        <f t="shared" ref="I604:I628" si="62">SUM(K604:T604)</f>
        <v>8945</v>
      </c>
      <c r="J604" s="532">
        <f>I604/H604*100</f>
        <v>11.747478461861736</v>
      </c>
      <c r="K604" s="162"/>
      <c r="L604" s="82"/>
      <c r="M604" s="82">
        <v>80</v>
      </c>
      <c r="N604" s="82"/>
      <c r="O604" s="82"/>
      <c r="P604" s="22">
        <v>8865</v>
      </c>
      <c r="Q604" s="82"/>
      <c r="R604" s="82"/>
      <c r="S604" s="82"/>
      <c r="T604" s="82"/>
    </row>
    <row r="605" spans="1:20" ht="15" customHeight="1">
      <c r="A605" s="20"/>
      <c r="B605" s="20"/>
      <c r="C605" s="20" t="s">
        <v>1428</v>
      </c>
      <c r="D605" s="391" t="s">
        <v>1429</v>
      </c>
      <c r="E605" s="90"/>
      <c r="F605" s="20">
        <v>163602</v>
      </c>
      <c r="G605" s="213">
        <v>24000</v>
      </c>
      <c r="H605" s="213"/>
      <c r="I605" s="26">
        <f t="shared" si="62"/>
        <v>0</v>
      </c>
      <c r="J605" s="532"/>
      <c r="K605" s="162"/>
      <c r="L605" s="82"/>
      <c r="M605" s="82"/>
      <c r="N605" s="82"/>
      <c r="O605" s="82"/>
      <c r="P605" s="82"/>
      <c r="Q605" s="82"/>
      <c r="R605" s="82"/>
      <c r="S605" s="82"/>
      <c r="T605" s="82"/>
    </row>
    <row r="606" spans="1:20" ht="24.75" customHeight="1">
      <c r="A606" s="20"/>
      <c r="B606" s="20"/>
      <c r="C606" s="20" t="s">
        <v>1430</v>
      </c>
      <c r="D606" s="391" t="s">
        <v>2270</v>
      </c>
      <c r="E606" s="90"/>
      <c r="F606" s="20">
        <v>163603</v>
      </c>
      <c r="G606" s="213">
        <v>25945</v>
      </c>
      <c r="H606" s="213">
        <v>345221</v>
      </c>
      <c r="I606" s="26">
        <f t="shared" si="62"/>
        <v>16231</v>
      </c>
      <c r="J606" s="532">
        <f t="shared" ref="J606:J628" si="63">I606/H606*100</f>
        <v>4.701625914993584</v>
      </c>
      <c r="K606" s="162"/>
      <c r="L606" s="82"/>
      <c r="M606" s="82">
        <v>5182</v>
      </c>
      <c r="N606" s="82"/>
      <c r="O606" s="82"/>
      <c r="P606" s="82">
        <v>11049</v>
      </c>
      <c r="Q606" s="82"/>
      <c r="R606" s="82"/>
      <c r="S606" s="82"/>
      <c r="T606" s="82"/>
    </row>
    <row r="607" spans="1:20" ht="19.5" customHeight="1">
      <c r="A607" s="20"/>
      <c r="B607" s="20"/>
      <c r="C607" s="20" t="s">
        <v>1431</v>
      </c>
      <c r="D607" s="392" t="s">
        <v>2271</v>
      </c>
      <c r="E607" s="90"/>
      <c r="F607" s="20">
        <v>163604</v>
      </c>
      <c r="G607" s="213">
        <v>16000</v>
      </c>
      <c r="H607" s="213">
        <v>190107</v>
      </c>
      <c r="I607" s="26">
        <f t="shared" si="62"/>
        <v>9227</v>
      </c>
      <c r="J607" s="532">
        <f t="shared" si="63"/>
        <v>4.8535824561957215</v>
      </c>
      <c r="K607" s="162"/>
      <c r="L607" s="82"/>
      <c r="M607" s="82">
        <v>2464</v>
      </c>
      <c r="N607" s="82"/>
      <c r="O607" s="82"/>
      <c r="P607" s="82">
        <v>6763</v>
      </c>
      <c r="Q607" s="82"/>
      <c r="R607" s="82"/>
      <c r="S607" s="82"/>
      <c r="T607" s="82"/>
    </row>
    <row r="608" spans="1:20" ht="24" customHeight="1">
      <c r="A608" s="20"/>
      <c r="B608" s="20"/>
      <c r="C608" s="20" t="s">
        <v>1432</v>
      </c>
      <c r="D608" s="392" t="s">
        <v>603</v>
      </c>
      <c r="E608" s="90"/>
      <c r="F608" s="20">
        <v>163605</v>
      </c>
      <c r="G608" s="213">
        <v>34500</v>
      </c>
      <c r="H608" s="213">
        <v>10654</v>
      </c>
      <c r="I608" s="26">
        <f t="shared" si="62"/>
        <v>875</v>
      </c>
      <c r="J608" s="532">
        <f t="shared" si="63"/>
        <v>8.2128777923784497</v>
      </c>
      <c r="K608" s="162"/>
      <c r="L608" s="82"/>
      <c r="M608" s="82">
        <v>875</v>
      </c>
      <c r="N608" s="82"/>
      <c r="O608" s="82"/>
      <c r="P608" s="82"/>
      <c r="Q608" s="82"/>
      <c r="R608" s="82"/>
      <c r="S608" s="82"/>
      <c r="T608" s="82"/>
    </row>
    <row r="609" spans="1:20" ht="15" customHeight="1">
      <c r="A609" s="20"/>
      <c r="B609" s="20"/>
      <c r="C609" s="20" t="s">
        <v>1433</v>
      </c>
      <c r="D609" s="392" t="s">
        <v>1434</v>
      </c>
      <c r="E609" s="90"/>
      <c r="F609" s="20">
        <v>163606</v>
      </c>
      <c r="G609" s="213">
        <v>21646</v>
      </c>
      <c r="H609" s="213">
        <v>149992</v>
      </c>
      <c r="I609" s="26">
        <f t="shared" si="62"/>
        <v>480</v>
      </c>
      <c r="J609" s="532">
        <f t="shared" si="63"/>
        <v>0.32001706757693743</v>
      </c>
      <c r="K609" s="162"/>
      <c r="L609" s="82"/>
      <c r="M609" s="82">
        <v>480</v>
      </c>
      <c r="N609" s="82"/>
      <c r="O609" s="82"/>
      <c r="P609" s="82"/>
      <c r="Q609" s="82"/>
      <c r="R609" s="82"/>
      <c r="S609" s="82"/>
      <c r="T609" s="82"/>
    </row>
    <row r="610" spans="1:20" ht="24" customHeight="1">
      <c r="A610" s="20"/>
      <c r="B610" s="20"/>
      <c r="C610" s="20" t="s">
        <v>1435</v>
      </c>
      <c r="D610" s="391" t="s">
        <v>0</v>
      </c>
      <c r="E610" s="90"/>
      <c r="F610" s="20">
        <v>163607</v>
      </c>
      <c r="G610" s="213">
        <v>91700</v>
      </c>
      <c r="H610" s="213">
        <v>993000</v>
      </c>
      <c r="I610" s="26">
        <f t="shared" si="62"/>
        <v>6292</v>
      </c>
      <c r="J610" s="532">
        <f t="shared" si="63"/>
        <v>0.63363544813695871</v>
      </c>
      <c r="K610" s="162"/>
      <c r="L610" s="82"/>
      <c r="M610" s="82">
        <v>1796</v>
      </c>
      <c r="N610" s="82"/>
      <c r="O610" s="82"/>
      <c r="P610" s="82">
        <v>4496</v>
      </c>
      <c r="Q610" s="82"/>
      <c r="R610" s="82"/>
      <c r="S610" s="82"/>
      <c r="T610" s="82"/>
    </row>
    <row r="611" spans="1:20" ht="23.25" customHeight="1">
      <c r="A611" s="20"/>
      <c r="B611" s="20"/>
      <c r="C611" s="20" t="s">
        <v>1</v>
      </c>
      <c r="D611" s="391" t="s">
        <v>2</v>
      </c>
      <c r="E611" s="90"/>
      <c r="F611" s="20">
        <v>163608</v>
      </c>
      <c r="G611" s="213">
        <v>48700</v>
      </c>
      <c r="H611" s="213">
        <v>950000</v>
      </c>
      <c r="I611" s="26">
        <f t="shared" si="62"/>
        <v>3942</v>
      </c>
      <c r="J611" s="532">
        <f t="shared" si="63"/>
        <v>0.41494736842105268</v>
      </c>
      <c r="K611" s="162"/>
      <c r="L611" s="82"/>
      <c r="M611" s="82">
        <v>3942</v>
      </c>
      <c r="N611" s="82"/>
      <c r="O611" s="82"/>
      <c r="P611" s="82"/>
      <c r="Q611" s="82"/>
      <c r="R611" s="82"/>
      <c r="S611" s="82"/>
      <c r="T611" s="82"/>
    </row>
    <row r="612" spans="1:20" ht="25.5" customHeight="1">
      <c r="A612" s="20"/>
      <c r="B612" s="20"/>
      <c r="C612" s="20" t="s">
        <v>3</v>
      </c>
      <c r="D612" s="391" t="s">
        <v>4</v>
      </c>
      <c r="E612" s="90"/>
      <c r="F612" s="20">
        <v>163609</v>
      </c>
      <c r="G612" s="213">
        <v>60000</v>
      </c>
      <c r="H612" s="213">
        <v>431760</v>
      </c>
      <c r="I612" s="26">
        <f t="shared" si="62"/>
        <v>2267</v>
      </c>
      <c r="J612" s="532">
        <f t="shared" si="63"/>
        <v>0.5250602186399852</v>
      </c>
      <c r="K612" s="162"/>
      <c r="L612" s="82"/>
      <c r="M612" s="82">
        <v>743</v>
      </c>
      <c r="N612" s="82"/>
      <c r="O612" s="82"/>
      <c r="P612" s="82">
        <v>1524</v>
      </c>
      <c r="Q612" s="82"/>
      <c r="R612" s="82"/>
      <c r="S612" s="82"/>
      <c r="T612" s="82"/>
    </row>
    <row r="613" spans="1:20" ht="25.5" customHeight="1">
      <c r="A613" s="20"/>
      <c r="B613" s="20"/>
      <c r="C613" s="20" t="s">
        <v>5</v>
      </c>
      <c r="D613" s="480" t="s">
        <v>6</v>
      </c>
      <c r="E613" s="90"/>
      <c r="F613" s="20">
        <v>163610</v>
      </c>
      <c r="G613" s="213">
        <v>23802</v>
      </c>
      <c r="H613" s="213">
        <v>328084</v>
      </c>
      <c r="I613" s="26">
        <f t="shared" si="62"/>
        <v>0</v>
      </c>
      <c r="J613" s="532">
        <f t="shared" si="63"/>
        <v>0</v>
      </c>
      <c r="K613" s="162"/>
      <c r="L613" s="82"/>
      <c r="M613" s="82"/>
      <c r="N613" s="82"/>
      <c r="O613" s="82"/>
      <c r="P613" s="82"/>
      <c r="Q613" s="82"/>
      <c r="R613" s="82"/>
      <c r="S613" s="82"/>
      <c r="T613" s="82"/>
    </row>
    <row r="614" spans="1:20" ht="15" customHeight="1">
      <c r="A614" s="20"/>
      <c r="B614" s="20"/>
      <c r="C614" s="20" t="s">
        <v>7</v>
      </c>
      <c r="D614" s="481" t="s">
        <v>8</v>
      </c>
      <c r="E614" s="90"/>
      <c r="F614" s="20">
        <v>163611</v>
      </c>
      <c r="G614" s="213">
        <v>18246</v>
      </c>
      <c r="H614" s="213">
        <v>394925</v>
      </c>
      <c r="I614" s="26">
        <f t="shared" si="62"/>
        <v>508</v>
      </c>
      <c r="J614" s="532">
        <f t="shared" si="63"/>
        <v>0.128632018737735</v>
      </c>
      <c r="K614" s="162"/>
      <c r="L614" s="82"/>
      <c r="M614" s="82">
        <v>508</v>
      </c>
      <c r="N614" s="82"/>
      <c r="O614" s="82"/>
      <c r="P614" s="82"/>
      <c r="Q614" s="82"/>
      <c r="R614" s="82"/>
      <c r="S614" s="82"/>
      <c r="T614" s="82"/>
    </row>
    <row r="615" spans="1:20" ht="15" customHeight="1">
      <c r="A615" s="20"/>
      <c r="B615" s="20"/>
      <c r="C615" s="20" t="s">
        <v>9</v>
      </c>
      <c r="D615" s="482" t="s">
        <v>605</v>
      </c>
      <c r="E615" s="90"/>
      <c r="F615" s="20">
        <v>163612</v>
      </c>
      <c r="G615" s="213">
        <v>158000</v>
      </c>
      <c r="H615" s="213">
        <v>1393000</v>
      </c>
      <c r="I615" s="26">
        <f t="shared" si="62"/>
        <v>5118</v>
      </c>
      <c r="J615" s="532">
        <f t="shared" si="63"/>
        <v>0.36740847092605888</v>
      </c>
      <c r="K615" s="162"/>
      <c r="L615" s="82"/>
      <c r="M615" s="82">
        <v>3721</v>
      </c>
      <c r="N615" s="82"/>
      <c r="O615" s="82"/>
      <c r="P615" s="82">
        <v>1397</v>
      </c>
      <c r="Q615" s="82"/>
      <c r="R615" s="82"/>
      <c r="S615" s="82"/>
      <c r="T615" s="82"/>
    </row>
    <row r="616" spans="1:20" ht="15" customHeight="1">
      <c r="A616" s="20"/>
      <c r="B616" s="20"/>
      <c r="C616" s="20" t="s">
        <v>10</v>
      </c>
      <c r="D616" s="482" t="s">
        <v>606</v>
      </c>
      <c r="E616" s="90"/>
      <c r="F616" s="20">
        <v>163613</v>
      </c>
      <c r="G616" s="213">
        <v>60000</v>
      </c>
      <c r="H616" s="213">
        <v>475561</v>
      </c>
      <c r="I616" s="26">
        <f t="shared" si="62"/>
        <v>3979</v>
      </c>
      <c r="J616" s="532">
        <f t="shared" si="63"/>
        <v>0.83669602848004776</v>
      </c>
      <c r="K616" s="162"/>
      <c r="L616" s="82"/>
      <c r="M616" s="82">
        <v>3979</v>
      </c>
      <c r="N616" s="82"/>
      <c r="O616" s="82"/>
      <c r="P616" s="82"/>
      <c r="Q616" s="82"/>
      <c r="R616" s="82"/>
      <c r="S616" s="82"/>
      <c r="T616" s="82"/>
    </row>
    <row r="617" spans="1:20" ht="15" customHeight="1">
      <c r="A617" s="20"/>
      <c r="B617" s="20"/>
      <c r="C617" s="20" t="s">
        <v>11</v>
      </c>
      <c r="D617" s="482" t="s">
        <v>12</v>
      </c>
      <c r="E617" s="90"/>
      <c r="F617" s="20">
        <v>163614</v>
      </c>
      <c r="G617" s="213">
        <v>198000</v>
      </c>
      <c r="H617" s="213">
        <v>193015</v>
      </c>
      <c r="I617" s="26">
        <f t="shared" si="62"/>
        <v>7937</v>
      </c>
      <c r="J617" s="532">
        <f t="shared" si="63"/>
        <v>4.1121156386809314</v>
      </c>
      <c r="K617" s="162"/>
      <c r="L617" s="82"/>
      <c r="M617" s="82">
        <v>7937</v>
      </c>
      <c r="N617" s="82"/>
      <c r="O617" s="82"/>
      <c r="P617" s="82"/>
      <c r="Q617" s="82"/>
      <c r="R617" s="82"/>
      <c r="S617" s="82"/>
      <c r="T617" s="82"/>
    </row>
    <row r="618" spans="1:20" ht="15" customHeight="1">
      <c r="A618" s="20"/>
      <c r="B618" s="20"/>
      <c r="C618" s="20" t="s">
        <v>13</v>
      </c>
      <c r="D618" s="482" t="s">
        <v>14</v>
      </c>
      <c r="E618" s="90"/>
      <c r="F618" s="20">
        <v>163615</v>
      </c>
      <c r="G618" s="213">
        <v>792226</v>
      </c>
      <c r="H618" s="213">
        <v>83320</v>
      </c>
      <c r="I618" s="26">
        <f t="shared" si="62"/>
        <v>9000</v>
      </c>
      <c r="J618" s="532">
        <f t="shared" si="63"/>
        <v>10.801728276524244</v>
      </c>
      <c r="K618" s="162"/>
      <c r="L618" s="82"/>
      <c r="M618" s="82">
        <v>9000</v>
      </c>
      <c r="N618" s="82"/>
      <c r="O618" s="82"/>
      <c r="P618" s="82"/>
      <c r="Q618" s="82"/>
      <c r="R618" s="82"/>
      <c r="S618" s="82"/>
      <c r="T618" s="82"/>
    </row>
    <row r="619" spans="1:20" ht="15" customHeight="1">
      <c r="A619" s="20"/>
      <c r="B619" s="20"/>
      <c r="C619" s="12" t="s">
        <v>15</v>
      </c>
      <c r="D619" s="482" t="s">
        <v>16</v>
      </c>
      <c r="E619" s="13"/>
      <c r="F619" s="12">
        <v>163616</v>
      </c>
      <c r="G619" s="410"/>
      <c r="H619" s="410">
        <v>221448</v>
      </c>
      <c r="I619" s="26">
        <f t="shared" si="62"/>
        <v>7417</v>
      </c>
      <c r="J619" s="532">
        <f t="shared" si="63"/>
        <v>3.3493190274917817</v>
      </c>
      <c r="K619" s="162"/>
      <c r="L619" s="82"/>
      <c r="M619" s="82"/>
      <c r="N619" s="82"/>
      <c r="O619" s="82"/>
      <c r="P619" s="82">
        <v>7417</v>
      </c>
      <c r="Q619" s="82"/>
      <c r="R619" s="82"/>
      <c r="S619" s="82"/>
      <c r="T619" s="82"/>
    </row>
    <row r="620" spans="1:20" ht="15" customHeight="1">
      <c r="A620" s="20"/>
      <c r="B620" s="20"/>
      <c r="C620" s="12" t="s">
        <v>17</v>
      </c>
      <c r="D620" s="482" t="s">
        <v>18</v>
      </c>
      <c r="E620" s="13"/>
      <c r="F620" s="12">
        <v>163617</v>
      </c>
      <c r="G620" s="410"/>
      <c r="H620" s="410">
        <v>238749</v>
      </c>
      <c r="I620" s="26">
        <f t="shared" si="62"/>
        <v>8890</v>
      </c>
      <c r="J620" s="532">
        <f t="shared" si="63"/>
        <v>3.7235758055531121</v>
      </c>
      <c r="K620" s="162"/>
      <c r="L620" s="82"/>
      <c r="M620" s="82">
        <v>1778</v>
      </c>
      <c r="N620" s="82"/>
      <c r="O620" s="82"/>
      <c r="P620" s="82">
        <v>7112</v>
      </c>
      <c r="Q620" s="82"/>
      <c r="R620" s="82"/>
      <c r="S620" s="82"/>
      <c r="T620" s="82"/>
    </row>
    <row r="621" spans="1:20" ht="24.75" customHeight="1">
      <c r="A621" s="20"/>
      <c r="B621" s="20"/>
      <c r="C621" s="12" t="s">
        <v>19</v>
      </c>
      <c r="D621" s="482" t="s">
        <v>20</v>
      </c>
      <c r="E621" s="13"/>
      <c r="F621" s="12">
        <v>163630</v>
      </c>
      <c r="G621" s="410"/>
      <c r="H621" s="410">
        <v>1108</v>
      </c>
      <c r="I621" s="26">
        <f t="shared" si="62"/>
        <v>0</v>
      </c>
      <c r="J621" s="532">
        <f t="shared" si="63"/>
        <v>0</v>
      </c>
      <c r="K621" s="162"/>
      <c r="L621" s="82"/>
      <c r="M621" s="82"/>
      <c r="N621" s="82"/>
      <c r="O621" s="82"/>
      <c r="P621" s="82"/>
      <c r="Q621" s="82"/>
      <c r="R621" s="82"/>
      <c r="S621" s="82"/>
      <c r="T621" s="82"/>
    </row>
    <row r="622" spans="1:20" ht="24.75" customHeight="1">
      <c r="A622" s="20"/>
      <c r="B622" s="20"/>
      <c r="C622" s="12" t="s">
        <v>1520</v>
      </c>
      <c r="D622" s="970" t="s">
        <v>1521</v>
      </c>
      <c r="E622" s="13"/>
      <c r="F622" s="12">
        <v>163618</v>
      </c>
      <c r="G622" s="410"/>
      <c r="H622" s="410">
        <v>96847</v>
      </c>
      <c r="I622" s="26">
        <f t="shared" si="62"/>
        <v>3810</v>
      </c>
      <c r="J622" s="532">
        <f t="shared" si="63"/>
        <v>3.9340402903548899</v>
      </c>
      <c r="K622" s="162"/>
      <c r="L622" s="82"/>
      <c r="M622" s="82">
        <v>1778</v>
      </c>
      <c r="N622" s="82"/>
      <c r="O622" s="82"/>
      <c r="P622" s="82">
        <v>2032</v>
      </c>
      <c r="Q622" s="82"/>
      <c r="R622" s="82"/>
      <c r="S622" s="82"/>
      <c r="T622" s="82"/>
    </row>
    <row r="623" spans="1:20" ht="24.75" customHeight="1">
      <c r="A623" s="20"/>
      <c r="B623" s="20"/>
      <c r="C623" s="12" t="s">
        <v>1522</v>
      </c>
      <c r="D623" s="970" t="s">
        <v>1523</v>
      </c>
      <c r="E623" s="13"/>
      <c r="F623" s="12">
        <v>163619</v>
      </c>
      <c r="G623" s="410"/>
      <c r="H623" s="410">
        <v>97689</v>
      </c>
      <c r="I623" s="26">
        <f t="shared" si="62"/>
        <v>3607</v>
      </c>
      <c r="J623" s="532">
        <f t="shared" si="63"/>
        <v>3.6923297402982933</v>
      </c>
      <c r="K623" s="162"/>
      <c r="L623" s="82"/>
      <c r="M623" s="82">
        <v>1207</v>
      </c>
      <c r="N623" s="82"/>
      <c r="O623" s="82"/>
      <c r="P623" s="82">
        <v>2400</v>
      </c>
      <c r="Q623" s="82"/>
      <c r="R623" s="82"/>
      <c r="S623" s="82"/>
      <c r="T623" s="82"/>
    </row>
    <row r="624" spans="1:20" ht="24.75" customHeight="1">
      <c r="A624" s="20"/>
      <c r="B624" s="20"/>
      <c r="C624" s="12" t="s">
        <v>1524</v>
      </c>
      <c r="D624" s="970" t="s">
        <v>1525</v>
      </c>
      <c r="E624" s="13"/>
      <c r="F624" s="12">
        <v>163620</v>
      </c>
      <c r="G624" s="410"/>
      <c r="H624" s="410">
        <v>76724</v>
      </c>
      <c r="I624" s="26">
        <f t="shared" si="62"/>
        <v>3492</v>
      </c>
      <c r="J624" s="532">
        <f t="shared" si="63"/>
        <v>4.5513789687711794</v>
      </c>
      <c r="K624" s="162"/>
      <c r="L624" s="82"/>
      <c r="M624" s="82">
        <v>889</v>
      </c>
      <c r="N624" s="82"/>
      <c r="O624" s="82"/>
      <c r="P624" s="82">
        <v>2603</v>
      </c>
      <c r="Q624" s="82"/>
      <c r="R624" s="82"/>
      <c r="S624" s="82"/>
      <c r="T624" s="82"/>
    </row>
    <row r="625" spans="1:20" ht="24.75" customHeight="1">
      <c r="A625" s="20"/>
      <c r="B625" s="20"/>
      <c r="C625" s="12" t="s">
        <v>1526</v>
      </c>
      <c r="D625" s="970" t="s">
        <v>1527</v>
      </c>
      <c r="E625" s="13"/>
      <c r="F625" s="12">
        <v>163622</v>
      </c>
      <c r="G625" s="410"/>
      <c r="H625" s="410">
        <v>133164</v>
      </c>
      <c r="I625" s="26">
        <f t="shared" si="62"/>
        <v>4685</v>
      </c>
      <c r="J625" s="532">
        <f t="shared" si="63"/>
        <v>3.5182181370340335</v>
      </c>
      <c r="K625" s="162"/>
      <c r="L625" s="82"/>
      <c r="M625" s="82">
        <v>4685</v>
      </c>
      <c r="N625" s="82"/>
      <c r="O625" s="82"/>
      <c r="P625" s="82"/>
      <c r="Q625" s="82"/>
      <c r="R625" s="82"/>
      <c r="S625" s="82"/>
      <c r="T625" s="82"/>
    </row>
    <row r="626" spans="1:20" ht="24.75" customHeight="1">
      <c r="A626" s="20"/>
      <c r="B626" s="20"/>
      <c r="C626" s="12" t="s">
        <v>1528</v>
      </c>
      <c r="D626" s="970" t="s">
        <v>1529</v>
      </c>
      <c r="E626" s="13"/>
      <c r="F626" s="12">
        <v>163623</v>
      </c>
      <c r="G626" s="410"/>
      <c r="H626" s="410">
        <v>285486</v>
      </c>
      <c r="I626" s="26">
        <f t="shared" si="62"/>
        <v>7860</v>
      </c>
      <c r="J626" s="532">
        <f t="shared" si="63"/>
        <v>2.7531998066455099</v>
      </c>
      <c r="K626" s="162"/>
      <c r="L626" s="82"/>
      <c r="M626" s="82">
        <v>7860</v>
      </c>
      <c r="N626" s="82"/>
      <c r="O626" s="82"/>
      <c r="P626" s="82"/>
      <c r="Q626" s="82"/>
      <c r="R626" s="82"/>
      <c r="S626" s="82"/>
      <c r="T626" s="82"/>
    </row>
    <row r="627" spans="1:20" ht="24.75" customHeight="1">
      <c r="A627" s="20"/>
      <c r="B627" s="20"/>
      <c r="C627" s="12" t="s">
        <v>1530</v>
      </c>
      <c r="D627" s="970" t="s">
        <v>1531</v>
      </c>
      <c r="E627" s="13"/>
      <c r="F627" s="12">
        <v>163624</v>
      </c>
      <c r="G627" s="410"/>
      <c r="H627" s="410">
        <v>185938</v>
      </c>
      <c r="I627" s="26">
        <f t="shared" si="62"/>
        <v>6590</v>
      </c>
      <c r="J627" s="532">
        <f t="shared" si="63"/>
        <v>3.5441921500715292</v>
      </c>
      <c r="K627" s="162"/>
      <c r="L627" s="82"/>
      <c r="M627" s="82">
        <v>6590</v>
      </c>
      <c r="N627" s="82"/>
      <c r="O627" s="82"/>
      <c r="P627" s="82"/>
      <c r="Q627" s="82"/>
      <c r="R627" s="82"/>
      <c r="S627" s="82"/>
      <c r="T627" s="82"/>
    </row>
    <row r="628" spans="1:20" ht="28.5" customHeight="1">
      <c r="A628" s="20"/>
      <c r="B628" s="20"/>
      <c r="C628" s="20" t="s">
        <v>196</v>
      </c>
      <c r="D628" s="100" t="s">
        <v>21</v>
      </c>
      <c r="E628" s="90"/>
      <c r="F628" s="12">
        <v>162694</v>
      </c>
      <c r="G628" s="410">
        <v>30000</v>
      </c>
      <c r="H628" s="410">
        <v>63936</v>
      </c>
      <c r="I628" s="26">
        <f t="shared" si="62"/>
        <v>4286</v>
      </c>
      <c r="J628" s="532">
        <f t="shared" si="63"/>
        <v>6.7035785785785782</v>
      </c>
      <c r="K628" s="162"/>
      <c r="L628" s="82"/>
      <c r="M628" s="82">
        <v>4286</v>
      </c>
      <c r="N628" s="82"/>
      <c r="O628" s="82"/>
      <c r="P628" s="82"/>
      <c r="Q628" s="82"/>
      <c r="R628" s="82"/>
      <c r="S628" s="82"/>
      <c r="T628" s="82"/>
    </row>
    <row r="629" spans="1:20" ht="15.75" customHeight="1">
      <c r="A629" s="20"/>
      <c r="B629" s="20"/>
      <c r="C629" s="20" t="s">
        <v>22</v>
      </c>
      <c r="D629" s="100" t="s">
        <v>23</v>
      </c>
      <c r="E629" s="90"/>
      <c r="F629" s="200">
        <v>162689</v>
      </c>
      <c r="G629" s="220"/>
      <c r="H629" s="220"/>
      <c r="I629" s="26"/>
      <c r="J629" s="532"/>
      <c r="K629" s="162"/>
      <c r="L629" s="82"/>
      <c r="M629" s="82"/>
      <c r="N629" s="82"/>
      <c r="O629" s="82"/>
      <c r="P629" s="82"/>
      <c r="Q629" s="82"/>
      <c r="R629" s="82"/>
      <c r="S629" s="82"/>
      <c r="T629" s="82"/>
    </row>
    <row r="630" spans="1:20" ht="15.75" customHeight="1">
      <c r="A630" s="20"/>
      <c r="B630" s="20"/>
      <c r="C630" s="20" t="s">
        <v>24</v>
      </c>
      <c r="D630" s="483" t="s">
        <v>25</v>
      </c>
      <c r="E630" s="90"/>
      <c r="F630" s="197">
        <v>162690</v>
      </c>
      <c r="G630" s="220">
        <v>153254</v>
      </c>
      <c r="H630" s="220">
        <v>148307</v>
      </c>
      <c r="I630" s="26">
        <f t="shared" ref="I630:I640" si="64">SUM(K630:T630)</f>
        <v>148256</v>
      </c>
      <c r="J630" s="532">
        <f t="shared" ref="J630:J640" si="65">I630/H630*100</f>
        <v>99.965611872669541</v>
      </c>
      <c r="K630" s="162"/>
      <c r="L630" s="82"/>
      <c r="M630" s="82">
        <v>24629</v>
      </c>
      <c r="N630" s="82"/>
      <c r="O630" s="82"/>
      <c r="P630" s="82">
        <v>113023</v>
      </c>
      <c r="Q630" s="82">
        <v>10604</v>
      </c>
      <c r="R630" s="82"/>
      <c r="S630" s="82"/>
      <c r="T630" s="82"/>
    </row>
    <row r="631" spans="1:20" ht="15.75" customHeight="1">
      <c r="A631" s="20"/>
      <c r="B631" s="20"/>
      <c r="C631" s="20" t="s">
        <v>26</v>
      </c>
      <c r="D631" s="483" t="s">
        <v>27</v>
      </c>
      <c r="E631" s="90"/>
      <c r="F631" s="197">
        <v>162691</v>
      </c>
      <c r="G631" s="220">
        <v>59710</v>
      </c>
      <c r="H631" s="220">
        <v>79712</v>
      </c>
      <c r="I631" s="26">
        <f t="shared" si="64"/>
        <v>79712</v>
      </c>
      <c r="J631" s="532">
        <f t="shared" si="65"/>
        <v>100</v>
      </c>
      <c r="K631" s="162"/>
      <c r="L631" s="82"/>
      <c r="M631" s="82">
        <v>591</v>
      </c>
      <c r="N631" s="82"/>
      <c r="O631" s="82"/>
      <c r="P631" s="82">
        <v>79121</v>
      </c>
      <c r="Q631" s="82"/>
      <c r="R631" s="82"/>
      <c r="S631" s="82"/>
      <c r="T631" s="82"/>
    </row>
    <row r="632" spans="1:20" ht="15.75" customHeight="1">
      <c r="A632" s="20"/>
      <c r="B632" s="20"/>
      <c r="C632" s="20" t="s">
        <v>28</v>
      </c>
      <c r="D632" s="483" t="s">
        <v>2212</v>
      </c>
      <c r="E632" s="90"/>
      <c r="F632" s="197">
        <v>162692</v>
      </c>
      <c r="G632" s="220">
        <v>29900</v>
      </c>
      <c r="H632" s="220">
        <v>35888</v>
      </c>
      <c r="I632" s="26">
        <f t="shared" si="64"/>
        <v>35888</v>
      </c>
      <c r="J632" s="532">
        <f t="shared" si="65"/>
        <v>100</v>
      </c>
      <c r="K632" s="162"/>
      <c r="L632" s="82"/>
      <c r="M632" s="82">
        <v>4856</v>
      </c>
      <c r="N632" s="82"/>
      <c r="O632" s="82"/>
      <c r="P632" s="82">
        <v>31032</v>
      </c>
      <c r="Q632" s="82"/>
      <c r="R632" s="82"/>
      <c r="S632" s="82"/>
      <c r="T632" s="82"/>
    </row>
    <row r="633" spans="1:20" ht="15.75" customHeight="1">
      <c r="A633" s="20"/>
      <c r="B633" s="20"/>
      <c r="C633" s="20" t="s">
        <v>2213</v>
      </c>
      <c r="D633" s="483" t="s">
        <v>2214</v>
      </c>
      <c r="E633" s="90"/>
      <c r="F633" s="197">
        <v>162693</v>
      </c>
      <c r="G633" s="220">
        <v>128794</v>
      </c>
      <c r="H633" s="220">
        <v>142729</v>
      </c>
      <c r="I633" s="26">
        <f t="shared" si="64"/>
        <v>121726</v>
      </c>
      <c r="J633" s="532">
        <f t="shared" si="65"/>
        <v>85.284700376237481</v>
      </c>
      <c r="K633" s="162"/>
      <c r="L633" s="82"/>
      <c r="M633" s="82">
        <v>11365</v>
      </c>
      <c r="N633" s="82"/>
      <c r="O633" s="82"/>
      <c r="P633" s="82">
        <v>110361</v>
      </c>
      <c r="Q633" s="82"/>
      <c r="R633" s="82"/>
      <c r="S633" s="82"/>
      <c r="T633" s="82"/>
    </row>
    <row r="634" spans="1:20" ht="25.5" customHeight="1">
      <c r="A634" s="20"/>
      <c r="B634" s="20"/>
      <c r="C634" s="20" t="s">
        <v>2215</v>
      </c>
      <c r="D634" s="484" t="s">
        <v>2216</v>
      </c>
      <c r="E634" s="90"/>
      <c r="F634" s="197">
        <v>162665</v>
      </c>
      <c r="G634" s="220">
        <v>107000</v>
      </c>
      <c r="H634" s="220">
        <v>97936</v>
      </c>
      <c r="I634" s="26">
        <f t="shared" si="64"/>
        <v>97936</v>
      </c>
      <c r="J634" s="532">
        <f t="shared" si="65"/>
        <v>100</v>
      </c>
      <c r="K634" s="162"/>
      <c r="L634" s="82"/>
      <c r="M634" s="82">
        <v>13243</v>
      </c>
      <c r="N634" s="82"/>
      <c r="O634" s="82"/>
      <c r="P634" s="82">
        <v>84693</v>
      </c>
      <c r="Q634" s="82"/>
      <c r="R634" s="82"/>
      <c r="S634" s="82"/>
      <c r="T634" s="82"/>
    </row>
    <row r="635" spans="1:20" ht="25.5" customHeight="1">
      <c r="A635" s="20"/>
      <c r="B635" s="20"/>
      <c r="C635" s="20" t="s">
        <v>2217</v>
      </c>
      <c r="D635" s="100" t="s">
        <v>2218</v>
      </c>
      <c r="E635" s="13"/>
      <c r="F635" s="12">
        <v>161907</v>
      </c>
      <c r="G635" s="410"/>
      <c r="H635" s="410">
        <v>28</v>
      </c>
      <c r="I635" s="26">
        <f t="shared" si="64"/>
        <v>28</v>
      </c>
      <c r="J635" s="532">
        <f t="shared" si="65"/>
        <v>100</v>
      </c>
      <c r="K635" s="406"/>
      <c r="L635" s="82"/>
      <c r="M635" s="82">
        <v>28</v>
      </c>
      <c r="N635" s="82"/>
      <c r="O635" s="82"/>
      <c r="P635" s="82"/>
      <c r="Q635" s="82"/>
      <c r="R635" s="82"/>
      <c r="S635" s="82"/>
      <c r="T635" s="82"/>
    </row>
    <row r="636" spans="1:20" ht="18" customHeight="1">
      <c r="A636" s="20"/>
      <c r="B636" s="20"/>
      <c r="C636" s="12" t="s">
        <v>1532</v>
      </c>
      <c r="D636" s="100" t="s">
        <v>1533</v>
      </c>
      <c r="E636" s="13"/>
      <c r="F636" s="12">
        <v>162695</v>
      </c>
      <c r="G636" s="409"/>
      <c r="H636" s="409">
        <v>8000</v>
      </c>
      <c r="I636" s="26">
        <f t="shared" si="64"/>
        <v>8000</v>
      </c>
      <c r="J636" s="532">
        <f t="shared" si="65"/>
        <v>100</v>
      </c>
      <c r="K636" s="406"/>
      <c r="L636" s="82"/>
      <c r="M636" s="82"/>
      <c r="N636" s="82"/>
      <c r="O636" s="82">
        <v>8000</v>
      </c>
      <c r="P636" s="82"/>
      <c r="Q636" s="82"/>
      <c r="R636" s="82"/>
      <c r="S636" s="82"/>
      <c r="T636" s="82"/>
    </row>
    <row r="637" spans="1:20" ht="15" customHeight="1">
      <c r="A637" s="20"/>
      <c r="B637" s="20"/>
      <c r="C637" s="12" t="s">
        <v>1534</v>
      </c>
      <c r="D637" s="969" t="s">
        <v>1535</v>
      </c>
      <c r="E637" s="13"/>
      <c r="F637" s="12">
        <v>162696</v>
      </c>
      <c r="G637" s="409"/>
      <c r="H637" s="409">
        <v>33727</v>
      </c>
      <c r="I637" s="26">
        <f t="shared" si="64"/>
        <v>0</v>
      </c>
      <c r="J637" s="532">
        <f t="shared" si="65"/>
        <v>0</v>
      </c>
      <c r="K637" s="406"/>
      <c r="L637" s="82"/>
      <c r="M637" s="82"/>
      <c r="N637" s="82"/>
      <c r="O637" s="82"/>
      <c r="P637" s="82"/>
      <c r="Q637" s="82"/>
      <c r="R637" s="82"/>
      <c r="S637" s="82"/>
      <c r="T637" s="82"/>
    </row>
    <row r="638" spans="1:20" ht="17.25" customHeight="1">
      <c r="A638" s="20"/>
      <c r="B638" s="20"/>
      <c r="C638" s="12" t="s">
        <v>1536</v>
      </c>
      <c r="D638" s="595" t="s">
        <v>1537</v>
      </c>
      <c r="E638" s="13"/>
      <c r="F638" s="193">
        <v>162698</v>
      </c>
      <c r="G638" s="409"/>
      <c r="H638" s="409">
        <v>15000</v>
      </c>
      <c r="I638" s="26">
        <f t="shared" si="64"/>
        <v>2089</v>
      </c>
      <c r="J638" s="532">
        <f t="shared" si="65"/>
        <v>13.926666666666668</v>
      </c>
      <c r="K638" s="406"/>
      <c r="L638" s="82"/>
      <c r="M638" s="82"/>
      <c r="N638" s="82"/>
      <c r="O638" s="82"/>
      <c r="P638" s="82">
        <v>2089</v>
      </c>
      <c r="Q638" s="82"/>
      <c r="R638" s="82"/>
      <c r="S638" s="82"/>
      <c r="T638" s="82"/>
    </row>
    <row r="639" spans="1:20" ht="25.5" customHeight="1">
      <c r="A639" s="20"/>
      <c r="B639" s="20"/>
      <c r="C639" s="12" t="s">
        <v>1538</v>
      </c>
      <c r="D639" s="596" t="s">
        <v>1539</v>
      </c>
      <c r="E639" s="13"/>
      <c r="F639" s="12">
        <v>163621</v>
      </c>
      <c r="G639" s="409"/>
      <c r="H639" s="409">
        <v>2032</v>
      </c>
      <c r="I639" s="26">
        <f t="shared" si="64"/>
        <v>0</v>
      </c>
      <c r="J639" s="532">
        <f t="shared" si="65"/>
        <v>0</v>
      </c>
      <c r="K639" s="406"/>
      <c r="L639" s="82"/>
      <c r="M639" s="82"/>
      <c r="N639" s="82"/>
      <c r="O639" s="82"/>
      <c r="P639" s="82"/>
      <c r="Q639" s="82"/>
      <c r="R639" s="82"/>
      <c r="S639" s="82"/>
      <c r="T639" s="82"/>
    </row>
    <row r="640" spans="1:20" ht="15.75" customHeight="1">
      <c r="A640" s="20"/>
      <c r="B640" s="20"/>
      <c r="C640" s="12" t="s">
        <v>1540</v>
      </c>
      <c r="D640" s="150" t="s">
        <v>1541</v>
      </c>
      <c r="E640" s="13"/>
      <c r="F640" s="193">
        <v>162687</v>
      </c>
      <c r="G640" s="409"/>
      <c r="H640" s="409">
        <v>105410</v>
      </c>
      <c r="I640" s="26">
        <f t="shared" si="64"/>
        <v>0</v>
      </c>
      <c r="J640" s="532">
        <f t="shared" si="65"/>
        <v>0</v>
      </c>
      <c r="K640" s="406"/>
      <c r="L640" s="82"/>
      <c r="M640" s="82"/>
      <c r="N640" s="82"/>
      <c r="O640" s="82"/>
      <c r="P640" s="82"/>
      <c r="Q640" s="82"/>
      <c r="R640" s="82"/>
      <c r="S640" s="82"/>
      <c r="T640" s="82"/>
    </row>
    <row r="641" spans="1:20" ht="15.75" customHeight="1">
      <c r="A641" s="20"/>
      <c r="B641" s="20"/>
      <c r="C641" s="20"/>
      <c r="D641" s="485" t="s">
        <v>588</v>
      </c>
      <c r="E641" s="90"/>
      <c r="F641" s="197"/>
      <c r="G641" s="220"/>
      <c r="H641" s="220"/>
      <c r="I641" s="26"/>
      <c r="J641" s="532"/>
      <c r="K641" s="162"/>
      <c r="L641" s="22"/>
      <c r="M641" s="22"/>
      <c r="N641" s="22"/>
      <c r="O641" s="22"/>
      <c r="P641" s="22"/>
      <c r="Q641" s="22"/>
      <c r="R641" s="22"/>
      <c r="S641" s="22"/>
      <c r="T641" s="22"/>
    </row>
    <row r="642" spans="1:20" ht="27.75" customHeight="1">
      <c r="A642" s="20"/>
      <c r="B642" s="20"/>
      <c r="C642" s="20" t="s">
        <v>2219</v>
      </c>
      <c r="D642" s="100" t="s">
        <v>2220</v>
      </c>
      <c r="E642" s="90"/>
      <c r="F642" s="20">
        <v>162684</v>
      </c>
      <c r="G642" s="213">
        <v>26543</v>
      </c>
      <c r="H642" s="213"/>
      <c r="I642" s="26">
        <f>SUM(K642:T642)</f>
        <v>0</v>
      </c>
      <c r="J642" s="532"/>
      <c r="K642" s="162"/>
      <c r="L642" s="82"/>
      <c r="M642" s="82"/>
      <c r="N642" s="82"/>
      <c r="O642" s="82"/>
      <c r="P642" s="82"/>
      <c r="Q642" s="82"/>
      <c r="R642" s="82"/>
      <c r="S642" s="82"/>
      <c r="T642" s="82"/>
    </row>
    <row r="643" spans="1:20" ht="12.95" customHeight="1">
      <c r="A643" s="16"/>
      <c r="B643" s="16"/>
      <c r="C643" s="260"/>
      <c r="D643" s="261" t="s">
        <v>205</v>
      </c>
      <c r="E643" s="262"/>
      <c r="F643" s="263"/>
      <c r="G643" s="269">
        <f>SUM(G524:G642)</f>
        <v>3082523</v>
      </c>
      <c r="H643" s="269">
        <f>SUM(H524:H642)</f>
        <v>8763837</v>
      </c>
      <c r="I643" s="269">
        <f>SUM(I524:I642)</f>
        <v>1100203</v>
      </c>
      <c r="J643" s="531">
        <f>I643/H643*100</f>
        <v>12.553896198662754</v>
      </c>
      <c r="K643" s="262">
        <f t="shared" ref="K643:T643" si="66">SUM(K524:K642)</f>
        <v>0</v>
      </c>
      <c r="L643" s="262">
        <f t="shared" si="66"/>
        <v>0</v>
      </c>
      <c r="M643" s="262">
        <f t="shared" si="66"/>
        <v>182881</v>
      </c>
      <c r="N643" s="262">
        <f t="shared" si="66"/>
        <v>0</v>
      </c>
      <c r="O643" s="262">
        <f t="shared" si="66"/>
        <v>8220</v>
      </c>
      <c r="P643" s="262">
        <f t="shared" si="66"/>
        <v>683923</v>
      </c>
      <c r="Q643" s="262">
        <f t="shared" si="66"/>
        <v>172349</v>
      </c>
      <c r="R643" s="262">
        <f t="shared" si="66"/>
        <v>52830</v>
      </c>
      <c r="S643" s="262">
        <f t="shared" si="66"/>
        <v>0</v>
      </c>
      <c r="T643" s="262">
        <f t="shared" si="66"/>
        <v>0</v>
      </c>
    </row>
    <row r="644" spans="1:20" ht="14.1" customHeight="1">
      <c r="A644" s="20">
        <v>1</v>
      </c>
      <c r="B644" s="20">
        <v>17</v>
      </c>
      <c r="C644" s="151"/>
      <c r="D644" s="25" t="s">
        <v>909</v>
      </c>
      <c r="E644" s="90"/>
      <c r="F644" s="197"/>
      <c r="G644" s="217"/>
      <c r="H644" s="217"/>
      <c r="I644" s="26"/>
      <c r="J644" s="532"/>
      <c r="K644" s="90"/>
      <c r="L644" s="22"/>
      <c r="M644" s="22"/>
      <c r="N644" s="22"/>
      <c r="O644" s="22"/>
      <c r="P644" s="22"/>
      <c r="Q644" s="22"/>
      <c r="R644" s="22"/>
      <c r="S644" s="22"/>
      <c r="T644" s="22"/>
    </row>
    <row r="645" spans="1:20" ht="14.1" customHeight="1">
      <c r="A645" s="20"/>
      <c r="B645" s="20"/>
      <c r="C645" s="151"/>
      <c r="D645" s="377" t="s">
        <v>138</v>
      </c>
      <c r="E645" s="164"/>
      <c r="F645" s="393"/>
      <c r="G645" s="214"/>
      <c r="H645" s="214"/>
      <c r="I645" s="26"/>
      <c r="J645" s="532"/>
      <c r="K645" s="13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ht="14.1" customHeight="1">
      <c r="A646" s="20"/>
      <c r="B646" s="20"/>
      <c r="C646" s="151"/>
      <c r="D646" s="15" t="s">
        <v>934</v>
      </c>
      <c r="E646" s="14">
        <v>1</v>
      </c>
      <c r="F646" s="12">
        <v>171905</v>
      </c>
      <c r="G646" s="52">
        <v>6000</v>
      </c>
      <c r="H646" s="52">
        <v>7348</v>
      </c>
      <c r="I646" s="26">
        <f t="shared" ref="I646:I659" si="67">SUM(K646:T646)</f>
        <v>6230</v>
      </c>
      <c r="J646" s="532">
        <f>I646/H646*100</f>
        <v>84.784975503538377</v>
      </c>
      <c r="K646" s="13"/>
      <c r="L646" s="14"/>
      <c r="M646" s="14">
        <v>6230</v>
      </c>
      <c r="N646" s="14"/>
      <c r="O646" s="14"/>
      <c r="P646" s="14"/>
      <c r="Q646" s="14"/>
      <c r="R646" s="14"/>
      <c r="S646" s="14"/>
      <c r="T646" s="14"/>
    </row>
    <row r="647" spans="1:20" ht="14.1" customHeight="1">
      <c r="A647" s="20"/>
      <c r="B647" s="20"/>
      <c r="C647" s="151"/>
      <c r="D647" s="15" t="s">
        <v>631</v>
      </c>
      <c r="E647" s="14">
        <v>1</v>
      </c>
      <c r="F647" s="12">
        <v>171903</v>
      </c>
      <c r="G647" s="52">
        <v>3000</v>
      </c>
      <c r="H647" s="52">
        <v>520</v>
      </c>
      <c r="I647" s="26">
        <f t="shared" si="67"/>
        <v>520</v>
      </c>
      <c r="J647" s="532">
        <f>I647/H647*100</f>
        <v>100</v>
      </c>
      <c r="K647" s="13"/>
      <c r="L647" s="14"/>
      <c r="M647" s="14">
        <v>520</v>
      </c>
      <c r="N647" s="14"/>
      <c r="O647" s="14"/>
      <c r="P647" s="14"/>
      <c r="Q647" s="14"/>
      <c r="R647" s="14"/>
      <c r="S647" s="14"/>
      <c r="T647" s="14"/>
    </row>
    <row r="648" spans="1:20" ht="14.1" customHeight="1">
      <c r="A648" s="20"/>
      <c r="B648" s="20"/>
      <c r="C648" s="151"/>
      <c r="D648" s="15" t="s">
        <v>802</v>
      </c>
      <c r="E648" s="165">
        <v>1</v>
      </c>
      <c r="F648" s="12">
        <v>171920</v>
      </c>
      <c r="G648" s="52">
        <v>5199</v>
      </c>
      <c r="H648" s="52">
        <v>5199</v>
      </c>
      <c r="I648" s="26">
        <f t="shared" si="67"/>
        <v>4785</v>
      </c>
      <c r="J648" s="532">
        <f>I648/H648*100</f>
        <v>92.036930178880553</v>
      </c>
      <c r="K648" s="13"/>
      <c r="L648" s="14"/>
      <c r="M648" s="14">
        <v>4785</v>
      </c>
      <c r="N648" s="14"/>
      <c r="O648" s="14"/>
      <c r="P648" s="14"/>
      <c r="Q648" s="14"/>
      <c r="R648" s="14"/>
      <c r="S648" s="14"/>
      <c r="T648" s="14"/>
    </row>
    <row r="649" spans="1:20" ht="14.1" customHeight="1">
      <c r="A649" s="20"/>
      <c r="B649" s="20"/>
      <c r="C649" s="151"/>
      <c r="D649" s="86" t="s">
        <v>803</v>
      </c>
      <c r="E649" s="165">
        <v>1</v>
      </c>
      <c r="F649" s="12">
        <v>171940</v>
      </c>
      <c r="G649" s="52">
        <v>500</v>
      </c>
      <c r="H649" s="52"/>
      <c r="I649" s="26">
        <f t="shared" si="67"/>
        <v>0</v>
      </c>
      <c r="J649" s="532"/>
      <c r="K649" s="13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ht="14.1" customHeight="1">
      <c r="A650" s="20"/>
      <c r="B650" s="20"/>
      <c r="C650" s="151"/>
      <c r="D650" s="86" t="s">
        <v>804</v>
      </c>
      <c r="E650" s="165">
        <v>1</v>
      </c>
      <c r="F650" s="12">
        <v>171956</v>
      </c>
      <c r="G650" s="52">
        <v>5000</v>
      </c>
      <c r="H650" s="52">
        <v>3960</v>
      </c>
      <c r="I650" s="26">
        <f t="shared" si="67"/>
        <v>1545</v>
      </c>
      <c r="J650" s="532">
        <f t="shared" ref="J650:J655" si="68">I650/H650*100</f>
        <v>39.015151515151516</v>
      </c>
      <c r="K650" s="13"/>
      <c r="L650" s="14"/>
      <c r="M650" s="14">
        <v>1545</v>
      </c>
      <c r="N650" s="14"/>
      <c r="O650" s="14"/>
      <c r="P650" s="14"/>
      <c r="Q650" s="14"/>
      <c r="R650" s="14"/>
      <c r="S650" s="14"/>
      <c r="T650" s="14"/>
    </row>
    <row r="651" spans="1:20" ht="14.1" customHeight="1">
      <c r="A651" s="12"/>
      <c r="B651" s="12"/>
      <c r="C651" s="101"/>
      <c r="D651" s="86" t="s">
        <v>805</v>
      </c>
      <c r="E651" s="165">
        <v>1</v>
      </c>
      <c r="F651" s="12">
        <v>171958</v>
      </c>
      <c r="G651" s="52">
        <v>2872</v>
      </c>
      <c r="H651" s="52">
        <v>2872</v>
      </c>
      <c r="I651" s="26">
        <f t="shared" si="67"/>
        <v>426</v>
      </c>
      <c r="J651" s="532">
        <f t="shared" si="68"/>
        <v>14.832869080779945</v>
      </c>
      <c r="K651" s="13"/>
      <c r="L651" s="14"/>
      <c r="M651" s="14">
        <v>426</v>
      </c>
      <c r="N651" s="14"/>
      <c r="O651" s="14"/>
      <c r="P651" s="14"/>
      <c r="Q651" s="14"/>
      <c r="R651" s="14"/>
      <c r="S651" s="14"/>
      <c r="T651" s="14"/>
    </row>
    <row r="652" spans="1:20" ht="24.95" customHeight="1">
      <c r="A652" s="20"/>
      <c r="B652" s="20"/>
      <c r="C652" s="151"/>
      <c r="D652" s="86" t="s">
        <v>806</v>
      </c>
      <c r="E652" s="165">
        <v>1</v>
      </c>
      <c r="F652" s="12">
        <v>171959</v>
      </c>
      <c r="G652" s="52">
        <v>1500</v>
      </c>
      <c r="H652" s="52">
        <v>1000</v>
      </c>
      <c r="I652" s="26">
        <f t="shared" si="67"/>
        <v>1000</v>
      </c>
      <c r="J652" s="532">
        <f t="shared" si="68"/>
        <v>100</v>
      </c>
      <c r="K652" s="13"/>
      <c r="L652" s="14"/>
      <c r="M652" s="14">
        <v>1000</v>
      </c>
      <c r="N652" s="14"/>
      <c r="O652" s="14"/>
      <c r="P652" s="14"/>
      <c r="Q652" s="14"/>
      <c r="R652" s="14"/>
      <c r="S652" s="14"/>
      <c r="T652" s="14"/>
    </row>
    <row r="653" spans="1:20" ht="15" customHeight="1">
      <c r="A653" s="20"/>
      <c r="B653" s="20"/>
      <c r="C653" s="151"/>
      <c r="D653" s="86" t="s">
        <v>807</v>
      </c>
      <c r="E653" s="165">
        <v>1</v>
      </c>
      <c r="F653" s="12">
        <v>171904</v>
      </c>
      <c r="G653" s="52">
        <v>2000</v>
      </c>
      <c r="H653" s="52">
        <v>4000</v>
      </c>
      <c r="I653" s="26">
        <f t="shared" si="67"/>
        <v>3855</v>
      </c>
      <c r="J653" s="532">
        <f t="shared" si="68"/>
        <v>96.375</v>
      </c>
      <c r="K653" s="13"/>
      <c r="L653" s="14"/>
      <c r="M653" s="14">
        <v>3855</v>
      </c>
      <c r="N653" s="14"/>
      <c r="O653" s="14"/>
      <c r="P653" s="14"/>
      <c r="Q653" s="14"/>
      <c r="R653" s="14"/>
      <c r="S653" s="14"/>
      <c r="T653" s="14"/>
    </row>
    <row r="654" spans="1:20" ht="14.1" customHeight="1">
      <c r="A654" s="20"/>
      <c r="B654" s="20"/>
      <c r="C654" s="151"/>
      <c r="D654" s="15" t="s">
        <v>936</v>
      </c>
      <c r="E654" s="14">
        <v>1</v>
      </c>
      <c r="F654" s="12">
        <v>171902</v>
      </c>
      <c r="G654" s="52">
        <v>11545</v>
      </c>
      <c r="H654" s="52">
        <v>18634</v>
      </c>
      <c r="I654" s="26">
        <f t="shared" si="67"/>
        <v>16771</v>
      </c>
      <c r="J654" s="532">
        <f t="shared" si="68"/>
        <v>90.00214661371686</v>
      </c>
      <c r="K654" s="13"/>
      <c r="L654" s="14"/>
      <c r="M654" s="14">
        <v>16771</v>
      </c>
      <c r="N654" s="14"/>
      <c r="O654" s="14"/>
      <c r="P654" s="14"/>
      <c r="Q654" s="14"/>
      <c r="R654" s="14"/>
      <c r="S654" s="14"/>
      <c r="T654" s="14"/>
    </row>
    <row r="655" spans="1:20" ht="14.1" customHeight="1">
      <c r="A655" s="20"/>
      <c r="B655" s="20"/>
      <c r="C655" s="151"/>
      <c r="D655" s="15" t="s">
        <v>808</v>
      </c>
      <c r="E655" s="14">
        <v>1</v>
      </c>
      <c r="F655" s="12">
        <v>171925</v>
      </c>
      <c r="G655" s="52">
        <v>500</v>
      </c>
      <c r="H655" s="52">
        <v>500</v>
      </c>
      <c r="I655" s="26">
        <f t="shared" si="67"/>
        <v>500</v>
      </c>
      <c r="J655" s="532">
        <f t="shared" si="68"/>
        <v>100</v>
      </c>
      <c r="K655" s="13"/>
      <c r="L655" s="14"/>
      <c r="M655" s="14">
        <v>500</v>
      </c>
      <c r="N655" s="14"/>
      <c r="O655" s="14"/>
      <c r="P655" s="14"/>
      <c r="Q655" s="14"/>
      <c r="R655" s="14"/>
      <c r="S655" s="14"/>
      <c r="T655" s="14"/>
    </row>
    <row r="656" spans="1:20" ht="14.1" customHeight="1">
      <c r="A656" s="20"/>
      <c r="B656" s="20"/>
      <c r="C656" s="151"/>
      <c r="D656" s="372" t="s">
        <v>2221</v>
      </c>
      <c r="E656" s="14">
        <v>1</v>
      </c>
      <c r="F656" s="12">
        <v>171968</v>
      </c>
      <c r="G656" s="52">
        <v>2000</v>
      </c>
      <c r="H656" s="52"/>
      <c r="I656" s="26">
        <f t="shared" si="67"/>
        <v>0</v>
      </c>
      <c r="J656" s="532"/>
      <c r="K656" s="13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ht="14.1" customHeight="1">
      <c r="A657" s="20"/>
      <c r="B657" s="20"/>
      <c r="C657" s="151"/>
      <c r="D657" s="372" t="s">
        <v>2222</v>
      </c>
      <c r="E657" s="14">
        <v>1</v>
      </c>
      <c r="F657" s="12">
        <v>171928</v>
      </c>
      <c r="G657" s="52">
        <v>1000</v>
      </c>
      <c r="H657" s="52">
        <v>550</v>
      </c>
      <c r="I657" s="26">
        <f t="shared" si="67"/>
        <v>548</v>
      </c>
      <c r="J657" s="532">
        <f>I657/H657*100</f>
        <v>99.63636363636364</v>
      </c>
      <c r="K657" s="13"/>
      <c r="L657" s="14"/>
      <c r="M657" s="14">
        <v>548</v>
      </c>
      <c r="N657" s="14"/>
      <c r="O657" s="14"/>
      <c r="P657" s="14"/>
      <c r="Q657" s="14"/>
      <c r="R657" s="14"/>
      <c r="S657" s="14"/>
      <c r="T657" s="14"/>
    </row>
    <row r="658" spans="1:20" ht="15" customHeight="1">
      <c r="A658" s="20"/>
      <c r="B658" s="20"/>
      <c r="C658" s="151"/>
      <c r="D658" s="42" t="s">
        <v>2223</v>
      </c>
      <c r="E658" s="14">
        <v>1</v>
      </c>
      <c r="F658" s="12">
        <v>171954</v>
      </c>
      <c r="G658" s="52"/>
      <c r="H658" s="52">
        <v>7465</v>
      </c>
      <c r="I658" s="26">
        <f t="shared" si="67"/>
        <v>7042</v>
      </c>
      <c r="J658" s="532">
        <f>I658/H658*100</f>
        <v>94.333556597454788</v>
      </c>
      <c r="K658" s="13"/>
      <c r="L658" s="14"/>
      <c r="M658" s="14">
        <v>7042</v>
      </c>
      <c r="N658" s="14"/>
      <c r="O658" s="14"/>
      <c r="P658" s="14"/>
      <c r="Q658" s="14"/>
      <c r="R658" s="14"/>
      <c r="S658" s="14"/>
      <c r="T658" s="14"/>
    </row>
    <row r="659" spans="1:20" ht="15" customHeight="1">
      <c r="A659" s="20"/>
      <c r="B659" s="20"/>
      <c r="C659" s="151"/>
      <c r="D659" s="86" t="s">
        <v>829</v>
      </c>
      <c r="E659" s="14">
        <v>1</v>
      </c>
      <c r="F659" s="193">
        <v>176903</v>
      </c>
      <c r="G659" s="214"/>
      <c r="H659" s="214"/>
      <c r="I659" s="26">
        <f t="shared" si="67"/>
        <v>0</v>
      </c>
      <c r="J659" s="532"/>
      <c r="K659" s="13"/>
      <c r="L659" s="13"/>
      <c r="M659" s="13"/>
      <c r="N659" s="13"/>
      <c r="O659" s="13"/>
      <c r="P659" s="13"/>
      <c r="Q659" s="13"/>
      <c r="R659" s="13"/>
      <c r="S659" s="13"/>
      <c r="T659" s="13"/>
    </row>
    <row r="660" spans="1:20" ht="14.1" customHeight="1">
      <c r="A660" s="16"/>
      <c r="B660" s="16"/>
      <c r="C660" s="260"/>
      <c r="D660" s="261" t="s">
        <v>810</v>
      </c>
      <c r="E660" s="262"/>
      <c r="F660" s="263"/>
      <c r="G660" s="269">
        <f>SUM(G646:G659)</f>
        <v>41116</v>
      </c>
      <c r="H660" s="269">
        <f>SUM(H646:H659)</f>
        <v>52048</v>
      </c>
      <c r="I660" s="269">
        <f>SUM(I646:I659)</f>
        <v>43222</v>
      </c>
      <c r="J660" s="531">
        <f>I660/H660*100</f>
        <v>83.042576083615131</v>
      </c>
      <c r="K660" s="262">
        <f t="shared" ref="K660:T660" si="69">SUM(K645:K659)</f>
        <v>0</v>
      </c>
      <c r="L660" s="262">
        <f t="shared" si="69"/>
        <v>0</v>
      </c>
      <c r="M660" s="262">
        <f t="shared" si="69"/>
        <v>43222</v>
      </c>
      <c r="N660" s="262">
        <f t="shared" si="69"/>
        <v>0</v>
      </c>
      <c r="O660" s="262">
        <f t="shared" si="69"/>
        <v>0</v>
      </c>
      <c r="P660" s="262">
        <f t="shared" si="69"/>
        <v>0</v>
      </c>
      <c r="Q660" s="262">
        <f t="shared" si="69"/>
        <v>0</v>
      </c>
      <c r="R660" s="262">
        <f t="shared" si="69"/>
        <v>0</v>
      </c>
      <c r="S660" s="262">
        <f t="shared" si="69"/>
        <v>0</v>
      </c>
      <c r="T660" s="262">
        <f t="shared" si="69"/>
        <v>0</v>
      </c>
    </row>
    <row r="661" spans="1:20" ht="14.1" customHeight="1">
      <c r="A661" s="89"/>
      <c r="B661" s="89"/>
      <c r="C661" s="145"/>
      <c r="D661" s="73" t="s">
        <v>811</v>
      </c>
      <c r="E661" s="19"/>
      <c r="F661" s="198"/>
      <c r="G661" s="218"/>
      <c r="H661" s="218"/>
      <c r="I661" s="26"/>
      <c r="J661" s="532"/>
      <c r="K661" s="19"/>
      <c r="L661" s="17"/>
      <c r="M661" s="17"/>
      <c r="N661" s="17"/>
      <c r="O661" s="17"/>
      <c r="P661" s="17"/>
      <c r="Q661" s="17"/>
      <c r="R661" s="17"/>
      <c r="S661" s="17"/>
      <c r="T661" s="17"/>
    </row>
    <row r="662" spans="1:20" ht="27.75" customHeight="1">
      <c r="A662" s="89"/>
      <c r="B662" s="89"/>
      <c r="C662" s="101" t="s">
        <v>680</v>
      </c>
      <c r="D662" s="486" t="s">
        <v>812</v>
      </c>
      <c r="E662" s="394"/>
      <c r="F662" s="224">
        <v>171980</v>
      </c>
      <c r="G662" s="225">
        <v>22000</v>
      </c>
      <c r="H662" s="225">
        <v>35111</v>
      </c>
      <c r="I662" s="26">
        <f t="shared" ref="I662:I670" si="70">SUM(K662:T662)</f>
        <v>35111</v>
      </c>
      <c r="J662" s="532">
        <f t="shared" ref="J662:J670" si="71">I662/H662*100</f>
        <v>100</v>
      </c>
      <c r="K662" s="405"/>
      <c r="L662" s="149"/>
      <c r="M662" s="149"/>
      <c r="N662" s="149"/>
      <c r="O662" s="149"/>
      <c r="P662" s="149"/>
      <c r="Q662" s="149"/>
      <c r="R662" s="149">
        <v>35111</v>
      </c>
      <c r="S662" s="149"/>
      <c r="T662" s="149"/>
    </row>
    <row r="663" spans="1:20" ht="27.75" customHeight="1">
      <c r="A663" s="89"/>
      <c r="B663" s="89"/>
      <c r="C663" s="101" t="s">
        <v>681</v>
      </c>
      <c r="D663" s="487" t="s">
        <v>2224</v>
      </c>
      <c r="E663" s="394"/>
      <c r="F663" s="395">
        <v>171969</v>
      </c>
      <c r="G663" s="225">
        <v>15000</v>
      </c>
      <c r="H663" s="225">
        <v>15000</v>
      </c>
      <c r="I663" s="26">
        <f t="shared" si="70"/>
        <v>15000</v>
      </c>
      <c r="J663" s="532">
        <f t="shared" si="71"/>
        <v>100</v>
      </c>
      <c r="K663" s="405"/>
      <c r="L663" s="149"/>
      <c r="M663" s="149"/>
      <c r="N663" s="149"/>
      <c r="O663" s="149"/>
      <c r="P663" s="149">
        <v>15000</v>
      </c>
      <c r="Q663" s="149"/>
      <c r="R663" s="149"/>
      <c r="S663" s="149"/>
      <c r="T663" s="149"/>
    </row>
    <row r="664" spans="1:20" ht="27.75" customHeight="1">
      <c r="A664" s="89"/>
      <c r="B664" s="89"/>
      <c r="C664" s="101" t="s">
        <v>682</v>
      </c>
      <c r="D664" s="396" t="s">
        <v>2225</v>
      </c>
      <c r="E664" s="394"/>
      <c r="F664" s="395">
        <v>171970</v>
      </c>
      <c r="G664" s="225">
        <v>105000</v>
      </c>
      <c r="H664" s="225">
        <v>105000</v>
      </c>
      <c r="I664" s="26">
        <f t="shared" si="70"/>
        <v>0</v>
      </c>
      <c r="J664" s="532">
        <f t="shared" si="71"/>
        <v>0</v>
      </c>
      <c r="K664" s="405"/>
      <c r="L664" s="149"/>
      <c r="M664" s="149"/>
      <c r="N664" s="149"/>
      <c r="O664" s="149"/>
      <c r="P664" s="149"/>
      <c r="Q664" s="149"/>
      <c r="R664" s="149"/>
      <c r="S664" s="149"/>
      <c r="T664" s="149"/>
    </row>
    <row r="665" spans="1:20" ht="17.25" customHeight="1">
      <c r="A665" s="89"/>
      <c r="B665" s="89"/>
      <c r="C665" s="12" t="s">
        <v>1542</v>
      </c>
      <c r="D665" s="968" t="s">
        <v>1543</v>
      </c>
      <c r="E665" s="394"/>
      <c r="F665" s="395">
        <v>172901</v>
      </c>
      <c r="G665" s="598"/>
      <c r="H665" s="598">
        <v>971</v>
      </c>
      <c r="I665" s="26">
        <f t="shared" si="70"/>
        <v>971</v>
      </c>
      <c r="J665" s="532">
        <f t="shared" si="71"/>
        <v>100</v>
      </c>
      <c r="K665" s="405"/>
      <c r="L665" s="149"/>
      <c r="M665" s="149"/>
      <c r="N665" s="149"/>
      <c r="O665" s="149"/>
      <c r="P665" s="149">
        <v>971</v>
      </c>
      <c r="Q665" s="149"/>
      <c r="R665" s="149"/>
      <c r="S665" s="149"/>
      <c r="T665" s="149"/>
    </row>
    <row r="666" spans="1:20" ht="27.75" customHeight="1">
      <c r="A666" s="89"/>
      <c r="B666" s="89"/>
      <c r="C666" s="12" t="s">
        <v>1544</v>
      </c>
      <c r="D666" s="968" t="s">
        <v>1545</v>
      </c>
      <c r="E666" s="394"/>
      <c r="F666" s="395">
        <v>172908</v>
      </c>
      <c r="G666" s="598"/>
      <c r="H666" s="598">
        <v>21500</v>
      </c>
      <c r="I666" s="26">
        <f t="shared" si="70"/>
        <v>19067</v>
      </c>
      <c r="J666" s="532">
        <f t="shared" si="71"/>
        <v>88.683720930232553</v>
      </c>
      <c r="K666" s="405"/>
      <c r="L666" s="149"/>
      <c r="M666" s="149"/>
      <c r="N666" s="149"/>
      <c r="O666" s="149"/>
      <c r="P666" s="149">
        <v>19067</v>
      </c>
      <c r="Q666" s="149"/>
      <c r="R666" s="149"/>
      <c r="S666" s="149"/>
      <c r="T666" s="149"/>
    </row>
    <row r="667" spans="1:20" ht="27.75" customHeight="1">
      <c r="A667" s="89"/>
      <c r="B667" s="89"/>
      <c r="C667" s="12" t="s">
        <v>741</v>
      </c>
      <c r="D667" s="599" t="s">
        <v>1546</v>
      </c>
      <c r="E667" s="394"/>
      <c r="F667" s="600">
        <v>172909</v>
      </c>
      <c r="G667" s="598"/>
      <c r="H667" s="598">
        <v>1900000</v>
      </c>
      <c r="I667" s="26">
        <f t="shared" si="70"/>
        <v>950000</v>
      </c>
      <c r="J667" s="532">
        <f t="shared" si="71"/>
        <v>50</v>
      </c>
      <c r="K667" s="405"/>
      <c r="L667" s="149"/>
      <c r="M667" s="149"/>
      <c r="N667" s="149"/>
      <c r="O667" s="149"/>
      <c r="P667" s="149">
        <v>950000</v>
      </c>
      <c r="Q667" s="149"/>
      <c r="R667" s="149"/>
      <c r="S667" s="149"/>
      <c r="T667" s="149"/>
    </row>
    <row r="668" spans="1:20" ht="27.75" customHeight="1">
      <c r="A668" s="89"/>
      <c r="B668" s="89"/>
      <c r="C668" s="12" t="s">
        <v>1547</v>
      </c>
      <c r="D668" s="86" t="s">
        <v>729</v>
      </c>
      <c r="E668" s="13"/>
      <c r="F668" s="601">
        <v>174904</v>
      </c>
      <c r="G668" s="598"/>
      <c r="H668" s="598">
        <v>2722</v>
      </c>
      <c r="I668" s="26">
        <f t="shared" si="70"/>
        <v>2722</v>
      </c>
      <c r="J668" s="532">
        <f t="shared" si="71"/>
        <v>100</v>
      </c>
      <c r="K668" s="405"/>
      <c r="L668" s="149"/>
      <c r="M668" s="149"/>
      <c r="N668" s="149"/>
      <c r="O668" s="149"/>
      <c r="P668" s="149"/>
      <c r="Q668" s="149"/>
      <c r="R668" s="149">
        <v>2722</v>
      </c>
      <c r="S668" s="149"/>
      <c r="T668" s="149"/>
    </row>
    <row r="669" spans="1:20" ht="27.75" customHeight="1">
      <c r="A669" s="89"/>
      <c r="B669" s="89"/>
      <c r="C669" s="12" t="s">
        <v>730</v>
      </c>
      <c r="D669" s="589" t="s">
        <v>1623</v>
      </c>
      <c r="E669" s="13"/>
      <c r="F669" s="602">
        <v>174909</v>
      </c>
      <c r="G669" s="598"/>
      <c r="H669" s="598">
        <v>1000</v>
      </c>
      <c r="I669" s="26">
        <f t="shared" si="70"/>
        <v>1000</v>
      </c>
      <c r="J669" s="532">
        <f t="shared" si="71"/>
        <v>100</v>
      </c>
      <c r="K669" s="405"/>
      <c r="L669" s="149"/>
      <c r="M669" s="149"/>
      <c r="N669" s="149"/>
      <c r="O669" s="149"/>
      <c r="P669" s="149"/>
      <c r="Q669" s="149"/>
      <c r="R669" s="149">
        <v>1000</v>
      </c>
      <c r="S669" s="149"/>
      <c r="T669" s="149"/>
    </row>
    <row r="670" spans="1:20" ht="15.75" customHeight="1">
      <c r="A670" s="89"/>
      <c r="B670" s="89"/>
      <c r="C670" s="12" t="s">
        <v>1624</v>
      </c>
      <c r="D670" s="101" t="s">
        <v>1625</v>
      </c>
      <c r="E670" s="13"/>
      <c r="F670" s="601">
        <v>174906</v>
      </c>
      <c r="G670" s="598"/>
      <c r="H670" s="598">
        <v>5171</v>
      </c>
      <c r="I670" s="26">
        <f t="shared" si="70"/>
        <v>5171</v>
      </c>
      <c r="J670" s="532">
        <f t="shared" si="71"/>
        <v>100</v>
      </c>
      <c r="K670" s="405"/>
      <c r="L670" s="149"/>
      <c r="M670" s="149">
        <v>5171</v>
      </c>
      <c r="N670" s="149"/>
      <c r="O670" s="149"/>
      <c r="P670" s="149"/>
      <c r="Q670" s="149"/>
      <c r="R670" s="149"/>
      <c r="S670" s="149"/>
      <c r="T670" s="149"/>
    </row>
    <row r="671" spans="1:20" ht="14.1" customHeight="1">
      <c r="A671" s="89"/>
      <c r="B671" s="89"/>
      <c r="C671" s="475"/>
      <c r="D671" s="488" t="s">
        <v>588</v>
      </c>
      <c r="E671" s="19"/>
      <c r="F671" s="198"/>
      <c r="G671" s="218"/>
      <c r="H671" s="218"/>
      <c r="I671" s="26"/>
      <c r="J671" s="532"/>
      <c r="K671" s="405"/>
      <c r="L671" s="17"/>
      <c r="M671" s="17"/>
      <c r="N671" s="17"/>
      <c r="O671" s="17"/>
      <c r="P671" s="17"/>
      <c r="Q671" s="17"/>
      <c r="R671" s="17"/>
      <c r="S671" s="17"/>
      <c r="T671" s="17"/>
    </row>
    <row r="672" spans="1:20" ht="14.1" customHeight="1">
      <c r="A672" s="89"/>
      <c r="B672" s="89"/>
      <c r="C672" s="475" t="s">
        <v>201</v>
      </c>
      <c r="D672" s="489" t="s">
        <v>199</v>
      </c>
      <c r="E672" s="19"/>
      <c r="F672" s="193">
        <v>172910</v>
      </c>
      <c r="G672" s="214">
        <v>44200</v>
      </c>
      <c r="H672" s="214">
        <v>59200</v>
      </c>
      <c r="I672" s="26">
        <f>SUM(K672:T672)</f>
        <v>34340</v>
      </c>
      <c r="J672" s="532">
        <f>I672/H672*100</f>
        <v>58.006756756756758</v>
      </c>
      <c r="K672" s="405"/>
      <c r="L672" s="149"/>
      <c r="M672" s="149"/>
      <c r="N672" s="149"/>
      <c r="O672" s="149"/>
      <c r="P672" s="149">
        <v>34340</v>
      </c>
      <c r="Q672" s="149"/>
      <c r="R672" s="149"/>
      <c r="S672" s="149"/>
      <c r="T672" s="149"/>
    </row>
    <row r="673" spans="1:20" ht="14.1" customHeight="1">
      <c r="A673" s="89"/>
      <c r="B673" s="89"/>
      <c r="C673" s="475" t="s">
        <v>202</v>
      </c>
      <c r="D673" s="458" t="s">
        <v>813</v>
      </c>
      <c r="E673" s="19"/>
      <c r="F673" s="193">
        <v>162652</v>
      </c>
      <c r="G673" s="214">
        <v>1200</v>
      </c>
      <c r="H673" s="214">
        <v>1200</v>
      </c>
      <c r="I673" s="26">
        <f>SUM(K673:T673)</f>
        <v>1200</v>
      </c>
      <c r="J673" s="532">
        <f>I673/H673*100</f>
        <v>100</v>
      </c>
      <c r="K673" s="405"/>
      <c r="L673" s="149"/>
      <c r="M673" s="149"/>
      <c r="N673" s="149"/>
      <c r="O673" s="149"/>
      <c r="P673" s="149"/>
      <c r="Q673" s="149">
        <v>1200</v>
      </c>
      <c r="R673" s="149"/>
      <c r="S673" s="149"/>
      <c r="T673" s="149"/>
    </row>
    <row r="674" spans="1:20" ht="14.1" customHeight="1">
      <c r="A674" s="89"/>
      <c r="B674" s="89"/>
      <c r="C674" s="475" t="s">
        <v>203</v>
      </c>
      <c r="D674" s="458" t="s">
        <v>906</v>
      </c>
      <c r="E674" s="19"/>
      <c r="F674" s="193">
        <v>162603</v>
      </c>
      <c r="G674" s="214">
        <v>26491</v>
      </c>
      <c r="H674" s="214">
        <v>22871</v>
      </c>
      <c r="I674" s="26">
        <f>SUM(K674:T674)</f>
        <v>2226</v>
      </c>
      <c r="J674" s="532">
        <f>I674/H674*100</f>
        <v>9.7328494600148652</v>
      </c>
      <c r="K674" s="405"/>
      <c r="L674" s="149"/>
      <c r="M674" s="149"/>
      <c r="N674" s="149"/>
      <c r="O674" s="149"/>
      <c r="P674" s="149">
        <v>2226</v>
      </c>
      <c r="Q674" s="149"/>
      <c r="R674" s="149"/>
      <c r="S674" s="149"/>
      <c r="T674" s="149"/>
    </row>
    <row r="675" spans="1:20" ht="14.1" customHeight="1">
      <c r="A675" s="16"/>
      <c r="B675" s="16"/>
      <c r="C675" s="260"/>
      <c r="D675" s="261" t="s">
        <v>206</v>
      </c>
      <c r="E675" s="262"/>
      <c r="F675" s="263"/>
      <c r="G675" s="269">
        <f>SUM(G660:G674)</f>
        <v>255007</v>
      </c>
      <c r="H675" s="269">
        <f>SUM(H660:H674)</f>
        <v>2221794</v>
      </c>
      <c r="I675" s="269">
        <f>SUM(I660:I674)</f>
        <v>1110030</v>
      </c>
      <c r="J675" s="531">
        <f>I675/H675*100</f>
        <v>49.960977480360462</v>
      </c>
      <c r="K675" s="262">
        <f t="shared" ref="K675:T675" si="72">SUM(K660:K674)</f>
        <v>0</v>
      </c>
      <c r="L675" s="262">
        <f t="shared" si="72"/>
        <v>0</v>
      </c>
      <c r="M675" s="262">
        <f t="shared" si="72"/>
        <v>48393</v>
      </c>
      <c r="N675" s="262">
        <f t="shared" si="72"/>
        <v>0</v>
      </c>
      <c r="O675" s="262">
        <f t="shared" si="72"/>
        <v>0</v>
      </c>
      <c r="P675" s="603">
        <f t="shared" si="72"/>
        <v>1021604</v>
      </c>
      <c r="Q675" s="262">
        <f t="shared" si="72"/>
        <v>1200</v>
      </c>
      <c r="R675" s="262">
        <f t="shared" si="72"/>
        <v>38833</v>
      </c>
      <c r="S675" s="262">
        <f t="shared" si="72"/>
        <v>0</v>
      </c>
      <c r="T675" s="262">
        <f t="shared" si="72"/>
        <v>0</v>
      </c>
    </row>
    <row r="676" spans="1:20" ht="14.1" customHeight="1">
      <c r="A676" s="20">
        <v>1</v>
      </c>
      <c r="B676" s="20">
        <v>18</v>
      </c>
      <c r="C676" s="151"/>
      <c r="D676" s="25" t="s">
        <v>193</v>
      </c>
      <c r="E676" s="24"/>
      <c r="F676" s="201"/>
      <c r="G676" s="221"/>
      <c r="H676" s="221"/>
      <c r="I676" s="26"/>
      <c r="J676" s="532"/>
      <c r="K676" s="90"/>
      <c r="L676" s="22"/>
      <c r="M676" s="22"/>
      <c r="N676" s="22"/>
      <c r="O676" s="22"/>
      <c r="P676" s="22"/>
      <c r="Q676" s="22"/>
      <c r="R676" s="22"/>
      <c r="S676" s="22"/>
      <c r="T676" s="22"/>
    </row>
    <row r="677" spans="1:20" ht="14.1" customHeight="1">
      <c r="A677" s="20"/>
      <c r="B677" s="20"/>
      <c r="C677" s="151"/>
      <c r="D677" s="21" t="s">
        <v>138</v>
      </c>
      <c r="E677" s="51"/>
      <c r="F677" s="365"/>
      <c r="G677" s="217"/>
      <c r="H677" s="217"/>
      <c r="I677" s="26"/>
      <c r="J677" s="532"/>
      <c r="K677" s="90"/>
      <c r="L677" s="22"/>
      <c r="M677" s="22"/>
      <c r="N677" s="22"/>
      <c r="O677" s="22"/>
      <c r="P677" s="22"/>
      <c r="Q677" s="22"/>
      <c r="R677" s="22"/>
      <c r="S677" s="22"/>
      <c r="T677" s="22"/>
    </row>
    <row r="678" spans="1:20" ht="14.1" customHeight="1">
      <c r="A678" s="20"/>
      <c r="B678" s="20"/>
      <c r="C678" s="101"/>
      <c r="D678" s="21" t="s">
        <v>2226</v>
      </c>
      <c r="E678" s="14">
        <v>2</v>
      </c>
      <c r="F678" s="12">
        <v>181905</v>
      </c>
      <c r="G678" s="52">
        <v>8000</v>
      </c>
      <c r="H678" s="52">
        <v>10049</v>
      </c>
      <c r="I678" s="26">
        <f>SUM(K678:T678)</f>
        <v>9585</v>
      </c>
      <c r="J678" s="532">
        <f>I678/H678*100</f>
        <v>95.382625136829532</v>
      </c>
      <c r="K678" s="90"/>
      <c r="L678" s="22"/>
      <c r="M678" s="22">
        <v>9585</v>
      </c>
      <c r="N678" s="22"/>
      <c r="O678" s="22"/>
      <c r="P678" s="22"/>
      <c r="Q678" s="22"/>
      <c r="R678" s="22"/>
      <c r="S678" s="22"/>
      <c r="T678" s="22"/>
    </row>
    <row r="679" spans="1:20" ht="27.75" customHeight="1">
      <c r="A679" s="20"/>
      <c r="B679" s="20"/>
      <c r="C679" s="151"/>
      <c r="D679" s="86" t="s">
        <v>935</v>
      </c>
      <c r="E679" s="14">
        <v>1</v>
      </c>
      <c r="F679" s="12" t="s">
        <v>1996</v>
      </c>
      <c r="G679" s="52">
        <v>28170</v>
      </c>
      <c r="H679" s="52">
        <v>31310</v>
      </c>
      <c r="I679" s="26">
        <f>SUM(K679:T679)</f>
        <v>23622</v>
      </c>
      <c r="J679" s="532">
        <f>I679/H679*100</f>
        <v>75.445544554455452</v>
      </c>
      <c r="K679" s="90"/>
      <c r="L679" s="22"/>
      <c r="M679" s="22">
        <v>22545</v>
      </c>
      <c r="N679" s="22"/>
      <c r="O679" s="22"/>
      <c r="P679" s="22"/>
      <c r="Q679" s="22">
        <v>427</v>
      </c>
      <c r="R679" s="22">
        <v>650</v>
      </c>
      <c r="S679" s="22"/>
      <c r="T679" s="22"/>
    </row>
    <row r="680" spans="1:20" ht="14.1" customHeight="1">
      <c r="A680" s="20"/>
      <c r="B680" s="20"/>
      <c r="C680" s="151"/>
      <c r="D680" s="15" t="s">
        <v>814</v>
      </c>
      <c r="E680" s="14">
        <v>1</v>
      </c>
      <c r="F680" s="12">
        <v>181906</v>
      </c>
      <c r="G680" s="52">
        <v>1397</v>
      </c>
      <c r="H680" s="52">
        <v>1397</v>
      </c>
      <c r="I680" s="26">
        <f>SUM(K680:T680)</f>
        <v>1397</v>
      </c>
      <c r="J680" s="532">
        <f>I680/H680*100</f>
        <v>100</v>
      </c>
      <c r="K680" s="90"/>
      <c r="L680" s="22"/>
      <c r="M680" s="22">
        <v>1397</v>
      </c>
      <c r="N680" s="22"/>
      <c r="O680" s="22"/>
      <c r="P680" s="22"/>
      <c r="Q680" s="22"/>
      <c r="R680" s="22"/>
      <c r="S680" s="22"/>
      <c r="T680" s="22"/>
    </row>
    <row r="681" spans="1:20" ht="15" customHeight="1">
      <c r="A681" s="20"/>
      <c r="B681" s="20"/>
      <c r="C681" s="151"/>
      <c r="D681" s="364" t="s">
        <v>187</v>
      </c>
      <c r="E681" s="137"/>
      <c r="F681" s="371"/>
      <c r="G681" s="215"/>
      <c r="H681" s="215"/>
      <c r="I681" s="26"/>
      <c r="J681" s="532"/>
      <c r="K681" s="90"/>
      <c r="L681" s="22"/>
      <c r="M681" s="22"/>
      <c r="N681" s="22"/>
      <c r="O681" s="22"/>
      <c r="P681" s="22"/>
      <c r="Q681" s="22"/>
      <c r="R681" s="22"/>
      <c r="S681" s="22"/>
      <c r="T681" s="22"/>
    </row>
    <row r="682" spans="1:20" ht="24.95" customHeight="1">
      <c r="A682" s="20"/>
      <c r="B682" s="20"/>
      <c r="C682" s="151"/>
      <c r="D682" s="98" t="s">
        <v>815</v>
      </c>
      <c r="E682" s="127">
        <v>1</v>
      </c>
      <c r="F682" s="20">
        <v>181907</v>
      </c>
      <c r="G682" s="26">
        <v>23542</v>
      </c>
      <c r="H682" s="26">
        <v>37816</v>
      </c>
      <c r="I682" s="26">
        <f>SUM(K682:T682)</f>
        <v>28296</v>
      </c>
      <c r="J682" s="532">
        <f>I682/H682*100</f>
        <v>74.825470700232714</v>
      </c>
      <c r="K682" s="90"/>
      <c r="L682" s="22"/>
      <c r="M682" s="22">
        <v>9853</v>
      </c>
      <c r="N682" s="22"/>
      <c r="O682" s="22">
        <v>18443</v>
      </c>
      <c r="P682" s="22"/>
      <c r="Q682" s="22"/>
      <c r="R682" s="22"/>
      <c r="S682" s="22"/>
      <c r="T682" s="22"/>
    </row>
    <row r="683" spans="1:20" ht="15.75" customHeight="1">
      <c r="A683" s="20"/>
      <c r="B683" s="20"/>
      <c r="C683" s="151"/>
      <c r="D683" s="21" t="s">
        <v>835</v>
      </c>
      <c r="E683" s="127"/>
      <c r="F683" s="363"/>
      <c r="G683" s="26"/>
      <c r="H683" s="26"/>
      <c r="I683" s="26"/>
      <c r="J683" s="532"/>
      <c r="K683" s="90"/>
      <c r="L683" s="22"/>
      <c r="M683" s="22"/>
      <c r="N683" s="22"/>
      <c r="O683" s="22"/>
      <c r="P683" s="22"/>
      <c r="Q683" s="22"/>
      <c r="R683" s="22"/>
      <c r="S683" s="22"/>
      <c r="T683" s="22"/>
    </row>
    <row r="684" spans="1:20" ht="15.75" customHeight="1">
      <c r="A684" s="20"/>
      <c r="B684" s="20"/>
      <c r="C684" s="151"/>
      <c r="D684" s="21" t="s">
        <v>2227</v>
      </c>
      <c r="E684" s="127">
        <v>1</v>
      </c>
      <c r="F684" s="20">
        <v>181908</v>
      </c>
      <c r="G684" s="26"/>
      <c r="H684" s="26"/>
      <c r="I684" s="26">
        <f>SUM(K684:T684)</f>
        <v>0</v>
      </c>
      <c r="J684" s="532"/>
      <c r="K684" s="90"/>
      <c r="L684" s="22"/>
      <c r="M684" s="22"/>
      <c r="N684" s="22"/>
      <c r="O684" s="22"/>
      <c r="P684" s="22"/>
      <c r="Q684" s="22"/>
      <c r="R684" s="22"/>
      <c r="S684" s="22"/>
      <c r="T684" s="22"/>
    </row>
    <row r="685" spans="1:20" ht="12.75" customHeight="1">
      <c r="A685" s="20"/>
      <c r="B685" s="20"/>
      <c r="C685" s="151"/>
      <c r="D685" s="98" t="s">
        <v>816</v>
      </c>
      <c r="E685" s="127">
        <v>1</v>
      </c>
      <c r="F685" s="20">
        <v>181909</v>
      </c>
      <c r="G685" s="26">
        <v>891</v>
      </c>
      <c r="H685" s="26">
        <v>1091</v>
      </c>
      <c r="I685" s="26">
        <f>SUM(K685:T685)</f>
        <v>867</v>
      </c>
      <c r="J685" s="532">
        <f>I685/H685*100</f>
        <v>79.468377635197058</v>
      </c>
      <c r="K685" s="90"/>
      <c r="L685" s="22"/>
      <c r="M685" s="22">
        <v>267</v>
      </c>
      <c r="N685" s="22"/>
      <c r="O685" s="22">
        <v>300</v>
      </c>
      <c r="P685" s="22"/>
      <c r="Q685" s="22"/>
      <c r="R685" s="22">
        <v>300</v>
      </c>
      <c r="S685" s="22"/>
      <c r="T685" s="22"/>
    </row>
    <row r="686" spans="1:20" ht="22.5" customHeight="1">
      <c r="A686" s="20"/>
      <c r="B686" s="20"/>
      <c r="C686" s="151"/>
      <c r="D686" s="98" t="s">
        <v>836</v>
      </c>
      <c r="E686" s="137">
        <v>2</v>
      </c>
      <c r="F686" s="194">
        <v>191142</v>
      </c>
      <c r="G686" s="215">
        <v>1000</v>
      </c>
      <c r="H686" s="215">
        <v>1000</v>
      </c>
      <c r="I686" s="26">
        <f>SUM(K686:T686)</f>
        <v>1000</v>
      </c>
      <c r="J686" s="532">
        <f>I686/H686*100</f>
        <v>100</v>
      </c>
      <c r="K686" s="90"/>
      <c r="L686" s="22"/>
      <c r="M686" s="22"/>
      <c r="N686" s="22"/>
      <c r="O686" s="22">
        <v>1000</v>
      </c>
      <c r="P686" s="22"/>
      <c r="Q686" s="22"/>
      <c r="R686" s="22"/>
      <c r="S686" s="22"/>
      <c r="T686" s="22"/>
    </row>
    <row r="687" spans="1:20" ht="23.25" customHeight="1">
      <c r="A687" s="20"/>
      <c r="B687" s="20"/>
      <c r="C687" s="151"/>
      <c r="D687" s="98" t="s">
        <v>837</v>
      </c>
      <c r="E687" s="137">
        <v>2</v>
      </c>
      <c r="F687" s="194">
        <v>191154</v>
      </c>
      <c r="G687" s="215">
        <v>2000</v>
      </c>
      <c r="H687" s="215">
        <v>2000</v>
      </c>
      <c r="I687" s="26">
        <f>SUM(K687:T687)</f>
        <v>2000</v>
      </c>
      <c r="J687" s="532">
        <f>I687/H687*100</f>
        <v>100</v>
      </c>
      <c r="K687" s="90"/>
      <c r="L687" s="22"/>
      <c r="M687" s="22"/>
      <c r="N687" s="22"/>
      <c r="O687" s="22">
        <v>2000</v>
      </c>
      <c r="P687" s="22"/>
      <c r="Q687" s="22"/>
      <c r="R687" s="22"/>
      <c r="S687" s="22"/>
      <c r="T687" s="22"/>
    </row>
    <row r="688" spans="1:20" ht="23.25" customHeight="1">
      <c r="A688" s="20"/>
      <c r="B688" s="20"/>
      <c r="C688" s="151"/>
      <c r="D688" s="98" t="s">
        <v>2228</v>
      </c>
      <c r="E688" s="137">
        <v>2</v>
      </c>
      <c r="F688" s="371">
        <v>191145</v>
      </c>
      <c r="G688" s="215">
        <v>1000</v>
      </c>
      <c r="H688" s="215">
        <v>1000</v>
      </c>
      <c r="I688" s="26">
        <f>SUM(K688:T688)</f>
        <v>1000</v>
      </c>
      <c r="J688" s="532">
        <f>I688/H688*100</f>
        <v>100</v>
      </c>
      <c r="K688" s="90"/>
      <c r="L688" s="22"/>
      <c r="M688" s="22"/>
      <c r="N688" s="22"/>
      <c r="O688" s="22">
        <v>1000</v>
      </c>
      <c r="P688" s="22"/>
      <c r="Q688" s="22"/>
      <c r="R688" s="22"/>
      <c r="S688" s="22"/>
      <c r="T688" s="22"/>
    </row>
    <row r="689" spans="1:20" ht="15" customHeight="1">
      <c r="A689" s="20"/>
      <c r="B689" s="20"/>
      <c r="C689" s="151"/>
      <c r="D689" s="98" t="s">
        <v>818</v>
      </c>
      <c r="E689" s="127"/>
      <c r="F689" s="363"/>
      <c r="G689" s="26"/>
      <c r="H689" s="26"/>
      <c r="I689" s="26"/>
      <c r="J689" s="532"/>
      <c r="K689" s="90"/>
      <c r="L689" s="22"/>
      <c r="M689" s="22"/>
      <c r="N689" s="22"/>
      <c r="O689" s="22"/>
      <c r="P689" s="22"/>
      <c r="Q689" s="22"/>
      <c r="R689" s="22"/>
      <c r="S689" s="22"/>
      <c r="T689" s="22"/>
    </row>
    <row r="690" spans="1:20" ht="15" customHeight="1">
      <c r="A690" s="20"/>
      <c r="B690" s="20"/>
      <c r="C690" s="151"/>
      <c r="D690" s="98" t="s">
        <v>819</v>
      </c>
      <c r="E690" s="127">
        <v>1</v>
      </c>
      <c r="F690" s="20">
        <v>181902</v>
      </c>
      <c r="G690" s="26">
        <v>200</v>
      </c>
      <c r="H690" s="26">
        <v>100</v>
      </c>
      <c r="I690" s="26">
        <f>SUM(K690:T690)</f>
        <v>0</v>
      </c>
      <c r="J690" s="532">
        <f>I690/H690*100</f>
        <v>0</v>
      </c>
      <c r="K690" s="90"/>
      <c r="L690" s="22"/>
      <c r="M690" s="22"/>
      <c r="N690" s="22"/>
      <c r="O690" s="22"/>
      <c r="P690" s="22"/>
      <c r="Q690" s="22"/>
      <c r="R690" s="22"/>
      <c r="S690" s="22"/>
      <c r="T690" s="22"/>
    </row>
    <row r="691" spans="1:20" ht="15" customHeight="1">
      <c r="A691" s="20"/>
      <c r="B691" s="20"/>
      <c r="C691" s="151"/>
      <c r="D691" s="42" t="s">
        <v>2229</v>
      </c>
      <c r="E691" s="165">
        <v>1</v>
      </c>
      <c r="F691" s="12">
        <v>181903</v>
      </c>
      <c r="G691" s="52"/>
      <c r="H691" s="52">
        <v>100</v>
      </c>
      <c r="I691" s="26">
        <f>SUM(K691:T691)</f>
        <v>20</v>
      </c>
      <c r="J691" s="532">
        <f>I691/H691*100</f>
        <v>20</v>
      </c>
      <c r="K691" s="90"/>
      <c r="L691" s="22"/>
      <c r="M691" s="22">
        <v>20</v>
      </c>
      <c r="N691" s="22"/>
      <c r="O691" s="22"/>
      <c r="P691" s="22"/>
      <c r="Q691" s="22"/>
      <c r="R691" s="22"/>
      <c r="S691" s="22"/>
      <c r="T691" s="22"/>
    </row>
    <row r="692" spans="1:20" ht="14.1" customHeight="1">
      <c r="A692" s="490"/>
      <c r="B692" s="490"/>
      <c r="C692" s="490"/>
      <c r="D692" s="21" t="s">
        <v>820</v>
      </c>
      <c r="E692" s="22">
        <v>1</v>
      </c>
      <c r="F692" s="20">
        <v>181904</v>
      </c>
      <c r="G692" s="26">
        <v>150</v>
      </c>
      <c r="H692" s="26">
        <v>150</v>
      </c>
      <c r="I692" s="26">
        <f>SUM(K692:T692)</f>
        <v>131</v>
      </c>
      <c r="J692" s="532">
        <f>I692/H692*100</f>
        <v>87.333333333333329</v>
      </c>
      <c r="K692" s="90"/>
      <c r="L692" s="22"/>
      <c r="M692" s="22">
        <v>131</v>
      </c>
      <c r="N692" s="22"/>
      <c r="O692" s="22"/>
      <c r="P692" s="22"/>
      <c r="Q692" s="22"/>
      <c r="R692" s="22"/>
      <c r="S692" s="22"/>
      <c r="T692" s="22"/>
    </row>
    <row r="693" spans="1:20" ht="15" customHeight="1">
      <c r="A693" s="252"/>
      <c r="B693" s="252"/>
      <c r="C693" s="261"/>
      <c r="D693" s="261" t="s">
        <v>821</v>
      </c>
      <c r="E693" s="262"/>
      <c r="F693" s="263"/>
      <c r="G693" s="269">
        <f>SUM(G678:G692)</f>
        <v>66350</v>
      </c>
      <c r="H693" s="269">
        <f>SUM(H678:H692)</f>
        <v>86013</v>
      </c>
      <c r="I693" s="269">
        <f>SUM(I678:I692)</f>
        <v>67918</v>
      </c>
      <c r="J693" s="531">
        <f>I693/H693*100</f>
        <v>78.962482415448832</v>
      </c>
      <c r="K693" s="252">
        <f t="shared" ref="K693:T693" si="73">SUM(K676:K692)</f>
        <v>0</v>
      </c>
      <c r="L693" s="252">
        <f t="shared" si="73"/>
        <v>0</v>
      </c>
      <c r="M693" s="252">
        <f t="shared" si="73"/>
        <v>43798</v>
      </c>
      <c r="N693" s="252">
        <f t="shared" si="73"/>
        <v>0</v>
      </c>
      <c r="O693" s="252">
        <f t="shared" si="73"/>
        <v>22743</v>
      </c>
      <c r="P693" s="252">
        <f t="shared" si="73"/>
        <v>0</v>
      </c>
      <c r="Q693" s="252">
        <f t="shared" si="73"/>
        <v>427</v>
      </c>
      <c r="R693" s="252">
        <f t="shared" si="73"/>
        <v>950</v>
      </c>
      <c r="S693" s="252">
        <f t="shared" si="73"/>
        <v>0</v>
      </c>
      <c r="T693" s="252">
        <f t="shared" si="73"/>
        <v>0</v>
      </c>
    </row>
    <row r="694" spans="1:20" ht="15" customHeight="1">
      <c r="A694" s="17"/>
      <c r="B694" s="17"/>
      <c r="C694" s="18"/>
      <c r="D694" s="166" t="s">
        <v>822</v>
      </c>
      <c r="E694" s="19"/>
      <c r="F694" s="198"/>
      <c r="G694" s="218"/>
      <c r="H694" s="218"/>
      <c r="I694" s="26"/>
      <c r="J694" s="532"/>
      <c r="K694" s="19"/>
      <c r="L694" s="17"/>
      <c r="M694" s="17"/>
      <c r="N694" s="17"/>
      <c r="O694" s="17"/>
      <c r="P694" s="14"/>
      <c r="Q694" s="14"/>
      <c r="R694" s="14"/>
      <c r="S694" s="14"/>
      <c r="T694" s="14"/>
    </row>
    <row r="695" spans="1:20" ht="15" customHeight="1">
      <c r="A695" s="17"/>
      <c r="B695" s="17"/>
      <c r="C695" s="15" t="s">
        <v>680</v>
      </c>
      <c r="D695" s="15" t="s">
        <v>2230</v>
      </c>
      <c r="E695" s="19"/>
      <c r="F695" s="193">
        <v>182905</v>
      </c>
      <c r="G695" s="214">
        <v>3500</v>
      </c>
      <c r="H695" s="214">
        <v>6350</v>
      </c>
      <c r="I695" s="26">
        <f>SUM(K695:T695)</f>
        <v>2809</v>
      </c>
      <c r="J695" s="532">
        <f>I695/H695*100</f>
        <v>44.236220472440948</v>
      </c>
      <c r="K695" s="13"/>
      <c r="L695" s="14"/>
      <c r="M695" s="14">
        <v>71</v>
      </c>
      <c r="N695" s="14"/>
      <c r="O695" s="14"/>
      <c r="P695" s="14">
        <v>2738</v>
      </c>
      <c r="Q695" s="14"/>
      <c r="R695" s="14"/>
      <c r="S695" s="14"/>
      <c r="T695" s="14"/>
    </row>
    <row r="696" spans="1:20" ht="15" customHeight="1">
      <c r="A696" s="17"/>
      <c r="B696" s="17"/>
      <c r="C696" s="15" t="s">
        <v>681</v>
      </c>
      <c r="D696" s="147" t="s">
        <v>2231</v>
      </c>
      <c r="E696" s="90"/>
      <c r="F696" s="197">
        <v>182906</v>
      </c>
      <c r="G696" s="217">
        <v>50000</v>
      </c>
      <c r="H696" s="217">
        <v>51071</v>
      </c>
      <c r="I696" s="26">
        <f>SUM(K696:T696)</f>
        <v>51071</v>
      </c>
      <c r="J696" s="532">
        <f>I696/H696*100</f>
        <v>100</v>
      </c>
      <c r="K696" s="13"/>
      <c r="L696" s="14"/>
      <c r="M696" s="14">
        <v>3307</v>
      </c>
      <c r="N696" s="14"/>
      <c r="O696" s="14"/>
      <c r="P696" s="14">
        <v>23081</v>
      </c>
      <c r="Q696" s="14">
        <v>24683</v>
      </c>
      <c r="R696" s="14"/>
      <c r="S696" s="14"/>
      <c r="T696" s="14"/>
    </row>
    <row r="697" spans="1:20" ht="15" customHeight="1">
      <c r="A697" s="17"/>
      <c r="B697" s="17"/>
      <c r="C697" s="15"/>
      <c r="D697" s="15" t="s">
        <v>2021</v>
      </c>
      <c r="E697" s="19"/>
      <c r="F697" s="198"/>
      <c r="G697" s="218"/>
      <c r="H697" s="218"/>
      <c r="I697" s="26"/>
      <c r="J697" s="532"/>
      <c r="K697" s="13"/>
      <c r="L697" s="17"/>
      <c r="M697" s="17"/>
      <c r="N697" s="17"/>
      <c r="O697" s="17"/>
      <c r="P697" s="14"/>
      <c r="Q697" s="14"/>
      <c r="R697" s="14"/>
      <c r="S697" s="14"/>
      <c r="T697" s="14"/>
    </row>
    <row r="698" spans="1:20" ht="15" customHeight="1">
      <c r="A698" s="17"/>
      <c r="B698" s="17"/>
      <c r="C698" s="15" t="s">
        <v>228</v>
      </c>
      <c r="D698" s="469" t="s">
        <v>1133</v>
      </c>
      <c r="E698" s="19"/>
      <c r="F698" s="193">
        <v>182904</v>
      </c>
      <c r="G698" s="214">
        <v>997</v>
      </c>
      <c r="H698" s="214">
        <v>997</v>
      </c>
      <c r="I698" s="26">
        <f>SUM(K698:T698)</f>
        <v>997</v>
      </c>
      <c r="J698" s="532">
        <f>I698/H698*100</f>
        <v>100</v>
      </c>
      <c r="K698" s="13"/>
      <c r="L698" s="14"/>
      <c r="M698" s="14"/>
      <c r="N698" s="14"/>
      <c r="O698" s="14"/>
      <c r="P698" s="14">
        <v>997</v>
      </c>
      <c r="Q698" s="14"/>
      <c r="R698" s="14"/>
      <c r="S698" s="14"/>
      <c r="T698" s="14"/>
    </row>
    <row r="699" spans="1:20" ht="15" customHeight="1">
      <c r="A699" s="252"/>
      <c r="B699" s="252"/>
      <c r="C699" s="261"/>
      <c r="D699" s="261" t="s">
        <v>207</v>
      </c>
      <c r="E699" s="262"/>
      <c r="F699" s="263"/>
      <c r="G699" s="269">
        <f>SUM(G693:G698)</f>
        <v>120847</v>
      </c>
      <c r="H699" s="269">
        <f>SUM(H693:H698)</f>
        <v>144431</v>
      </c>
      <c r="I699" s="269">
        <f>SUM(I693:I698)</f>
        <v>122795</v>
      </c>
      <c r="J699" s="531">
        <f>I699/H699*100</f>
        <v>85.019836461701431</v>
      </c>
      <c r="K699" s="262">
        <f t="shared" ref="K699:T699" si="74">SUM(K693:K698)</f>
        <v>0</v>
      </c>
      <c r="L699" s="262">
        <f t="shared" si="74"/>
        <v>0</v>
      </c>
      <c r="M699" s="262">
        <f t="shared" si="74"/>
        <v>47176</v>
      </c>
      <c r="N699" s="262">
        <f t="shared" si="74"/>
        <v>0</v>
      </c>
      <c r="O699" s="262">
        <f t="shared" si="74"/>
        <v>22743</v>
      </c>
      <c r="P699" s="262">
        <f t="shared" si="74"/>
        <v>26816</v>
      </c>
      <c r="Q699" s="262">
        <f t="shared" si="74"/>
        <v>25110</v>
      </c>
      <c r="R699" s="262">
        <f t="shared" si="74"/>
        <v>950</v>
      </c>
      <c r="S699" s="262">
        <f t="shared" si="74"/>
        <v>0</v>
      </c>
      <c r="T699" s="262">
        <f t="shared" si="74"/>
        <v>0</v>
      </c>
    </row>
    <row r="700" spans="1:20" ht="12.75" customHeight="1">
      <c r="A700" s="20">
        <v>1</v>
      </c>
      <c r="B700" s="20">
        <v>19</v>
      </c>
      <c r="C700" s="151"/>
      <c r="D700" s="25" t="s">
        <v>823</v>
      </c>
      <c r="E700" s="90"/>
      <c r="F700" s="197"/>
      <c r="G700" s="217"/>
      <c r="H700" s="217"/>
      <c r="I700" s="26"/>
      <c r="J700" s="532"/>
      <c r="K700" s="90"/>
      <c r="L700" s="22"/>
      <c r="M700" s="22"/>
      <c r="N700" s="22"/>
      <c r="O700" s="22"/>
      <c r="P700" s="22"/>
      <c r="Q700" s="22"/>
      <c r="R700" s="22"/>
      <c r="S700" s="22"/>
      <c r="T700" s="22"/>
    </row>
    <row r="701" spans="1:20" ht="12.75" customHeight="1">
      <c r="A701" s="20"/>
      <c r="B701" s="20"/>
      <c r="C701" s="151"/>
      <c r="D701" s="74" t="s">
        <v>824</v>
      </c>
      <c r="E701" s="51"/>
      <c r="F701" s="365"/>
      <c r="G701" s="217"/>
      <c r="H701" s="217"/>
      <c r="I701" s="26"/>
      <c r="J701" s="532"/>
      <c r="K701" s="90"/>
      <c r="L701" s="22"/>
      <c r="M701" s="22"/>
      <c r="N701" s="22"/>
      <c r="O701" s="22"/>
      <c r="P701" s="22"/>
      <c r="Q701" s="22"/>
      <c r="R701" s="22"/>
      <c r="S701" s="22"/>
      <c r="T701" s="22"/>
    </row>
    <row r="702" spans="1:20" ht="15" customHeight="1">
      <c r="A702" s="20"/>
      <c r="B702" s="20"/>
      <c r="C702" s="151"/>
      <c r="D702" s="21" t="s">
        <v>2232</v>
      </c>
      <c r="E702" s="127">
        <v>1</v>
      </c>
      <c r="F702" s="20">
        <v>191101</v>
      </c>
      <c r="G702" s="26">
        <v>10000</v>
      </c>
      <c r="H702" s="26">
        <v>9798</v>
      </c>
      <c r="I702" s="26">
        <f>SUM(K702:T702)</f>
        <v>2248</v>
      </c>
      <c r="J702" s="532">
        <f>I702/H702*100</f>
        <v>22.943457848540518</v>
      </c>
      <c r="K702" s="90"/>
      <c r="L702" s="22"/>
      <c r="M702" s="22"/>
      <c r="N702" s="22"/>
      <c r="O702" s="22">
        <v>2248</v>
      </c>
      <c r="P702" s="22"/>
      <c r="Q702" s="22"/>
      <c r="R702" s="22"/>
      <c r="S702" s="22"/>
      <c r="T702" s="22"/>
    </row>
    <row r="703" spans="1:20" ht="15" customHeight="1">
      <c r="A703" s="20"/>
      <c r="B703" s="20"/>
      <c r="C703" s="151"/>
      <c r="D703" s="21" t="s">
        <v>2233</v>
      </c>
      <c r="E703" s="127">
        <v>1</v>
      </c>
      <c r="F703" s="20">
        <v>191901</v>
      </c>
      <c r="G703" s="26">
        <v>72571</v>
      </c>
      <c r="H703" s="26">
        <v>72571</v>
      </c>
      <c r="I703" s="26">
        <f>SUM(K703:T703)</f>
        <v>72571</v>
      </c>
      <c r="J703" s="532">
        <f>I703/H703*100</f>
        <v>100</v>
      </c>
      <c r="K703" s="90"/>
      <c r="L703" s="22"/>
      <c r="M703" s="22"/>
      <c r="N703" s="22"/>
      <c r="O703" s="22"/>
      <c r="P703" s="22"/>
      <c r="Q703" s="22"/>
      <c r="R703" s="22"/>
      <c r="S703" s="22"/>
      <c r="T703" s="22">
        <v>72571</v>
      </c>
    </row>
    <row r="704" spans="1:20" ht="15" customHeight="1">
      <c r="A704" s="20"/>
      <c r="B704" s="20"/>
      <c r="C704" s="151"/>
      <c r="D704" s="364" t="s">
        <v>187</v>
      </c>
      <c r="E704" s="137"/>
      <c r="F704" s="371"/>
      <c r="G704" s="215"/>
      <c r="H704" s="215"/>
      <c r="I704" s="26"/>
      <c r="J704" s="532"/>
      <c r="K704" s="90"/>
      <c r="L704" s="22"/>
      <c r="M704" s="22"/>
      <c r="N704" s="22"/>
      <c r="O704" s="22"/>
      <c r="P704" s="22"/>
      <c r="Q704" s="22"/>
      <c r="R704" s="22"/>
      <c r="S704" s="22"/>
      <c r="T704" s="22"/>
    </row>
    <row r="705" spans="1:20" ht="15" customHeight="1">
      <c r="A705" s="20"/>
      <c r="B705" s="20"/>
      <c r="C705" s="151"/>
      <c r="D705" s="21" t="s">
        <v>825</v>
      </c>
      <c r="E705" s="127">
        <v>1</v>
      </c>
      <c r="F705" s="20">
        <v>191102</v>
      </c>
      <c r="G705" s="26">
        <v>20000</v>
      </c>
      <c r="H705" s="26">
        <v>20000</v>
      </c>
      <c r="I705" s="26">
        <f>SUM(K705:T705)</f>
        <v>17687</v>
      </c>
      <c r="J705" s="532">
        <f>I705/H705*100</f>
        <v>88.435000000000002</v>
      </c>
      <c r="K705" s="90"/>
      <c r="L705" s="22"/>
      <c r="M705" s="22">
        <v>17687</v>
      </c>
      <c r="N705" s="22"/>
      <c r="O705" s="22"/>
      <c r="P705" s="22"/>
      <c r="Q705" s="22"/>
      <c r="R705" s="22"/>
      <c r="S705" s="22"/>
      <c r="T705" s="22"/>
    </row>
    <row r="706" spans="1:20" ht="15" customHeight="1">
      <c r="A706" s="20"/>
      <c r="B706" s="20"/>
      <c r="C706" s="151"/>
      <c r="D706" s="21" t="s">
        <v>1023</v>
      </c>
      <c r="E706" s="22">
        <v>1</v>
      </c>
      <c r="F706" s="20">
        <v>191103</v>
      </c>
      <c r="G706" s="26">
        <v>226673</v>
      </c>
      <c r="H706" s="26">
        <v>293962</v>
      </c>
      <c r="I706" s="26">
        <f>SUM(K706:T706)</f>
        <v>89594</v>
      </c>
      <c r="J706" s="532">
        <f>I706/H706*100</f>
        <v>30.478089004701285</v>
      </c>
      <c r="K706" s="90"/>
      <c r="L706" s="22"/>
      <c r="M706" s="22">
        <v>89594</v>
      </c>
      <c r="N706" s="22"/>
      <c r="O706" s="22"/>
      <c r="P706" s="22"/>
      <c r="Q706" s="22"/>
      <c r="R706" s="22"/>
      <c r="S706" s="22"/>
      <c r="T706" s="22"/>
    </row>
    <row r="707" spans="1:20" ht="15" customHeight="1">
      <c r="A707" s="20"/>
      <c r="B707" s="20"/>
      <c r="C707" s="151"/>
      <c r="D707" s="21" t="s">
        <v>826</v>
      </c>
      <c r="E707" s="22">
        <v>1</v>
      </c>
      <c r="F707" s="20">
        <v>191105</v>
      </c>
      <c r="G707" s="26">
        <v>3365</v>
      </c>
      <c r="H707" s="26">
        <v>3365</v>
      </c>
      <c r="I707" s="26">
        <f>SUM(K707:T707)</f>
        <v>3048</v>
      </c>
      <c r="J707" s="532">
        <f>I707/H707*100</f>
        <v>90.579494799405651</v>
      </c>
      <c r="K707" s="90"/>
      <c r="L707" s="22"/>
      <c r="M707" s="22">
        <v>3048</v>
      </c>
      <c r="N707" s="22"/>
      <c r="O707" s="22"/>
      <c r="P707" s="22"/>
      <c r="Q707" s="22"/>
      <c r="R707" s="22"/>
      <c r="S707" s="22"/>
      <c r="T707" s="22"/>
    </row>
    <row r="708" spans="1:20" ht="15" customHeight="1">
      <c r="A708" s="20"/>
      <c r="B708" s="20"/>
      <c r="C708" s="151"/>
      <c r="D708" s="21" t="s">
        <v>2234</v>
      </c>
      <c r="E708" s="22">
        <v>1</v>
      </c>
      <c r="F708" s="20">
        <v>196901</v>
      </c>
      <c r="G708" s="26">
        <v>5063</v>
      </c>
      <c r="H708" s="26">
        <v>8654</v>
      </c>
      <c r="I708" s="26">
        <f>SUM(K708:T708)</f>
        <v>3097</v>
      </c>
      <c r="J708" s="532">
        <f>I708/H708*100</f>
        <v>35.786919343656116</v>
      </c>
      <c r="K708" s="90"/>
      <c r="L708" s="22"/>
      <c r="M708" s="22">
        <v>397</v>
      </c>
      <c r="N708" s="22"/>
      <c r="O708" s="22"/>
      <c r="P708" s="22"/>
      <c r="Q708" s="22"/>
      <c r="R708" s="22">
        <v>2700</v>
      </c>
      <c r="S708" s="22"/>
      <c r="T708" s="22"/>
    </row>
    <row r="709" spans="1:20" ht="15" customHeight="1">
      <c r="A709" s="20"/>
      <c r="B709" s="20"/>
      <c r="C709" s="151"/>
      <c r="D709" s="21" t="s">
        <v>138</v>
      </c>
      <c r="E709" s="22"/>
      <c r="F709" s="20"/>
      <c r="G709" s="26"/>
      <c r="H709" s="26"/>
      <c r="I709" s="26"/>
      <c r="J709" s="532"/>
      <c r="K709" s="90"/>
      <c r="L709" s="22"/>
      <c r="M709" s="14"/>
      <c r="N709" s="22"/>
      <c r="O709" s="22"/>
      <c r="P709" s="22"/>
      <c r="Q709" s="22"/>
      <c r="R709" s="22"/>
      <c r="S709" s="22"/>
      <c r="T709" s="22"/>
    </row>
    <row r="710" spans="1:20" ht="12" customHeight="1">
      <c r="A710" s="20"/>
      <c r="B710" s="20"/>
      <c r="C710" s="151"/>
      <c r="D710" s="21" t="s">
        <v>827</v>
      </c>
      <c r="E710" s="22">
        <v>1</v>
      </c>
      <c r="F710" s="20">
        <v>191104</v>
      </c>
      <c r="G710" s="26">
        <v>5130</v>
      </c>
      <c r="H710" s="26">
        <v>5130</v>
      </c>
      <c r="I710" s="26">
        <f>SUM(K710:T710)</f>
        <v>4735</v>
      </c>
      <c r="J710" s="532">
        <f>I710/H710*100</f>
        <v>92.300194931773888</v>
      </c>
      <c r="K710" s="90"/>
      <c r="L710" s="22"/>
      <c r="M710" s="22">
        <v>4735</v>
      </c>
      <c r="N710" s="22"/>
      <c r="O710" s="22"/>
      <c r="P710" s="22"/>
      <c r="Q710" s="22"/>
      <c r="R710" s="22"/>
      <c r="S710" s="22"/>
      <c r="T710" s="22"/>
    </row>
    <row r="711" spans="1:20" ht="14.1" customHeight="1">
      <c r="A711" s="20"/>
      <c r="B711" s="20"/>
      <c r="C711" s="151"/>
      <c r="D711" s="75" t="s">
        <v>828</v>
      </c>
      <c r="E711" s="22"/>
      <c r="F711" s="20"/>
      <c r="G711" s="26"/>
      <c r="H711" s="26"/>
      <c r="I711" s="26"/>
      <c r="J711" s="532"/>
      <c r="K711" s="90"/>
      <c r="L711" s="22"/>
      <c r="M711" s="22"/>
      <c r="N711" s="22"/>
      <c r="O711" s="22"/>
      <c r="P711" s="22"/>
      <c r="Q711" s="22"/>
      <c r="R711" s="22"/>
      <c r="S711" s="22"/>
      <c r="T711" s="22"/>
    </row>
    <row r="712" spans="1:20" ht="14.1" customHeight="1">
      <c r="A712" s="20"/>
      <c r="B712" s="20"/>
      <c r="C712" s="151"/>
      <c r="D712" s="21" t="s">
        <v>830</v>
      </c>
      <c r="E712" s="22">
        <v>2</v>
      </c>
      <c r="F712" s="20">
        <v>191109</v>
      </c>
      <c r="G712" s="26">
        <v>3500</v>
      </c>
      <c r="H712" s="26">
        <v>3500</v>
      </c>
      <c r="I712" s="26">
        <f>SUM(K712:T712)</f>
        <v>3500</v>
      </c>
      <c r="J712" s="532">
        <f>I712/H712*100</f>
        <v>100</v>
      </c>
      <c r="K712" s="90"/>
      <c r="L712" s="22"/>
      <c r="M712" s="22"/>
      <c r="N712" s="22"/>
      <c r="O712" s="22">
        <v>3500</v>
      </c>
      <c r="P712" s="22"/>
      <c r="Q712" s="22"/>
      <c r="R712" s="22"/>
      <c r="S712" s="22"/>
      <c r="T712" s="22"/>
    </row>
    <row r="713" spans="1:20" ht="14.1" customHeight="1">
      <c r="A713" s="20"/>
      <c r="B713" s="20"/>
      <c r="C713" s="151"/>
      <c r="D713" s="21" t="s">
        <v>831</v>
      </c>
      <c r="E713" s="22"/>
      <c r="F713" s="20"/>
      <c r="G713" s="26"/>
      <c r="H713" s="26"/>
      <c r="I713" s="26"/>
      <c r="J713" s="532"/>
      <c r="K713" s="90"/>
      <c r="L713" s="14"/>
      <c r="M713" s="14"/>
      <c r="N713" s="14"/>
      <c r="O713" s="14"/>
      <c r="P713" s="22"/>
      <c r="Q713" s="22"/>
      <c r="R713" s="22"/>
      <c r="S713" s="22"/>
      <c r="T713" s="22"/>
    </row>
    <row r="714" spans="1:20" ht="14.1" customHeight="1">
      <c r="A714" s="20"/>
      <c r="B714" s="20"/>
      <c r="C714" s="151"/>
      <c r="D714" s="21" t="s">
        <v>832</v>
      </c>
      <c r="E714" s="22">
        <v>2</v>
      </c>
      <c r="F714" s="20">
        <v>191401</v>
      </c>
      <c r="G714" s="26">
        <v>2000</v>
      </c>
      <c r="H714" s="26">
        <v>2000</v>
      </c>
      <c r="I714" s="26">
        <f>SUM(K714:T714)</f>
        <v>2000</v>
      </c>
      <c r="J714" s="532">
        <f>I714/H714*100</f>
        <v>100</v>
      </c>
      <c r="K714" s="90"/>
      <c r="L714" s="22"/>
      <c r="M714" s="22"/>
      <c r="N714" s="22"/>
      <c r="O714" s="22">
        <v>2000</v>
      </c>
      <c r="P714" s="22"/>
      <c r="Q714" s="22"/>
      <c r="R714" s="22"/>
      <c r="S714" s="22"/>
      <c r="T714" s="22"/>
    </row>
    <row r="715" spans="1:20" ht="15" customHeight="1">
      <c r="A715" s="20"/>
      <c r="B715" s="20"/>
      <c r="C715" s="151"/>
      <c r="D715" s="364" t="s">
        <v>187</v>
      </c>
      <c r="E715" s="137"/>
      <c r="F715" s="371"/>
      <c r="G715" s="215"/>
      <c r="H715" s="215"/>
      <c r="I715" s="26"/>
      <c r="J715" s="532"/>
      <c r="K715" s="90"/>
      <c r="L715" s="14"/>
      <c r="M715" s="14"/>
      <c r="N715" s="14"/>
      <c r="O715" s="14"/>
      <c r="P715" s="22"/>
      <c r="Q715" s="22"/>
      <c r="R715" s="22"/>
      <c r="S715" s="22"/>
      <c r="T715" s="22"/>
    </row>
    <row r="716" spans="1:20" ht="25.5" customHeight="1">
      <c r="A716" s="20"/>
      <c r="B716" s="20"/>
      <c r="C716" s="151"/>
      <c r="D716" s="100" t="s">
        <v>2235</v>
      </c>
      <c r="E716" s="127">
        <v>1</v>
      </c>
      <c r="F716" s="20">
        <v>191905</v>
      </c>
      <c r="G716" s="26">
        <v>280568</v>
      </c>
      <c r="H716" s="26">
        <v>348337</v>
      </c>
      <c r="I716" s="26">
        <f>SUM(K716:T716)</f>
        <v>348337</v>
      </c>
      <c r="J716" s="532">
        <f>I716/H716*100</f>
        <v>100</v>
      </c>
      <c r="K716" s="90"/>
      <c r="L716" s="22"/>
      <c r="M716" s="22"/>
      <c r="N716" s="22"/>
      <c r="O716" s="22">
        <v>348337</v>
      </c>
      <c r="P716" s="22"/>
      <c r="Q716" s="22"/>
      <c r="R716" s="22"/>
      <c r="S716" s="22"/>
      <c r="T716" s="22"/>
    </row>
    <row r="717" spans="1:20" ht="16.5" customHeight="1">
      <c r="A717" s="20"/>
      <c r="B717" s="20"/>
      <c r="C717" s="151"/>
      <c r="D717" s="157" t="s">
        <v>2004</v>
      </c>
      <c r="E717" s="127"/>
      <c r="F717" s="363"/>
      <c r="G717" s="26"/>
      <c r="H717" s="26"/>
      <c r="I717" s="26"/>
      <c r="J717" s="532"/>
      <c r="K717" s="90"/>
      <c r="L717" s="14"/>
      <c r="M717" s="14"/>
      <c r="N717" s="14"/>
      <c r="O717" s="14"/>
      <c r="P717" s="22"/>
      <c r="Q717" s="22"/>
      <c r="R717" s="22"/>
      <c r="S717" s="22"/>
      <c r="T717" s="22"/>
    </row>
    <row r="718" spans="1:20" ht="24.95" customHeight="1">
      <c r="A718" s="20"/>
      <c r="B718" s="20"/>
      <c r="C718" s="151"/>
      <c r="D718" s="157" t="s">
        <v>2236</v>
      </c>
      <c r="E718" s="127">
        <v>1</v>
      </c>
      <c r="F718" s="363">
        <v>191906</v>
      </c>
      <c r="G718" s="26">
        <v>55500</v>
      </c>
      <c r="H718" s="26">
        <v>55500</v>
      </c>
      <c r="I718" s="26">
        <f>SUM(K718:T718)</f>
        <v>55500</v>
      </c>
      <c r="J718" s="532">
        <f>I718/H718*100</f>
        <v>100</v>
      </c>
      <c r="K718" s="90"/>
      <c r="L718" s="22"/>
      <c r="M718" s="22"/>
      <c r="N718" s="22"/>
      <c r="O718" s="22">
        <v>55500</v>
      </c>
      <c r="P718" s="22"/>
      <c r="Q718" s="22"/>
      <c r="R718" s="22"/>
      <c r="S718" s="22"/>
      <c r="T718" s="22"/>
    </row>
    <row r="719" spans="1:20" ht="14.1" customHeight="1">
      <c r="A719" s="20"/>
      <c r="B719" s="20"/>
      <c r="C719" s="151"/>
      <c r="D719" s="21" t="s">
        <v>833</v>
      </c>
      <c r="E719" s="127"/>
      <c r="F719" s="363"/>
      <c r="G719" s="26"/>
      <c r="H719" s="26"/>
      <c r="I719" s="26"/>
      <c r="J719" s="532"/>
      <c r="K719" s="90"/>
      <c r="L719" s="22"/>
      <c r="M719" s="22"/>
      <c r="N719" s="22"/>
      <c r="O719" s="22"/>
      <c r="P719" s="22"/>
      <c r="Q719" s="22"/>
      <c r="R719" s="22"/>
      <c r="S719" s="22"/>
      <c r="T719" s="22"/>
    </row>
    <row r="720" spans="1:20" ht="14.1" customHeight="1">
      <c r="A720" s="20"/>
      <c r="B720" s="20"/>
      <c r="C720" s="151"/>
      <c r="D720" s="21" t="s">
        <v>2237</v>
      </c>
      <c r="E720" s="22">
        <v>2</v>
      </c>
      <c r="F720" s="20">
        <v>191151</v>
      </c>
      <c r="G720" s="26">
        <v>70000</v>
      </c>
      <c r="H720" s="26">
        <v>73000</v>
      </c>
      <c r="I720" s="26">
        <f>SUM(K720:T720)</f>
        <v>73000</v>
      </c>
      <c r="J720" s="532">
        <f>I720/H720*100</f>
        <v>100</v>
      </c>
      <c r="K720" s="90"/>
      <c r="L720" s="22"/>
      <c r="M720" s="22"/>
      <c r="N720" s="22"/>
      <c r="O720" s="22">
        <v>73000</v>
      </c>
      <c r="P720" s="22"/>
      <c r="Q720" s="22"/>
      <c r="R720" s="22"/>
      <c r="S720" s="22"/>
      <c r="T720" s="22"/>
    </row>
    <row r="721" spans="1:20" ht="15" customHeight="1">
      <c r="A721" s="20"/>
      <c r="B721" s="20"/>
      <c r="C721" s="151"/>
      <c r="D721" s="364" t="s">
        <v>187</v>
      </c>
      <c r="E721" s="137"/>
      <c r="F721" s="371"/>
      <c r="G721" s="215"/>
      <c r="H721" s="215"/>
      <c r="I721" s="26"/>
      <c r="J721" s="532"/>
      <c r="K721" s="90"/>
      <c r="L721" s="22"/>
      <c r="M721" s="22"/>
      <c r="N721" s="22"/>
      <c r="O721" s="22"/>
      <c r="P721" s="22"/>
      <c r="Q721" s="22"/>
      <c r="R721" s="22"/>
      <c r="S721" s="22"/>
      <c r="T721" s="22"/>
    </row>
    <row r="722" spans="1:20" ht="14.1" customHeight="1">
      <c r="A722" s="20"/>
      <c r="B722" s="20"/>
      <c r="C722" s="151"/>
      <c r="D722" s="21" t="s">
        <v>834</v>
      </c>
      <c r="E722" s="22">
        <v>1</v>
      </c>
      <c r="F722" s="20">
        <v>191121</v>
      </c>
      <c r="G722" s="26">
        <v>13000</v>
      </c>
      <c r="H722" s="26">
        <v>13000</v>
      </c>
      <c r="I722" s="26">
        <f>SUM(K722:T722)</f>
        <v>8587</v>
      </c>
      <c r="J722" s="532">
        <f>I722/H722*100</f>
        <v>66.053846153846152</v>
      </c>
      <c r="K722" s="90"/>
      <c r="L722" s="22"/>
      <c r="M722" s="22">
        <v>8587</v>
      </c>
      <c r="N722" s="22"/>
      <c r="O722" s="22"/>
      <c r="P722" s="22"/>
      <c r="Q722" s="22"/>
      <c r="R722" s="22"/>
      <c r="S722" s="22"/>
      <c r="T722" s="22"/>
    </row>
    <row r="723" spans="1:20" ht="14.1" customHeight="1">
      <c r="A723" s="20"/>
      <c r="B723" s="20"/>
      <c r="C723" s="151"/>
      <c r="D723" s="21" t="s">
        <v>838</v>
      </c>
      <c r="E723" s="127"/>
      <c r="F723" s="363"/>
      <c r="G723" s="26"/>
      <c r="H723" s="26"/>
      <c r="I723" s="26"/>
      <c r="J723" s="532"/>
      <c r="K723" s="90"/>
      <c r="L723" s="22"/>
      <c r="M723" s="22"/>
      <c r="N723" s="22"/>
      <c r="O723" s="22"/>
      <c r="P723" s="22"/>
      <c r="Q723" s="22"/>
      <c r="R723" s="22"/>
      <c r="S723" s="22"/>
      <c r="T723" s="22"/>
    </row>
    <row r="724" spans="1:20" ht="14.1" customHeight="1">
      <c r="A724" s="20"/>
      <c r="B724" s="20"/>
      <c r="C724" s="151"/>
      <c r="D724" s="98" t="s">
        <v>839</v>
      </c>
      <c r="E724" s="141">
        <v>1</v>
      </c>
      <c r="F724" s="195">
        <v>191129</v>
      </c>
      <c r="G724" s="122">
        <v>150000</v>
      </c>
      <c r="H724" s="122">
        <v>176540</v>
      </c>
      <c r="I724" s="26">
        <f>SUM(K724:T724)</f>
        <v>176540</v>
      </c>
      <c r="J724" s="532">
        <f>I724/H724*100</f>
        <v>100</v>
      </c>
      <c r="K724" s="90"/>
      <c r="L724" s="22"/>
      <c r="M724" s="22"/>
      <c r="N724" s="22"/>
      <c r="O724" s="22">
        <v>176540</v>
      </c>
      <c r="P724" s="22"/>
      <c r="Q724" s="22"/>
      <c r="R724" s="22"/>
      <c r="S724" s="22"/>
      <c r="T724" s="22"/>
    </row>
    <row r="725" spans="1:20" ht="24.75" customHeight="1">
      <c r="A725" s="20"/>
      <c r="B725" s="20"/>
      <c r="C725" s="151"/>
      <c r="D725" s="98" t="s">
        <v>1140</v>
      </c>
      <c r="E725" s="137"/>
      <c r="F725" s="371"/>
      <c r="G725" s="215"/>
      <c r="H725" s="215"/>
      <c r="I725" s="26"/>
      <c r="J725" s="532"/>
      <c r="K725" s="90"/>
      <c r="L725" s="22"/>
      <c r="M725" s="22"/>
      <c r="N725" s="22"/>
      <c r="O725" s="22"/>
      <c r="P725" s="22"/>
      <c r="Q725" s="22"/>
      <c r="R725" s="22"/>
      <c r="S725" s="22"/>
      <c r="T725" s="22"/>
    </row>
    <row r="726" spans="1:20" ht="24.75" customHeight="1">
      <c r="A726" s="20"/>
      <c r="B726" s="20"/>
      <c r="C726" s="151"/>
      <c r="D726" s="98" t="s">
        <v>840</v>
      </c>
      <c r="E726" s="137">
        <v>1</v>
      </c>
      <c r="F726" s="194">
        <v>191152</v>
      </c>
      <c r="G726" s="215">
        <v>7229</v>
      </c>
      <c r="H726" s="215">
        <v>7229</v>
      </c>
      <c r="I726" s="26">
        <f>SUM(K726:T726)</f>
        <v>5090</v>
      </c>
      <c r="J726" s="532">
        <f>I726/H726*100</f>
        <v>70.410845206805917</v>
      </c>
      <c r="K726" s="90"/>
      <c r="L726" s="22"/>
      <c r="M726" s="22">
        <v>3890</v>
      </c>
      <c r="N726" s="22"/>
      <c r="O726" s="22"/>
      <c r="P726" s="22"/>
      <c r="Q726" s="22"/>
      <c r="R726" s="22"/>
      <c r="S726" s="22">
        <v>1200</v>
      </c>
      <c r="T726" s="22"/>
    </row>
    <row r="727" spans="1:20" ht="15.75" customHeight="1">
      <c r="A727" s="20"/>
      <c r="B727" s="20"/>
      <c r="C727" s="151"/>
      <c r="D727" s="98" t="s">
        <v>2109</v>
      </c>
      <c r="E727" s="137">
        <v>1</v>
      </c>
      <c r="F727" s="194">
        <v>196918</v>
      </c>
      <c r="G727" s="215"/>
      <c r="H727" s="215"/>
      <c r="I727" s="26"/>
      <c r="J727" s="532"/>
      <c r="K727" s="90"/>
      <c r="L727" s="22"/>
      <c r="M727" s="22"/>
      <c r="N727" s="22"/>
      <c r="O727" s="22"/>
      <c r="P727" s="22"/>
      <c r="Q727" s="22"/>
      <c r="R727" s="22"/>
      <c r="S727" s="22"/>
      <c r="T727" s="580"/>
    </row>
    <row r="728" spans="1:20" ht="9.75" customHeight="1">
      <c r="A728" s="20"/>
      <c r="B728" s="20"/>
      <c r="C728" s="151"/>
      <c r="D728" s="15" t="s">
        <v>809</v>
      </c>
      <c r="E728" s="14"/>
      <c r="F728" s="203"/>
      <c r="G728" s="411"/>
      <c r="H728" s="411"/>
      <c r="I728" s="26"/>
      <c r="J728" s="532"/>
      <c r="K728" s="90"/>
      <c r="L728" s="22"/>
      <c r="M728" s="14"/>
      <c r="N728" s="14"/>
      <c r="O728" s="14"/>
      <c r="P728" s="14"/>
      <c r="Q728" s="14"/>
      <c r="R728" s="14"/>
      <c r="S728" s="14"/>
      <c r="T728" s="22"/>
    </row>
    <row r="729" spans="1:20" ht="12" customHeight="1">
      <c r="A729" s="20"/>
      <c r="B729" s="20"/>
      <c r="C729" s="151"/>
      <c r="D729" s="15" t="s">
        <v>1793</v>
      </c>
      <c r="E729" s="14">
        <v>2</v>
      </c>
      <c r="F729" s="397" t="s">
        <v>2238</v>
      </c>
      <c r="G729" s="52">
        <v>402</v>
      </c>
      <c r="H729" s="52">
        <v>4902</v>
      </c>
      <c r="I729" s="26">
        <f>SUM(K729:T729)</f>
        <v>4200</v>
      </c>
      <c r="J729" s="532">
        <f>I729/H729*100</f>
        <v>85.67931456548348</v>
      </c>
      <c r="K729" s="90"/>
      <c r="L729" s="22"/>
      <c r="M729" s="22"/>
      <c r="N729" s="22"/>
      <c r="O729" s="22">
        <v>4095</v>
      </c>
      <c r="P729" s="22"/>
      <c r="Q729" s="22"/>
      <c r="R729" s="22">
        <v>105</v>
      </c>
      <c r="S729" s="22"/>
      <c r="T729" s="22"/>
    </row>
    <row r="730" spans="1:20" ht="12" customHeight="1">
      <c r="A730" s="20"/>
      <c r="B730" s="20"/>
      <c r="C730" s="151"/>
      <c r="D730" s="74" t="s">
        <v>1487</v>
      </c>
      <c r="E730" s="127"/>
      <c r="F730" s="363"/>
      <c r="G730" s="26"/>
      <c r="H730" s="26"/>
      <c r="I730" s="26"/>
      <c r="J730" s="532"/>
      <c r="K730" s="90"/>
      <c r="L730" s="22"/>
      <c r="M730" s="22"/>
      <c r="N730" s="22"/>
      <c r="O730" s="22"/>
      <c r="P730" s="22"/>
      <c r="Q730" s="22"/>
      <c r="R730" s="22"/>
      <c r="S730" s="22"/>
      <c r="T730" s="22"/>
    </row>
    <row r="731" spans="1:20" ht="12" customHeight="1">
      <c r="A731" s="20"/>
      <c r="B731" s="20"/>
      <c r="C731" s="151"/>
      <c r="D731" s="21" t="s">
        <v>2239</v>
      </c>
      <c r="E731" s="22">
        <v>2</v>
      </c>
      <c r="F731" s="20">
        <v>191801</v>
      </c>
      <c r="G731" s="26">
        <v>45000</v>
      </c>
      <c r="H731" s="26">
        <v>45000</v>
      </c>
      <c r="I731" s="26">
        <f>SUM(K731:T731)</f>
        <v>45000</v>
      </c>
      <c r="J731" s="532">
        <f>I731/H731*100</f>
        <v>100</v>
      </c>
      <c r="K731" s="90"/>
      <c r="L731" s="22"/>
      <c r="M731" s="22"/>
      <c r="N731" s="22"/>
      <c r="O731" s="22">
        <v>45000</v>
      </c>
      <c r="P731" s="22"/>
      <c r="Q731" s="22"/>
      <c r="R731" s="22"/>
      <c r="S731" s="22"/>
      <c r="T731" s="22"/>
    </row>
    <row r="732" spans="1:20" ht="21.75" customHeight="1">
      <c r="A732" s="20"/>
      <c r="B732" s="20"/>
      <c r="C732" s="151"/>
      <c r="D732" s="86" t="s">
        <v>1626</v>
      </c>
      <c r="E732" s="14"/>
      <c r="F732" s="12"/>
      <c r="G732" s="26"/>
      <c r="H732" s="26"/>
      <c r="I732" s="26"/>
      <c r="J732" s="532"/>
      <c r="K732" s="90"/>
      <c r="L732" s="22"/>
      <c r="M732" s="22"/>
      <c r="N732" s="22"/>
      <c r="O732" s="22"/>
      <c r="P732" s="22"/>
      <c r="Q732" s="22"/>
      <c r="R732" s="22"/>
      <c r="S732" s="22"/>
      <c r="T732" s="22"/>
    </row>
    <row r="733" spans="1:20" ht="14.1" customHeight="1">
      <c r="A733" s="20"/>
      <c r="B733" s="20"/>
      <c r="C733" s="151"/>
      <c r="D733" s="15" t="s">
        <v>1627</v>
      </c>
      <c r="E733" s="14">
        <v>2</v>
      </c>
      <c r="F733" s="12">
        <v>191607</v>
      </c>
      <c r="G733" s="26"/>
      <c r="H733" s="26">
        <v>19000</v>
      </c>
      <c r="I733" s="26">
        <f>SUM(K733:T733)</f>
        <v>19000</v>
      </c>
      <c r="J733" s="532">
        <f>I733/H733*100</f>
        <v>100</v>
      </c>
      <c r="K733" s="90"/>
      <c r="L733" s="22"/>
      <c r="M733" s="22"/>
      <c r="N733" s="22"/>
      <c r="O733" s="22">
        <v>19000</v>
      </c>
      <c r="P733" s="22"/>
      <c r="Q733" s="22"/>
      <c r="R733" s="22"/>
      <c r="S733" s="22"/>
      <c r="T733" s="22"/>
    </row>
    <row r="734" spans="1:20" ht="14.1" customHeight="1">
      <c r="A734" s="16"/>
      <c r="B734" s="16"/>
      <c r="C734" s="260"/>
      <c r="D734" s="261" t="s">
        <v>841</v>
      </c>
      <c r="E734" s="262"/>
      <c r="F734" s="263"/>
      <c r="G734" s="269">
        <f>SUM(G702:G733)</f>
        <v>970001</v>
      </c>
      <c r="H734" s="269">
        <f>SUM(H702:H733)</f>
        <v>1161488</v>
      </c>
      <c r="I734" s="269">
        <f>SUM(I702:I733)</f>
        <v>933734</v>
      </c>
      <c r="J734" s="531">
        <f>I734/H734*100</f>
        <v>80.391187855578366</v>
      </c>
      <c r="K734" s="262">
        <f t="shared" ref="K734:T734" si="75">SUM(K700:K733)</f>
        <v>0</v>
      </c>
      <c r="L734" s="252">
        <f t="shared" si="75"/>
        <v>0</v>
      </c>
      <c r="M734" s="252">
        <f t="shared" si="75"/>
        <v>127938</v>
      </c>
      <c r="N734" s="252">
        <f t="shared" si="75"/>
        <v>0</v>
      </c>
      <c r="O734" s="252">
        <f t="shared" si="75"/>
        <v>729220</v>
      </c>
      <c r="P734" s="252">
        <f t="shared" si="75"/>
        <v>0</v>
      </c>
      <c r="Q734" s="252">
        <f t="shared" si="75"/>
        <v>0</v>
      </c>
      <c r="R734" s="252">
        <f t="shared" si="75"/>
        <v>2805</v>
      </c>
      <c r="S734" s="252">
        <f t="shared" si="75"/>
        <v>1200</v>
      </c>
      <c r="T734" s="581">
        <f t="shared" si="75"/>
        <v>72571</v>
      </c>
    </row>
    <row r="735" spans="1:20" ht="14.1" customHeight="1">
      <c r="A735" s="91"/>
      <c r="B735" s="91"/>
      <c r="C735" s="163"/>
      <c r="D735" s="21" t="s">
        <v>842</v>
      </c>
      <c r="E735" s="90"/>
      <c r="F735" s="197"/>
      <c r="G735" s="217"/>
      <c r="H735" s="217"/>
      <c r="I735" s="26"/>
      <c r="J735" s="532"/>
      <c r="K735" s="24"/>
      <c r="L735" s="23"/>
      <c r="M735" s="23"/>
      <c r="N735" s="22"/>
      <c r="O735" s="22"/>
      <c r="P735" s="23"/>
      <c r="Q735" s="23"/>
      <c r="R735" s="22"/>
      <c r="S735" s="22"/>
      <c r="T735" s="23"/>
    </row>
    <row r="736" spans="1:20" ht="24.75" customHeight="1">
      <c r="A736" s="91"/>
      <c r="B736" s="91"/>
      <c r="C736" s="20" t="s">
        <v>635</v>
      </c>
      <c r="D736" s="370" t="s">
        <v>1628</v>
      </c>
      <c r="E736" s="90"/>
      <c r="F736" s="20">
        <v>192909</v>
      </c>
      <c r="G736" s="217"/>
      <c r="H736" s="217">
        <v>800</v>
      </c>
      <c r="I736" s="214">
        <v>800</v>
      </c>
      <c r="J736" s="532">
        <f>I736/H736*100</f>
        <v>100</v>
      </c>
      <c r="K736" s="24"/>
      <c r="L736" s="23"/>
      <c r="M736" s="23"/>
      <c r="N736" s="22"/>
      <c r="O736" s="22"/>
      <c r="P736" s="23"/>
      <c r="Q736" s="23"/>
      <c r="R736" s="22">
        <v>800</v>
      </c>
      <c r="S736" s="22"/>
      <c r="T736" s="23"/>
    </row>
    <row r="737" spans="1:20" ht="14.1" customHeight="1">
      <c r="A737" s="16"/>
      <c r="B737" s="16"/>
      <c r="C737" s="260"/>
      <c r="D737" s="261" t="s">
        <v>1015</v>
      </c>
      <c r="E737" s="262"/>
      <c r="F737" s="263"/>
      <c r="G737" s="269">
        <f>SUM(G734:G735)</f>
        <v>970001</v>
      </c>
      <c r="H737" s="269">
        <f>SUM(H734:H736)</f>
        <v>1162288</v>
      </c>
      <c r="I737" s="269">
        <f>SUM(I734:I736)</f>
        <v>934534</v>
      </c>
      <c r="J737" s="531">
        <f>I737/H737*100</f>
        <v>80.404684553226048</v>
      </c>
      <c r="K737" s="262">
        <f t="shared" ref="K737:T737" si="76">SUM(K734:K736)</f>
        <v>0</v>
      </c>
      <c r="L737" s="262">
        <f t="shared" si="76"/>
        <v>0</v>
      </c>
      <c r="M737" s="262">
        <f t="shared" si="76"/>
        <v>127938</v>
      </c>
      <c r="N737" s="262">
        <f t="shared" si="76"/>
        <v>0</v>
      </c>
      <c r="O737" s="262">
        <f t="shared" si="76"/>
        <v>729220</v>
      </c>
      <c r="P737" s="262">
        <f t="shared" si="76"/>
        <v>0</v>
      </c>
      <c r="Q737" s="262">
        <f t="shared" si="76"/>
        <v>0</v>
      </c>
      <c r="R737" s="262">
        <f t="shared" si="76"/>
        <v>3605</v>
      </c>
      <c r="S737" s="262">
        <f t="shared" si="76"/>
        <v>1200</v>
      </c>
      <c r="T737" s="262">
        <f t="shared" si="76"/>
        <v>72571</v>
      </c>
    </row>
    <row r="738" spans="1:20" s="27" customFormat="1" ht="14.1" customHeight="1">
      <c r="A738" s="89">
        <v>1</v>
      </c>
      <c r="B738" s="89">
        <v>20</v>
      </c>
      <c r="C738" s="145"/>
      <c r="D738" s="18" t="s">
        <v>668</v>
      </c>
      <c r="E738" s="19"/>
      <c r="F738" s="198"/>
      <c r="G738" s="218"/>
      <c r="H738" s="218"/>
      <c r="I738" s="26"/>
      <c r="J738" s="532"/>
      <c r="K738" s="19"/>
      <c r="L738" s="17"/>
      <c r="M738" s="17"/>
      <c r="N738" s="17"/>
      <c r="O738" s="17"/>
      <c r="P738" s="17"/>
      <c r="Q738" s="17"/>
      <c r="R738" s="17"/>
      <c r="S738" s="17"/>
      <c r="T738" s="17"/>
    </row>
    <row r="739" spans="1:20" ht="18.75" customHeight="1">
      <c r="A739" s="89"/>
      <c r="B739" s="89"/>
      <c r="C739" s="145"/>
      <c r="D739" s="97" t="s">
        <v>187</v>
      </c>
      <c r="E739" s="51"/>
      <c r="F739" s="365"/>
      <c r="G739" s="217"/>
      <c r="H739" s="217"/>
      <c r="I739" s="26"/>
      <c r="J739" s="532"/>
      <c r="K739" s="19"/>
      <c r="L739" s="17"/>
      <c r="M739" s="17"/>
      <c r="N739" s="17"/>
      <c r="O739" s="17"/>
      <c r="P739" s="17"/>
      <c r="Q739" s="17"/>
      <c r="R739" s="17"/>
      <c r="S739" s="17"/>
      <c r="T739" s="17"/>
    </row>
    <row r="740" spans="1:20" ht="14.1" customHeight="1">
      <c r="A740" s="16"/>
      <c r="B740" s="16"/>
      <c r="C740" s="260"/>
      <c r="D740" s="261" t="s">
        <v>529</v>
      </c>
      <c r="E740" s="262"/>
      <c r="F740" s="263"/>
      <c r="G740" s="269"/>
      <c r="H740" s="269">
        <v>0</v>
      </c>
      <c r="I740" s="536">
        <f>SUM(K740:T740)</f>
        <v>0</v>
      </c>
      <c r="J740" s="533"/>
      <c r="K740" s="262"/>
      <c r="L740" s="252"/>
      <c r="M740" s="252"/>
      <c r="N740" s="252"/>
      <c r="O740" s="252"/>
      <c r="P740" s="252"/>
      <c r="Q740" s="252"/>
      <c r="R740" s="252"/>
      <c r="S740" s="252"/>
      <c r="T740" s="252"/>
    </row>
    <row r="741" spans="1:20" ht="14.1" customHeight="1">
      <c r="A741" s="153">
        <v>1</v>
      </c>
      <c r="B741" s="153" t="s">
        <v>843</v>
      </c>
      <c r="C741" s="167"/>
      <c r="D741" s="168" t="s">
        <v>844</v>
      </c>
      <c r="E741" s="169"/>
      <c r="F741" s="173"/>
      <c r="G741" s="222"/>
      <c r="H741" s="222"/>
      <c r="I741" s="26"/>
      <c r="J741" s="532"/>
      <c r="K741" s="169"/>
      <c r="L741" s="148"/>
      <c r="M741" s="22"/>
      <c r="N741" s="148"/>
      <c r="O741" s="148"/>
      <c r="P741" s="148"/>
      <c r="Q741" s="148"/>
      <c r="R741" s="148"/>
      <c r="S741" s="148"/>
      <c r="T741" s="148"/>
    </row>
    <row r="742" spans="1:20" ht="14.1" customHeight="1">
      <c r="A742" s="153"/>
      <c r="B742" s="153"/>
      <c r="C742" s="167"/>
      <c r="D742" s="364" t="s">
        <v>187</v>
      </c>
      <c r="E742" s="51"/>
      <c r="F742" s="365"/>
      <c r="G742" s="217"/>
      <c r="H742" s="217"/>
      <c r="I742" s="26"/>
      <c r="J742" s="532"/>
      <c r="K742" s="169"/>
      <c r="L742" s="148"/>
      <c r="M742" s="22"/>
      <c r="N742" s="148"/>
      <c r="O742" s="148"/>
      <c r="P742" s="148"/>
      <c r="Q742" s="148"/>
      <c r="R742" s="148"/>
      <c r="S742" s="148"/>
      <c r="T742" s="148"/>
    </row>
    <row r="743" spans="1:20" ht="14.1" customHeight="1">
      <c r="A743" s="153"/>
      <c r="B743" s="153"/>
      <c r="C743" s="167"/>
      <c r="D743" s="75" t="s">
        <v>845</v>
      </c>
      <c r="E743" s="149">
        <v>2</v>
      </c>
      <c r="F743" s="88">
        <v>221901</v>
      </c>
      <c r="G743" s="170">
        <v>27000</v>
      </c>
      <c r="H743" s="170">
        <v>45113</v>
      </c>
      <c r="I743" s="26">
        <f t="shared" ref="I743:I755" si="77">SUM(K743:T743)</f>
        <v>40891</v>
      </c>
      <c r="J743" s="532">
        <f t="shared" ref="J743:J755" si="78">I743/H743*100</f>
        <v>90.641278567153591</v>
      </c>
      <c r="K743" s="418">
        <v>13369</v>
      </c>
      <c r="L743" s="170">
        <v>7031</v>
      </c>
      <c r="M743" s="170">
        <v>18202</v>
      </c>
      <c r="N743" s="170"/>
      <c r="O743" s="170">
        <v>1590</v>
      </c>
      <c r="P743" s="170">
        <v>699</v>
      </c>
      <c r="Q743" s="170"/>
      <c r="R743" s="170"/>
      <c r="S743" s="170"/>
      <c r="T743" s="170"/>
    </row>
    <row r="744" spans="1:20" ht="14.1" customHeight="1">
      <c r="A744" s="153"/>
      <c r="B744" s="153"/>
      <c r="C744" s="167"/>
      <c r="D744" s="72" t="s">
        <v>2240</v>
      </c>
      <c r="E744" s="52">
        <v>1</v>
      </c>
      <c r="F744" s="12">
        <v>221912</v>
      </c>
      <c r="G744" s="52">
        <v>18394</v>
      </c>
      <c r="H744" s="52">
        <v>9644</v>
      </c>
      <c r="I744" s="26">
        <f t="shared" si="77"/>
        <v>7796</v>
      </c>
      <c r="J744" s="532">
        <f t="shared" si="78"/>
        <v>80.837826627955195</v>
      </c>
      <c r="K744" s="418">
        <v>161</v>
      </c>
      <c r="L744" s="170">
        <v>86</v>
      </c>
      <c r="M744" s="170">
        <v>4099</v>
      </c>
      <c r="N744" s="170"/>
      <c r="O744" s="170">
        <v>3450</v>
      </c>
      <c r="P744" s="170"/>
      <c r="Q744" s="170"/>
      <c r="R744" s="170"/>
      <c r="S744" s="170"/>
      <c r="T744" s="170"/>
    </row>
    <row r="745" spans="1:20" ht="14.1" customHeight="1">
      <c r="A745" s="153"/>
      <c r="B745" s="153"/>
      <c r="C745" s="167"/>
      <c r="D745" s="72" t="s">
        <v>1280</v>
      </c>
      <c r="E745" s="52">
        <v>2</v>
      </c>
      <c r="F745" s="12">
        <v>221916</v>
      </c>
      <c r="G745" s="52">
        <v>43109</v>
      </c>
      <c r="H745" s="52">
        <v>55359</v>
      </c>
      <c r="I745" s="26">
        <f t="shared" si="77"/>
        <v>54996</v>
      </c>
      <c r="J745" s="532">
        <f t="shared" si="78"/>
        <v>99.34428006286241</v>
      </c>
      <c r="K745" s="418">
        <v>806</v>
      </c>
      <c r="L745" s="170">
        <v>501</v>
      </c>
      <c r="M745" s="170">
        <v>13689</v>
      </c>
      <c r="N745" s="170"/>
      <c r="O745" s="170">
        <v>40000</v>
      </c>
      <c r="P745" s="170"/>
      <c r="Q745" s="170"/>
      <c r="R745" s="170"/>
      <c r="S745" s="170"/>
      <c r="T745" s="170"/>
    </row>
    <row r="746" spans="1:20" ht="14.1" customHeight="1">
      <c r="A746" s="153"/>
      <c r="B746" s="153"/>
      <c r="C746" s="167"/>
      <c r="D746" s="15" t="s">
        <v>1281</v>
      </c>
      <c r="E746" s="52">
        <v>1</v>
      </c>
      <c r="F746" s="12">
        <v>221950</v>
      </c>
      <c r="G746" s="52">
        <v>128520</v>
      </c>
      <c r="H746" s="52">
        <v>130095</v>
      </c>
      <c r="I746" s="26">
        <f t="shared" si="77"/>
        <v>126644</v>
      </c>
      <c r="J746" s="532">
        <f t="shared" si="78"/>
        <v>97.347323110034978</v>
      </c>
      <c r="K746" s="418">
        <v>99378</v>
      </c>
      <c r="L746" s="170">
        <v>26774</v>
      </c>
      <c r="M746" s="170">
        <v>492</v>
      </c>
      <c r="N746" s="170"/>
      <c r="O746" s="170"/>
      <c r="P746" s="170"/>
      <c r="Q746" s="170"/>
      <c r="R746" s="170"/>
      <c r="S746" s="170"/>
      <c r="T746" s="170"/>
    </row>
    <row r="747" spans="1:20" ht="14.1" customHeight="1">
      <c r="A747" s="153"/>
      <c r="B747" s="153"/>
      <c r="C747" s="167"/>
      <c r="D747" s="15" t="s">
        <v>2241</v>
      </c>
      <c r="E747" s="52">
        <v>2</v>
      </c>
      <c r="F747" s="12">
        <v>221904</v>
      </c>
      <c r="G747" s="52">
        <v>2000</v>
      </c>
      <c r="H747" s="52">
        <v>2000</v>
      </c>
      <c r="I747" s="26">
        <f t="shared" si="77"/>
        <v>1905</v>
      </c>
      <c r="J747" s="532">
        <f t="shared" si="78"/>
        <v>95.25</v>
      </c>
      <c r="K747" s="418"/>
      <c r="L747" s="170"/>
      <c r="M747" s="170">
        <v>1905</v>
      </c>
      <c r="N747" s="170"/>
      <c r="O747" s="170"/>
      <c r="P747" s="170"/>
      <c r="Q747" s="170"/>
      <c r="R747" s="170"/>
      <c r="S747" s="170"/>
      <c r="T747" s="170"/>
    </row>
    <row r="748" spans="1:20" ht="14.1" customHeight="1">
      <c r="A748" s="153"/>
      <c r="B748" s="153"/>
      <c r="C748" s="167"/>
      <c r="D748" s="21" t="s">
        <v>1071</v>
      </c>
      <c r="E748" s="22">
        <v>2</v>
      </c>
      <c r="F748" s="20">
        <v>221922</v>
      </c>
      <c r="G748" s="26">
        <v>6000</v>
      </c>
      <c r="H748" s="26">
        <v>6000</v>
      </c>
      <c r="I748" s="26">
        <f t="shared" si="77"/>
        <v>5792</v>
      </c>
      <c r="J748" s="532">
        <f t="shared" si="78"/>
        <v>96.533333333333331</v>
      </c>
      <c r="K748" s="418"/>
      <c r="L748" s="170"/>
      <c r="M748" s="170">
        <v>5792</v>
      </c>
      <c r="N748" s="170"/>
      <c r="O748" s="170"/>
      <c r="P748" s="170"/>
      <c r="Q748" s="170"/>
      <c r="R748" s="170"/>
      <c r="S748" s="170"/>
      <c r="T748" s="170"/>
    </row>
    <row r="749" spans="1:20" ht="14.1" customHeight="1">
      <c r="A749" s="153"/>
      <c r="B749" s="153"/>
      <c r="C749" s="167"/>
      <c r="D749" s="21" t="s">
        <v>1072</v>
      </c>
      <c r="E749" s="127">
        <v>2</v>
      </c>
      <c r="F749" s="20">
        <v>191139</v>
      </c>
      <c r="G749" s="26">
        <v>5965</v>
      </c>
      <c r="H749" s="26">
        <v>1465</v>
      </c>
      <c r="I749" s="26">
        <f t="shared" si="77"/>
        <v>965</v>
      </c>
      <c r="J749" s="532">
        <f t="shared" si="78"/>
        <v>65.870307167235495</v>
      </c>
      <c r="K749" s="418"/>
      <c r="L749" s="170"/>
      <c r="M749" s="170">
        <v>965</v>
      </c>
      <c r="N749" s="170"/>
      <c r="O749" s="170"/>
      <c r="P749" s="170"/>
      <c r="Q749" s="170"/>
      <c r="R749" s="170"/>
      <c r="S749" s="170"/>
      <c r="T749" s="170"/>
    </row>
    <row r="750" spans="1:20" ht="14.1" customHeight="1">
      <c r="A750" s="153"/>
      <c r="B750" s="153"/>
      <c r="C750" s="167"/>
      <c r="D750" s="21" t="s">
        <v>2007</v>
      </c>
      <c r="E750" s="127">
        <v>2</v>
      </c>
      <c r="F750" s="363">
        <v>221934</v>
      </c>
      <c r="G750" s="26">
        <v>13000</v>
      </c>
      <c r="H750" s="26">
        <v>15303</v>
      </c>
      <c r="I750" s="26">
        <f t="shared" si="77"/>
        <v>14669</v>
      </c>
      <c r="J750" s="532">
        <f t="shared" si="78"/>
        <v>95.857021499052479</v>
      </c>
      <c r="K750" s="418">
        <v>2778</v>
      </c>
      <c r="L750" s="170">
        <v>3711</v>
      </c>
      <c r="M750" s="170">
        <v>4714</v>
      </c>
      <c r="N750" s="170"/>
      <c r="O750" s="170">
        <v>1600</v>
      </c>
      <c r="P750" s="170">
        <v>1866</v>
      </c>
      <c r="Q750" s="170"/>
      <c r="R750" s="170"/>
      <c r="S750" s="170"/>
      <c r="T750" s="170"/>
    </row>
    <row r="751" spans="1:20" ht="14.1" customHeight="1">
      <c r="A751" s="153"/>
      <c r="B751" s="153"/>
      <c r="C751" s="167"/>
      <c r="D751" s="21" t="s">
        <v>1073</v>
      </c>
      <c r="E751" s="127">
        <v>2</v>
      </c>
      <c r="F751" s="20">
        <v>221927</v>
      </c>
      <c r="G751" s="26">
        <v>2000</v>
      </c>
      <c r="H751" s="26">
        <v>2000</v>
      </c>
      <c r="I751" s="26">
        <f t="shared" si="77"/>
        <v>2000</v>
      </c>
      <c r="J751" s="532">
        <f t="shared" si="78"/>
        <v>100</v>
      </c>
      <c r="K751" s="418"/>
      <c r="L751" s="170"/>
      <c r="M751" s="170"/>
      <c r="N751" s="170"/>
      <c r="O751" s="170">
        <v>2000</v>
      </c>
      <c r="P751" s="170"/>
      <c r="Q751" s="170"/>
      <c r="R751" s="170"/>
      <c r="S751" s="170"/>
      <c r="T751" s="170"/>
    </row>
    <row r="752" spans="1:20" ht="14.1" customHeight="1">
      <c r="A752" s="153"/>
      <c r="B752" s="153"/>
      <c r="C752" s="167"/>
      <c r="D752" s="374" t="s">
        <v>2242</v>
      </c>
      <c r="E752" s="127">
        <v>2</v>
      </c>
      <c r="F752" s="363">
        <v>221935</v>
      </c>
      <c r="G752" s="26">
        <v>40000</v>
      </c>
      <c r="H752" s="26">
        <v>23000</v>
      </c>
      <c r="I752" s="26">
        <f t="shared" si="77"/>
        <v>22730</v>
      </c>
      <c r="J752" s="532">
        <f t="shared" si="78"/>
        <v>98.826086956521735</v>
      </c>
      <c r="K752" s="418"/>
      <c r="L752" s="170"/>
      <c r="M752" s="170"/>
      <c r="N752" s="170"/>
      <c r="O752" s="170">
        <v>22730</v>
      </c>
      <c r="P752" s="170"/>
      <c r="Q752" s="170"/>
      <c r="R752" s="170"/>
      <c r="S752" s="170"/>
      <c r="T752" s="170"/>
    </row>
    <row r="753" spans="1:20" ht="14.1" customHeight="1">
      <c r="A753" s="153"/>
      <c r="B753" s="153"/>
      <c r="C753" s="167"/>
      <c r="D753" s="21" t="s">
        <v>144</v>
      </c>
      <c r="E753" s="22">
        <v>2</v>
      </c>
      <c r="F753" s="20">
        <v>191110</v>
      </c>
      <c r="G753" s="26">
        <v>15180</v>
      </c>
      <c r="H753" s="26">
        <v>16848</v>
      </c>
      <c r="I753" s="26">
        <f t="shared" si="77"/>
        <v>15654</v>
      </c>
      <c r="J753" s="532">
        <f t="shared" si="78"/>
        <v>92.913105413105413</v>
      </c>
      <c r="K753" s="418">
        <v>8075</v>
      </c>
      <c r="L753" s="170">
        <v>3664</v>
      </c>
      <c r="M753" s="170">
        <v>3555</v>
      </c>
      <c r="N753" s="170"/>
      <c r="O753" s="170">
        <v>360</v>
      </c>
      <c r="P753" s="170"/>
      <c r="Q753" s="170"/>
      <c r="R753" s="170"/>
      <c r="S753" s="170"/>
      <c r="T753" s="170"/>
    </row>
    <row r="754" spans="1:20" ht="22.5" customHeight="1">
      <c r="A754" s="153"/>
      <c r="B754" s="153"/>
      <c r="C754" s="167"/>
      <c r="D754" s="86" t="s">
        <v>731</v>
      </c>
      <c r="E754" s="127">
        <v>2</v>
      </c>
      <c r="F754" s="12">
        <v>221932</v>
      </c>
      <c r="G754" s="52">
        <v>5000</v>
      </c>
      <c r="H754" s="52">
        <v>5000</v>
      </c>
      <c r="I754" s="26">
        <f t="shared" si="77"/>
        <v>5000</v>
      </c>
      <c r="J754" s="532">
        <f t="shared" si="78"/>
        <v>100</v>
      </c>
      <c r="K754" s="418"/>
      <c r="L754" s="170"/>
      <c r="M754" s="170"/>
      <c r="N754" s="170"/>
      <c r="O754" s="170">
        <v>5000</v>
      </c>
      <c r="P754" s="170"/>
      <c r="Q754" s="170"/>
      <c r="R754" s="170"/>
      <c r="S754" s="170"/>
      <c r="T754" s="170"/>
    </row>
    <row r="755" spans="1:20" ht="15" customHeight="1">
      <c r="A755" s="153"/>
      <c r="B755" s="153"/>
      <c r="C755" s="167"/>
      <c r="D755" s="86" t="s">
        <v>732</v>
      </c>
      <c r="E755" s="127">
        <v>2</v>
      </c>
      <c r="F755" s="12">
        <v>221933</v>
      </c>
      <c r="G755" s="52">
        <v>1500</v>
      </c>
      <c r="H755" s="52">
        <v>1500</v>
      </c>
      <c r="I755" s="26">
        <f t="shared" si="77"/>
        <v>584</v>
      </c>
      <c r="J755" s="532">
        <f t="shared" si="78"/>
        <v>38.93333333333333</v>
      </c>
      <c r="K755" s="418"/>
      <c r="L755" s="170"/>
      <c r="M755" s="170">
        <v>584</v>
      </c>
      <c r="N755" s="170"/>
      <c r="O755" s="170"/>
      <c r="P755" s="170"/>
      <c r="Q755" s="170"/>
      <c r="R755" s="170"/>
      <c r="S755" s="170"/>
      <c r="T755" s="170"/>
    </row>
    <row r="756" spans="1:20" ht="14.1" customHeight="1">
      <c r="A756" s="153"/>
      <c r="B756" s="153"/>
      <c r="C756" s="167"/>
      <c r="D756" s="21" t="s">
        <v>1074</v>
      </c>
      <c r="E756" s="127"/>
      <c r="F756" s="363"/>
      <c r="G756" s="26"/>
      <c r="H756" s="26"/>
      <c r="I756" s="26"/>
      <c r="J756" s="532"/>
      <c r="K756" s="418"/>
      <c r="L756" s="22"/>
      <c r="M756" s="14"/>
      <c r="N756" s="14"/>
      <c r="O756" s="14"/>
      <c r="P756" s="22"/>
      <c r="Q756" s="22"/>
      <c r="R756" s="22"/>
      <c r="S756" s="22"/>
      <c r="T756" s="22"/>
    </row>
    <row r="757" spans="1:20" ht="14.1" customHeight="1">
      <c r="A757" s="153"/>
      <c r="B757" s="153"/>
      <c r="C757" s="167"/>
      <c r="D757" s="21" t="s">
        <v>1075</v>
      </c>
      <c r="E757" s="22">
        <v>2</v>
      </c>
      <c r="F757" s="20">
        <v>191301</v>
      </c>
      <c r="G757" s="26">
        <v>35000</v>
      </c>
      <c r="H757" s="26">
        <v>35400</v>
      </c>
      <c r="I757" s="26">
        <f>SUM(K757:T757)</f>
        <v>35400</v>
      </c>
      <c r="J757" s="532">
        <f>I757/H757*100</f>
        <v>100</v>
      </c>
      <c r="K757" s="418"/>
      <c r="L757" s="170"/>
      <c r="M757" s="170"/>
      <c r="N757" s="170"/>
      <c r="O757" s="170">
        <v>35400</v>
      </c>
      <c r="P757" s="170"/>
      <c r="Q757" s="170"/>
      <c r="R757" s="170"/>
      <c r="S757" s="170"/>
      <c r="T757" s="170"/>
    </row>
    <row r="758" spans="1:20" ht="14.1" customHeight="1">
      <c r="A758" s="153"/>
      <c r="B758" s="153"/>
      <c r="C758" s="167"/>
      <c r="D758" s="21" t="s">
        <v>1076</v>
      </c>
      <c r="E758" s="22">
        <v>2</v>
      </c>
      <c r="F758" s="20">
        <v>191302</v>
      </c>
      <c r="G758" s="26">
        <v>10000</v>
      </c>
      <c r="H758" s="26">
        <v>9600</v>
      </c>
      <c r="I758" s="26">
        <f>SUM(K758:T758)</f>
        <v>9436</v>
      </c>
      <c r="J758" s="532">
        <f>I758/H758*100</f>
        <v>98.291666666666671</v>
      </c>
      <c r="K758" s="418"/>
      <c r="L758" s="170"/>
      <c r="M758" s="170">
        <v>9436</v>
      </c>
      <c r="N758" s="170"/>
      <c r="O758" s="170"/>
      <c r="P758" s="170"/>
      <c r="Q758" s="170"/>
      <c r="R758" s="170"/>
      <c r="S758" s="170"/>
      <c r="T758" s="170"/>
    </row>
    <row r="759" spans="1:20" ht="14.1" customHeight="1">
      <c r="A759" s="153"/>
      <c r="B759" s="153"/>
      <c r="C759" s="167"/>
      <c r="D759" s="373" t="s">
        <v>733</v>
      </c>
      <c r="E759" s="22">
        <v>2</v>
      </c>
      <c r="F759" s="20">
        <v>191303</v>
      </c>
      <c r="G759" s="26">
        <v>500</v>
      </c>
      <c r="H759" s="26">
        <v>500</v>
      </c>
      <c r="I759" s="26">
        <f>SUM(K759:T759)</f>
        <v>500</v>
      </c>
      <c r="J759" s="532">
        <f>I759/H759*100</f>
        <v>100</v>
      </c>
      <c r="K759" s="418"/>
      <c r="L759" s="170"/>
      <c r="M759" s="170"/>
      <c r="N759" s="170"/>
      <c r="O759" s="170">
        <v>500</v>
      </c>
      <c r="P759" s="170"/>
      <c r="Q759" s="170"/>
      <c r="R759" s="170"/>
      <c r="S759" s="170"/>
      <c r="T759" s="170"/>
    </row>
    <row r="760" spans="1:20" ht="14.1" customHeight="1">
      <c r="A760" s="153"/>
      <c r="B760" s="153"/>
      <c r="C760" s="167"/>
      <c r="D760" s="72" t="s">
        <v>137</v>
      </c>
      <c r="E760" s="52"/>
      <c r="F760" s="12"/>
      <c r="G760" s="52"/>
      <c r="H760" s="52"/>
      <c r="I760" s="26"/>
      <c r="J760" s="532"/>
      <c r="K760" s="418"/>
      <c r="L760" s="149"/>
      <c r="M760" s="14"/>
      <c r="N760" s="149"/>
      <c r="O760" s="149"/>
      <c r="P760" s="171"/>
      <c r="Q760" s="171"/>
      <c r="R760" s="171"/>
      <c r="S760" s="171"/>
      <c r="T760" s="171"/>
    </row>
    <row r="761" spans="1:20" ht="14.1" customHeight="1">
      <c r="A761" s="153"/>
      <c r="B761" s="153"/>
      <c r="C761" s="167"/>
      <c r="D761" s="98" t="s">
        <v>1114</v>
      </c>
      <c r="E761" s="172">
        <v>2</v>
      </c>
      <c r="F761" s="194">
        <v>221951</v>
      </c>
      <c r="G761" s="215">
        <v>15000</v>
      </c>
      <c r="H761" s="215">
        <v>15025</v>
      </c>
      <c r="I761" s="26">
        <f>SUM(K761:T761)</f>
        <v>14295</v>
      </c>
      <c r="J761" s="532">
        <f>I761/H761*100</f>
        <v>95.141430948419298</v>
      </c>
      <c r="K761" s="418"/>
      <c r="L761" s="170"/>
      <c r="M761" s="170">
        <v>193</v>
      </c>
      <c r="N761" s="170"/>
      <c r="O761" s="170">
        <v>13902</v>
      </c>
      <c r="P761" s="170"/>
      <c r="Q761" s="170"/>
      <c r="R761" s="170">
        <v>200</v>
      </c>
      <c r="S761" s="170"/>
      <c r="T761" s="170"/>
    </row>
    <row r="762" spans="1:20" ht="14.1" customHeight="1">
      <c r="A762" s="153"/>
      <c r="B762" s="153"/>
      <c r="C762" s="173"/>
      <c r="D762" s="174" t="s">
        <v>1024</v>
      </c>
      <c r="E762" s="52">
        <v>2</v>
      </c>
      <c r="F762" s="12" t="s">
        <v>1138</v>
      </c>
      <c r="G762" s="52">
        <v>36325</v>
      </c>
      <c r="H762" s="52">
        <v>35090</v>
      </c>
      <c r="I762" s="26">
        <f>SUM(K762:T762)</f>
        <v>17626</v>
      </c>
      <c r="J762" s="532">
        <f>I762/H762*100</f>
        <v>50.230834995725282</v>
      </c>
      <c r="K762" s="418">
        <v>1004</v>
      </c>
      <c r="L762" s="170">
        <v>538</v>
      </c>
      <c r="M762" s="170">
        <v>4672</v>
      </c>
      <c r="N762" s="170"/>
      <c r="O762" s="170">
        <v>11036</v>
      </c>
      <c r="P762" s="170">
        <v>219</v>
      </c>
      <c r="Q762" s="170"/>
      <c r="R762" s="170">
        <v>157</v>
      </c>
      <c r="S762" s="170"/>
      <c r="T762" s="170"/>
    </row>
    <row r="763" spans="1:20" ht="14.1" customHeight="1">
      <c r="A763" s="153"/>
      <c r="B763" s="153"/>
      <c r="C763" s="167"/>
      <c r="D763" s="72" t="s">
        <v>1077</v>
      </c>
      <c r="E763" s="52"/>
      <c r="F763" s="12"/>
      <c r="G763" s="52"/>
      <c r="H763" s="52"/>
      <c r="I763" s="26"/>
      <c r="J763" s="532"/>
      <c r="K763" s="418"/>
      <c r="L763" s="149"/>
      <c r="M763" s="149"/>
      <c r="N763" s="149"/>
      <c r="O763" s="149"/>
      <c r="P763" s="171"/>
      <c r="Q763" s="171"/>
      <c r="R763" s="171"/>
      <c r="S763" s="171"/>
      <c r="T763" s="171"/>
    </row>
    <row r="764" spans="1:20" ht="14.1" customHeight="1">
      <c r="A764" s="153"/>
      <c r="B764" s="153"/>
      <c r="C764" s="167"/>
      <c r="D764" s="72" t="s">
        <v>1078</v>
      </c>
      <c r="E764" s="52">
        <v>2</v>
      </c>
      <c r="F764" s="12">
        <v>221929</v>
      </c>
      <c r="G764" s="52">
        <v>22750</v>
      </c>
      <c r="H764" s="52">
        <v>22750</v>
      </c>
      <c r="I764" s="26">
        <f>SUM(K764:T764)</f>
        <v>22250</v>
      </c>
      <c r="J764" s="532">
        <f>I764/H764*100</f>
        <v>97.802197802197796</v>
      </c>
      <c r="K764" s="418"/>
      <c r="L764" s="170"/>
      <c r="M764" s="170"/>
      <c r="N764" s="170"/>
      <c r="O764" s="170">
        <v>22250</v>
      </c>
      <c r="P764" s="170"/>
      <c r="Q764" s="170"/>
      <c r="R764" s="170"/>
      <c r="S764" s="170"/>
      <c r="T764" s="170"/>
    </row>
    <row r="765" spans="1:20" ht="14.1" customHeight="1">
      <c r="A765" s="153"/>
      <c r="B765" s="153"/>
      <c r="C765" s="175"/>
      <c r="D765" s="72" t="s">
        <v>1079</v>
      </c>
      <c r="E765" s="52"/>
      <c r="F765" s="12"/>
      <c r="G765" s="52"/>
      <c r="H765" s="52"/>
      <c r="I765" s="26"/>
      <c r="J765" s="532"/>
      <c r="K765" s="418"/>
      <c r="L765" s="149"/>
      <c r="M765" s="149"/>
      <c r="N765" s="149"/>
      <c r="O765" s="149"/>
      <c r="P765" s="171"/>
      <c r="Q765" s="171"/>
      <c r="R765" s="171"/>
      <c r="S765" s="171"/>
      <c r="T765" s="171"/>
    </row>
    <row r="766" spans="1:20" ht="14.1" customHeight="1">
      <c r="A766" s="153"/>
      <c r="B766" s="153"/>
      <c r="C766" s="175"/>
      <c r="D766" s="72" t="s">
        <v>1080</v>
      </c>
      <c r="E766" s="52">
        <v>1</v>
      </c>
      <c r="F766" s="12">
        <v>221909</v>
      </c>
      <c r="G766" s="52">
        <v>22223</v>
      </c>
      <c r="H766" s="52">
        <v>16223</v>
      </c>
      <c r="I766" s="26">
        <f>SUM(K766:T766)</f>
        <v>14390</v>
      </c>
      <c r="J766" s="532">
        <f>I766/H766*100</f>
        <v>88.701226653516613</v>
      </c>
      <c r="K766" s="418"/>
      <c r="L766" s="170"/>
      <c r="M766" s="170"/>
      <c r="N766" s="170"/>
      <c r="O766" s="149">
        <v>14390</v>
      </c>
      <c r="P766" s="170"/>
      <c r="Q766" s="170"/>
      <c r="R766" s="170"/>
      <c r="S766" s="170"/>
      <c r="T766" s="170"/>
    </row>
    <row r="767" spans="1:20" ht="14.1" customHeight="1">
      <c r="A767" s="153"/>
      <c r="B767" s="153"/>
      <c r="C767" s="167"/>
      <c r="D767" s="72" t="s">
        <v>1081</v>
      </c>
      <c r="E767" s="52">
        <v>1</v>
      </c>
      <c r="F767" s="12">
        <v>221913</v>
      </c>
      <c r="G767" s="52">
        <v>44870</v>
      </c>
      <c r="H767" s="52">
        <v>49842</v>
      </c>
      <c r="I767" s="26">
        <f>SUM(K767:T767)</f>
        <v>32305</v>
      </c>
      <c r="J767" s="532">
        <f>I767/H767*100</f>
        <v>64.81481481481481</v>
      </c>
      <c r="K767" s="418">
        <v>290</v>
      </c>
      <c r="L767" s="170">
        <v>152</v>
      </c>
      <c r="M767" s="170">
        <v>31463</v>
      </c>
      <c r="N767" s="170"/>
      <c r="O767" s="170">
        <v>400</v>
      </c>
      <c r="P767" s="170"/>
      <c r="Q767" s="170"/>
      <c r="R767" s="170"/>
      <c r="S767" s="170"/>
      <c r="T767" s="170"/>
    </row>
    <row r="768" spans="1:20" ht="24.95" customHeight="1">
      <c r="A768" s="153"/>
      <c r="B768" s="153"/>
      <c r="C768" s="167"/>
      <c r="D768" s="398" t="s">
        <v>1082</v>
      </c>
      <c r="E768" s="52">
        <v>2</v>
      </c>
      <c r="F768" s="12">
        <v>221914</v>
      </c>
      <c r="G768" s="52">
        <v>5000</v>
      </c>
      <c r="H768" s="52">
        <v>5000</v>
      </c>
      <c r="I768" s="26">
        <f>SUM(K768:T768)</f>
        <v>5000</v>
      </c>
      <c r="J768" s="532">
        <f>I768/H768*100</f>
        <v>100</v>
      </c>
      <c r="K768" s="418"/>
      <c r="L768" s="170"/>
      <c r="M768" s="170"/>
      <c r="N768" s="170"/>
      <c r="O768" s="170">
        <v>5000</v>
      </c>
      <c r="P768" s="170"/>
      <c r="Q768" s="170"/>
      <c r="R768" s="170"/>
      <c r="S768" s="170"/>
      <c r="T768" s="170"/>
    </row>
    <row r="769" spans="1:147" ht="15.95" customHeight="1">
      <c r="A769" s="153"/>
      <c r="B769" s="153"/>
      <c r="C769" s="167"/>
      <c r="D769" s="15" t="s">
        <v>189</v>
      </c>
      <c r="E769" s="214"/>
      <c r="F769" s="193"/>
      <c r="G769" s="214"/>
      <c r="H769" s="214"/>
      <c r="I769" s="26"/>
      <c r="J769" s="532"/>
      <c r="K769" s="418"/>
      <c r="L769" s="149"/>
      <c r="M769" s="149"/>
      <c r="N769" s="149"/>
      <c r="O769" s="149"/>
      <c r="P769" s="171"/>
      <c r="Q769" s="171"/>
      <c r="R769" s="171"/>
      <c r="S769" s="171"/>
      <c r="T769" s="171"/>
    </row>
    <row r="770" spans="1:147" ht="14.1" customHeight="1">
      <c r="A770" s="153"/>
      <c r="B770" s="153"/>
      <c r="C770" s="167"/>
      <c r="D770" s="398" t="s">
        <v>734</v>
      </c>
      <c r="E770" s="52">
        <v>2</v>
      </c>
      <c r="F770" s="193">
        <v>221937</v>
      </c>
      <c r="G770" s="214">
        <v>500</v>
      </c>
      <c r="H770" s="214">
        <v>500</v>
      </c>
      <c r="I770" s="26">
        <f>SUM(K770:T770)</f>
        <v>500</v>
      </c>
      <c r="J770" s="532">
        <f>I770/H770*100</f>
        <v>100</v>
      </c>
      <c r="K770" s="418"/>
      <c r="L770" s="170"/>
      <c r="M770" s="170"/>
      <c r="N770" s="170"/>
      <c r="O770" s="170">
        <v>500</v>
      </c>
      <c r="P770" s="170"/>
      <c r="Q770" s="170"/>
      <c r="R770" s="170"/>
      <c r="S770" s="170"/>
      <c r="T770" s="170"/>
    </row>
    <row r="771" spans="1:147" ht="14.1" customHeight="1">
      <c r="A771" s="153"/>
      <c r="B771" s="153"/>
      <c r="C771" s="167"/>
      <c r="D771" s="398" t="s">
        <v>735</v>
      </c>
      <c r="E771" s="52">
        <v>2</v>
      </c>
      <c r="F771" s="193">
        <v>221936</v>
      </c>
      <c r="G771" s="214">
        <v>500</v>
      </c>
      <c r="H771" s="214">
        <v>0</v>
      </c>
      <c r="I771" s="26">
        <f>SUM(K771:T771)</f>
        <v>0</v>
      </c>
      <c r="J771" s="532"/>
      <c r="K771" s="418"/>
      <c r="L771" s="170"/>
      <c r="M771" s="170"/>
      <c r="N771" s="170"/>
      <c r="O771" s="170"/>
      <c r="P771" s="170"/>
      <c r="Q771" s="170"/>
      <c r="R771" s="170"/>
      <c r="S771" s="170"/>
      <c r="T771" s="170"/>
    </row>
    <row r="772" spans="1:147" ht="14.1" customHeight="1">
      <c r="A772" s="153"/>
      <c r="B772" s="153"/>
      <c r="C772" s="167"/>
      <c r="D772" s="398" t="s">
        <v>736</v>
      </c>
      <c r="E772" s="52">
        <v>2</v>
      </c>
      <c r="F772" s="193">
        <v>221938</v>
      </c>
      <c r="G772" s="214">
        <v>500</v>
      </c>
      <c r="H772" s="214">
        <v>1500</v>
      </c>
      <c r="I772" s="26">
        <f>SUM(K772:T772)</f>
        <v>1500</v>
      </c>
      <c r="J772" s="532">
        <f>I772/H772*100</f>
        <v>100</v>
      </c>
      <c r="K772" s="418"/>
      <c r="L772" s="170"/>
      <c r="M772" s="170">
        <v>1500</v>
      </c>
      <c r="N772" s="170"/>
      <c r="O772" s="170"/>
      <c r="P772" s="170"/>
      <c r="Q772" s="170"/>
      <c r="R772" s="170"/>
      <c r="S772" s="170"/>
      <c r="T772" s="170"/>
    </row>
    <row r="773" spans="1:147" ht="14.1" customHeight="1">
      <c r="A773" s="153"/>
      <c r="B773" s="153"/>
      <c r="C773" s="167"/>
      <c r="D773" s="398" t="s">
        <v>1805</v>
      </c>
      <c r="E773" s="52">
        <v>2</v>
      </c>
      <c r="F773" s="12">
        <v>131506</v>
      </c>
      <c r="G773" s="52"/>
      <c r="H773" s="52">
        <v>1000</v>
      </c>
      <c r="I773" s="26">
        <f>SUM(K773:T773)</f>
        <v>800</v>
      </c>
      <c r="J773" s="532">
        <f>I773/H773*100</f>
        <v>80</v>
      </c>
      <c r="K773" s="418"/>
      <c r="L773" s="170"/>
      <c r="M773" s="170"/>
      <c r="N773" s="170"/>
      <c r="O773" s="170">
        <v>800</v>
      </c>
      <c r="P773" s="170"/>
      <c r="Q773" s="170"/>
      <c r="R773" s="170"/>
      <c r="S773" s="170"/>
      <c r="T773" s="170"/>
    </row>
    <row r="774" spans="1:147" ht="14.1" customHeight="1">
      <c r="A774" s="16"/>
      <c r="B774" s="16"/>
      <c r="C774" s="260"/>
      <c r="D774" s="266" t="s">
        <v>1083</v>
      </c>
      <c r="E774" s="270"/>
      <c r="F774" s="263"/>
      <c r="G774" s="269">
        <f>SUM(G743:G773)</f>
        <v>500836</v>
      </c>
      <c r="H774" s="269">
        <f>SUM(H743:H773)</f>
        <v>505757</v>
      </c>
      <c r="I774" s="269">
        <f>SUM(I743:I773)</f>
        <v>453628</v>
      </c>
      <c r="J774" s="531">
        <f>I774/H774*100</f>
        <v>89.692876223166465</v>
      </c>
      <c r="K774" s="269">
        <f t="shared" ref="K774:T774" si="79">SUM(K743:K773)</f>
        <v>125861</v>
      </c>
      <c r="L774" s="269">
        <f t="shared" si="79"/>
        <v>42457</v>
      </c>
      <c r="M774" s="269">
        <f t="shared" si="79"/>
        <v>101261</v>
      </c>
      <c r="N774" s="269">
        <f t="shared" si="79"/>
        <v>0</v>
      </c>
      <c r="O774" s="269">
        <f t="shared" si="79"/>
        <v>180908</v>
      </c>
      <c r="P774" s="269">
        <f t="shared" si="79"/>
        <v>2784</v>
      </c>
      <c r="Q774" s="269">
        <f t="shared" si="79"/>
        <v>0</v>
      </c>
      <c r="R774" s="269">
        <f t="shared" si="79"/>
        <v>357</v>
      </c>
      <c r="S774" s="269">
        <f t="shared" si="79"/>
        <v>0</v>
      </c>
      <c r="T774" s="269">
        <f t="shared" si="79"/>
        <v>0</v>
      </c>
    </row>
    <row r="775" spans="1:147" ht="14.1" customHeight="1">
      <c r="A775" s="89"/>
      <c r="B775" s="89"/>
      <c r="C775" s="399"/>
      <c r="D775" s="400" t="s">
        <v>842</v>
      </c>
      <c r="E775" s="176"/>
      <c r="F775" s="198"/>
      <c r="G775" s="218"/>
      <c r="H775" s="218"/>
      <c r="I775" s="26"/>
      <c r="J775" s="532"/>
      <c r="K775" s="218"/>
      <c r="L775" s="177"/>
      <c r="M775" s="177"/>
      <c r="N775" s="177"/>
      <c r="O775" s="177"/>
      <c r="P775" s="177"/>
      <c r="Q775" s="177"/>
      <c r="R775" s="177"/>
      <c r="S775" s="177"/>
      <c r="T775" s="177"/>
    </row>
    <row r="776" spans="1:147" ht="14.1" customHeight="1">
      <c r="A776" s="153"/>
      <c r="B776" s="153"/>
      <c r="C776" s="88" t="s">
        <v>680</v>
      </c>
      <c r="D776" s="967" t="s">
        <v>1084</v>
      </c>
      <c r="E776" s="90"/>
      <c r="F776" s="20">
        <v>222904</v>
      </c>
      <c r="G776" s="26">
        <v>7500</v>
      </c>
      <c r="H776" s="26">
        <v>2500</v>
      </c>
      <c r="I776" s="26">
        <f t="shared" ref="I776:I783" si="80">SUM(K776:T776)</f>
        <v>1201</v>
      </c>
      <c r="J776" s="532">
        <f t="shared" ref="J776:J784" si="81">I776/H776*100</f>
        <v>48.04</v>
      </c>
      <c r="K776" s="90"/>
      <c r="L776" s="22"/>
      <c r="M776" s="22"/>
      <c r="N776" s="22"/>
      <c r="O776" s="22"/>
      <c r="P776" s="22"/>
      <c r="Q776" s="22"/>
      <c r="R776" s="22">
        <v>1201</v>
      </c>
      <c r="S776" s="22"/>
      <c r="T776" s="22"/>
    </row>
    <row r="777" spans="1:147" ht="14.1" customHeight="1">
      <c r="A777" s="153"/>
      <c r="B777" s="153"/>
      <c r="C777" s="88" t="s">
        <v>681</v>
      </c>
      <c r="D777" s="139" t="s">
        <v>737</v>
      </c>
      <c r="E777" s="205"/>
      <c r="F777" s="224">
        <v>172918</v>
      </c>
      <c r="G777" s="225">
        <v>163000</v>
      </c>
      <c r="H777" s="225">
        <v>163000</v>
      </c>
      <c r="I777" s="26">
        <f t="shared" si="80"/>
        <v>163000</v>
      </c>
      <c r="J777" s="532">
        <f t="shared" si="81"/>
        <v>100</v>
      </c>
      <c r="K777" s="90"/>
      <c r="L777" s="22"/>
      <c r="M777" s="22"/>
      <c r="N777" s="22"/>
      <c r="O777" s="22"/>
      <c r="P777" s="22">
        <v>163000</v>
      </c>
      <c r="Q777" s="22"/>
      <c r="R777" s="22"/>
      <c r="S777" s="22"/>
      <c r="T777" s="22"/>
    </row>
    <row r="778" spans="1:147" ht="14.1" customHeight="1">
      <c r="A778" s="153"/>
      <c r="B778" s="153"/>
      <c r="C778" s="88" t="s">
        <v>682</v>
      </c>
      <c r="D778" s="154" t="s">
        <v>738</v>
      </c>
      <c r="E778" s="90"/>
      <c r="F778" s="197">
        <v>222906</v>
      </c>
      <c r="G778" s="217">
        <v>1000</v>
      </c>
      <c r="H778" s="217">
        <v>1000</v>
      </c>
      <c r="I778" s="26">
        <f t="shared" si="80"/>
        <v>956</v>
      </c>
      <c r="J778" s="532">
        <f t="shared" si="81"/>
        <v>95.6</v>
      </c>
      <c r="K778" s="90"/>
      <c r="L778" s="22"/>
      <c r="M778" s="22">
        <v>32</v>
      </c>
      <c r="N778" s="22"/>
      <c r="O778" s="22"/>
      <c r="P778" s="22">
        <v>924</v>
      </c>
      <c r="Q778" s="22"/>
      <c r="R778" s="22"/>
      <c r="S778" s="22"/>
      <c r="T778" s="22"/>
    </row>
    <row r="779" spans="1:147" ht="14.1" customHeight="1">
      <c r="A779" s="153"/>
      <c r="B779" s="153"/>
      <c r="C779" s="88" t="s">
        <v>669</v>
      </c>
      <c r="D779" s="100" t="s">
        <v>739</v>
      </c>
      <c r="E779" s="90"/>
      <c r="F779" s="197">
        <v>222907</v>
      </c>
      <c r="G779" s="217">
        <v>1500</v>
      </c>
      <c r="H779" s="217">
        <v>1500</v>
      </c>
      <c r="I779" s="26">
        <f t="shared" si="80"/>
        <v>489</v>
      </c>
      <c r="J779" s="532">
        <f t="shared" si="81"/>
        <v>32.6</v>
      </c>
      <c r="K779" s="90"/>
      <c r="L779" s="22"/>
      <c r="M779" s="22"/>
      <c r="N779" s="22"/>
      <c r="O779" s="22"/>
      <c r="P779" s="22">
        <v>489</v>
      </c>
      <c r="Q779" s="22"/>
      <c r="R779" s="22"/>
      <c r="S779" s="22"/>
      <c r="T779" s="22"/>
    </row>
    <row r="780" spans="1:147" ht="14.1" customHeight="1">
      <c r="A780" s="153"/>
      <c r="B780" s="153"/>
      <c r="C780" s="88" t="s">
        <v>670</v>
      </c>
      <c r="D780" s="100" t="s">
        <v>740</v>
      </c>
      <c r="E780" s="90"/>
      <c r="F780" s="197">
        <v>222908</v>
      </c>
      <c r="G780" s="217">
        <v>2500</v>
      </c>
      <c r="H780" s="217">
        <v>2500</v>
      </c>
      <c r="I780" s="26">
        <f t="shared" si="80"/>
        <v>2500</v>
      </c>
      <c r="J780" s="532">
        <f t="shared" si="81"/>
        <v>100</v>
      </c>
      <c r="K780" s="90"/>
      <c r="L780" s="22"/>
      <c r="M780" s="22"/>
      <c r="N780" s="22"/>
      <c r="O780" s="22"/>
      <c r="P780" s="22">
        <v>2500</v>
      </c>
      <c r="Q780" s="22"/>
      <c r="R780" s="22"/>
      <c r="S780" s="22"/>
      <c r="T780" s="22"/>
    </row>
    <row r="781" spans="1:147" ht="14.1" customHeight="1">
      <c r="A781" s="153"/>
      <c r="B781" s="153"/>
      <c r="C781" s="12" t="s">
        <v>741</v>
      </c>
      <c r="D781" s="100" t="s">
        <v>742</v>
      </c>
      <c r="E781" s="90"/>
      <c r="F781" s="193">
        <v>222909</v>
      </c>
      <c r="G781" s="214"/>
      <c r="H781" s="214">
        <v>1990</v>
      </c>
      <c r="I781" s="26">
        <f t="shared" si="80"/>
        <v>1990</v>
      </c>
      <c r="J781" s="532">
        <f t="shared" si="81"/>
        <v>100</v>
      </c>
      <c r="K781" s="90"/>
      <c r="L781" s="22"/>
      <c r="M781" s="22"/>
      <c r="N781" s="22"/>
      <c r="O781" s="22"/>
      <c r="P781" s="22">
        <v>1990</v>
      </c>
      <c r="Q781" s="22"/>
      <c r="R781" s="22"/>
      <c r="S781" s="22"/>
      <c r="T781" s="22"/>
    </row>
    <row r="782" spans="1:147" ht="27" customHeight="1">
      <c r="A782" s="153"/>
      <c r="B782" s="153"/>
      <c r="C782" s="12" t="s">
        <v>1547</v>
      </c>
      <c r="D782" s="620" t="s">
        <v>1629</v>
      </c>
      <c r="E782" s="13"/>
      <c r="F782" s="12">
        <v>222910</v>
      </c>
      <c r="G782" s="214"/>
      <c r="H782" s="214">
        <v>12192</v>
      </c>
      <c r="I782" s="26">
        <f t="shared" si="80"/>
        <v>0</v>
      </c>
      <c r="J782" s="532">
        <f t="shared" si="81"/>
        <v>0</v>
      </c>
      <c r="K782" s="90"/>
      <c r="L782" s="22"/>
      <c r="M782" s="22"/>
      <c r="N782" s="22"/>
      <c r="O782" s="22"/>
      <c r="P782" s="22"/>
      <c r="Q782" s="22"/>
      <c r="R782" s="22"/>
      <c r="S782" s="22"/>
      <c r="T782" s="22"/>
    </row>
    <row r="783" spans="1:147" ht="14.1" customHeight="1">
      <c r="A783" s="153"/>
      <c r="B783" s="153"/>
      <c r="C783" s="12" t="s">
        <v>730</v>
      </c>
      <c r="D783" s="620" t="s">
        <v>1630</v>
      </c>
      <c r="E783" s="13"/>
      <c r="F783" s="12">
        <v>222911</v>
      </c>
      <c r="G783" s="214"/>
      <c r="H783" s="214">
        <v>2870</v>
      </c>
      <c r="I783" s="26">
        <f t="shared" si="80"/>
        <v>2870</v>
      </c>
      <c r="J783" s="532">
        <f t="shared" si="81"/>
        <v>100</v>
      </c>
      <c r="K783" s="90"/>
      <c r="L783" s="22"/>
      <c r="M783" s="22"/>
      <c r="N783" s="22"/>
      <c r="O783" s="22"/>
      <c r="P783" s="22">
        <v>2870</v>
      </c>
      <c r="Q783" s="22"/>
      <c r="R783" s="22"/>
      <c r="S783" s="22"/>
      <c r="T783" s="22"/>
    </row>
    <row r="784" spans="1:147" s="179" customFormat="1" ht="14.1" customHeight="1">
      <c r="A784" s="16"/>
      <c r="B784" s="16"/>
      <c r="C784" s="260"/>
      <c r="D784" s="261" t="s">
        <v>1574</v>
      </c>
      <c r="E784" s="262"/>
      <c r="F784" s="263"/>
      <c r="G784" s="269">
        <f>SUM(G774:G783)</f>
        <v>676336</v>
      </c>
      <c r="H784" s="269">
        <f>SUM(H774:H783)</f>
        <v>693309</v>
      </c>
      <c r="I784" s="269">
        <f>SUM(I774:I783)</f>
        <v>626634</v>
      </c>
      <c r="J784" s="531">
        <f t="shared" si="81"/>
        <v>90.38307594449229</v>
      </c>
      <c r="K784" s="262">
        <f t="shared" ref="K784:T784" si="82">SUM(K774:K783)</f>
        <v>125861</v>
      </c>
      <c r="L784" s="262">
        <f t="shared" si="82"/>
        <v>42457</v>
      </c>
      <c r="M784" s="262">
        <f t="shared" si="82"/>
        <v>101293</v>
      </c>
      <c r="N784" s="262">
        <f t="shared" si="82"/>
        <v>0</v>
      </c>
      <c r="O784" s="262">
        <f t="shared" si="82"/>
        <v>180908</v>
      </c>
      <c r="P784" s="262">
        <f t="shared" si="82"/>
        <v>174557</v>
      </c>
      <c r="Q784" s="262">
        <f t="shared" si="82"/>
        <v>0</v>
      </c>
      <c r="R784" s="262">
        <f t="shared" si="82"/>
        <v>1558</v>
      </c>
      <c r="S784" s="262">
        <f t="shared" si="82"/>
        <v>0</v>
      </c>
      <c r="T784" s="262">
        <f t="shared" si="82"/>
        <v>0</v>
      </c>
      <c r="U784" s="178"/>
      <c r="V784" s="178"/>
      <c r="W784" s="178"/>
      <c r="X784" s="178"/>
      <c r="Y784" s="178"/>
      <c r="Z784" s="178"/>
      <c r="AA784" s="178"/>
      <c r="AB784" s="178"/>
      <c r="AC784" s="178"/>
      <c r="AD784" s="178"/>
      <c r="AE784" s="178"/>
      <c r="AF784" s="178"/>
      <c r="AG784" s="178"/>
      <c r="AH784" s="178"/>
      <c r="AI784" s="178"/>
      <c r="AJ784" s="178"/>
      <c r="AK784" s="178"/>
      <c r="AL784" s="178"/>
      <c r="AM784" s="178"/>
      <c r="AN784" s="178"/>
      <c r="AO784" s="178"/>
      <c r="AP784" s="178"/>
      <c r="AQ784" s="178"/>
      <c r="AR784" s="178"/>
      <c r="AS784" s="178"/>
      <c r="AT784" s="178"/>
      <c r="AU784" s="178"/>
      <c r="AV784" s="178"/>
      <c r="AW784" s="178"/>
      <c r="AX784" s="178"/>
      <c r="AY784" s="178"/>
      <c r="AZ784" s="178"/>
      <c r="BA784" s="178"/>
      <c r="BB784" s="178"/>
      <c r="BC784" s="178"/>
      <c r="BD784" s="178"/>
      <c r="BE784" s="178"/>
      <c r="BF784" s="178"/>
      <c r="BG784" s="178"/>
      <c r="BH784" s="178"/>
      <c r="BI784" s="178"/>
      <c r="BJ784" s="178"/>
      <c r="BK784" s="178"/>
      <c r="BL784" s="178"/>
      <c r="BM784" s="178"/>
      <c r="BN784" s="178"/>
      <c r="BO784" s="178"/>
      <c r="BP784" s="178"/>
      <c r="BQ784" s="178"/>
      <c r="BR784" s="178"/>
      <c r="BS784" s="178"/>
      <c r="BT784" s="178"/>
      <c r="BU784" s="178"/>
      <c r="BV784" s="178"/>
      <c r="BW784" s="178"/>
      <c r="BX784" s="178"/>
      <c r="BY784" s="178"/>
      <c r="BZ784" s="178"/>
      <c r="CA784" s="178"/>
      <c r="CB784" s="178"/>
      <c r="CC784" s="178"/>
      <c r="CD784" s="178"/>
      <c r="CE784" s="178"/>
      <c r="CF784" s="178"/>
      <c r="CG784" s="178"/>
      <c r="CH784" s="178"/>
      <c r="CI784" s="178"/>
      <c r="CJ784" s="178"/>
      <c r="CK784" s="178"/>
      <c r="CL784" s="178"/>
      <c r="CM784" s="178"/>
      <c r="CN784" s="178"/>
      <c r="CO784" s="178"/>
      <c r="CP784" s="178"/>
      <c r="CQ784" s="178"/>
      <c r="CR784" s="178"/>
      <c r="CS784" s="178"/>
      <c r="CT784" s="178"/>
      <c r="CU784" s="178"/>
      <c r="CV784" s="178"/>
      <c r="CW784" s="178"/>
      <c r="CX784" s="178"/>
      <c r="CY784" s="178"/>
      <c r="CZ784" s="178"/>
      <c r="DA784" s="178"/>
      <c r="DB784" s="178"/>
      <c r="DC784" s="178"/>
      <c r="DD784" s="178"/>
      <c r="DE784" s="178"/>
      <c r="DF784" s="178"/>
      <c r="DG784" s="178"/>
      <c r="DH784" s="178"/>
      <c r="DI784" s="178"/>
      <c r="DJ784" s="178"/>
      <c r="DK784" s="178"/>
      <c r="DL784" s="178"/>
      <c r="DM784" s="178"/>
      <c r="DN784" s="178"/>
      <c r="DO784" s="178"/>
      <c r="DP784" s="178"/>
      <c r="DQ784" s="178"/>
      <c r="DR784" s="178"/>
      <c r="DS784" s="178"/>
      <c r="DT784" s="178"/>
      <c r="DU784" s="178"/>
      <c r="DV784" s="178"/>
      <c r="DW784" s="178"/>
      <c r="DX784" s="178"/>
      <c r="DY784" s="178"/>
      <c r="DZ784" s="178"/>
      <c r="EA784" s="178"/>
      <c r="EB784" s="178"/>
      <c r="EC784" s="178"/>
      <c r="ED784" s="178"/>
      <c r="EE784" s="178"/>
      <c r="EF784" s="178"/>
      <c r="EG784" s="178"/>
      <c r="EH784" s="178"/>
      <c r="EI784" s="178"/>
      <c r="EJ784" s="178"/>
      <c r="EK784" s="178"/>
      <c r="EL784" s="178"/>
      <c r="EM784" s="178"/>
      <c r="EN784" s="178"/>
      <c r="EO784" s="178"/>
      <c r="EP784" s="178"/>
      <c r="EQ784" s="178"/>
    </row>
    <row r="785" spans="1:20" ht="14.1" customHeight="1">
      <c r="A785" s="91">
        <v>1</v>
      </c>
      <c r="B785" s="91">
        <v>30</v>
      </c>
      <c r="C785" s="163"/>
      <c r="D785" s="25" t="s">
        <v>1085</v>
      </c>
      <c r="E785" s="90"/>
      <c r="F785" s="197"/>
      <c r="G785" s="217"/>
      <c r="H785" s="217"/>
      <c r="I785" s="26"/>
      <c r="J785" s="532"/>
      <c r="K785" s="90"/>
      <c r="L785" s="22"/>
      <c r="M785" s="22"/>
      <c r="N785" s="22"/>
      <c r="O785" s="22"/>
      <c r="P785" s="22"/>
      <c r="Q785" s="22"/>
      <c r="R785" s="22"/>
      <c r="S785" s="22"/>
      <c r="T785" s="22"/>
    </row>
    <row r="786" spans="1:20" ht="14.1" customHeight="1">
      <c r="A786" s="91"/>
      <c r="B786" s="91">
        <v>31</v>
      </c>
      <c r="C786" s="163"/>
      <c r="D786" s="25" t="s">
        <v>640</v>
      </c>
      <c r="E786" s="24"/>
      <c r="F786" s="197">
        <v>311901</v>
      </c>
      <c r="G786" s="217">
        <v>9000</v>
      </c>
      <c r="H786" s="217">
        <v>2435</v>
      </c>
      <c r="I786" s="26">
        <f>SUM(K786:T786)</f>
        <v>0</v>
      </c>
      <c r="J786" s="532">
        <f>I786/H786*100</f>
        <v>0</v>
      </c>
      <c r="K786" s="90"/>
      <c r="L786" s="22"/>
      <c r="M786" s="22"/>
      <c r="N786" s="22"/>
      <c r="O786" s="22"/>
      <c r="P786" s="22"/>
      <c r="Q786" s="22"/>
      <c r="R786" s="22"/>
      <c r="S786" s="22"/>
      <c r="T786" s="22"/>
    </row>
    <row r="787" spans="1:20" ht="14.1" customHeight="1">
      <c r="A787" s="20"/>
      <c r="B787" s="20">
        <v>32</v>
      </c>
      <c r="C787" s="151"/>
      <c r="D787" s="25" t="s">
        <v>208</v>
      </c>
      <c r="E787" s="90"/>
      <c r="F787" s="197"/>
      <c r="G787" s="217"/>
      <c r="H787" s="217"/>
      <c r="I787" s="26"/>
      <c r="J787" s="532"/>
      <c r="K787" s="90"/>
      <c r="L787" s="22"/>
      <c r="M787" s="22"/>
      <c r="N787" s="22"/>
      <c r="O787" s="22"/>
      <c r="P787" s="22"/>
      <c r="Q787" s="22"/>
      <c r="R787" s="22"/>
      <c r="S787" s="22"/>
      <c r="T787" s="22"/>
    </row>
    <row r="788" spans="1:20" ht="14.1" customHeight="1">
      <c r="A788" s="20"/>
      <c r="B788" s="20"/>
      <c r="C788" s="151"/>
      <c r="D788" s="21" t="s">
        <v>1086</v>
      </c>
      <c r="E788" s="22">
        <v>1</v>
      </c>
      <c r="F788" s="20">
        <v>321907</v>
      </c>
      <c r="G788" s="26">
        <v>30000</v>
      </c>
      <c r="H788" s="26"/>
      <c r="I788" s="26">
        <f t="shared" ref="I788:I794" si="83">SUM(K788:T788)</f>
        <v>0</v>
      </c>
      <c r="J788" s="532"/>
      <c r="K788" s="90"/>
      <c r="L788" s="22"/>
      <c r="M788" s="22"/>
      <c r="N788" s="22"/>
      <c r="O788" s="22"/>
      <c r="P788" s="22"/>
      <c r="Q788" s="22"/>
      <c r="R788" s="22"/>
      <c r="S788" s="22"/>
      <c r="T788" s="22"/>
    </row>
    <row r="789" spans="1:20" ht="12.95" customHeight="1">
      <c r="A789" s="491"/>
      <c r="B789" s="491"/>
      <c r="C789" s="491"/>
      <c r="D789" s="180" t="s">
        <v>1115</v>
      </c>
      <c r="E789" s="181">
        <v>1</v>
      </c>
      <c r="F789" s="202">
        <v>321903</v>
      </c>
      <c r="G789" s="181">
        <v>20000</v>
      </c>
      <c r="H789" s="26">
        <v>24445</v>
      </c>
      <c r="I789" s="26">
        <f t="shared" si="83"/>
        <v>0</v>
      </c>
      <c r="J789" s="532">
        <f t="shared" ref="J789:J794" si="84">I789/H789*100</f>
        <v>0</v>
      </c>
      <c r="K789" s="90"/>
      <c r="L789" s="491"/>
      <c r="M789" s="181"/>
      <c r="N789" s="492"/>
      <c r="O789" s="22"/>
      <c r="P789" s="491"/>
      <c r="Q789" s="491"/>
      <c r="R789" s="491"/>
      <c r="S789" s="491"/>
      <c r="T789" s="181"/>
    </row>
    <row r="790" spans="1:20" ht="14.1" customHeight="1">
      <c r="A790" s="20"/>
      <c r="B790" s="20"/>
      <c r="C790" s="151"/>
      <c r="D790" s="21" t="s">
        <v>1087</v>
      </c>
      <c r="E790" s="127">
        <v>1</v>
      </c>
      <c r="F790" s="20">
        <v>321908</v>
      </c>
      <c r="G790" s="26">
        <v>20000</v>
      </c>
      <c r="H790" s="181">
        <v>3256</v>
      </c>
      <c r="I790" s="26">
        <f t="shared" si="83"/>
        <v>0</v>
      </c>
      <c r="J790" s="532">
        <f t="shared" si="84"/>
        <v>0</v>
      </c>
      <c r="K790" s="90"/>
      <c r="L790" s="22"/>
      <c r="M790" s="22"/>
      <c r="N790" s="22"/>
      <c r="O790" s="22"/>
      <c r="P790" s="22"/>
      <c r="Q790" s="22"/>
      <c r="R790" s="22"/>
      <c r="S790" s="22"/>
      <c r="T790" s="22"/>
    </row>
    <row r="791" spans="1:20" ht="14.1" customHeight="1">
      <c r="A791" s="20"/>
      <c r="B791" s="20"/>
      <c r="C791" s="151"/>
      <c r="D791" s="374" t="s">
        <v>743</v>
      </c>
      <c r="E791" s="127">
        <v>1</v>
      </c>
      <c r="F791" s="20">
        <v>321932</v>
      </c>
      <c r="G791" s="26">
        <v>10000</v>
      </c>
      <c r="H791" s="26">
        <v>1400</v>
      </c>
      <c r="I791" s="26">
        <f t="shared" si="83"/>
        <v>0</v>
      </c>
      <c r="J791" s="532">
        <f t="shared" si="84"/>
        <v>0</v>
      </c>
      <c r="K791" s="90"/>
      <c r="L791" s="22"/>
      <c r="M791" s="22"/>
      <c r="N791" s="22"/>
      <c r="O791" s="22"/>
      <c r="P791" s="22"/>
      <c r="Q791" s="22"/>
      <c r="R791" s="22"/>
      <c r="S791" s="22"/>
      <c r="T791" s="22"/>
    </row>
    <row r="792" spans="1:20" ht="15" customHeight="1">
      <c r="A792" s="20"/>
      <c r="B792" s="20"/>
      <c r="C792" s="151"/>
      <c r="D792" s="368" t="s">
        <v>744</v>
      </c>
      <c r="E792" s="137">
        <v>1</v>
      </c>
      <c r="F792" s="194">
        <v>321933</v>
      </c>
      <c r="G792" s="215">
        <v>122662</v>
      </c>
      <c r="H792" s="26">
        <v>5659</v>
      </c>
      <c r="I792" s="26">
        <f t="shared" si="83"/>
        <v>0</v>
      </c>
      <c r="J792" s="532">
        <f t="shared" si="84"/>
        <v>0</v>
      </c>
      <c r="K792" s="90"/>
      <c r="L792" s="22"/>
      <c r="M792" s="22"/>
      <c r="N792" s="22"/>
      <c r="O792" s="22"/>
      <c r="P792" s="22"/>
      <c r="Q792" s="22"/>
      <c r="R792" s="22"/>
      <c r="S792" s="22"/>
      <c r="T792" s="22"/>
    </row>
    <row r="793" spans="1:20" ht="15" customHeight="1">
      <c r="A793" s="20"/>
      <c r="B793" s="20"/>
      <c r="C793" s="151"/>
      <c r="D793" s="401" t="s">
        <v>745</v>
      </c>
      <c r="E793" s="137">
        <v>1</v>
      </c>
      <c r="F793" s="194">
        <v>321934</v>
      </c>
      <c r="G793" s="215">
        <v>1213</v>
      </c>
      <c r="H793" s="215">
        <v>597</v>
      </c>
      <c r="I793" s="26">
        <f t="shared" si="83"/>
        <v>0</v>
      </c>
      <c r="J793" s="532">
        <f t="shared" si="84"/>
        <v>0</v>
      </c>
      <c r="K793" s="90"/>
      <c r="L793" s="22"/>
      <c r="M793" s="22"/>
      <c r="N793" s="22"/>
      <c r="O793" s="22"/>
      <c r="P793" s="22"/>
      <c r="Q793" s="22"/>
      <c r="R793" s="22"/>
      <c r="S793" s="22"/>
      <c r="T793" s="22"/>
    </row>
    <row r="794" spans="1:20" ht="18" customHeight="1">
      <c r="A794" s="20"/>
      <c r="B794" s="20"/>
      <c r="C794" s="151"/>
      <c r="D794" s="99" t="s">
        <v>1088</v>
      </c>
      <c r="E794" s="137">
        <v>1</v>
      </c>
      <c r="F794" s="194">
        <v>321911</v>
      </c>
      <c r="G794" s="215">
        <v>40000</v>
      </c>
      <c r="H794" s="215">
        <v>190000</v>
      </c>
      <c r="I794" s="26">
        <f t="shared" si="83"/>
        <v>0</v>
      </c>
      <c r="J794" s="532">
        <f t="shared" si="84"/>
        <v>0</v>
      </c>
      <c r="K794" s="90"/>
      <c r="L794" s="22"/>
      <c r="M794" s="22"/>
      <c r="N794" s="22"/>
      <c r="O794" s="22"/>
      <c r="P794" s="22"/>
      <c r="Q794" s="22"/>
      <c r="R794" s="22"/>
      <c r="S794" s="22"/>
      <c r="T794" s="22"/>
    </row>
    <row r="795" spans="1:20" ht="28.5" customHeight="1">
      <c r="A795" s="20"/>
      <c r="B795" s="20"/>
      <c r="C795" s="151"/>
      <c r="D795" s="136" t="s">
        <v>1089</v>
      </c>
      <c r="E795" s="137"/>
      <c r="F795" s="371"/>
      <c r="G795" s="215"/>
      <c r="H795" s="215"/>
      <c r="I795" s="26"/>
      <c r="J795" s="532"/>
      <c r="K795" s="90"/>
      <c r="L795" s="22"/>
      <c r="M795" s="22"/>
      <c r="N795" s="22"/>
      <c r="O795" s="22"/>
      <c r="P795" s="22"/>
      <c r="Q795" s="22"/>
      <c r="R795" s="22"/>
      <c r="S795" s="22"/>
      <c r="T795" s="22"/>
    </row>
    <row r="796" spans="1:20" ht="14.1" customHeight="1">
      <c r="A796" s="20"/>
      <c r="B796" s="20"/>
      <c r="C796" s="151"/>
      <c r="D796" s="15" t="s">
        <v>1090</v>
      </c>
      <c r="E796" s="165">
        <v>2</v>
      </c>
      <c r="F796" s="12">
        <v>321953</v>
      </c>
      <c r="G796" s="52">
        <v>4005</v>
      </c>
      <c r="H796" s="52">
        <v>0</v>
      </c>
      <c r="I796" s="26">
        <f>SUM(K796:T796)</f>
        <v>0</v>
      </c>
      <c r="J796" s="532"/>
      <c r="K796" s="90"/>
      <c r="L796" s="22"/>
      <c r="M796" s="22"/>
      <c r="N796" s="22"/>
      <c r="O796" s="22"/>
      <c r="P796" s="22"/>
      <c r="Q796" s="22"/>
      <c r="R796" s="22"/>
      <c r="S796" s="22"/>
      <c r="T796" s="22"/>
    </row>
    <row r="797" spans="1:20" ht="14.1" customHeight="1">
      <c r="A797" s="20"/>
      <c r="B797" s="20"/>
      <c r="C797" s="151"/>
      <c r="D797" s="21" t="s">
        <v>1091</v>
      </c>
      <c r="E797" s="127">
        <v>2</v>
      </c>
      <c r="F797" s="20">
        <v>321954</v>
      </c>
      <c r="G797" s="26">
        <v>810</v>
      </c>
      <c r="H797" s="26">
        <v>0</v>
      </c>
      <c r="I797" s="26">
        <f>SUM(K797:T797)</f>
        <v>0</v>
      </c>
      <c r="J797" s="532"/>
      <c r="K797" s="90"/>
      <c r="L797" s="22"/>
      <c r="M797" s="22"/>
      <c r="N797" s="22"/>
      <c r="O797" s="22"/>
      <c r="P797" s="22"/>
      <c r="Q797" s="22"/>
      <c r="R797" s="22"/>
      <c r="S797" s="22"/>
      <c r="T797" s="22"/>
    </row>
    <row r="798" spans="1:20" ht="14.1" customHeight="1">
      <c r="A798" s="20"/>
      <c r="B798" s="20"/>
      <c r="C798" s="151"/>
      <c r="D798" s="98" t="s">
        <v>1092</v>
      </c>
      <c r="E798" s="137">
        <v>2</v>
      </c>
      <c r="F798" s="194">
        <v>321906</v>
      </c>
      <c r="G798" s="215">
        <v>3600</v>
      </c>
      <c r="H798" s="215">
        <v>627</v>
      </c>
      <c r="I798" s="26">
        <f>SUM(K798:T798)</f>
        <v>0</v>
      </c>
      <c r="J798" s="532">
        <f>I798/H798*100</f>
        <v>0</v>
      </c>
      <c r="K798" s="90"/>
      <c r="L798" s="22"/>
      <c r="M798" s="22"/>
      <c r="N798" s="22"/>
      <c r="O798" s="22"/>
      <c r="P798" s="22"/>
      <c r="Q798" s="22"/>
      <c r="R798" s="22"/>
      <c r="S798" s="22"/>
      <c r="T798" s="22"/>
    </row>
    <row r="799" spans="1:20" ht="24.95" customHeight="1">
      <c r="A799" s="20"/>
      <c r="B799" s="20"/>
      <c r="C799" s="151"/>
      <c r="D799" s="136" t="s">
        <v>1093</v>
      </c>
      <c r="E799" s="137"/>
      <c r="F799" s="371"/>
      <c r="G799" s="215"/>
      <c r="H799" s="215"/>
      <c r="I799" s="26"/>
      <c r="J799" s="532"/>
      <c r="K799" s="90"/>
      <c r="L799" s="22"/>
      <c r="M799" s="22"/>
      <c r="N799" s="22"/>
      <c r="O799" s="22"/>
      <c r="P799" s="22"/>
      <c r="Q799" s="22"/>
      <c r="R799" s="22"/>
      <c r="S799" s="22"/>
      <c r="T799" s="22"/>
    </row>
    <row r="800" spans="1:20" ht="14.1" customHeight="1">
      <c r="A800" s="20"/>
      <c r="B800" s="20"/>
      <c r="C800" s="151"/>
      <c r="D800" s="21" t="s">
        <v>746</v>
      </c>
      <c r="E800" s="127">
        <v>2</v>
      </c>
      <c r="F800" s="20">
        <v>321958</v>
      </c>
      <c r="G800" s="26">
        <v>4500</v>
      </c>
      <c r="H800" s="26">
        <v>0</v>
      </c>
      <c r="I800" s="26">
        <f>SUM(K800:T800)</f>
        <v>0</v>
      </c>
      <c r="J800" s="532"/>
      <c r="K800" s="90"/>
      <c r="L800" s="22"/>
      <c r="M800" s="22"/>
      <c r="N800" s="22"/>
      <c r="O800" s="22"/>
      <c r="P800" s="22"/>
      <c r="Q800" s="22"/>
      <c r="R800" s="22"/>
      <c r="S800" s="22"/>
      <c r="T800" s="22"/>
    </row>
    <row r="801" spans="1:20" ht="14.1" customHeight="1">
      <c r="A801" s="20"/>
      <c r="B801" s="20"/>
      <c r="C801" s="151"/>
      <c r="D801" s="98" t="s">
        <v>1094</v>
      </c>
      <c r="E801" s="137">
        <v>2</v>
      </c>
      <c r="F801" s="194">
        <v>321956</v>
      </c>
      <c r="G801" s="215">
        <v>2000</v>
      </c>
      <c r="H801" s="215">
        <v>0</v>
      </c>
      <c r="I801" s="26">
        <f>SUM(K801:T801)</f>
        <v>0</v>
      </c>
      <c r="J801" s="532"/>
      <c r="K801" s="90"/>
      <c r="L801" s="22"/>
      <c r="M801" s="22"/>
      <c r="N801" s="22"/>
      <c r="O801" s="22"/>
      <c r="P801" s="22"/>
      <c r="Q801" s="22"/>
      <c r="R801" s="22"/>
      <c r="S801" s="22"/>
      <c r="T801" s="22"/>
    </row>
    <row r="802" spans="1:20" ht="24.95" customHeight="1">
      <c r="A802" s="20"/>
      <c r="B802" s="20"/>
      <c r="C802" s="151"/>
      <c r="D802" s="136" t="s">
        <v>1095</v>
      </c>
      <c r="E802" s="137"/>
      <c r="F802" s="371"/>
      <c r="G802" s="215"/>
      <c r="H802" s="215"/>
      <c r="I802" s="26"/>
      <c r="J802" s="532"/>
      <c r="K802" s="90"/>
      <c r="L802" s="22"/>
      <c r="M802" s="22"/>
      <c r="N802" s="22"/>
      <c r="O802" s="22"/>
      <c r="P802" s="22"/>
      <c r="Q802" s="22"/>
      <c r="R802" s="22"/>
      <c r="S802" s="22"/>
      <c r="T802" s="22"/>
    </row>
    <row r="803" spans="1:20" ht="14.1" customHeight="1">
      <c r="A803" s="20"/>
      <c r="B803" s="20"/>
      <c r="C803" s="151"/>
      <c r="D803" s="21" t="s">
        <v>1096</v>
      </c>
      <c r="E803" s="127">
        <v>2</v>
      </c>
      <c r="F803" s="20">
        <v>321959</v>
      </c>
      <c r="G803" s="26">
        <v>4500</v>
      </c>
      <c r="H803" s="26">
        <v>0</v>
      </c>
      <c r="I803" s="26">
        <f>SUM(K803:T803)</f>
        <v>0</v>
      </c>
      <c r="J803" s="532"/>
      <c r="K803" s="90"/>
      <c r="L803" s="22"/>
      <c r="M803" s="22"/>
      <c r="N803" s="22"/>
      <c r="O803" s="22"/>
      <c r="P803" s="22"/>
      <c r="Q803" s="22"/>
      <c r="R803" s="22"/>
      <c r="S803" s="22"/>
      <c r="T803" s="22"/>
    </row>
    <row r="804" spans="1:20" ht="25.5" customHeight="1">
      <c r="A804" s="20"/>
      <c r="B804" s="20"/>
      <c r="C804" s="151"/>
      <c r="D804" s="136" t="s">
        <v>1097</v>
      </c>
      <c r="E804" s="137"/>
      <c r="F804" s="371"/>
      <c r="G804" s="215"/>
      <c r="H804" s="215"/>
      <c r="I804" s="26"/>
      <c r="J804" s="532"/>
      <c r="K804" s="90"/>
      <c r="L804" s="22"/>
      <c r="M804" s="22"/>
      <c r="N804" s="22"/>
      <c r="O804" s="22"/>
      <c r="P804" s="22"/>
      <c r="Q804" s="22"/>
      <c r="R804" s="22"/>
      <c r="S804" s="22"/>
      <c r="T804" s="22"/>
    </row>
    <row r="805" spans="1:20" ht="15" customHeight="1">
      <c r="A805" s="20"/>
      <c r="B805" s="20"/>
      <c r="C805" s="151"/>
      <c r="D805" s="98" t="s">
        <v>1098</v>
      </c>
      <c r="E805" s="137">
        <v>2</v>
      </c>
      <c r="F805" s="194">
        <v>321960</v>
      </c>
      <c r="G805" s="215">
        <v>1980</v>
      </c>
      <c r="H805" s="215">
        <v>0</v>
      </c>
      <c r="I805" s="26">
        <f>SUM(K805:T805)</f>
        <v>0</v>
      </c>
      <c r="J805" s="532"/>
      <c r="K805" s="90"/>
      <c r="L805" s="22"/>
      <c r="M805" s="22"/>
      <c r="N805" s="22"/>
      <c r="O805" s="22"/>
      <c r="P805" s="22"/>
      <c r="Q805" s="22"/>
      <c r="R805" s="22"/>
      <c r="S805" s="22"/>
      <c r="T805" s="22"/>
    </row>
    <row r="806" spans="1:20" ht="24" customHeight="1">
      <c r="A806" s="20"/>
      <c r="B806" s="20"/>
      <c r="C806" s="151"/>
      <c r="D806" s="182" t="s">
        <v>1099</v>
      </c>
      <c r="E806" s="183"/>
      <c r="F806" s="402"/>
      <c r="G806" s="223"/>
      <c r="H806" s="223"/>
      <c r="I806" s="26"/>
      <c r="J806" s="532"/>
      <c r="K806" s="90"/>
      <c r="L806" s="22"/>
      <c r="M806" s="22"/>
      <c r="N806" s="22"/>
      <c r="O806" s="22"/>
      <c r="P806" s="22"/>
      <c r="Q806" s="22"/>
      <c r="R806" s="22"/>
      <c r="S806" s="22"/>
      <c r="T806" s="22"/>
    </row>
    <row r="807" spans="1:20" ht="15" customHeight="1">
      <c r="A807" s="20"/>
      <c r="B807" s="20"/>
      <c r="C807" s="151"/>
      <c r="D807" s="86" t="s">
        <v>1100</v>
      </c>
      <c r="E807" s="137">
        <v>1</v>
      </c>
      <c r="F807" s="194">
        <v>321961</v>
      </c>
      <c r="G807" s="215">
        <v>2500</v>
      </c>
      <c r="H807" s="215">
        <v>0</v>
      </c>
      <c r="I807" s="26">
        <f>SUM(K807:T807)</f>
        <v>0</v>
      </c>
      <c r="J807" s="532"/>
      <c r="K807" s="90"/>
      <c r="L807" s="22"/>
      <c r="M807" s="22"/>
      <c r="N807" s="22"/>
      <c r="O807" s="22"/>
      <c r="P807" s="22"/>
      <c r="Q807" s="22"/>
      <c r="R807" s="22"/>
      <c r="S807" s="22"/>
      <c r="T807" s="22"/>
    </row>
    <row r="808" spans="1:20" ht="15" customHeight="1">
      <c r="A808" s="20"/>
      <c r="B808" s="20"/>
      <c r="C808" s="151"/>
      <c r="D808" s="86" t="s">
        <v>1101</v>
      </c>
      <c r="E808" s="137">
        <v>1</v>
      </c>
      <c r="F808" s="194">
        <v>321909</v>
      </c>
      <c r="G808" s="215">
        <v>45000</v>
      </c>
      <c r="H808" s="215">
        <v>45000</v>
      </c>
      <c r="I808" s="26">
        <f>SUM(K808:T808)</f>
        <v>0</v>
      </c>
      <c r="J808" s="532">
        <f>I808/H808*100</f>
        <v>0</v>
      </c>
      <c r="K808" s="90"/>
      <c r="L808" s="22"/>
      <c r="M808" s="22"/>
      <c r="N808" s="22"/>
      <c r="O808" s="22"/>
      <c r="P808" s="22"/>
      <c r="Q808" s="22"/>
      <c r="R808" s="22"/>
      <c r="S808" s="22"/>
      <c r="T808" s="22"/>
    </row>
    <row r="809" spans="1:20" ht="14.1" customHeight="1">
      <c r="A809" s="20"/>
      <c r="B809" s="20"/>
      <c r="C809" s="151"/>
      <c r="D809" s="73" t="s">
        <v>1019</v>
      </c>
      <c r="E809" s="22"/>
      <c r="F809" s="20"/>
      <c r="G809" s="26"/>
      <c r="H809" s="26"/>
      <c r="I809" s="26"/>
      <c r="J809" s="532"/>
      <c r="K809" s="90"/>
      <c r="L809" s="22"/>
      <c r="M809" s="22"/>
      <c r="N809" s="22"/>
      <c r="O809" s="22"/>
      <c r="P809" s="22"/>
      <c r="Q809" s="22"/>
      <c r="R809" s="22"/>
      <c r="S809" s="22"/>
      <c r="T809" s="22"/>
    </row>
    <row r="810" spans="1:20" ht="14.1" customHeight="1">
      <c r="A810" s="20"/>
      <c r="B810" s="20"/>
      <c r="C810" s="151" t="s">
        <v>635</v>
      </c>
      <c r="D810" s="80" t="s">
        <v>656</v>
      </c>
      <c r="E810" s="22"/>
      <c r="F810" s="20">
        <v>324902</v>
      </c>
      <c r="G810" s="26">
        <v>10000</v>
      </c>
      <c r="H810" s="26">
        <v>1404</v>
      </c>
      <c r="I810" s="26">
        <f>SUM(K810:T810)</f>
        <v>0</v>
      </c>
      <c r="J810" s="532">
        <f>I810/H810*100</f>
        <v>0</v>
      </c>
      <c r="K810" s="90"/>
      <c r="L810" s="22"/>
      <c r="M810" s="22"/>
      <c r="N810" s="22"/>
      <c r="O810" s="22"/>
      <c r="P810" s="22"/>
      <c r="Q810" s="22"/>
      <c r="R810" s="22"/>
      <c r="S810" s="22"/>
      <c r="T810" s="22"/>
    </row>
    <row r="811" spans="1:20" ht="15.95" customHeight="1">
      <c r="A811" s="16"/>
      <c r="B811" s="16"/>
      <c r="C811" s="260"/>
      <c r="D811" s="261" t="s">
        <v>209</v>
      </c>
      <c r="E811" s="262"/>
      <c r="F811" s="263"/>
      <c r="G811" s="269">
        <f>SUM(G786:G810)</f>
        <v>331770</v>
      </c>
      <c r="H811" s="269">
        <f>SUM(H786:H810)</f>
        <v>274823</v>
      </c>
      <c r="I811" s="269">
        <f>SUM(I786:I810)</f>
        <v>0</v>
      </c>
      <c r="J811" s="531">
        <f>I811/H811*100</f>
        <v>0</v>
      </c>
      <c r="K811" s="262">
        <f t="shared" ref="K811:T811" si="85">SUM(K785:K810)</f>
        <v>0</v>
      </c>
      <c r="L811" s="262">
        <f t="shared" si="85"/>
        <v>0</v>
      </c>
      <c r="M811" s="262">
        <f t="shared" si="85"/>
        <v>0</v>
      </c>
      <c r="N811" s="262">
        <f t="shared" si="85"/>
        <v>0</v>
      </c>
      <c r="O811" s="262">
        <f t="shared" si="85"/>
        <v>0</v>
      </c>
      <c r="P811" s="262">
        <f t="shared" si="85"/>
        <v>0</v>
      </c>
      <c r="Q811" s="262">
        <f t="shared" si="85"/>
        <v>0</v>
      </c>
      <c r="R811" s="262">
        <f t="shared" si="85"/>
        <v>0</v>
      </c>
      <c r="S811" s="262">
        <f t="shared" si="85"/>
        <v>0</v>
      </c>
      <c r="T811" s="262">
        <f t="shared" si="85"/>
        <v>0</v>
      </c>
    </row>
    <row r="812" spans="1:20" ht="15.95" customHeight="1">
      <c r="A812" s="16"/>
      <c r="B812" s="16"/>
      <c r="C812" s="260"/>
      <c r="D812" s="403" t="s">
        <v>200</v>
      </c>
      <c r="E812" s="493"/>
      <c r="F812" s="494"/>
      <c r="G812" s="407">
        <f>SUM(G49+G234+G248+G517+G643+G675+G699+G737+G740+G784+G811)</f>
        <v>10661626</v>
      </c>
      <c r="H812" s="407">
        <f>SUM(H49+H234+H248+H517+H643+H675+H699+H737+H740+H784+H811)</f>
        <v>18616932</v>
      </c>
      <c r="I812" s="407">
        <f>SUM(I49+I234+I248+I517+I643+I675+I699+I737+I740+I784+I811)</f>
        <v>8572339</v>
      </c>
      <c r="J812" s="531">
        <f>I812/H812*100</f>
        <v>46.045927438527471</v>
      </c>
      <c r="K812" s="407">
        <f t="shared" ref="K812:T812" si="86">SUM(K49+K234+K248+K517+K643+K675+K699+K737+K740+K784+K811)</f>
        <v>136093</v>
      </c>
      <c r="L812" s="271">
        <f t="shared" si="86"/>
        <v>49712</v>
      </c>
      <c r="M812" s="271">
        <f t="shared" si="86"/>
        <v>2200050</v>
      </c>
      <c r="N812" s="271">
        <f t="shared" si="86"/>
        <v>130781</v>
      </c>
      <c r="O812" s="271">
        <f t="shared" si="86"/>
        <v>1589014</v>
      </c>
      <c r="P812" s="271">
        <f t="shared" si="86"/>
        <v>3200941</v>
      </c>
      <c r="Q812" s="271">
        <f t="shared" si="86"/>
        <v>780332</v>
      </c>
      <c r="R812" s="271">
        <f t="shared" si="86"/>
        <v>411645</v>
      </c>
      <c r="S812" s="271">
        <f t="shared" si="86"/>
        <v>1200</v>
      </c>
      <c r="T812" s="271">
        <f t="shared" si="86"/>
        <v>72571</v>
      </c>
    </row>
    <row r="813" spans="1:20" ht="15.95" customHeight="1">
      <c r="A813" s="12"/>
      <c r="B813" s="12"/>
      <c r="C813" s="12"/>
      <c r="D813" s="362" t="s">
        <v>223</v>
      </c>
      <c r="E813" s="13"/>
      <c r="F813" s="193"/>
      <c r="G813" s="214">
        <v>6586027</v>
      </c>
      <c r="H813" s="214">
        <v>7167119</v>
      </c>
      <c r="I813" s="26">
        <f>SUM(K813:T813)</f>
        <v>6776755</v>
      </c>
      <c r="J813" s="532">
        <f>I813/H813*100</f>
        <v>94.553404233974618</v>
      </c>
      <c r="K813" s="495">
        <f ca="1">'8'!G22</f>
        <v>3267085</v>
      </c>
      <c r="L813" s="495">
        <f ca="1">'8'!H22</f>
        <v>919236</v>
      </c>
      <c r="M813" s="495">
        <f ca="1">'8'!I22</f>
        <v>2415657</v>
      </c>
      <c r="N813" s="495">
        <f ca="1">'8'!J22</f>
        <v>8290</v>
      </c>
      <c r="O813" s="495">
        <f ca="1">'8'!K22</f>
        <v>29841</v>
      </c>
      <c r="P813" s="495">
        <f ca="1">'8'!L22</f>
        <v>106217</v>
      </c>
      <c r="Q813" s="495">
        <f ca="1">'8'!M22</f>
        <v>30429</v>
      </c>
      <c r="R813" s="495">
        <f ca="1">'8'!N22</f>
        <v>0</v>
      </c>
      <c r="S813" s="495"/>
      <c r="T813" s="495">
        <f ca="1">'8'!O22</f>
        <v>0</v>
      </c>
    </row>
    <row r="814" spans="1:20" ht="15.95" customHeight="1">
      <c r="A814" s="16"/>
      <c r="B814" s="16"/>
      <c r="C814" s="260"/>
      <c r="D814" s="261" t="s">
        <v>210</v>
      </c>
      <c r="E814" s="272"/>
      <c r="F814" s="273"/>
      <c r="G814" s="412">
        <f>SUM(G812:G813)</f>
        <v>17247653</v>
      </c>
      <c r="H814" s="412">
        <f>SUM(H812:H813)</f>
        <v>25784051</v>
      </c>
      <c r="I814" s="412">
        <f>SUM(I812:I813)</f>
        <v>15349094</v>
      </c>
      <c r="J814" s="531">
        <f>I814/H814*100</f>
        <v>59.529412193607591</v>
      </c>
      <c r="K814" s="272">
        <f t="shared" ref="K814:T814" si="87">SUM(K812:K813)</f>
        <v>3403178</v>
      </c>
      <c r="L814" s="272">
        <f t="shared" si="87"/>
        <v>968948</v>
      </c>
      <c r="M814" s="272">
        <f t="shared" si="87"/>
        <v>4615707</v>
      </c>
      <c r="N814" s="272">
        <f t="shared" si="87"/>
        <v>139071</v>
      </c>
      <c r="O814" s="272">
        <f t="shared" si="87"/>
        <v>1618855</v>
      </c>
      <c r="P814" s="272">
        <f t="shared" si="87"/>
        <v>3307158</v>
      </c>
      <c r="Q814" s="272">
        <f t="shared" si="87"/>
        <v>810761</v>
      </c>
      <c r="R814" s="272">
        <f t="shared" si="87"/>
        <v>411645</v>
      </c>
      <c r="S814" s="272">
        <f t="shared" si="87"/>
        <v>1200</v>
      </c>
      <c r="T814" s="272">
        <f t="shared" si="87"/>
        <v>72571</v>
      </c>
    </row>
  </sheetData>
  <sheetProtection selectLockedCells="1" selectUnlockedCells="1"/>
  <mergeCells count="10">
    <mergeCell ref="K1:R1"/>
    <mergeCell ref="S1:T1"/>
    <mergeCell ref="G1:H1"/>
    <mergeCell ref="I1:J1"/>
    <mergeCell ref="E1:E2"/>
    <mergeCell ref="F1:F2"/>
    <mergeCell ref="A1:A2"/>
    <mergeCell ref="B1:B2"/>
    <mergeCell ref="C1:C2"/>
    <mergeCell ref="D1:D2"/>
  </mergeCells>
  <phoneticPr fontId="83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82" orientation="landscape" horizontalDpi="300" verticalDpi="300" r:id="rId1"/>
  <headerFooter alignWithMargins="0">
    <oddHeader>&amp;C&amp;"Times New Roman CE,Félkövér dőlt"ZALAEGERSZEG MEGYEI JOGÚ VÁROS ÖNKORMÁNYZATA
KIADÁSI ELŐIRÁNYZATAINAK TELJESÍTÉSE
2016. ÉVBEN&amp;R&amp;"Times New Roman CE,Félkövér dőlt"6.a tábla
Adatok: E Ft-ban</oddHeader>
    <oddFooter>&amp;LFeladat jellege:
1=kötelező
2=önként vállalt
&amp;C&amp;P. oldal&amp;Ra *-gal jelzett célok  hitel felvételével valósíthatók meg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G176"/>
  <sheetViews>
    <sheetView topLeftCell="B1" workbookViewId="0">
      <pane ySplit="2" topLeftCell="A149" activePane="bottomLeft" state="frozen"/>
      <selection pane="bottomLeft" activeCell="B1" sqref="B1:B2"/>
    </sheetView>
  </sheetViews>
  <sheetFormatPr defaultRowHeight="12.75"/>
  <cols>
    <col min="1" max="1" width="3.5" hidden="1" customWidth="1"/>
    <col min="2" max="2" width="4.33203125" customWidth="1"/>
    <col min="3" max="3" width="36.5" customWidth="1"/>
    <col min="4" max="4" width="12.83203125" customWidth="1"/>
    <col min="5" max="5" width="12.6640625" customWidth="1"/>
    <col min="6" max="6" width="12.33203125" customWidth="1"/>
    <col min="7" max="7" width="11.6640625" customWidth="1"/>
  </cols>
  <sheetData>
    <row r="1" spans="1:7" ht="12.95" customHeight="1">
      <c r="A1" s="1164" t="s">
        <v>910</v>
      </c>
      <c r="B1" s="1165" t="s">
        <v>910</v>
      </c>
      <c r="C1" s="1163" t="s">
        <v>1011</v>
      </c>
      <c r="D1" s="1167" t="s">
        <v>958</v>
      </c>
      <c r="E1" s="1168"/>
      <c r="F1" s="1168"/>
      <c r="G1" s="1163" t="s">
        <v>944</v>
      </c>
    </row>
    <row r="2" spans="1:7" ht="19.5" customHeight="1">
      <c r="A2" s="1164"/>
      <c r="B2" s="1165"/>
      <c r="C2" s="1166"/>
      <c r="D2" s="943" t="s">
        <v>945</v>
      </c>
      <c r="E2" s="943" t="s">
        <v>946</v>
      </c>
      <c r="F2" s="943" t="s">
        <v>174</v>
      </c>
      <c r="G2" s="1163"/>
    </row>
    <row r="3" spans="1:7" ht="18.75" customHeight="1">
      <c r="A3" s="932"/>
      <c r="B3" s="932">
        <v>1</v>
      </c>
      <c r="C3" s="905" t="s">
        <v>959</v>
      </c>
      <c r="D3" s="944">
        <f>SUM(D4:D13)</f>
        <v>10661626</v>
      </c>
      <c r="E3" s="944">
        <f>SUM(E4:E13)</f>
        <v>18616932</v>
      </c>
      <c r="F3" s="944">
        <f>SUM(F4:F13)</f>
        <v>8572339</v>
      </c>
      <c r="G3" s="936">
        <f t="shared" ref="G3:G13" si="0">SUM(F3/E3)*100</f>
        <v>46.045927438527471</v>
      </c>
    </row>
    <row r="4" spans="1:7" ht="15" customHeight="1">
      <c r="A4" s="932"/>
      <c r="B4" s="942"/>
      <c r="C4" s="906" t="s">
        <v>947</v>
      </c>
      <c r="D4" s="946">
        <v>137673</v>
      </c>
      <c r="E4" s="946">
        <v>170177</v>
      </c>
      <c r="F4" s="946">
        <v>136093</v>
      </c>
      <c r="G4" s="950">
        <f t="shared" si="0"/>
        <v>79.971441499145016</v>
      </c>
    </row>
    <row r="5" spans="1:7" ht="13.5" customHeight="1">
      <c r="A5" s="932"/>
      <c r="B5" s="942"/>
      <c r="C5" s="930" t="s">
        <v>948</v>
      </c>
      <c r="D5" s="946">
        <v>43685</v>
      </c>
      <c r="E5" s="946">
        <v>63043</v>
      </c>
      <c r="F5" s="946">
        <v>49712</v>
      </c>
      <c r="G5" s="950">
        <f t="shared" si="0"/>
        <v>78.854115445013718</v>
      </c>
    </row>
    <row r="6" spans="1:7" ht="15" customHeight="1">
      <c r="A6" s="932"/>
      <c r="B6" s="942"/>
      <c r="C6" s="906" t="s">
        <v>949</v>
      </c>
      <c r="D6" s="946">
        <v>2729233</v>
      </c>
      <c r="E6" s="946">
        <v>3231560</v>
      </c>
      <c r="F6" s="946">
        <v>2200050</v>
      </c>
      <c r="G6" s="950">
        <f t="shared" si="0"/>
        <v>68.080122293876641</v>
      </c>
    </row>
    <row r="7" spans="1:7" ht="13.5" customHeight="1">
      <c r="A7" s="932"/>
      <c r="B7" s="942"/>
      <c r="C7" s="906" t="s">
        <v>950</v>
      </c>
      <c r="D7" s="946">
        <v>179377</v>
      </c>
      <c r="E7" s="946">
        <v>177346</v>
      </c>
      <c r="F7" s="946">
        <v>130781</v>
      </c>
      <c r="G7" s="950">
        <f t="shared" si="0"/>
        <v>73.743416823610346</v>
      </c>
    </row>
    <row r="8" spans="1:7" ht="15" customHeight="1">
      <c r="A8" s="932"/>
      <c r="B8" s="942"/>
      <c r="C8" s="938" t="s">
        <v>951</v>
      </c>
      <c r="D8" s="946">
        <v>2399695</v>
      </c>
      <c r="E8" s="946">
        <v>1888107</v>
      </c>
      <c r="F8" s="946">
        <v>1589014</v>
      </c>
      <c r="G8" s="950">
        <f t="shared" si="0"/>
        <v>84.159107508207953</v>
      </c>
    </row>
    <row r="9" spans="1:7" ht="12.75" customHeight="1">
      <c r="A9" s="932"/>
      <c r="B9" s="942"/>
      <c r="C9" s="906" t="s">
        <v>952</v>
      </c>
      <c r="D9" s="946">
        <v>3564897</v>
      </c>
      <c r="E9" s="946">
        <v>10476019</v>
      </c>
      <c r="F9" s="946">
        <v>3200941</v>
      </c>
      <c r="G9" s="950">
        <f t="shared" si="0"/>
        <v>30.554936946945212</v>
      </c>
    </row>
    <row r="10" spans="1:7" ht="12.75" customHeight="1">
      <c r="A10" s="932"/>
      <c r="B10" s="942"/>
      <c r="C10" s="906" t="s">
        <v>953</v>
      </c>
      <c r="D10" s="946">
        <v>1139424</v>
      </c>
      <c r="E10" s="946">
        <v>2057318</v>
      </c>
      <c r="F10" s="946">
        <v>780332</v>
      </c>
      <c r="G10" s="950">
        <f t="shared" si="0"/>
        <v>37.929576273575599</v>
      </c>
    </row>
    <row r="11" spans="1:7" ht="15.75" customHeight="1">
      <c r="A11" s="932"/>
      <c r="B11" s="942"/>
      <c r="C11" s="906" t="s">
        <v>956</v>
      </c>
      <c r="D11" s="946">
        <v>393738</v>
      </c>
      <c r="E11" s="946">
        <v>479458</v>
      </c>
      <c r="F11" s="946">
        <v>411645</v>
      </c>
      <c r="G11" s="950">
        <f t="shared" si="0"/>
        <v>85.856321095904121</v>
      </c>
    </row>
    <row r="12" spans="1:7" ht="15.75" customHeight="1">
      <c r="A12" s="932"/>
      <c r="B12" s="942"/>
      <c r="C12" s="906" t="s">
        <v>1274</v>
      </c>
      <c r="D12" s="946">
        <v>1333</v>
      </c>
      <c r="E12" s="946">
        <v>1333</v>
      </c>
      <c r="F12" s="946">
        <v>1200</v>
      </c>
      <c r="G12" s="950">
        <f t="shared" si="0"/>
        <v>90.022505626406598</v>
      </c>
    </row>
    <row r="13" spans="1:7" ht="13.5" customHeight="1">
      <c r="A13" s="932"/>
      <c r="B13" s="942"/>
      <c r="C13" s="906" t="s">
        <v>1275</v>
      </c>
      <c r="D13" s="946">
        <v>72571</v>
      </c>
      <c r="E13" s="946">
        <v>72571</v>
      </c>
      <c r="F13" s="946">
        <v>72571</v>
      </c>
      <c r="G13" s="950">
        <f t="shared" si="0"/>
        <v>100</v>
      </c>
    </row>
    <row r="14" spans="1:7" ht="15" customHeight="1">
      <c r="A14" s="933">
        <v>2</v>
      </c>
      <c r="B14" s="933">
        <v>2</v>
      </c>
      <c r="C14" s="934" t="s">
        <v>961</v>
      </c>
      <c r="D14" s="935">
        <f>SUM(D15:D21)</f>
        <v>1200001</v>
      </c>
      <c r="E14" s="935">
        <f>SUM(E15:E21)</f>
        <v>1252487</v>
      </c>
      <c r="F14" s="935">
        <f>SUM(F15:F21)</f>
        <v>1203678</v>
      </c>
      <c r="G14" s="936">
        <f>SUM(F14/E14)*100</f>
        <v>96.103033404737943</v>
      </c>
    </row>
    <row r="15" spans="1:7" ht="14.1" customHeight="1">
      <c r="A15" s="906"/>
      <c r="B15" s="906"/>
      <c r="C15" s="906" t="s">
        <v>947</v>
      </c>
      <c r="D15" s="904">
        <v>779439</v>
      </c>
      <c r="E15" s="904">
        <v>811137</v>
      </c>
      <c r="F15" s="904">
        <v>790416</v>
      </c>
      <c r="G15" s="937">
        <f>SUM(F15/E15)*100</f>
        <v>97.445437700413123</v>
      </c>
    </row>
    <row r="16" spans="1:7" ht="14.25" customHeight="1">
      <c r="A16" s="906"/>
      <c r="B16" s="906"/>
      <c r="C16" s="930" t="s">
        <v>948</v>
      </c>
      <c r="D16" s="904">
        <v>228888</v>
      </c>
      <c r="E16" s="904">
        <v>237384</v>
      </c>
      <c r="F16" s="939">
        <v>228382</v>
      </c>
      <c r="G16" s="937">
        <f>SUM(F16/E16)*100</f>
        <v>96.207832035857507</v>
      </c>
    </row>
    <row r="17" spans="1:7" ht="14.1" customHeight="1">
      <c r="A17" s="906"/>
      <c r="B17" s="906"/>
      <c r="C17" s="906" t="s">
        <v>949</v>
      </c>
      <c r="D17" s="904">
        <v>170000</v>
      </c>
      <c r="E17" s="904">
        <v>181205</v>
      </c>
      <c r="F17" s="904">
        <v>170684</v>
      </c>
      <c r="G17" s="937">
        <f>SUM(F17/E17)*100</f>
        <v>94.19386882260423</v>
      </c>
    </row>
    <row r="18" spans="1:7" ht="14.1" customHeight="1">
      <c r="A18" s="906"/>
      <c r="B18" s="906"/>
      <c r="C18" s="906" t="s">
        <v>950</v>
      </c>
      <c r="D18" s="904"/>
      <c r="E18" s="904"/>
      <c r="F18" s="904"/>
      <c r="G18" s="937"/>
    </row>
    <row r="19" spans="1:7" ht="14.1" customHeight="1">
      <c r="A19" s="906"/>
      <c r="B19" s="906"/>
      <c r="C19" s="938" t="s">
        <v>951</v>
      </c>
      <c r="D19" s="904"/>
      <c r="E19" s="939">
        <v>203</v>
      </c>
      <c r="F19" s="904">
        <v>203</v>
      </c>
      <c r="G19" s="937">
        <f t="shared" ref="G19:G25" si="1">SUM(F19/E19)*100</f>
        <v>100</v>
      </c>
    </row>
    <row r="20" spans="1:7" ht="14.1" customHeight="1">
      <c r="A20" s="906"/>
      <c r="B20" s="906"/>
      <c r="C20" s="906" t="s">
        <v>952</v>
      </c>
      <c r="D20" s="904">
        <v>9847</v>
      </c>
      <c r="E20" s="904">
        <v>19802</v>
      </c>
      <c r="F20" s="904">
        <v>13993</v>
      </c>
      <c r="G20" s="937">
        <f t="shared" si="1"/>
        <v>70.664579335420669</v>
      </c>
    </row>
    <row r="21" spans="1:7" ht="14.1" customHeight="1">
      <c r="A21" s="906"/>
      <c r="B21" s="906"/>
      <c r="C21" s="906" t="s">
        <v>953</v>
      </c>
      <c r="D21" s="904">
        <v>11827</v>
      </c>
      <c r="E21" s="904">
        <v>2756</v>
      </c>
      <c r="F21" s="904"/>
      <c r="G21" s="937">
        <f t="shared" si="1"/>
        <v>0</v>
      </c>
    </row>
    <row r="22" spans="1:7" ht="26.25" customHeight="1">
      <c r="A22" s="933"/>
      <c r="B22" s="933">
        <v>3</v>
      </c>
      <c r="C22" s="932" t="s">
        <v>962</v>
      </c>
      <c r="D22" s="798">
        <f>SUM(D23:D29)</f>
        <v>624864</v>
      </c>
      <c r="E22" s="798">
        <f>SUM(E23:E29)</f>
        <v>598718</v>
      </c>
      <c r="F22" s="798">
        <f>SUM(F23:F29)</f>
        <v>591767</v>
      </c>
      <c r="G22" s="940">
        <f t="shared" si="1"/>
        <v>98.839019371390208</v>
      </c>
    </row>
    <row r="23" spans="1:7" ht="14.1" customHeight="1">
      <c r="A23" s="906"/>
      <c r="B23" s="906"/>
      <c r="C23" s="906" t="s">
        <v>947</v>
      </c>
      <c r="D23" s="904">
        <v>258297</v>
      </c>
      <c r="E23" s="904">
        <v>242651</v>
      </c>
      <c r="F23" s="904">
        <v>241534</v>
      </c>
      <c r="G23" s="937">
        <f t="shared" si="1"/>
        <v>99.539668082966898</v>
      </c>
    </row>
    <row r="24" spans="1:7" ht="12.75" customHeight="1">
      <c r="A24" s="906"/>
      <c r="B24" s="906"/>
      <c r="C24" s="930" t="s">
        <v>948</v>
      </c>
      <c r="D24" s="904">
        <v>69042</v>
      </c>
      <c r="E24" s="904">
        <v>66767</v>
      </c>
      <c r="F24" s="904">
        <v>65753</v>
      </c>
      <c r="G24" s="937">
        <f t="shared" si="1"/>
        <v>98.481285665074054</v>
      </c>
    </row>
    <row r="25" spans="1:7" ht="14.1" customHeight="1">
      <c r="A25" s="906"/>
      <c r="B25" s="906"/>
      <c r="C25" s="906" t="s">
        <v>949</v>
      </c>
      <c r="D25" s="904">
        <v>296025</v>
      </c>
      <c r="E25" s="904">
        <v>281147</v>
      </c>
      <c r="F25" s="904">
        <v>277054</v>
      </c>
      <c r="G25" s="937">
        <f t="shared" si="1"/>
        <v>98.544177956727268</v>
      </c>
    </row>
    <row r="26" spans="1:7" ht="14.1" customHeight="1">
      <c r="A26" s="906"/>
      <c r="B26" s="906"/>
      <c r="C26" s="906" t="s">
        <v>950</v>
      </c>
      <c r="D26" s="904"/>
      <c r="E26" s="904"/>
      <c r="F26" s="904"/>
      <c r="G26" s="937"/>
    </row>
    <row r="27" spans="1:7" ht="14.1" customHeight="1">
      <c r="A27" s="906"/>
      <c r="B27" s="906"/>
      <c r="C27" s="938" t="s">
        <v>951</v>
      </c>
      <c r="D27" s="904">
        <v>500</v>
      </c>
      <c r="E27" s="939">
        <v>1000</v>
      </c>
      <c r="F27" s="904">
        <v>659</v>
      </c>
      <c r="G27" s="937">
        <f t="shared" ref="G27:G33" si="2">SUM(F27/E27)*100</f>
        <v>65.900000000000006</v>
      </c>
    </row>
    <row r="28" spans="1:7" ht="14.1" customHeight="1">
      <c r="A28" s="906"/>
      <c r="B28" s="906"/>
      <c r="C28" s="906" t="s">
        <v>952</v>
      </c>
      <c r="D28" s="904">
        <v>1000</v>
      </c>
      <c r="E28" s="904">
        <v>6152</v>
      </c>
      <c r="F28" s="904">
        <v>5766</v>
      </c>
      <c r="G28" s="937">
        <f t="shared" si="2"/>
        <v>93.725617685305593</v>
      </c>
    </row>
    <row r="29" spans="1:7" ht="14.1" customHeight="1">
      <c r="A29" s="906"/>
      <c r="B29" s="906"/>
      <c r="C29" s="906" t="s">
        <v>953</v>
      </c>
      <c r="D29" s="904"/>
      <c r="E29" s="904">
        <v>1001</v>
      </c>
      <c r="F29" s="904">
        <v>1001</v>
      </c>
      <c r="G29" s="937">
        <f t="shared" si="2"/>
        <v>100</v>
      </c>
    </row>
    <row r="30" spans="1:7" ht="27.75" customHeight="1">
      <c r="A30" s="933"/>
      <c r="B30" s="933">
        <v>4</v>
      </c>
      <c r="C30" s="932" t="s">
        <v>963</v>
      </c>
      <c r="D30" s="798">
        <f>SUM(D31:D37)</f>
        <v>768082</v>
      </c>
      <c r="E30" s="798">
        <f>SUM(E31:E37)</f>
        <v>850440</v>
      </c>
      <c r="F30" s="798">
        <f>SUM(F31:F37)</f>
        <v>843845</v>
      </c>
      <c r="G30" s="940">
        <f t="shared" si="2"/>
        <v>99.224519072480135</v>
      </c>
    </row>
    <row r="31" spans="1:7" ht="14.1" customHeight="1">
      <c r="A31" s="906"/>
      <c r="B31" s="906"/>
      <c r="C31" s="906" t="s">
        <v>947</v>
      </c>
      <c r="D31" s="939">
        <v>75638</v>
      </c>
      <c r="E31" s="939">
        <v>100647</v>
      </c>
      <c r="F31" s="939">
        <v>97734</v>
      </c>
      <c r="G31" s="937">
        <f t="shared" si="2"/>
        <v>97.105725953083549</v>
      </c>
    </row>
    <row r="32" spans="1:7" ht="12.75" customHeight="1">
      <c r="A32" s="906"/>
      <c r="B32" s="906"/>
      <c r="C32" s="930" t="s">
        <v>948</v>
      </c>
      <c r="D32" s="939">
        <v>19973</v>
      </c>
      <c r="E32" s="939">
        <v>26641</v>
      </c>
      <c r="F32" s="939">
        <v>26534</v>
      </c>
      <c r="G32" s="937">
        <f t="shared" si="2"/>
        <v>99.598363424796361</v>
      </c>
    </row>
    <row r="33" spans="1:7" ht="14.1" customHeight="1">
      <c r="A33" s="906"/>
      <c r="B33" s="906"/>
      <c r="C33" s="906" t="s">
        <v>949</v>
      </c>
      <c r="D33" s="939">
        <v>672201</v>
      </c>
      <c r="E33" s="939">
        <v>722232</v>
      </c>
      <c r="F33" s="939">
        <v>718883</v>
      </c>
      <c r="G33" s="937">
        <f t="shared" si="2"/>
        <v>99.53629858549607</v>
      </c>
    </row>
    <row r="34" spans="1:7" ht="14.1" customHeight="1">
      <c r="A34" s="906"/>
      <c r="B34" s="906"/>
      <c r="C34" s="906" t="s">
        <v>950</v>
      </c>
      <c r="D34" s="939"/>
      <c r="E34" s="939"/>
      <c r="F34" s="939"/>
      <c r="G34" s="937"/>
    </row>
    <row r="35" spans="1:7" ht="14.1" customHeight="1">
      <c r="A35" s="906"/>
      <c r="B35" s="906"/>
      <c r="C35" s="938" t="s">
        <v>951</v>
      </c>
      <c r="D35" s="939">
        <v>100</v>
      </c>
      <c r="E35" s="939">
        <v>250</v>
      </c>
      <c r="F35" s="939">
        <v>197</v>
      </c>
      <c r="G35" s="937">
        <f t="shared" ref="G35:G41" si="3">SUM(F35/E35)*100</f>
        <v>78.8</v>
      </c>
    </row>
    <row r="36" spans="1:7" ht="14.1" customHeight="1">
      <c r="A36" s="906"/>
      <c r="B36" s="906"/>
      <c r="C36" s="906" t="s">
        <v>952</v>
      </c>
      <c r="D36" s="939">
        <v>170</v>
      </c>
      <c r="E36" s="939">
        <v>670</v>
      </c>
      <c r="F36" s="939">
        <v>497</v>
      </c>
      <c r="G36" s="937">
        <f t="shared" si="3"/>
        <v>74.179104477611943</v>
      </c>
    </row>
    <row r="37" spans="1:7" ht="14.1" customHeight="1">
      <c r="A37" s="906"/>
      <c r="B37" s="906"/>
      <c r="C37" s="906" t="s">
        <v>953</v>
      </c>
      <c r="D37" s="939"/>
      <c r="E37" s="939"/>
      <c r="F37" s="939"/>
      <c r="G37" s="937"/>
    </row>
    <row r="38" spans="1:7" ht="29.25" customHeight="1">
      <c r="A38" s="933"/>
      <c r="B38" s="933">
        <v>5</v>
      </c>
      <c r="C38" s="932" t="s">
        <v>964</v>
      </c>
      <c r="D38" s="798">
        <f>SUM(D39:D45)</f>
        <v>387888</v>
      </c>
      <c r="E38" s="798">
        <f>SUM(E39:E45)</f>
        <v>488216</v>
      </c>
      <c r="F38" s="798">
        <f>SUM(F39:F45)</f>
        <v>466826</v>
      </c>
      <c r="G38" s="940">
        <f t="shared" si="3"/>
        <v>95.618742523800933</v>
      </c>
    </row>
    <row r="39" spans="1:7" ht="14.1" customHeight="1">
      <c r="A39" s="906"/>
      <c r="B39" s="906"/>
      <c r="C39" s="906" t="s">
        <v>947</v>
      </c>
      <c r="D39" s="939">
        <v>212404</v>
      </c>
      <c r="E39" s="939">
        <v>271686</v>
      </c>
      <c r="F39" s="939">
        <v>264824</v>
      </c>
      <c r="G39" s="937">
        <f t="shared" si="3"/>
        <v>97.474290173214655</v>
      </c>
    </row>
    <row r="40" spans="1:7" ht="14.25" customHeight="1">
      <c r="A40" s="906"/>
      <c r="B40" s="906"/>
      <c r="C40" s="930" t="s">
        <v>948</v>
      </c>
      <c r="D40" s="939">
        <v>58339</v>
      </c>
      <c r="E40" s="939">
        <v>79786</v>
      </c>
      <c r="F40" s="939">
        <v>78441</v>
      </c>
      <c r="G40" s="937">
        <f t="shared" si="3"/>
        <v>98.31424059358784</v>
      </c>
    </row>
    <row r="41" spans="1:7" ht="14.1" customHeight="1">
      <c r="A41" s="906"/>
      <c r="B41" s="906"/>
      <c r="C41" s="906" t="s">
        <v>949</v>
      </c>
      <c r="D41" s="939">
        <v>116345</v>
      </c>
      <c r="E41" s="939">
        <v>119837</v>
      </c>
      <c r="F41" s="939">
        <v>109396</v>
      </c>
      <c r="G41" s="937">
        <f t="shared" si="3"/>
        <v>91.287331959244639</v>
      </c>
    </row>
    <row r="42" spans="1:7" ht="14.1" customHeight="1">
      <c r="A42" s="906"/>
      <c r="B42" s="906"/>
      <c r="C42" s="906" t="s">
        <v>950</v>
      </c>
      <c r="D42" s="939"/>
      <c r="E42" s="939"/>
      <c r="F42" s="939"/>
      <c r="G42" s="937"/>
    </row>
    <row r="43" spans="1:7" ht="14.1" customHeight="1">
      <c r="A43" s="906"/>
      <c r="B43" s="906"/>
      <c r="C43" s="938" t="s">
        <v>951</v>
      </c>
      <c r="D43" s="939">
        <v>100</v>
      </c>
      <c r="E43" s="939">
        <v>200</v>
      </c>
      <c r="F43" s="939">
        <v>174</v>
      </c>
      <c r="G43" s="937"/>
    </row>
    <row r="44" spans="1:7" ht="14.1" customHeight="1">
      <c r="A44" s="906"/>
      <c r="B44" s="906"/>
      <c r="C44" s="906" t="s">
        <v>952</v>
      </c>
      <c r="D44" s="939">
        <v>700</v>
      </c>
      <c r="E44" s="939">
        <v>8007</v>
      </c>
      <c r="F44" s="939">
        <v>6729</v>
      </c>
      <c r="G44" s="937">
        <f t="shared" ref="G44:G49" si="4">SUM(F44/E44)*100</f>
        <v>84.038965904833276</v>
      </c>
    </row>
    <row r="45" spans="1:7" ht="14.1" customHeight="1">
      <c r="A45" s="906"/>
      <c r="B45" s="906"/>
      <c r="C45" s="906" t="s">
        <v>953</v>
      </c>
      <c r="D45" s="939"/>
      <c r="E45" s="939">
        <v>8700</v>
      </c>
      <c r="F45" s="939">
        <v>7262</v>
      </c>
      <c r="G45" s="937">
        <f t="shared" si="4"/>
        <v>83.47126436781609</v>
      </c>
    </row>
    <row r="46" spans="1:7" ht="38.25" customHeight="1">
      <c r="A46" s="933"/>
      <c r="B46" s="933">
        <v>6</v>
      </c>
      <c r="C46" s="932" t="s">
        <v>965</v>
      </c>
      <c r="D46" s="798">
        <f>SUM(D47:D53)</f>
        <v>331151</v>
      </c>
      <c r="E46" s="798">
        <f>SUM(E47:E53)</f>
        <v>425768</v>
      </c>
      <c r="F46" s="798">
        <f>SUM(F47:F53)</f>
        <v>342339</v>
      </c>
      <c r="G46" s="940">
        <f t="shared" si="4"/>
        <v>80.405056274778758</v>
      </c>
    </row>
    <row r="47" spans="1:7" ht="14.1" customHeight="1">
      <c r="A47" s="906"/>
      <c r="B47" s="906"/>
      <c r="C47" s="906" t="s">
        <v>947</v>
      </c>
      <c r="D47" s="939">
        <v>150720</v>
      </c>
      <c r="E47" s="939">
        <v>186287</v>
      </c>
      <c r="F47" s="939">
        <v>163779</v>
      </c>
      <c r="G47" s="937">
        <f t="shared" si="4"/>
        <v>87.917568053594721</v>
      </c>
    </row>
    <row r="48" spans="1:7" ht="13.5" customHeight="1">
      <c r="A48" s="906"/>
      <c r="B48" s="906"/>
      <c r="C48" s="930" t="s">
        <v>948</v>
      </c>
      <c r="D48" s="939">
        <v>43436</v>
      </c>
      <c r="E48" s="939">
        <v>53723</v>
      </c>
      <c r="F48" s="939">
        <v>46614</v>
      </c>
      <c r="G48" s="937">
        <f t="shared" si="4"/>
        <v>86.767306367849898</v>
      </c>
    </row>
    <row r="49" spans="1:7" ht="14.1" customHeight="1">
      <c r="A49" s="906"/>
      <c r="B49" s="906"/>
      <c r="C49" s="906" t="s">
        <v>949</v>
      </c>
      <c r="D49" s="939">
        <v>129416</v>
      </c>
      <c r="E49" s="939">
        <v>172770</v>
      </c>
      <c r="F49" s="939">
        <v>129129</v>
      </c>
      <c r="G49" s="937">
        <f t="shared" si="4"/>
        <v>74.740406320541766</v>
      </c>
    </row>
    <row r="50" spans="1:7" ht="14.1" customHeight="1">
      <c r="A50" s="906"/>
      <c r="B50" s="906"/>
      <c r="C50" s="906" t="s">
        <v>950</v>
      </c>
      <c r="D50" s="939"/>
      <c r="E50" s="939"/>
      <c r="F50" s="939"/>
      <c r="G50" s="937"/>
    </row>
    <row r="51" spans="1:7" ht="14.1" customHeight="1">
      <c r="A51" s="906"/>
      <c r="B51" s="906"/>
      <c r="C51" s="938" t="s">
        <v>951</v>
      </c>
      <c r="D51" s="939"/>
      <c r="E51" s="939"/>
      <c r="F51" s="939"/>
      <c r="G51" s="937"/>
    </row>
    <row r="52" spans="1:7" ht="14.1" customHeight="1">
      <c r="A52" s="906"/>
      <c r="B52" s="906"/>
      <c r="C52" s="906" t="s">
        <v>952</v>
      </c>
      <c r="D52" s="939">
        <v>7579</v>
      </c>
      <c r="E52" s="939">
        <v>12988</v>
      </c>
      <c r="F52" s="939">
        <v>2817</v>
      </c>
      <c r="G52" s="937">
        <f>SUM(F52/E52)*100</f>
        <v>21.689251616877119</v>
      </c>
    </row>
    <row r="53" spans="1:7" ht="14.1" customHeight="1">
      <c r="A53" s="906"/>
      <c r="B53" s="906"/>
      <c r="C53" s="906" t="s">
        <v>953</v>
      </c>
      <c r="D53" s="939"/>
      <c r="E53" s="939"/>
      <c r="F53" s="939"/>
      <c r="G53" s="937"/>
    </row>
    <row r="54" spans="1:7" ht="38.25" customHeight="1">
      <c r="A54" s="933"/>
      <c r="B54" s="933">
        <v>7</v>
      </c>
      <c r="C54" s="932" t="s">
        <v>966</v>
      </c>
      <c r="D54" s="798">
        <f>SUM(D55:D61)</f>
        <v>125278</v>
      </c>
      <c r="E54" s="798">
        <f>SUM(E55:E61)</f>
        <v>160528</v>
      </c>
      <c r="F54" s="798">
        <f>SUM(F55:F61)</f>
        <v>143409</v>
      </c>
      <c r="G54" s="940">
        <f t="shared" ref="G54:G60" si="5">SUM(F54/E54)*100</f>
        <v>89.335816804545004</v>
      </c>
    </row>
    <row r="55" spans="1:7" ht="14.1" customHeight="1">
      <c r="A55" s="906"/>
      <c r="B55" s="906"/>
      <c r="C55" s="906" t="s">
        <v>947</v>
      </c>
      <c r="D55" s="939">
        <v>73278</v>
      </c>
      <c r="E55" s="939">
        <v>93022</v>
      </c>
      <c r="F55" s="939">
        <v>90035</v>
      </c>
      <c r="G55" s="937">
        <f t="shared" si="5"/>
        <v>96.788931650577283</v>
      </c>
    </row>
    <row r="56" spans="1:7" ht="12.75" customHeight="1">
      <c r="A56" s="906"/>
      <c r="B56" s="906"/>
      <c r="C56" s="930" t="s">
        <v>948</v>
      </c>
      <c r="D56" s="939">
        <v>20139</v>
      </c>
      <c r="E56" s="939">
        <v>26616</v>
      </c>
      <c r="F56" s="939">
        <v>25276</v>
      </c>
      <c r="G56" s="937">
        <f t="shared" si="5"/>
        <v>94.965434325217913</v>
      </c>
    </row>
    <row r="57" spans="1:7" ht="14.1" customHeight="1">
      <c r="A57" s="906"/>
      <c r="B57" s="906"/>
      <c r="C57" s="906" t="s">
        <v>949</v>
      </c>
      <c r="D57" s="939">
        <v>17008</v>
      </c>
      <c r="E57" s="939">
        <v>14950</v>
      </c>
      <c r="F57" s="939">
        <v>12106</v>
      </c>
      <c r="G57" s="937">
        <f t="shared" si="5"/>
        <v>80.976588628762542</v>
      </c>
    </row>
    <row r="58" spans="1:7" ht="14.1" customHeight="1">
      <c r="A58" s="906"/>
      <c r="B58" s="906"/>
      <c r="C58" s="906" t="s">
        <v>950</v>
      </c>
      <c r="D58" s="939">
        <v>8300</v>
      </c>
      <c r="E58" s="939">
        <v>16600</v>
      </c>
      <c r="F58" s="939">
        <v>8290</v>
      </c>
      <c r="G58" s="937">
        <f t="shared" si="5"/>
        <v>49.939759036144579</v>
      </c>
    </row>
    <row r="59" spans="1:7" ht="14.1" customHeight="1">
      <c r="A59" s="906"/>
      <c r="B59" s="906"/>
      <c r="C59" s="938" t="s">
        <v>951</v>
      </c>
      <c r="D59" s="939"/>
      <c r="E59" s="939">
        <v>208</v>
      </c>
      <c r="F59" s="939">
        <v>207</v>
      </c>
      <c r="G59" s="937">
        <f t="shared" si="5"/>
        <v>99.519230769230774</v>
      </c>
    </row>
    <row r="60" spans="1:7" ht="14.1" customHeight="1">
      <c r="A60" s="906"/>
      <c r="B60" s="906"/>
      <c r="C60" s="906" t="s">
        <v>952</v>
      </c>
      <c r="D60" s="939">
        <v>6553</v>
      </c>
      <c r="E60" s="939">
        <v>9132</v>
      </c>
      <c r="F60" s="939">
        <v>7495</v>
      </c>
      <c r="G60" s="937">
        <f t="shared" si="5"/>
        <v>82.074025405168641</v>
      </c>
    </row>
    <row r="61" spans="1:7" ht="14.1" customHeight="1">
      <c r="A61" s="906"/>
      <c r="B61" s="906"/>
      <c r="C61" s="906" t="s">
        <v>953</v>
      </c>
      <c r="D61" s="939"/>
      <c r="E61" s="939"/>
      <c r="F61" s="939"/>
      <c r="G61" s="937"/>
    </row>
    <row r="62" spans="1:7" ht="24.75" customHeight="1">
      <c r="A62" s="933"/>
      <c r="B62" s="933">
        <v>8</v>
      </c>
      <c r="C62" s="932" t="s">
        <v>967</v>
      </c>
      <c r="D62" s="798">
        <f>SUM(D63:D69)</f>
        <v>353804</v>
      </c>
      <c r="E62" s="798">
        <f>SUM(E63:E69)</f>
        <v>364987</v>
      </c>
      <c r="F62" s="798">
        <f>SUM(F63:F69)</f>
        <v>352577</v>
      </c>
      <c r="G62" s="940">
        <f>SUM(F62/E62)*100</f>
        <v>96.599878899796437</v>
      </c>
    </row>
    <row r="63" spans="1:7" ht="14.1" customHeight="1">
      <c r="A63" s="906"/>
      <c r="B63" s="906"/>
      <c r="C63" s="906" t="s">
        <v>947</v>
      </c>
      <c r="D63" s="939">
        <v>208802</v>
      </c>
      <c r="E63" s="939">
        <v>208923</v>
      </c>
      <c r="F63" s="939">
        <v>207784</v>
      </c>
      <c r="G63" s="937">
        <f>SUM(F63/E63)*100</f>
        <v>99.454823068786098</v>
      </c>
    </row>
    <row r="64" spans="1:7" ht="13.5" customHeight="1">
      <c r="A64" s="906"/>
      <c r="B64" s="906"/>
      <c r="C64" s="930" t="s">
        <v>948</v>
      </c>
      <c r="D64" s="939">
        <v>59502</v>
      </c>
      <c r="E64" s="939">
        <v>61511</v>
      </c>
      <c r="F64" s="939">
        <v>60431</v>
      </c>
      <c r="G64" s="937">
        <f>SUM(F64/E64)*100</f>
        <v>98.244216481604923</v>
      </c>
    </row>
    <row r="65" spans="1:7" ht="14.1" customHeight="1">
      <c r="A65" s="906"/>
      <c r="B65" s="906"/>
      <c r="C65" s="906" t="s">
        <v>949</v>
      </c>
      <c r="D65" s="939">
        <v>85100</v>
      </c>
      <c r="E65" s="939">
        <v>91107</v>
      </c>
      <c r="F65" s="939">
        <v>83637</v>
      </c>
      <c r="G65" s="937">
        <f>SUM(F65/E65)*100</f>
        <v>91.800849550528497</v>
      </c>
    </row>
    <row r="66" spans="1:7" ht="14.1" customHeight="1">
      <c r="A66" s="906"/>
      <c r="B66" s="906"/>
      <c r="C66" s="906" t="s">
        <v>950</v>
      </c>
      <c r="D66" s="939"/>
      <c r="E66" s="939"/>
      <c r="F66" s="939"/>
      <c r="G66" s="937"/>
    </row>
    <row r="67" spans="1:7" ht="14.1" customHeight="1">
      <c r="A67" s="906"/>
      <c r="B67" s="906"/>
      <c r="C67" s="938" t="s">
        <v>951</v>
      </c>
      <c r="D67" s="939">
        <v>100</v>
      </c>
      <c r="E67" s="939">
        <v>596</v>
      </c>
      <c r="F67" s="939">
        <v>542</v>
      </c>
      <c r="G67" s="937">
        <f t="shared" ref="G67:G73" si="6">SUM(F67/E67)*100</f>
        <v>90.939597315436231</v>
      </c>
    </row>
    <row r="68" spans="1:7" ht="14.1" customHeight="1">
      <c r="A68" s="906"/>
      <c r="B68" s="906"/>
      <c r="C68" s="906" t="s">
        <v>952</v>
      </c>
      <c r="D68" s="939">
        <v>300</v>
      </c>
      <c r="E68" s="939">
        <v>850</v>
      </c>
      <c r="F68" s="939">
        <v>183</v>
      </c>
      <c r="G68" s="937">
        <f t="shared" si="6"/>
        <v>21.529411764705884</v>
      </c>
    </row>
    <row r="69" spans="1:7" ht="14.1" customHeight="1">
      <c r="A69" s="906"/>
      <c r="B69" s="906"/>
      <c r="C69" s="906" t="s">
        <v>953</v>
      </c>
      <c r="D69" s="939"/>
      <c r="E69" s="939">
        <v>2000</v>
      </c>
      <c r="F69" s="939"/>
      <c r="G69" s="937">
        <f t="shared" si="6"/>
        <v>0</v>
      </c>
    </row>
    <row r="70" spans="1:7" ht="27.75" customHeight="1">
      <c r="A70" s="933"/>
      <c r="B70" s="933">
        <v>9</v>
      </c>
      <c r="C70" s="932" t="s">
        <v>968</v>
      </c>
      <c r="D70" s="798">
        <f>SUM(D71:D77)</f>
        <v>314008</v>
      </c>
      <c r="E70" s="798">
        <f>SUM(E71:E77)</f>
        <v>319547</v>
      </c>
      <c r="F70" s="798">
        <f>SUM(F71:F77)</f>
        <v>301383</v>
      </c>
      <c r="G70" s="940">
        <f t="shared" si="6"/>
        <v>94.315703167296206</v>
      </c>
    </row>
    <row r="71" spans="1:7" ht="14.1" customHeight="1">
      <c r="A71" s="906"/>
      <c r="B71" s="906"/>
      <c r="C71" s="906" t="s">
        <v>947</v>
      </c>
      <c r="D71" s="939">
        <v>184607</v>
      </c>
      <c r="E71" s="939">
        <v>186490</v>
      </c>
      <c r="F71" s="939">
        <v>178625</v>
      </c>
      <c r="G71" s="937">
        <f t="shared" si="6"/>
        <v>95.782615689849322</v>
      </c>
    </row>
    <row r="72" spans="1:7" ht="13.5" customHeight="1">
      <c r="A72" s="906"/>
      <c r="B72" s="906"/>
      <c r="C72" s="930" t="s">
        <v>948</v>
      </c>
      <c r="D72" s="939">
        <v>52471</v>
      </c>
      <c r="E72" s="939">
        <v>53078</v>
      </c>
      <c r="F72" s="939">
        <v>51388</v>
      </c>
      <c r="G72" s="937">
        <f t="shared" si="6"/>
        <v>96.816006631749502</v>
      </c>
    </row>
    <row r="73" spans="1:7" ht="14.1" customHeight="1">
      <c r="A73" s="906"/>
      <c r="B73" s="906"/>
      <c r="C73" s="906" t="s">
        <v>949</v>
      </c>
      <c r="D73" s="939">
        <v>76530</v>
      </c>
      <c r="E73" s="939">
        <v>78360</v>
      </c>
      <c r="F73" s="939">
        <v>70060</v>
      </c>
      <c r="G73" s="937">
        <f t="shared" si="6"/>
        <v>89.407861153649833</v>
      </c>
    </row>
    <row r="74" spans="1:7" ht="14.1" customHeight="1">
      <c r="A74" s="906"/>
      <c r="B74" s="906"/>
      <c r="C74" s="906" t="s">
        <v>950</v>
      </c>
      <c r="D74" s="939"/>
      <c r="E74" s="939"/>
      <c r="F74" s="939"/>
      <c r="G74" s="937"/>
    </row>
    <row r="75" spans="1:7" ht="14.1" customHeight="1">
      <c r="A75" s="906"/>
      <c r="B75" s="906"/>
      <c r="C75" s="938" t="s">
        <v>951</v>
      </c>
      <c r="D75" s="939">
        <v>100</v>
      </c>
      <c r="E75" s="939">
        <v>265</v>
      </c>
      <c r="F75" s="939">
        <v>225</v>
      </c>
      <c r="G75" s="937">
        <f t="shared" ref="G75:G81" si="7">SUM(F75/E75)*100</f>
        <v>84.905660377358487</v>
      </c>
    </row>
    <row r="76" spans="1:7" ht="14.1" customHeight="1">
      <c r="A76" s="906"/>
      <c r="B76" s="906"/>
      <c r="C76" s="906" t="s">
        <v>952</v>
      </c>
      <c r="D76" s="939">
        <v>300</v>
      </c>
      <c r="E76" s="939">
        <v>1350</v>
      </c>
      <c r="F76" s="939">
        <v>1085</v>
      </c>
      <c r="G76" s="937">
        <f t="shared" si="7"/>
        <v>80.370370370370367</v>
      </c>
    </row>
    <row r="77" spans="1:7" ht="14.1" customHeight="1">
      <c r="A77" s="906"/>
      <c r="B77" s="906"/>
      <c r="C77" s="906" t="s">
        <v>953</v>
      </c>
      <c r="D77" s="939"/>
      <c r="E77" s="939">
        <v>4</v>
      </c>
      <c r="F77" s="939"/>
      <c r="G77" s="937">
        <f t="shared" si="7"/>
        <v>0</v>
      </c>
    </row>
    <row r="78" spans="1:7" ht="30" customHeight="1">
      <c r="A78" s="933"/>
      <c r="B78" s="933">
        <v>10</v>
      </c>
      <c r="C78" s="932" t="s">
        <v>969</v>
      </c>
      <c r="D78" s="798">
        <f>SUM(D79:D85)</f>
        <v>331723</v>
      </c>
      <c r="E78" s="798">
        <f>SUM(E79:E85)</f>
        <v>339786</v>
      </c>
      <c r="F78" s="798">
        <f>SUM(F79:F85)</f>
        <v>327222</v>
      </c>
      <c r="G78" s="940">
        <f t="shared" si="7"/>
        <v>96.302378555914601</v>
      </c>
    </row>
    <row r="79" spans="1:7" ht="14.1" customHeight="1">
      <c r="A79" s="906"/>
      <c r="B79" s="906"/>
      <c r="C79" s="906" t="s">
        <v>947</v>
      </c>
      <c r="D79" s="939">
        <v>204537</v>
      </c>
      <c r="E79" s="939">
        <v>204982</v>
      </c>
      <c r="F79" s="939">
        <v>203006</v>
      </c>
      <c r="G79" s="937">
        <f t="shared" si="7"/>
        <v>99.036012918207447</v>
      </c>
    </row>
    <row r="80" spans="1:7" ht="12.75" customHeight="1">
      <c r="A80" s="906"/>
      <c r="B80" s="906"/>
      <c r="C80" s="930" t="s">
        <v>948</v>
      </c>
      <c r="D80" s="939">
        <v>58259</v>
      </c>
      <c r="E80" s="939">
        <v>59500</v>
      </c>
      <c r="F80" s="939">
        <v>58293</v>
      </c>
      <c r="G80" s="937">
        <f t="shared" si="7"/>
        <v>97.971428571428575</v>
      </c>
    </row>
    <row r="81" spans="1:7" ht="14.1" customHeight="1">
      <c r="A81" s="906"/>
      <c r="B81" s="906"/>
      <c r="C81" s="906" t="s">
        <v>949</v>
      </c>
      <c r="D81" s="939">
        <v>68527</v>
      </c>
      <c r="E81" s="939">
        <v>73862</v>
      </c>
      <c r="F81" s="939">
        <v>64485</v>
      </c>
      <c r="G81" s="937">
        <f t="shared" si="7"/>
        <v>87.304703365736103</v>
      </c>
    </row>
    <row r="82" spans="1:7" ht="14.1" customHeight="1">
      <c r="A82" s="906"/>
      <c r="B82" s="906"/>
      <c r="C82" s="906" t="s">
        <v>950</v>
      </c>
      <c r="D82" s="939"/>
      <c r="E82" s="939"/>
      <c r="F82" s="939"/>
      <c r="G82" s="937"/>
    </row>
    <row r="83" spans="1:7" ht="14.1" customHeight="1">
      <c r="A83" s="906"/>
      <c r="B83" s="906"/>
      <c r="C83" s="938" t="s">
        <v>951</v>
      </c>
      <c r="D83" s="939">
        <v>100</v>
      </c>
      <c r="E83" s="939">
        <v>545</v>
      </c>
      <c r="F83" s="939">
        <v>542</v>
      </c>
      <c r="G83" s="937">
        <f t="shared" ref="G83:G89" si="8">SUM(F83/E83)*100</f>
        <v>99.449541284403679</v>
      </c>
    </row>
    <row r="84" spans="1:7" ht="14.1" customHeight="1">
      <c r="A84" s="906"/>
      <c r="B84" s="906"/>
      <c r="C84" s="906" t="s">
        <v>952</v>
      </c>
      <c r="D84" s="939">
        <v>300</v>
      </c>
      <c r="E84" s="939">
        <v>216</v>
      </c>
      <c r="F84" s="939">
        <v>215</v>
      </c>
      <c r="G84" s="937">
        <f t="shared" si="8"/>
        <v>99.537037037037038</v>
      </c>
    </row>
    <row r="85" spans="1:7" ht="14.1" customHeight="1">
      <c r="A85" s="906"/>
      <c r="B85" s="906"/>
      <c r="C85" s="906" t="s">
        <v>953</v>
      </c>
      <c r="D85" s="939"/>
      <c r="E85" s="939">
        <v>681</v>
      </c>
      <c r="F85" s="939">
        <v>681</v>
      </c>
      <c r="G85" s="937">
        <f t="shared" si="8"/>
        <v>100</v>
      </c>
    </row>
    <row r="86" spans="1:7" ht="27" customHeight="1">
      <c r="A86" s="933"/>
      <c r="B86" s="933">
        <v>11</v>
      </c>
      <c r="C86" s="932" t="s">
        <v>970</v>
      </c>
      <c r="D86" s="798">
        <f>SUM(D87:D93)</f>
        <v>304363</v>
      </c>
      <c r="E86" s="798">
        <f>SUM(E87:E93)</f>
        <v>316944</v>
      </c>
      <c r="F86" s="798">
        <f>SUM(F87:F93)</f>
        <v>309680</v>
      </c>
      <c r="G86" s="940">
        <f t="shared" si="8"/>
        <v>97.708112474127915</v>
      </c>
    </row>
    <row r="87" spans="1:7" ht="14.1" customHeight="1">
      <c r="A87" s="906"/>
      <c r="B87" s="906"/>
      <c r="C87" s="906" t="s">
        <v>947</v>
      </c>
      <c r="D87" s="939">
        <v>183834</v>
      </c>
      <c r="E87" s="939">
        <v>190408</v>
      </c>
      <c r="F87" s="939">
        <v>190407</v>
      </c>
      <c r="G87" s="937">
        <f t="shared" si="8"/>
        <v>99.999474811982694</v>
      </c>
    </row>
    <row r="88" spans="1:7" ht="12" customHeight="1">
      <c r="A88" s="906"/>
      <c r="B88" s="906"/>
      <c r="C88" s="930" t="s">
        <v>948</v>
      </c>
      <c r="D88" s="939">
        <v>52056</v>
      </c>
      <c r="E88" s="939">
        <v>54774</v>
      </c>
      <c r="F88" s="939">
        <v>54647</v>
      </c>
      <c r="G88" s="937">
        <f t="shared" si="8"/>
        <v>99.768138167743828</v>
      </c>
    </row>
    <row r="89" spans="1:7" ht="14.1" customHeight="1">
      <c r="A89" s="906"/>
      <c r="B89" s="906"/>
      <c r="C89" s="906" t="s">
        <v>949</v>
      </c>
      <c r="D89" s="939">
        <v>68073</v>
      </c>
      <c r="E89" s="939">
        <v>70287</v>
      </c>
      <c r="F89" s="939">
        <v>63749</v>
      </c>
      <c r="G89" s="937">
        <f t="shared" si="8"/>
        <v>90.698137635693655</v>
      </c>
    </row>
    <row r="90" spans="1:7" ht="14.1" customHeight="1">
      <c r="A90" s="906"/>
      <c r="B90" s="906"/>
      <c r="C90" s="906" t="s">
        <v>950</v>
      </c>
      <c r="D90" s="939"/>
      <c r="E90" s="939"/>
      <c r="F90" s="939"/>
      <c r="G90" s="937"/>
    </row>
    <row r="91" spans="1:7" ht="14.1" customHeight="1">
      <c r="A91" s="906"/>
      <c r="B91" s="906"/>
      <c r="C91" s="938" t="s">
        <v>951</v>
      </c>
      <c r="D91" s="939">
        <v>100</v>
      </c>
      <c r="E91" s="939">
        <v>235</v>
      </c>
      <c r="F91" s="939">
        <v>182</v>
      </c>
      <c r="G91" s="937">
        <f t="shared" ref="G91:G97" si="9">SUM(F91/E91)*100</f>
        <v>77.446808510638306</v>
      </c>
    </row>
    <row r="92" spans="1:7" ht="14.1" customHeight="1">
      <c r="A92" s="906"/>
      <c r="B92" s="906"/>
      <c r="C92" s="906" t="s">
        <v>952</v>
      </c>
      <c r="D92" s="939">
        <v>300</v>
      </c>
      <c r="E92" s="939">
        <v>1240</v>
      </c>
      <c r="F92" s="939">
        <v>695</v>
      </c>
      <c r="G92" s="937">
        <f t="shared" si="9"/>
        <v>56.048387096774185</v>
      </c>
    </row>
    <row r="93" spans="1:7" ht="14.1" customHeight="1">
      <c r="A93" s="906"/>
      <c r="B93" s="906"/>
      <c r="C93" s="906" t="s">
        <v>953</v>
      </c>
      <c r="D93" s="939"/>
      <c r="E93" s="939"/>
      <c r="F93" s="939"/>
      <c r="G93" s="937"/>
    </row>
    <row r="94" spans="1:7" ht="24" customHeight="1">
      <c r="A94" s="933"/>
      <c r="B94" s="933">
        <v>12</v>
      </c>
      <c r="C94" s="932" t="s">
        <v>971</v>
      </c>
      <c r="D94" s="798">
        <f>SUM(D95:D101)</f>
        <v>39269</v>
      </c>
      <c r="E94" s="798">
        <f>SUM(E95:E101)</f>
        <v>42937</v>
      </c>
      <c r="F94" s="798">
        <f>SUM(F95:F101)</f>
        <v>41451</v>
      </c>
      <c r="G94" s="940">
        <f t="shared" si="9"/>
        <v>96.539115448214829</v>
      </c>
    </row>
    <row r="95" spans="1:7" ht="14.1" customHeight="1">
      <c r="A95" s="906"/>
      <c r="B95" s="906"/>
      <c r="C95" s="906" t="s">
        <v>947</v>
      </c>
      <c r="D95" s="939">
        <v>28947</v>
      </c>
      <c r="E95" s="939">
        <v>31455</v>
      </c>
      <c r="F95" s="939">
        <v>30782</v>
      </c>
      <c r="G95" s="937">
        <f t="shared" si="9"/>
        <v>97.860435542838971</v>
      </c>
    </row>
    <row r="96" spans="1:7" ht="12" customHeight="1">
      <c r="A96" s="906"/>
      <c r="B96" s="906"/>
      <c r="C96" s="930" t="s">
        <v>948</v>
      </c>
      <c r="D96" s="939">
        <v>7723</v>
      </c>
      <c r="E96" s="939">
        <v>8894</v>
      </c>
      <c r="F96" s="939">
        <v>8474</v>
      </c>
      <c r="G96" s="937">
        <f t="shared" si="9"/>
        <v>95.277715313694628</v>
      </c>
    </row>
    <row r="97" spans="1:7" ht="14.1" customHeight="1">
      <c r="A97" s="906"/>
      <c r="B97" s="906"/>
      <c r="C97" s="906" t="s">
        <v>949</v>
      </c>
      <c r="D97" s="939">
        <v>2479</v>
      </c>
      <c r="E97" s="939">
        <v>2279</v>
      </c>
      <c r="F97" s="939">
        <v>2075</v>
      </c>
      <c r="G97" s="937">
        <f t="shared" si="9"/>
        <v>91.048705572619568</v>
      </c>
    </row>
    <row r="98" spans="1:7" ht="14.1" customHeight="1">
      <c r="A98" s="906"/>
      <c r="B98" s="906"/>
      <c r="C98" s="906" t="s">
        <v>950</v>
      </c>
      <c r="D98" s="939"/>
      <c r="E98" s="939"/>
      <c r="F98" s="939"/>
      <c r="G98" s="937"/>
    </row>
    <row r="99" spans="1:7" ht="14.1" customHeight="1">
      <c r="A99" s="906"/>
      <c r="B99" s="906"/>
      <c r="C99" s="938" t="s">
        <v>951</v>
      </c>
      <c r="D99" s="939"/>
      <c r="E99" s="939">
        <v>160</v>
      </c>
      <c r="F99" s="939"/>
      <c r="G99" s="937">
        <f>SUM(F99/E99)*100</f>
        <v>0</v>
      </c>
    </row>
    <row r="100" spans="1:7" ht="14.1" customHeight="1">
      <c r="A100" s="906"/>
      <c r="B100" s="906"/>
      <c r="C100" s="906" t="s">
        <v>952</v>
      </c>
      <c r="D100" s="939">
        <v>120</v>
      </c>
      <c r="E100" s="939">
        <v>149</v>
      </c>
      <c r="F100" s="939">
        <v>120</v>
      </c>
      <c r="G100" s="937">
        <f>SUM(F100/E100)*100</f>
        <v>80.536912751677846</v>
      </c>
    </row>
    <row r="101" spans="1:7" ht="14.1" customHeight="1">
      <c r="A101" s="906"/>
      <c r="B101" s="906"/>
      <c r="C101" s="906" t="s">
        <v>953</v>
      </c>
      <c r="D101" s="939"/>
      <c r="E101" s="939"/>
      <c r="F101" s="939"/>
      <c r="G101" s="937"/>
    </row>
    <row r="102" spans="1:7" ht="14.1" customHeight="1">
      <c r="A102" s="933"/>
      <c r="B102" s="933">
        <v>13</v>
      </c>
      <c r="C102" s="905" t="s">
        <v>972</v>
      </c>
      <c r="D102" s="798">
        <f>SUM(D103:D109)</f>
        <v>254342</v>
      </c>
      <c r="E102" s="798">
        <f>SUM(E103:E109)</f>
        <v>306139</v>
      </c>
      <c r="F102" s="798">
        <f>SUM(F103:F109)</f>
        <v>295979</v>
      </c>
      <c r="G102" s="940">
        <f>SUM(F102/E102)*100</f>
        <v>96.68124610062749</v>
      </c>
    </row>
    <row r="103" spans="1:7" ht="14.1" customHeight="1">
      <c r="A103" s="906"/>
      <c r="B103" s="906"/>
      <c r="C103" s="906" t="s">
        <v>947</v>
      </c>
      <c r="D103" s="939">
        <v>122492</v>
      </c>
      <c r="E103" s="939">
        <v>127922</v>
      </c>
      <c r="F103" s="939">
        <v>120603</v>
      </c>
      <c r="G103" s="937">
        <f>SUM(F103/E103)*100</f>
        <v>94.278544738199841</v>
      </c>
    </row>
    <row r="104" spans="1:7" ht="12" customHeight="1">
      <c r="A104" s="906"/>
      <c r="B104" s="906"/>
      <c r="C104" s="930" t="s">
        <v>948</v>
      </c>
      <c r="D104" s="939">
        <v>32560</v>
      </c>
      <c r="E104" s="939">
        <v>34782</v>
      </c>
      <c r="F104" s="939">
        <v>32274</v>
      </c>
      <c r="G104" s="937">
        <f>SUM(F104/E104)*100</f>
        <v>92.789373814041738</v>
      </c>
    </row>
    <row r="105" spans="1:7" ht="14.1" customHeight="1">
      <c r="A105" s="906"/>
      <c r="B105" s="906"/>
      <c r="C105" s="906" t="s">
        <v>949</v>
      </c>
      <c r="D105" s="939">
        <v>98290</v>
      </c>
      <c r="E105" s="939">
        <v>139277</v>
      </c>
      <c r="F105" s="939">
        <v>139010</v>
      </c>
      <c r="G105" s="937">
        <f>SUM(F105/E105)*100</f>
        <v>99.808295698500118</v>
      </c>
    </row>
    <row r="106" spans="1:7" ht="14.1" customHeight="1">
      <c r="A106" s="906"/>
      <c r="B106" s="906"/>
      <c r="C106" s="906" t="s">
        <v>950</v>
      </c>
      <c r="D106" s="939"/>
      <c r="E106" s="939"/>
      <c r="F106" s="939"/>
      <c r="G106" s="937"/>
    </row>
    <row r="107" spans="1:7" ht="14.1" customHeight="1">
      <c r="A107" s="906"/>
      <c r="B107" s="906"/>
      <c r="C107" s="938" t="s">
        <v>951</v>
      </c>
      <c r="D107" s="939"/>
      <c r="E107" s="939"/>
      <c r="F107" s="939"/>
      <c r="G107" s="937"/>
    </row>
    <row r="108" spans="1:7" ht="14.1" customHeight="1">
      <c r="A108" s="906"/>
      <c r="B108" s="906"/>
      <c r="C108" s="906" t="s">
        <v>952</v>
      </c>
      <c r="D108" s="939">
        <v>1000</v>
      </c>
      <c r="E108" s="939">
        <v>3230</v>
      </c>
      <c r="F108" s="939">
        <v>3165</v>
      </c>
      <c r="G108" s="937">
        <f t="shared" ref="G108:G113" si="10">SUM(F108/E108)*100</f>
        <v>97.987616099071204</v>
      </c>
    </row>
    <row r="109" spans="1:7" ht="14.1" customHeight="1">
      <c r="A109" s="906"/>
      <c r="B109" s="906"/>
      <c r="C109" s="906" t="s">
        <v>953</v>
      </c>
      <c r="D109" s="939"/>
      <c r="E109" s="939">
        <v>928</v>
      </c>
      <c r="F109" s="939">
        <v>927</v>
      </c>
      <c r="G109" s="937">
        <f t="shared" si="10"/>
        <v>99.892241379310349</v>
      </c>
    </row>
    <row r="110" spans="1:7" ht="27.75" customHeight="1">
      <c r="A110" s="933"/>
      <c r="B110" s="933">
        <v>14</v>
      </c>
      <c r="C110" s="932" t="s">
        <v>973</v>
      </c>
      <c r="D110" s="798">
        <f>SUM(D111:D117)</f>
        <v>17771</v>
      </c>
      <c r="E110" s="798">
        <f>SUM(E111:E117)</f>
        <v>22861</v>
      </c>
      <c r="F110" s="798">
        <f>SUM(F111:F117)</f>
        <v>21047</v>
      </c>
      <c r="G110" s="940">
        <f t="shared" si="10"/>
        <v>92.065089016228512</v>
      </c>
    </row>
    <row r="111" spans="1:7" ht="14.1" customHeight="1">
      <c r="A111" s="906"/>
      <c r="B111" s="906"/>
      <c r="C111" s="906" t="s">
        <v>947</v>
      </c>
      <c r="D111" s="939">
        <v>11597</v>
      </c>
      <c r="E111" s="939">
        <v>13102</v>
      </c>
      <c r="F111" s="939">
        <v>12602</v>
      </c>
      <c r="G111" s="937">
        <f t="shared" si="10"/>
        <v>96.183788734544336</v>
      </c>
    </row>
    <row r="112" spans="1:7" ht="14.25" customHeight="1">
      <c r="A112" s="906"/>
      <c r="B112" s="906"/>
      <c r="C112" s="930" t="s">
        <v>948</v>
      </c>
      <c r="D112" s="939">
        <v>3130</v>
      </c>
      <c r="E112" s="939">
        <v>3529</v>
      </c>
      <c r="F112" s="939">
        <v>3434</v>
      </c>
      <c r="G112" s="937">
        <f t="shared" si="10"/>
        <v>97.308019268914705</v>
      </c>
    </row>
    <row r="113" spans="1:7" ht="14.1" customHeight="1">
      <c r="A113" s="906"/>
      <c r="B113" s="906"/>
      <c r="C113" s="906" t="s">
        <v>949</v>
      </c>
      <c r="D113" s="939">
        <v>2744</v>
      </c>
      <c r="E113" s="939">
        <v>6028</v>
      </c>
      <c r="F113" s="939">
        <v>4811</v>
      </c>
      <c r="G113" s="937">
        <f t="shared" si="10"/>
        <v>79.810882548108836</v>
      </c>
    </row>
    <row r="114" spans="1:7" ht="14.1" customHeight="1">
      <c r="A114" s="906"/>
      <c r="B114" s="906"/>
      <c r="C114" s="906" t="s">
        <v>950</v>
      </c>
      <c r="D114" s="939"/>
      <c r="E114" s="939"/>
      <c r="F114" s="939"/>
      <c r="G114" s="937"/>
    </row>
    <row r="115" spans="1:7" ht="14.1" customHeight="1">
      <c r="A115" s="906"/>
      <c r="B115" s="906"/>
      <c r="C115" s="938" t="s">
        <v>951</v>
      </c>
      <c r="D115" s="939"/>
      <c r="E115" s="939"/>
      <c r="F115" s="939"/>
      <c r="G115" s="937"/>
    </row>
    <row r="116" spans="1:7" ht="14.1" customHeight="1">
      <c r="A116" s="906"/>
      <c r="B116" s="906"/>
      <c r="C116" s="906" t="s">
        <v>952</v>
      </c>
      <c r="D116" s="939">
        <v>300</v>
      </c>
      <c r="E116" s="939">
        <v>202</v>
      </c>
      <c r="F116" s="939">
        <v>200</v>
      </c>
      <c r="G116" s="937">
        <f t="shared" ref="G116:G121" si="11">SUM(F116/E116)*100</f>
        <v>99.009900990099013</v>
      </c>
    </row>
    <row r="117" spans="1:7" ht="14.1" customHeight="1">
      <c r="A117" s="906"/>
      <c r="B117" s="906"/>
      <c r="C117" s="906" t="s">
        <v>953</v>
      </c>
      <c r="D117" s="939"/>
      <c r="E117" s="939"/>
      <c r="F117" s="939"/>
      <c r="G117" s="937"/>
    </row>
    <row r="118" spans="1:7" ht="24" customHeight="1">
      <c r="A118" s="933"/>
      <c r="B118" s="933">
        <v>15</v>
      </c>
      <c r="C118" s="932" t="s">
        <v>974</v>
      </c>
      <c r="D118" s="798">
        <f>SUM(D119:D125)</f>
        <v>374475</v>
      </c>
      <c r="E118" s="798">
        <f>SUM(E119:E125)</f>
        <v>407609</v>
      </c>
      <c r="F118" s="798">
        <f>SUM(F119:F125)</f>
        <v>394644</v>
      </c>
      <c r="G118" s="940">
        <f t="shared" si="11"/>
        <v>96.819255708289077</v>
      </c>
    </row>
    <row r="119" spans="1:7" ht="14.1" customHeight="1">
      <c r="A119" s="906"/>
      <c r="B119" s="906"/>
      <c r="C119" s="906" t="s">
        <v>947</v>
      </c>
      <c r="D119" s="939">
        <v>148920</v>
      </c>
      <c r="E119" s="939">
        <v>147831</v>
      </c>
      <c r="F119" s="939">
        <v>142476</v>
      </c>
      <c r="G119" s="937">
        <f t="shared" si="11"/>
        <v>96.377620390851718</v>
      </c>
    </row>
    <row r="120" spans="1:7" ht="12.75" customHeight="1">
      <c r="A120" s="906"/>
      <c r="B120" s="906"/>
      <c r="C120" s="930" t="s">
        <v>948</v>
      </c>
      <c r="D120" s="939">
        <v>39556</v>
      </c>
      <c r="E120" s="939">
        <v>38932</v>
      </c>
      <c r="F120" s="939">
        <v>36708</v>
      </c>
      <c r="G120" s="937">
        <f t="shared" si="11"/>
        <v>94.287475598479404</v>
      </c>
    </row>
    <row r="121" spans="1:7" ht="14.1" customHeight="1">
      <c r="A121" s="906"/>
      <c r="B121" s="906"/>
      <c r="C121" s="906" t="s">
        <v>949</v>
      </c>
      <c r="D121" s="939">
        <v>150821</v>
      </c>
      <c r="E121" s="939">
        <v>160998</v>
      </c>
      <c r="F121" s="939">
        <v>155658</v>
      </c>
      <c r="G121" s="937">
        <f t="shared" si="11"/>
        <v>96.683188611038645</v>
      </c>
    </row>
    <row r="122" spans="1:7" ht="14.1" customHeight="1">
      <c r="A122" s="906"/>
      <c r="B122" s="906"/>
      <c r="C122" s="906" t="s">
        <v>950</v>
      </c>
      <c r="D122" s="939"/>
      <c r="E122" s="939"/>
      <c r="F122" s="939"/>
      <c r="G122" s="937"/>
    </row>
    <row r="123" spans="1:7" ht="14.1" customHeight="1">
      <c r="A123" s="906"/>
      <c r="B123" s="906"/>
      <c r="C123" s="938" t="s">
        <v>951</v>
      </c>
      <c r="D123" s="939">
        <v>15000</v>
      </c>
      <c r="E123" s="939">
        <v>15000</v>
      </c>
      <c r="F123" s="939">
        <v>15000</v>
      </c>
      <c r="G123" s="937">
        <f t="shared" ref="G123:G129" si="12">SUM(F123/E123)*100</f>
        <v>100</v>
      </c>
    </row>
    <row r="124" spans="1:7" ht="14.1" customHeight="1">
      <c r="A124" s="906"/>
      <c r="B124" s="906"/>
      <c r="C124" s="906" t="s">
        <v>952</v>
      </c>
      <c r="D124" s="939">
        <v>20178</v>
      </c>
      <c r="E124" s="939">
        <v>44848</v>
      </c>
      <c r="F124" s="939">
        <v>44802</v>
      </c>
      <c r="G124" s="937">
        <f t="shared" si="12"/>
        <v>99.89743132358187</v>
      </c>
    </row>
    <row r="125" spans="1:7" ht="14.1" customHeight="1">
      <c r="A125" s="906"/>
      <c r="B125" s="906"/>
      <c r="C125" s="906" t="s">
        <v>953</v>
      </c>
      <c r="D125" s="939"/>
      <c r="E125" s="939"/>
      <c r="F125" s="939"/>
      <c r="G125" s="937"/>
    </row>
    <row r="126" spans="1:7" ht="14.1" customHeight="1">
      <c r="A126" s="933"/>
      <c r="B126" s="933">
        <v>16</v>
      </c>
      <c r="C126" s="905" t="s">
        <v>975</v>
      </c>
      <c r="D126" s="798">
        <f>SUM(D127:D133)</f>
        <v>230166</v>
      </c>
      <c r="E126" s="798">
        <f>SUM(E127:E133)</f>
        <v>256811</v>
      </c>
      <c r="F126" s="798">
        <f>SUM(F127:F133)</f>
        <v>208675</v>
      </c>
      <c r="G126" s="940">
        <f t="shared" si="12"/>
        <v>81.256254599686145</v>
      </c>
    </row>
    <row r="127" spans="1:7" ht="14.1" customHeight="1">
      <c r="A127" s="906"/>
      <c r="B127" s="906"/>
      <c r="C127" s="906" t="s">
        <v>947</v>
      </c>
      <c r="D127" s="939">
        <v>109087</v>
      </c>
      <c r="E127" s="939">
        <v>109686</v>
      </c>
      <c r="F127" s="939">
        <v>104548</v>
      </c>
      <c r="G127" s="937">
        <f t="shared" si="12"/>
        <v>95.315719417245589</v>
      </c>
    </row>
    <row r="128" spans="1:7" ht="14.25" customHeight="1">
      <c r="A128" s="906"/>
      <c r="B128" s="906"/>
      <c r="C128" s="930" t="s">
        <v>948</v>
      </c>
      <c r="D128" s="939">
        <v>31930</v>
      </c>
      <c r="E128" s="939">
        <v>32015</v>
      </c>
      <c r="F128" s="939">
        <v>29995</v>
      </c>
      <c r="G128" s="937">
        <f t="shared" si="12"/>
        <v>93.690457598000947</v>
      </c>
    </row>
    <row r="129" spans="1:7" ht="14.1" customHeight="1">
      <c r="A129" s="906"/>
      <c r="B129" s="906"/>
      <c r="C129" s="906" t="s">
        <v>949</v>
      </c>
      <c r="D129" s="939">
        <v>68182</v>
      </c>
      <c r="E129" s="939">
        <v>73898</v>
      </c>
      <c r="F129" s="939">
        <v>50283</v>
      </c>
      <c r="G129" s="937">
        <f t="shared" si="12"/>
        <v>68.04379008904165</v>
      </c>
    </row>
    <row r="130" spans="1:7" ht="14.1" customHeight="1">
      <c r="A130" s="906"/>
      <c r="B130" s="906"/>
      <c r="C130" s="906" t="s">
        <v>950</v>
      </c>
      <c r="D130" s="939"/>
      <c r="E130" s="939"/>
      <c r="F130" s="939"/>
      <c r="G130" s="937"/>
    </row>
    <row r="131" spans="1:7" ht="14.1" customHeight="1">
      <c r="A131" s="906"/>
      <c r="B131" s="906"/>
      <c r="C131" s="938" t="s">
        <v>951</v>
      </c>
      <c r="D131" s="939">
        <v>10967</v>
      </c>
      <c r="E131" s="939">
        <v>10967</v>
      </c>
      <c r="F131" s="939">
        <v>10967</v>
      </c>
      <c r="G131" s="937"/>
    </row>
    <row r="132" spans="1:7" ht="14.1" customHeight="1">
      <c r="A132" s="906"/>
      <c r="B132" s="906"/>
      <c r="C132" s="906" t="s">
        <v>952</v>
      </c>
      <c r="D132" s="939">
        <v>10000</v>
      </c>
      <c r="E132" s="939">
        <v>30245</v>
      </c>
      <c r="F132" s="939">
        <v>12882</v>
      </c>
      <c r="G132" s="937">
        <f>SUM(F132/E132)*100</f>
        <v>42.592163994048605</v>
      </c>
    </row>
    <row r="133" spans="1:7" ht="14.1" customHeight="1">
      <c r="A133" s="906"/>
      <c r="B133" s="906"/>
      <c r="C133" s="906" t="s">
        <v>953</v>
      </c>
      <c r="D133" s="939"/>
      <c r="E133" s="939"/>
      <c r="F133" s="939"/>
      <c r="G133" s="937"/>
    </row>
    <row r="134" spans="1:7" ht="14.1" customHeight="1">
      <c r="A134" s="933"/>
      <c r="B134" s="933">
        <v>17</v>
      </c>
      <c r="C134" s="905" t="s">
        <v>976</v>
      </c>
      <c r="D134" s="798">
        <f>SUM(D135:D141)</f>
        <v>597821</v>
      </c>
      <c r="E134" s="798">
        <f>SUM(E135:E141)</f>
        <v>641842</v>
      </c>
      <c r="F134" s="798">
        <f>SUM(F135:F141)</f>
        <v>610125</v>
      </c>
      <c r="G134" s="940">
        <f>SUM(F134/E134)*100</f>
        <v>95.058441173996087</v>
      </c>
    </row>
    <row r="135" spans="1:7" ht="14.1" customHeight="1">
      <c r="A135" s="906"/>
      <c r="B135" s="906"/>
      <c r="C135" s="906" t="s">
        <v>947</v>
      </c>
      <c r="D135" s="939">
        <v>304178</v>
      </c>
      <c r="E135" s="939">
        <v>314588</v>
      </c>
      <c r="F135" s="939">
        <v>302141</v>
      </c>
      <c r="G135" s="937">
        <f>SUM(F135/E135)*100</f>
        <v>96.043396442330916</v>
      </c>
    </row>
    <row r="136" spans="1:7" ht="14.25" customHeight="1">
      <c r="A136" s="906"/>
      <c r="B136" s="906"/>
      <c r="C136" s="930" t="s">
        <v>948</v>
      </c>
      <c r="D136" s="939">
        <v>86359</v>
      </c>
      <c r="E136" s="939">
        <v>82821</v>
      </c>
      <c r="F136" s="939">
        <v>78416</v>
      </c>
      <c r="G136" s="937">
        <f>SUM(F136/E136)*100</f>
        <v>94.681300636312045</v>
      </c>
    </row>
    <row r="137" spans="1:7" ht="14.1" customHeight="1">
      <c r="A137" s="906"/>
      <c r="B137" s="906"/>
      <c r="C137" s="906" t="s">
        <v>949</v>
      </c>
      <c r="D137" s="939">
        <v>206284</v>
      </c>
      <c r="E137" s="939">
        <v>221164</v>
      </c>
      <c r="F137" s="939">
        <v>207050</v>
      </c>
      <c r="G137" s="937">
        <f>SUM(F137/E137)*100</f>
        <v>93.618310394096696</v>
      </c>
    </row>
    <row r="138" spans="1:7" ht="14.1" customHeight="1">
      <c r="A138" s="906"/>
      <c r="B138" s="906"/>
      <c r="C138" s="906" t="s">
        <v>950</v>
      </c>
      <c r="D138" s="939"/>
      <c r="E138" s="939"/>
      <c r="F138" s="939"/>
      <c r="G138" s="937"/>
    </row>
    <row r="139" spans="1:7" ht="14.1" customHeight="1">
      <c r="A139" s="906"/>
      <c r="B139" s="906"/>
      <c r="C139" s="938" t="s">
        <v>951</v>
      </c>
      <c r="D139" s="939"/>
      <c r="E139" s="939">
        <v>882</v>
      </c>
      <c r="F139" s="939">
        <v>862</v>
      </c>
      <c r="G139" s="937">
        <f t="shared" ref="G139:G145" si="13">SUM(F139/E139)*100</f>
        <v>97.732426303854879</v>
      </c>
    </row>
    <row r="140" spans="1:7" ht="14.1" customHeight="1">
      <c r="A140" s="906"/>
      <c r="B140" s="906"/>
      <c r="C140" s="906" t="s">
        <v>952</v>
      </c>
      <c r="D140" s="939">
        <v>1000</v>
      </c>
      <c r="E140" s="939">
        <v>2400</v>
      </c>
      <c r="F140" s="939">
        <v>2065</v>
      </c>
      <c r="G140" s="937">
        <f t="shared" si="13"/>
        <v>86.041666666666671</v>
      </c>
    </row>
    <row r="141" spans="1:7" ht="14.1" customHeight="1">
      <c r="A141" s="906"/>
      <c r="B141" s="906"/>
      <c r="C141" s="906" t="s">
        <v>953</v>
      </c>
      <c r="D141" s="939"/>
      <c r="E141" s="939">
        <v>19987</v>
      </c>
      <c r="F141" s="939">
        <v>19591</v>
      </c>
      <c r="G141" s="937">
        <f t="shared" si="13"/>
        <v>98.018712162905885</v>
      </c>
    </row>
    <row r="142" spans="1:7" ht="14.1" customHeight="1">
      <c r="A142" s="933"/>
      <c r="B142" s="941" t="s">
        <v>954</v>
      </c>
      <c r="C142" s="905" t="s">
        <v>977</v>
      </c>
      <c r="D142" s="798">
        <f>SUM(D143:D149)</f>
        <v>118700</v>
      </c>
      <c r="E142" s="798">
        <f>SUM(E143:E149)</f>
        <v>128243</v>
      </c>
      <c r="F142" s="798">
        <f>SUM(F143:F149)</f>
        <v>117951</v>
      </c>
      <c r="G142" s="940">
        <f t="shared" si="13"/>
        <v>91.974610699999218</v>
      </c>
    </row>
    <row r="143" spans="1:7" ht="14.1" customHeight="1">
      <c r="A143" s="906"/>
      <c r="B143" s="906"/>
      <c r="C143" s="906" t="s">
        <v>947</v>
      </c>
      <c r="D143" s="939">
        <v>48492</v>
      </c>
      <c r="E143" s="939">
        <v>50875</v>
      </c>
      <c r="F143" s="939">
        <v>47886</v>
      </c>
      <c r="G143" s="937">
        <f t="shared" si="13"/>
        <v>94.124815724815718</v>
      </c>
    </row>
    <row r="144" spans="1:7" ht="14.25" customHeight="1">
      <c r="A144" s="906"/>
      <c r="B144" s="906"/>
      <c r="C144" s="930" t="s">
        <v>948</v>
      </c>
      <c r="D144" s="939">
        <v>14000</v>
      </c>
      <c r="E144" s="939">
        <v>13374</v>
      </c>
      <c r="F144" s="939">
        <v>11313</v>
      </c>
      <c r="G144" s="937">
        <f t="shared" si="13"/>
        <v>84.589502018842538</v>
      </c>
    </row>
    <row r="145" spans="1:7" ht="14.1" customHeight="1">
      <c r="A145" s="906"/>
      <c r="B145" s="906"/>
      <c r="C145" s="906" t="s">
        <v>949</v>
      </c>
      <c r="D145" s="939">
        <v>55208</v>
      </c>
      <c r="E145" s="939">
        <v>61994</v>
      </c>
      <c r="F145" s="939">
        <v>57220</v>
      </c>
      <c r="G145" s="937">
        <f t="shared" si="13"/>
        <v>92.299254766590309</v>
      </c>
    </row>
    <row r="146" spans="1:7" ht="14.1" customHeight="1">
      <c r="A146" s="906"/>
      <c r="B146" s="906"/>
      <c r="C146" s="906" t="s">
        <v>950</v>
      </c>
      <c r="D146" s="939"/>
      <c r="E146" s="939"/>
      <c r="F146" s="939"/>
      <c r="G146" s="937"/>
    </row>
    <row r="147" spans="1:7" ht="14.1" customHeight="1">
      <c r="A147" s="906"/>
      <c r="B147" s="906"/>
      <c r="C147" s="938" t="s">
        <v>951</v>
      </c>
      <c r="D147" s="939"/>
      <c r="E147" s="939"/>
      <c r="F147" s="939"/>
      <c r="G147" s="937"/>
    </row>
    <row r="148" spans="1:7" ht="14.1" customHeight="1">
      <c r="A148" s="906"/>
      <c r="B148" s="906"/>
      <c r="C148" s="906" t="s">
        <v>952</v>
      </c>
      <c r="D148" s="939">
        <v>1000</v>
      </c>
      <c r="E148" s="939">
        <v>2000</v>
      </c>
      <c r="F148" s="939">
        <v>1532</v>
      </c>
      <c r="G148" s="937">
        <f t="shared" ref="G148:G176" si="14">SUM(F148/E148)*100</f>
        <v>76.599999999999994</v>
      </c>
    </row>
    <row r="149" spans="1:7" ht="14.1" customHeight="1">
      <c r="A149" s="906"/>
      <c r="B149" s="906"/>
      <c r="C149" s="906" t="s">
        <v>953</v>
      </c>
      <c r="D149" s="939"/>
      <c r="E149" s="939"/>
      <c r="F149" s="939"/>
      <c r="G149" s="937"/>
    </row>
    <row r="150" spans="1:7" ht="24.75" customHeight="1">
      <c r="A150" s="906"/>
      <c r="B150" s="941" t="s">
        <v>955</v>
      </c>
      <c r="C150" s="713" t="s">
        <v>978</v>
      </c>
      <c r="D150" s="798">
        <f>SUM(D151:D157)</f>
        <v>108321</v>
      </c>
      <c r="E150" s="798">
        <f>SUM(E151:E157)</f>
        <v>120924</v>
      </c>
      <c r="F150" s="798">
        <f>SUM(F151:F157)</f>
        <v>101070</v>
      </c>
      <c r="G150" s="940">
        <f>SUM(F150/E150)*100</f>
        <v>83.581423042572183</v>
      </c>
    </row>
    <row r="151" spans="1:7" ht="14.1" customHeight="1">
      <c r="A151" s="906"/>
      <c r="B151" s="906"/>
      <c r="C151" s="906" t="s">
        <v>947</v>
      </c>
      <c r="D151" s="939">
        <v>45337</v>
      </c>
      <c r="E151" s="939">
        <v>47715</v>
      </c>
      <c r="F151" s="939">
        <v>46248</v>
      </c>
      <c r="G151" s="937">
        <f>SUM(F151/E151)*100</f>
        <v>96.925495127318456</v>
      </c>
    </row>
    <row r="152" spans="1:7" ht="15" customHeight="1">
      <c r="A152" s="906"/>
      <c r="B152" s="906"/>
      <c r="C152" s="930" t="s">
        <v>948</v>
      </c>
      <c r="D152" s="939">
        <v>12191</v>
      </c>
      <c r="E152" s="939">
        <v>13895</v>
      </c>
      <c r="F152" s="939">
        <v>13505</v>
      </c>
      <c r="G152" s="937">
        <f>SUM(F152/E152)*100</f>
        <v>97.193234976610285</v>
      </c>
    </row>
    <row r="153" spans="1:7" ht="14.1" customHeight="1">
      <c r="A153" s="906"/>
      <c r="B153" s="906"/>
      <c r="C153" s="906" t="s">
        <v>949</v>
      </c>
      <c r="D153" s="939">
        <v>44193</v>
      </c>
      <c r="E153" s="939">
        <v>51746</v>
      </c>
      <c r="F153" s="939">
        <v>38612</v>
      </c>
      <c r="G153" s="937">
        <f>SUM(F153/E153)*100</f>
        <v>74.618327986704287</v>
      </c>
    </row>
    <row r="154" spans="1:7" ht="14.1" customHeight="1">
      <c r="A154" s="906"/>
      <c r="B154" s="906"/>
      <c r="C154" s="906" t="s">
        <v>950</v>
      </c>
      <c r="D154" s="939"/>
      <c r="E154" s="939"/>
      <c r="F154" s="939"/>
      <c r="G154" s="937"/>
    </row>
    <row r="155" spans="1:7" ht="14.1" customHeight="1">
      <c r="A155" s="906"/>
      <c r="B155" s="906"/>
      <c r="C155" s="938" t="s">
        <v>951</v>
      </c>
      <c r="D155" s="939"/>
      <c r="E155" s="939"/>
      <c r="F155" s="939"/>
      <c r="G155" s="937"/>
    </row>
    <row r="156" spans="1:7" ht="14.1" customHeight="1">
      <c r="A156" s="906"/>
      <c r="B156" s="906"/>
      <c r="C156" s="906" t="s">
        <v>952</v>
      </c>
      <c r="D156" s="939">
        <v>6600</v>
      </c>
      <c r="E156" s="939">
        <v>6600</v>
      </c>
      <c r="F156" s="939">
        <v>1738</v>
      </c>
      <c r="G156" s="937">
        <f>SUM(F156/E156)*100</f>
        <v>26.333333333333332</v>
      </c>
    </row>
    <row r="157" spans="1:7" ht="14.1" customHeight="1">
      <c r="A157" s="906"/>
      <c r="B157" s="906"/>
      <c r="C157" s="906" t="s">
        <v>953</v>
      </c>
      <c r="D157" s="939"/>
      <c r="E157" s="939">
        <v>968</v>
      </c>
      <c r="F157" s="939">
        <v>967</v>
      </c>
      <c r="G157" s="937">
        <f>SUM(F157/E157)*100</f>
        <v>99.896694214876035</v>
      </c>
    </row>
    <row r="158" spans="1:7" ht="14.1" customHeight="1">
      <c r="A158" s="933"/>
      <c r="B158" s="941" t="s">
        <v>960</v>
      </c>
      <c r="C158" s="905" t="s">
        <v>979</v>
      </c>
      <c r="D158" s="798">
        <f>SUM(D159:D165)</f>
        <v>104000</v>
      </c>
      <c r="E158" s="798">
        <f>SUM(E159:E165)</f>
        <v>122332</v>
      </c>
      <c r="F158" s="798">
        <f>SUM(F159:F165)</f>
        <v>103087</v>
      </c>
      <c r="G158" s="940">
        <f t="shared" si="14"/>
        <v>84.268220907039861</v>
      </c>
    </row>
    <row r="159" spans="1:7" ht="14.1" customHeight="1">
      <c r="A159" s="906"/>
      <c r="B159" s="906"/>
      <c r="C159" s="906" t="s">
        <v>947</v>
      </c>
      <c r="D159" s="939">
        <v>32754</v>
      </c>
      <c r="E159" s="939">
        <v>34931</v>
      </c>
      <c r="F159" s="939">
        <v>31655</v>
      </c>
      <c r="G159" s="937">
        <f t="shared" si="14"/>
        <v>90.621510978786745</v>
      </c>
    </row>
    <row r="160" spans="1:7" ht="15" customHeight="1">
      <c r="A160" s="906"/>
      <c r="B160" s="906"/>
      <c r="C160" s="930" t="s">
        <v>948</v>
      </c>
      <c r="D160" s="939">
        <v>8844</v>
      </c>
      <c r="E160" s="939">
        <v>9431</v>
      </c>
      <c r="F160" s="939">
        <v>9358</v>
      </c>
      <c r="G160" s="937">
        <f t="shared" si="14"/>
        <v>99.225956950482455</v>
      </c>
    </row>
    <row r="161" spans="1:7" ht="14.1" customHeight="1">
      <c r="A161" s="906"/>
      <c r="B161" s="906"/>
      <c r="C161" s="906" t="s">
        <v>949</v>
      </c>
      <c r="D161" s="939">
        <v>61302</v>
      </c>
      <c r="E161" s="939">
        <v>75211</v>
      </c>
      <c r="F161" s="939">
        <v>61755</v>
      </c>
      <c r="G161" s="937">
        <f t="shared" si="14"/>
        <v>82.109000013295926</v>
      </c>
    </row>
    <row r="162" spans="1:7" ht="14.1" customHeight="1">
      <c r="A162" s="906"/>
      <c r="B162" s="906"/>
      <c r="C162" s="906" t="s">
        <v>950</v>
      </c>
      <c r="D162" s="939"/>
      <c r="E162" s="939"/>
      <c r="F162" s="939"/>
      <c r="G162" s="937"/>
    </row>
    <row r="163" spans="1:7" ht="14.1" customHeight="1">
      <c r="A163" s="906"/>
      <c r="B163" s="906"/>
      <c r="C163" s="938" t="s">
        <v>951</v>
      </c>
      <c r="D163" s="939">
        <v>100</v>
      </c>
      <c r="E163" s="939">
        <v>259</v>
      </c>
      <c r="F163" s="939">
        <v>81</v>
      </c>
      <c r="G163" s="937">
        <f t="shared" si="14"/>
        <v>31.274131274131271</v>
      </c>
    </row>
    <row r="164" spans="1:7" ht="14.1" customHeight="1">
      <c r="A164" s="906"/>
      <c r="B164" s="906"/>
      <c r="C164" s="906" t="s">
        <v>952</v>
      </c>
      <c r="D164" s="939">
        <v>1000</v>
      </c>
      <c r="E164" s="939">
        <v>2500</v>
      </c>
      <c r="F164" s="939">
        <v>238</v>
      </c>
      <c r="G164" s="937">
        <f t="shared" si="14"/>
        <v>9.5200000000000014</v>
      </c>
    </row>
    <row r="165" spans="1:7" ht="14.1" customHeight="1">
      <c r="A165" s="906"/>
      <c r="B165" s="906"/>
      <c r="C165" s="906" t="s">
        <v>953</v>
      </c>
      <c r="D165" s="939"/>
      <c r="E165" s="939"/>
      <c r="F165" s="939"/>
      <c r="G165" s="937"/>
    </row>
    <row r="166" spans="1:7" ht="14.1" customHeight="1">
      <c r="A166" s="931"/>
      <c r="B166" s="933"/>
      <c r="C166" s="905" t="s">
        <v>957</v>
      </c>
      <c r="D166" s="798">
        <f>SUM(D167:D176)</f>
        <v>17247653</v>
      </c>
      <c r="E166" s="798">
        <f>SUM(E167:E176)</f>
        <v>25784051</v>
      </c>
      <c r="F166" s="798">
        <f>SUM(F167:F176)</f>
        <v>15349094</v>
      </c>
      <c r="G166" s="940">
        <f t="shared" si="14"/>
        <v>59.529412193607591</v>
      </c>
    </row>
    <row r="167" spans="1:7" ht="14.1" customHeight="1">
      <c r="A167" s="931"/>
      <c r="B167" s="906"/>
      <c r="C167" s="906" t="s">
        <v>947</v>
      </c>
      <c r="D167" s="939">
        <f t="shared" ref="D167:F173" si="15">SUM(D4+D15+D23+D31+D39+D47+D55+D63+D71+D79+D87+D95+D103+D111+D119+D127+D135+D143+D151+D159)</f>
        <v>3321033</v>
      </c>
      <c r="E167" s="939">
        <f t="shared" si="15"/>
        <v>3544515</v>
      </c>
      <c r="F167" s="939">
        <f t="shared" si="15"/>
        <v>3403178</v>
      </c>
      <c r="G167" s="937">
        <f t="shared" si="14"/>
        <v>96.012515111376302</v>
      </c>
    </row>
    <row r="168" spans="1:7" ht="12.75" customHeight="1">
      <c r="A168" s="931"/>
      <c r="B168" s="906"/>
      <c r="C168" s="930" t="s">
        <v>948</v>
      </c>
      <c r="D168" s="939">
        <f t="shared" si="15"/>
        <v>942083</v>
      </c>
      <c r="E168" s="939">
        <f t="shared" si="15"/>
        <v>1020496</v>
      </c>
      <c r="F168" s="939">
        <f t="shared" si="15"/>
        <v>968948</v>
      </c>
      <c r="G168" s="937">
        <f t="shared" si="14"/>
        <v>94.948730813251586</v>
      </c>
    </row>
    <row r="169" spans="1:7" ht="14.1" customHeight="1">
      <c r="A169" s="931"/>
      <c r="B169" s="906"/>
      <c r="C169" s="906" t="s">
        <v>949</v>
      </c>
      <c r="D169" s="939">
        <f t="shared" si="15"/>
        <v>5117961</v>
      </c>
      <c r="E169" s="939">
        <f t="shared" si="15"/>
        <v>5829912</v>
      </c>
      <c r="F169" s="939">
        <f t="shared" si="15"/>
        <v>4615707</v>
      </c>
      <c r="G169" s="937">
        <f t="shared" si="14"/>
        <v>79.172841716993332</v>
      </c>
    </row>
    <row r="170" spans="1:7" ht="14.1" customHeight="1">
      <c r="A170" s="931"/>
      <c r="B170" s="906"/>
      <c r="C170" s="906" t="s">
        <v>950</v>
      </c>
      <c r="D170" s="939">
        <f t="shared" si="15"/>
        <v>187677</v>
      </c>
      <c r="E170" s="939">
        <f t="shared" si="15"/>
        <v>193946</v>
      </c>
      <c r="F170" s="939">
        <f t="shared" si="15"/>
        <v>139071</v>
      </c>
      <c r="G170" s="937">
        <f t="shared" si="14"/>
        <v>71.706041887948189</v>
      </c>
    </row>
    <row r="171" spans="1:7" ht="14.1" customHeight="1">
      <c r="A171" s="931"/>
      <c r="B171" s="906"/>
      <c r="C171" s="938" t="s">
        <v>951</v>
      </c>
      <c r="D171" s="939">
        <f t="shared" si="15"/>
        <v>2426862</v>
      </c>
      <c r="E171" s="939">
        <f t="shared" si="15"/>
        <v>1918877</v>
      </c>
      <c r="F171" s="939">
        <f t="shared" si="15"/>
        <v>1618855</v>
      </c>
      <c r="G171" s="937">
        <f t="shared" si="14"/>
        <v>84.364709150195665</v>
      </c>
    </row>
    <row r="172" spans="1:7" ht="14.1" customHeight="1">
      <c r="A172" s="931"/>
      <c r="B172" s="906"/>
      <c r="C172" s="906" t="s">
        <v>952</v>
      </c>
      <c r="D172" s="939">
        <f t="shared" si="15"/>
        <v>3633144</v>
      </c>
      <c r="E172" s="939">
        <f t="shared" si="15"/>
        <v>10628600</v>
      </c>
      <c r="F172" s="939">
        <f t="shared" si="15"/>
        <v>3307158</v>
      </c>
      <c r="G172" s="937">
        <f t="shared" si="14"/>
        <v>31.115650226746705</v>
      </c>
    </row>
    <row r="173" spans="1:7" ht="14.1" customHeight="1">
      <c r="A173" s="931"/>
      <c r="B173" s="906"/>
      <c r="C173" s="906" t="s">
        <v>953</v>
      </c>
      <c r="D173" s="939">
        <f t="shared" si="15"/>
        <v>1151251</v>
      </c>
      <c r="E173" s="939">
        <f t="shared" si="15"/>
        <v>2094343</v>
      </c>
      <c r="F173" s="939">
        <f t="shared" si="15"/>
        <v>810761</v>
      </c>
      <c r="G173" s="937">
        <f t="shared" si="14"/>
        <v>38.711949284334032</v>
      </c>
    </row>
    <row r="174" spans="1:7" ht="14.1" customHeight="1">
      <c r="A174" s="931"/>
      <c r="B174" s="906"/>
      <c r="C174" s="906" t="s">
        <v>956</v>
      </c>
      <c r="D174" s="939">
        <f>SUM(D11)</f>
        <v>393738</v>
      </c>
      <c r="E174" s="939">
        <f>SUM(E11)</f>
        <v>479458</v>
      </c>
      <c r="F174" s="939">
        <f>SUM(F11)</f>
        <v>411645</v>
      </c>
      <c r="G174" s="937">
        <f t="shared" si="14"/>
        <v>85.856321095904121</v>
      </c>
    </row>
    <row r="175" spans="1:7" ht="14.1" customHeight="1">
      <c r="A175" s="931"/>
      <c r="B175" s="906"/>
      <c r="C175" s="906" t="s">
        <v>1274</v>
      </c>
      <c r="D175" s="939">
        <f>D12</f>
        <v>1333</v>
      </c>
      <c r="E175" s="939">
        <f>E12</f>
        <v>1333</v>
      </c>
      <c r="F175" s="939">
        <f>F12</f>
        <v>1200</v>
      </c>
      <c r="G175" s="937">
        <f t="shared" si="14"/>
        <v>90.022505626406598</v>
      </c>
    </row>
    <row r="176" spans="1:7" ht="14.1" customHeight="1">
      <c r="A176" s="931"/>
      <c r="B176" s="906"/>
      <c r="C176" s="906" t="s">
        <v>1275</v>
      </c>
      <c r="D176" s="939">
        <f>SUM(D13)</f>
        <v>72571</v>
      </c>
      <c r="E176" s="939">
        <f>SUM(E13)</f>
        <v>72571</v>
      </c>
      <c r="F176" s="939">
        <f>SUM(F13)</f>
        <v>72571</v>
      </c>
      <c r="G176" s="937">
        <f t="shared" si="14"/>
        <v>100</v>
      </c>
    </row>
  </sheetData>
  <mergeCells count="5">
    <mergeCell ref="G1:G2"/>
    <mergeCell ref="A1:A2"/>
    <mergeCell ref="B1:B2"/>
    <mergeCell ref="C1:C2"/>
    <mergeCell ref="D1:F1"/>
  </mergeCells>
  <phoneticPr fontId="83" type="noConversion"/>
  <printOptions horizontalCentered="1" verticalCentered="1"/>
  <pageMargins left="0.78740157480314965" right="0.78740157480314965" top="1.1023622047244095" bottom="0.6692913385826772" header="0.51181102362204722" footer="0.51181102362204722"/>
  <pageSetup paperSize="9" orientation="portrait" horizontalDpi="300" verticalDpi="300" r:id="rId1"/>
  <headerFooter alignWithMargins="0">
    <oddHeader>&amp;CZalaegerszeg Megyei Jogú Város Önkormányzata
kiadási előirányzatainak teljesítése
2016. évben kiemelt előirányzatonként&amp;R&amp;"Times New Roman CE,Félkövér dőlt"6.b tábla
Adatok: eFt-ban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3"/>
  <sheetViews>
    <sheetView zoomScale="98" zoomScaleNormal="98" workbookViewId="0">
      <pane xSplit="2" topLeftCell="C1" activePane="topRight" state="frozen"/>
      <selection activeCell="A2" sqref="A2"/>
      <selection pane="topRight" activeCell="A12" sqref="A12:IV12"/>
    </sheetView>
  </sheetViews>
  <sheetFormatPr defaultRowHeight="12.75"/>
  <cols>
    <col min="1" max="1" width="4.6640625" customWidth="1"/>
    <col min="2" max="2" width="34.33203125" customWidth="1"/>
    <col min="3" max="3" width="11.33203125" customWidth="1"/>
    <col min="4" max="4" width="12" customWidth="1"/>
    <col min="5" max="5" width="11.6640625" customWidth="1"/>
    <col min="6" max="6" width="6.33203125" customWidth="1"/>
    <col min="8" max="8" width="8.1640625" customWidth="1"/>
    <col min="9" max="9" width="6.6640625" customWidth="1"/>
    <col min="10" max="10" width="11.1640625" customWidth="1"/>
    <col min="11" max="11" width="7.6640625" customWidth="1"/>
    <col min="12" max="12" width="8.33203125" customWidth="1"/>
    <col min="13" max="13" width="7.5" customWidth="1"/>
    <col min="14" max="14" width="9.6640625" customWidth="1"/>
    <col min="15" max="15" width="11.1640625" customWidth="1"/>
    <col min="16" max="16" width="7.1640625" customWidth="1"/>
  </cols>
  <sheetData>
    <row r="1" spans="1:16" ht="13.5">
      <c r="A1" s="1169" t="s">
        <v>910</v>
      </c>
      <c r="B1" s="1169" t="s">
        <v>911</v>
      </c>
      <c r="C1" s="1169" t="s">
        <v>147</v>
      </c>
      <c r="D1" s="1169"/>
      <c r="E1" s="1169" t="s">
        <v>174</v>
      </c>
      <c r="F1" s="1169"/>
      <c r="G1" s="1169" t="s">
        <v>1029</v>
      </c>
      <c r="H1" s="1166"/>
      <c r="I1" s="1166"/>
      <c r="J1" s="1166"/>
      <c r="K1" s="1166"/>
      <c r="L1" s="1166"/>
      <c r="M1" s="1166"/>
      <c r="N1" s="1170" t="s">
        <v>1030</v>
      </c>
      <c r="O1" s="1166"/>
      <c r="P1" s="1166"/>
    </row>
    <row r="2" spans="1:16" ht="102">
      <c r="A2" s="1171"/>
      <c r="B2" s="1171"/>
      <c r="C2" s="274" t="s">
        <v>148</v>
      </c>
      <c r="D2" s="290" t="s">
        <v>173</v>
      </c>
      <c r="E2" s="290" t="s">
        <v>176</v>
      </c>
      <c r="F2" s="290" t="s">
        <v>175</v>
      </c>
      <c r="G2" s="275" t="s">
        <v>1031</v>
      </c>
      <c r="H2" s="275" t="s">
        <v>1032</v>
      </c>
      <c r="I2" s="275" t="s">
        <v>1834</v>
      </c>
      <c r="J2" s="275" t="s">
        <v>1033</v>
      </c>
      <c r="K2" s="275" t="s">
        <v>224</v>
      </c>
      <c r="L2" s="275" t="s">
        <v>1034</v>
      </c>
      <c r="M2" s="275" t="s">
        <v>1035</v>
      </c>
      <c r="N2" s="275" t="s">
        <v>1036</v>
      </c>
      <c r="O2" s="275" t="s">
        <v>912</v>
      </c>
      <c r="P2" s="275" t="s">
        <v>1037</v>
      </c>
    </row>
    <row r="3" spans="1:16" ht="14.25" customHeight="1">
      <c r="A3" s="276">
        <v>2</v>
      </c>
      <c r="B3" s="277" t="s">
        <v>913</v>
      </c>
      <c r="C3" s="71">
        <v>1200001</v>
      </c>
      <c r="D3" s="71">
        <v>1252487</v>
      </c>
      <c r="E3" s="71">
        <f t="shared" ref="E3:E21" si="0">SUM(G3:P3)</f>
        <v>1252011</v>
      </c>
      <c r="F3" s="278">
        <f t="shared" ref="F3:F22" si="1">E3/D3*100</f>
        <v>99.961995613527321</v>
      </c>
      <c r="G3" s="279">
        <v>19042</v>
      </c>
      <c r="H3" s="279"/>
      <c r="I3" s="279"/>
      <c r="J3" s="280">
        <v>17418</v>
      </c>
      <c r="K3" s="280">
        <v>2800</v>
      </c>
      <c r="L3" s="280"/>
      <c r="M3" s="280"/>
      <c r="N3" s="280">
        <v>56801</v>
      </c>
      <c r="O3" s="280">
        <v>1155950</v>
      </c>
      <c r="P3" s="280"/>
    </row>
    <row r="4" spans="1:16" ht="21" customHeight="1">
      <c r="A4" s="276">
        <v>3</v>
      </c>
      <c r="B4" s="277" t="s">
        <v>1968</v>
      </c>
      <c r="C4" s="71">
        <v>624864</v>
      </c>
      <c r="D4" s="71">
        <v>598718</v>
      </c>
      <c r="E4" s="71">
        <f t="shared" si="0"/>
        <v>591767</v>
      </c>
      <c r="F4" s="278">
        <f t="shared" si="1"/>
        <v>98.839019371390208</v>
      </c>
      <c r="G4" s="279">
        <v>3912</v>
      </c>
      <c r="H4" s="279">
        <v>3202</v>
      </c>
      <c r="I4" s="279"/>
      <c r="J4" s="280">
        <v>74040</v>
      </c>
      <c r="K4" s="280">
        <v>9</v>
      </c>
      <c r="L4" s="280"/>
      <c r="M4" s="280"/>
      <c r="N4" s="280"/>
      <c r="O4" s="280">
        <v>510604</v>
      </c>
      <c r="P4" s="280"/>
    </row>
    <row r="5" spans="1:16" ht="23.25" customHeight="1">
      <c r="A5" s="276">
        <v>4</v>
      </c>
      <c r="B5" s="277" t="s">
        <v>914</v>
      </c>
      <c r="C5" s="71">
        <v>768082</v>
      </c>
      <c r="D5" s="71">
        <v>850440</v>
      </c>
      <c r="E5" s="71">
        <f t="shared" si="0"/>
        <v>850386</v>
      </c>
      <c r="F5" s="278">
        <f t="shared" si="1"/>
        <v>99.993650345703401</v>
      </c>
      <c r="G5" s="279">
        <v>368</v>
      </c>
      <c r="H5" s="279"/>
      <c r="I5" s="279"/>
      <c r="J5" s="280">
        <v>418399</v>
      </c>
      <c r="K5" s="280">
        <v>20</v>
      </c>
      <c r="L5" s="280"/>
      <c r="M5" s="280"/>
      <c r="N5" s="280">
        <v>2200</v>
      </c>
      <c r="O5" s="280">
        <v>429399</v>
      </c>
      <c r="P5" s="280"/>
    </row>
    <row r="6" spans="1:16" ht="15.75" customHeight="1">
      <c r="A6" s="276">
        <v>5</v>
      </c>
      <c r="B6" s="277" t="s">
        <v>915</v>
      </c>
      <c r="C6" s="71">
        <v>387888</v>
      </c>
      <c r="D6" s="71">
        <v>488216</v>
      </c>
      <c r="E6" s="71">
        <f t="shared" si="0"/>
        <v>485427</v>
      </c>
      <c r="F6" s="278">
        <f t="shared" si="1"/>
        <v>99.428736460910756</v>
      </c>
      <c r="G6" s="279">
        <v>3045</v>
      </c>
      <c r="H6" s="279">
        <v>10153</v>
      </c>
      <c r="I6" s="279"/>
      <c r="J6" s="280">
        <v>98494</v>
      </c>
      <c r="K6" s="280"/>
      <c r="L6" s="280"/>
      <c r="M6" s="280"/>
      <c r="N6" s="280">
        <v>9367</v>
      </c>
      <c r="O6" s="280">
        <v>364368</v>
      </c>
      <c r="P6" s="280"/>
    </row>
    <row r="7" spans="1:16" ht="23.25" customHeight="1">
      <c r="A7" s="276">
        <v>6</v>
      </c>
      <c r="B7" s="281" t="s">
        <v>1970</v>
      </c>
      <c r="C7" s="53">
        <v>331151</v>
      </c>
      <c r="D7" s="53">
        <v>425768</v>
      </c>
      <c r="E7" s="71">
        <f t="shared" si="0"/>
        <v>425412</v>
      </c>
      <c r="F7" s="278">
        <f t="shared" si="1"/>
        <v>99.916386388831484</v>
      </c>
      <c r="G7" s="279">
        <v>274355</v>
      </c>
      <c r="H7" s="279"/>
      <c r="I7" s="279"/>
      <c r="J7" s="280">
        <v>2166</v>
      </c>
      <c r="K7" s="280"/>
      <c r="L7" s="280"/>
      <c r="M7" s="280"/>
      <c r="N7" s="280">
        <v>82182</v>
      </c>
      <c r="O7" s="280">
        <v>66709</v>
      </c>
      <c r="P7" s="280"/>
    </row>
    <row r="8" spans="1:16" ht="23.25" customHeight="1">
      <c r="A8" s="276">
        <v>7</v>
      </c>
      <c r="B8" s="281" t="s">
        <v>1971</v>
      </c>
      <c r="C8" s="53">
        <v>125278</v>
      </c>
      <c r="D8" s="53">
        <v>160528</v>
      </c>
      <c r="E8" s="71">
        <f t="shared" si="0"/>
        <v>160506</v>
      </c>
      <c r="F8" s="278">
        <f t="shared" si="1"/>
        <v>99.986295225755001</v>
      </c>
      <c r="G8" s="279">
        <v>15932</v>
      </c>
      <c r="H8" s="279"/>
      <c r="I8" s="279"/>
      <c r="J8" s="280">
        <v>28</v>
      </c>
      <c r="K8" s="280"/>
      <c r="L8" s="280"/>
      <c r="M8" s="280"/>
      <c r="N8" s="280">
        <v>199</v>
      </c>
      <c r="O8" s="280">
        <v>144347</v>
      </c>
      <c r="P8" s="280"/>
    </row>
    <row r="9" spans="1:16" ht="23.25" customHeight="1">
      <c r="A9" s="276">
        <v>8</v>
      </c>
      <c r="B9" s="281" t="s">
        <v>916</v>
      </c>
      <c r="C9" s="53">
        <v>353804</v>
      </c>
      <c r="D9" s="53">
        <v>364987</v>
      </c>
      <c r="E9" s="71">
        <f t="shared" si="0"/>
        <v>362450</v>
      </c>
      <c r="F9" s="278">
        <f t="shared" si="1"/>
        <v>99.304906750103427</v>
      </c>
      <c r="G9" s="279">
        <v>475</v>
      </c>
      <c r="H9" s="279">
        <v>2000</v>
      </c>
      <c r="I9" s="279"/>
      <c r="J9" s="280">
        <v>22638</v>
      </c>
      <c r="K9" s="280"/>
      <c r="L9" s="280"/>
      <c r="M9" s="280"/>
      <c r="N9" s="280">
        <v>8676</v>
      </c>
      <c r="O9" s="280">
        <v>328661</v>
      </c>
      <c r="P9" s="280"/>
    </row>
    <row r="10" spans="1:16" ht="23.25" customHeight="1">
      <c r="A10" s="276">
        <v>9</v>
      </c>
      <c r="B10" s="281" t="s">
        <v>917</v>
      </c>
      <c r="C10" s="53">
        <v>314008</v>
      </c>
      <c r="D10" s="53">
        <v>319547</v>
      </c>
      <c r="E10" s="71">
        <f t="shared" si="0"/>
        <v>316863</v>
      </c>
      <c r="F10" s="278">
        <f t="shared" si="1"/>
        <v>99.160060961298342</v>
      </c>
      <c r="G10" s="279">
        <v>750</v>
      </c>
      <c r="H10" s="279">
        <v>500</v>
      </c>
      <c r="I10" s="279"/>
      <c r="J10" s="280">
        <v>17328</v>
      </c>
      <c r="K10" s="280"/>
      <c r="L10" s="280"/>
      <c r="M10" s="280"/>
      <c r="N10" s="280">
        <v>2302</v>
      </c>
      <c r="O10" s="280">
        <v>295983</v>
      </c>
      <c r="P10" s="280"/>
    </row>
    <row r="11" spans="1:16" ht="17.25" customHeight="1">
      <c r="A11" s="276">
        <v>10</v>
      </c>
      <c r="B11" s="281" t="s">
        <v>918</v>
      </c>
      <c r="C11" s="53">
        <v>331723</v>
      </c>
      <c r="D11" s="53">
        <v>339786</v>
      </c>
      <c r="E11" s="71">
        <f t="shared" si="0"/>
        <v>336412</v>
      </c>
      <c r="F11" s="278">
        <f t="shared" si="1"/>
        <v>99.007022066830302</v>
      </c>
      <c r="G11" s="279">
        <v>340</v>
      </c>
      <c r="H11" s="279"/>
      <c r="I11" s="279"/>
      <c r="J11" s="280">
        <v>12934</v>
      </c>
      <c r="K11" s="280"/>
      <c r="L11" s="280"/>
      <c r="M11" s="280"/>
      <c r="N11" s="280">
        <v>13741</v>
      </c>
      <c r="O11" s="280">
        <v>309397</v>
      </c>
      <c r="P11" s="280"/>
    </row>
    <row r="12" spans="1:16" ht="17.25" customHeight="1">
      <c r="A12" s="276">
        <v>11</v>
      </c>
      <c r="B12" s="281" t="s">
        <v>919</v>
      </c>
      <c r="C12" s="53">
        <v>304363</v>
      </c>
      <c r="D12" s="53">
        <v>316944</v>
      </c>
      <c r="E12" s="71">
        <f t="shared" si="0"/>
        <v>313315</v>
      </c>
      <c r="F12" s="278">
        <f t="shared" si="1"/>
        <v>98.855002776515718</v>
      </c>
      <c r="G12" s="279">
        <v>730</v>
      </c>
      <c r="H12" s="279"/>
      <c r="I12" s="279"/>
      <c r="J12" s="280">
        <v>12222</v>
      </c>
      <c r="K12" s="280"/>
      <c r="L12" s="280"/>
      <c r="M12" s="280"/>
      <c r="N12" s="280">
        <v>9769</v>
      </c>
      <c r="O12" s="280">
        <v>290594</v>
      </c>
      <c r="P12" s="280"/>
    </row>
    <row r="13" spans="1:16" ht="24" customHeight="1">
      <c r="A13" s="276">
        <v>12</v>
      </c>
      <c r="B13" s="283" t="s">
        <v>928</v>
      </c>
      <c r="C13" s="282">
        <v>39269</v>
      </c>
      <c r="D13" s="282">
        <v>42937</v>
      </c>
      <c r="E13" s="71">
        <f t="shared" si="0"/>
        <v>42593</v>
      </c>
      <c r="F13" s="278">
        <f t="shared" si="1"/>
        <v>99.198826187204517</v>
      </c>
      <c r="G13" s="279">
        <v>11207</v>
      </c>
      <c r="H13" s="279"/>
      <c r="I13" s="279"/>
      <c r="J13" s="280">
        <v>1</v>
      </c>
      <c r="K13" s="280"/>
      <c r="L13" s="280"/>
      <c r="M13" s="280"/>
      <c r="N13" s="280">
        <v>1012</v>
      </c>
      <c r="O13" s="280">
        <v>30373</v>
      </c>
      <c r="P13" s="280"/>
    </row>
    <row r="14" spans="1:16" ht="15.75" customHeight="1">
      <c r="A14" s="276">
        <v>13</v>
      </c>
      <c r="B14" s="281" t="s">
        <v>920</v>
      </c>
      <c r="C14" s="53">
        <v>254342</v>
      </c>
      <c r="D14" s="53">
        <v>306139</v>
      </c>
      <c r="E14" s="71">
        <f t="shared" si="0"/>
        <v>297873</v>
      </c>
      <c r="F14" s="278">
        <f t="shared" si="1"/>
        <v>97.299919317695554</v>
      </c>
      <c r="G14" s="279">
        <v>19892</v>
      </c>
      <c r="H14" s="279">
        <v>730</v>
      </c>
      <c r="I14" s="279"/>
      <c r="J14" s="280">
        <v>87751</v>
      </c>
      <c r="K14" s="280"/>
      <c r="L14" s="280">
        <v>1845</v>
      </c>
      <c r="M14" s="280"/>
      <c r="N14" s="280">
        <v>6221</v>
      </c>
      <c r="O14" s="280">
        <v>181434</v>
      </c>
      <c r="P14" s="280"/>
    </row>
    <row r="15" spans="1:16" ht="24.75" customHeight="1">
      <c r="A15" s="276">
        <v>14</v>
      </c>
      <c r="B15" s="281" t="s">
        <v>921</v>
      </c>
      <c r="C15" s="282">
        <v>17771</v>
      </c>
      <c r="D15" s="282">
        <v>22861</v>
      </c>
      <c r="E15" s="71">
        <f t="shared" si="0"/>
        <v>22840</v>
      </c>
      <c r="F15" s="278">
        <f t="shared" si="1"/>
        <v>99.908140501290404</v>
      </c>
      <c r="G15" s="279">
        <v>2800</v>
      </c>
      <c r="H15" s="279"/>
      <c r="I15" s="279"/>
      <c r="J15" s="280">
        <v>1379</v>
      </c>
      <c r="K15" s="280"/>
      <c r="L15" s="280"/>
      <c r="M15" s="280"/>
      <c r="N15" s="280">
        <v>1467</v>
      </c>
      <c r="O15" s="280">
        <v>17194</v>
      </c>
      <c r="P15" s="280"/>
    </row>
    <row r="16" spans="1:16" ht="23.25" customHeight="1">
      <c r="A16" s="276">
        <v>15</v>
      </c>
      <c r="B16" s="281" t="s">
        <v>922</v>
      </c>
      <c r="C16" s="53">
        <v>374475</v>
      </c>
      <c r="D16" s="53">
        <v>407609</v>
      </c>
      <c r="E16" s="71">
        <f t="shared" si="0"/>
        <v>404267</v>
      </c>
      <c r="F16" s="278">
        <f t="shared" si="1"/>
        <v>99.180096612194532</v>
      </c>
      <c r="G16" s="279">
        <v>23215</v>
      </c>
      <c r="H16" s="279"/>
      <c r="I16" s="279"/>
      <c r="J16" s="280">
        <v>24834</v>
      </c>
      <c r="K16" s="280"/>
      <c r="L16" s="280">
        <v>1730</v>
      </c>
      <c r="M16" s="280"/>
      <c r="N16" s="280">
        <v>1239</v>
      </c>
      <c r="O16" s="280">
        <v>353249</v>
      </c>
      <c r="P16" s="280"/>
    </row>
    <row r="17" spans="1:16" ht="14.25" customHeight="1">
      <c r="A17" s="276">
        <v>16</v>
      </c>
      <c r="B17" s="281" t="s">
        <v>923</v>
      </c>
      <c r="C17" s="53">
        <v>230166</v>
      </c>
      <c r="D17" s="53">
        <v>256811</v>
      </c>
      <c r="E17" s="71">
        <f t="shared" si="0"/>
        <v>238406</v>
      </c>
      <c r="F17" s="278">
        <f t="shared" si="1"/>
        <v>92.833250912149396</v>
      </c>
      <c r="G17" s="279">
        <v>62908</v>
      </c>
      <c r="H17" s="279">
        <v>952</v>
      </c>
      <c r="I17" s="279"/>
      <c r="J17" s="280">
        <v>32276</v>
      </c>
      <c r="K17" s="280">
        <v>950</v>
      </c>
      <c r="L17" s="280">
        <v>205</v>
      </c>
      <c r="M17" s="280">
        <v>155</v>
      </c>
      <c r="N17" s="280">
        <v>30507</v>
      </c>
      <c r="O17" s="280">
        <v>110453</v>
      </c>
      <c r="P17" s="280"/>
    </row>
    <row r="18" spans="1:16" ht="15.75" customHeight="1">
      <c r="A18" s="276">
        <v>17</v>
      </c>
      <c r="B18" s="281" t="s">
        <v>924</v>
      </c>
      <c r="C18" s="53">
        <v>597821</v>
      </c>
      <c r="D18" s="53">
        <v>641842</v>
      </c>
      <c r="E18" s="71">
        <f t="shared" si="0"/>
        <v>646092</v>
      </c>
      <c r="F18" s="278">
        <f t="shared" si="1"/>
        <v>100.66215673016102</v>
      </c>
      <c r="G18" s="279">
        <v>5700</v>
      </c>
      <c r="H18" s="279">
        <v>15988</v>
      </c>
      <c r="I18" s="279"/>
      <c r="J18" s="280">
        <v>176510</v>
      </c>
      <c r="K18" s="280"/>
      <c r="L18" s="280">
        <v>58827</v>
      </c>
      <c r="M18" s="280">
        <v>400</v>
      </c>
      <c r="N18" s="280">
        <v>30669</v>
      </c>
      <c r="O18" s="280">
        <v>357998</v>
      </c>
      <c r="P18" s="280"/>
    </row>
    <row r="19" spans="1:16" ht="17.25" customHeight="1">
      <c r="A19" s="276">
        <v>18</v>
      </c>
      <c r="B19" s="281" t="s">
        <v>925</v>
      </c>
      <c r="C19" s="53">
        <v>118700</v>
      </c>
      <c r="D19" s="53">
        <v>128243</v>
      </c>
      <c r="E19" s="71">
        <f t="shared" si="0"/>
        <v>137780</v>
      </c>
      <c r="F19" s="278">
        <f t="shared" si="1"/>
        <v>107.43666320968785</v>
      </c>
      <c r="G19" s="279">
        <v>5800</v>
      </c>
      <c r="H19" s="279"/>
      <c r="I19" s="279"/>
      <c r="J19" s="280">
        <v>29027</v>
      </c>
      <c r="K19" s="280"/>
      <c r="L19" s="280">
        <v>8022</v>
      </c>
      <c r="M19" s="280"/>
      <c r="N19" s="280">
        <v>19972</v>
      </c>
      <c r="O19" s="280">
        <v>74959</v>
      </c>
      <c r="P19" s="280"/>
    </row>
    <row r="20" spans="1:16" ht="22.5" customHeight="1">
      <c r="A20" s="276">
        <v>19</v>
      </c>
      <c r="B20" s="281" t="s">
        <v>926</v>
      </c>
      <c r="C20" s="53">
        <v>108321</v>
      </c>
      <c r="D20" s="53">
        <v>120924</v>
      </c>
      <c r="E20" s="71">
        <f t="shared" si="0"/>
        <v>121807</v>
      </c>
      <c r="F20" s="278">
        <f t="shared" si="1"/>
        <v>100.73021071085972</v>
      </c>
      <c r="G20" s="279">
        <v>32</v>
      </c>
      <c r="H20" s="279">
        <v>968</v>
      </c>
      <c r="I20" s="279"/>
      <c r="J20" s="280">
        <v>12883</v>
      </c>
      <c r="K20" s="280"/>
      <c r="L20" s="280"/>
      <c r="M20" s="280"/>
      <c r="N20" s="280">
        <v>23521</v>
      </c>
      <c r="O20" s="280">
        <v>84403</v>
      </c>
      <c r="P20" s="280"/>
    </row>
    <row r="21" spans="1:16" ht="16.5" customHeight="1">
      <c r="A21" s="276">
        <v>20</v>
      </c>
      <c r="B21" s="283" t="s">
        <v>927</v>
      </c>
      <c r="C21" s="284">
        <v>104000</v>
      </c>
      <c r="D21" s="284">
        <v>122332</v>
      </c>
      <c r="E21" s="71">
        <f t="shared" si="0"/>
        <v>119555</v>
      </c>
      <c r="F21" s="278">
        <f t="shared" si="1"/>
        <v>97.729948010332535</v>
      </c>
      <c r="G21" s="279"/>
      <c r="H21" s="279"/>
      <c r="I21" s="279"/>
      <c r="J21" s="280">
        <v>97223</v>
      </c>
      <c r="K21" s="280"/>
      <c r="L21" s="280"/>
      <c r="M21" s="280"/>
      <c r="N21" s="280">
        <v>22022</v>
      </c>
      <c r="O21" s="280">
        <v>310</v>
      </c>
      <c r="P21" s="280"/>
    </row>
    <row r="22" spans="1:16" ht="13.5">
      <c r="A22" s="285"/>
      <c r="B22" s="286" t="s">
        <v>1130</v>
      </c>
      <c r="C22" s="287">
        <f>SUM(C3:C21)</f>
        <v>6586027</v>
      </c>
      <c r="D22" s="287">
        <f>SUM(D3:D21)</f>
        <v>7167119</v>
      </c>
      <c r="E22" s="287">
        <f>SUM(E3:E21)</f>
        <v>7125762</v>
      </c>
      <c r="F22" s="577">
        <f t="shared" si="1"/>
        <v>99.422962001886674</v>
      </c>
      <c r="G22" s="287">
        <f t="shared" ref="G22:P22" si="2">SUM(G3:G21)</f>
        <v>450503</v>
      </c>
      <c r="H22" s="287">
        <f t="shared" si="2"/>
        <v>34493</v>
      </c>
      <c r="I22" s="287">
        <f t="shared" si="2"/>
        <v>0</v>
      </c>
      <c r="J22" s="287">
        <f t="shared" si="2"/>
        <v>1137551</v>
      </c>
      <c r="K22" s="287">
        <f t="shared" si="2"/>
        <v>3779</v>
      </c>
      <c r="L22" s="287">
        <f t="shared" si="2"/>
        <v>70629</v>
      </c>
      <c r="M22" s="287">
        <f t="shared" si="2"/>
        <v>555</v>
      </c>
      <c r="N22" s="287">
        <f t="shared" si="2"/>
        <v>321867</v>
      </c>
      <c r="O22" s="287">
        <f t="shared" si="2"/>
        <v>5106385</v>
      </c>
      <c r="P22" s="287">
        <f t="shared" si="2"/>
        <v>0</v>
      </c>
    </row>
    <row r="23" spans="1:16">
      <c r="E23" s="576"/>
    </row>
  </sheetData>
  <mergeCells count="6">
    <mergeCell ref="G1:M1"/>
    <mergeCell ref="N1:P1"/>
    <mergeCell ref="A1:A2"/>
    <mergeCell ref="B1:B2"/>
    <mergeCell ref="C1:D1"/>
    <mergeCell ref="E1:F1"/>
  </mergeCells>
  <phoneticPr fontId="8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horizontalDpi="300" verticalDpi="300" r:id="rId1"/>
  <headerFooter>
    <oddHeader>&amp;CZALAEGERSZEG MJV ÖNKORMÁNYZATA ÁLTAL IRÁNYÍTOTT KÖLTSÉGVETÉSI SZERVEK
2016. ÉVI BEVÉTELI ELŐIRÁNYZATAINAK TELJESÍTÉSE &amp;R&amp;"Times New Roman CE,Dőlt"7. tábla
adatok:E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3"/>
  <sheetViews>
    <sheetView topLeftCell="A3" zoomScale="98" zoomScaleNormal="98" workbookViewId="0">
      <selection activeCell="E12" sqref="E12"/>
    </sheetView>
  </sheetViews>
  <sheetFormatPr defaultRowHeight="12.75"/>
  <cols>
    <col min="1" max="1" width="6.6640625" customWidth="1"/>
    <col min="2" max="2" width="35.83203125" customWidth="1"/>
    <col min="3" max="3" width="11.6640625" customWidth="1"/>
    <col min="4" max="4" width="11.33203125" customWidth="1"/>
    <col min="5" max="5" width="11.5" customWidth="1"/>
    <col min="6" max="6" width="6" customWidth="1"/>
    <col min="7" max="7" width="10.5" customWidth="1"/>
    <col min="9" max="9" width="12" customWidth="1"/>
    <col min="10" max="10" width="7.6640625" customWidth="1"/>
    <col min="11" max="11" width="8.5" customWidth="1"/>
    <col min="13" max="13" width="8" customWidth="1"/>
    <col min="14" max="14" width="6" customWidth="1"/>
    <col min="15" max="15" width="6.6640625" customWidth="1"/>
  </cols>
  <sheetData>
    <row r="1" spans="1:16" ht="13.5">
      <c r="A1" s="1169" t="s">
        <v>910</v>
      </c>
      <c r="B1" s="1169" t="s">
        <v>911</v>
      </c>
      <c r="C1" s="1169" t="s">
        <v>147</v>
      </c>
      <c r="D1" s="1169"/>
      <c r="E1" s="1169" t="s">
        <v>174</v>
      </c>
      <c r="F1" s="1169"/>
      <c r="G1" s="1169" t="s">
        <v>1025</v>
      </c>
      <c r="H1" s="1172"/>
      <c r="I1" s="1172"/>
      <c r="J1" s="1172"/>
      <c r="K1" s="1172"/>
      <c r="L1" s="1172"/>
      <c r="M1" s="1172"/>
      <c r="N1" s="1172"/>
      <c r="O1" s="1173" t="s">
        <v>1028</v>
      </c>
    </row>
    <row r="2" spans="1:16" ht="147.75" customHeight="1">
      <c r="A2" s="1171"/>
      <c r="B2" s="1171"/>
      <c r="C2" s="290" t="s">
        <v>148</v>
      </c>
      <c r="D2" s="290" t="s">
        <v>173</v>
      </c>
      <c r="E2" s="290" t="s">
        <v>1131</v>
      </c>
      <c r="F2" s="290" t="s">
        <v>175</v>
      </c>
      <c r="G2" s="275" t="s">
        <v>363</v>
      </c>
      <c r="H2" s="275" t="s">
        <v>1132</v>
      </c>
      <c r="I2" s="275" t="s">
        <v>214</v>
      </c>
      <c r="J2" s="275" t="s">
        <v>1026</v>
      </c>
      <c r="K2" s="275" t="s">
        <v>366</v>
      </c>
      <c r="L2" s="275" t="s">
        <v>1829</v>
      </c>
      <c r="M2" s="275" t="s">
        <v>1830</v>
      </c>
      <c r="N2" s="275" t="s">
        <v>1027</v>
      </c>
      <c r="O2" s="1173"/>
    </row>
    <row r="3" spans="1:16" ht="18.75" customHeight="1">
      <c r="A3" s="276">
        <v>2</v>
      </c>
      <c r="B3" s="291" t="s">
        <v>913</v>
      </c>
      <c r="C3" s="71">
        <v>1200001</v>
      </c>
      <c r="D3" s="71">
        <v>1252487</v>
      </c>
      <c r="E3" s="71">
        <f t="shared" ref="E3:E21" si="0">SUM(G3:O3)</f>
        <v>1203678</v>
      </c>
      <c r="F3" s="278">
        <f t="shared" ref="F3:F22" si="1">E3/D3*100</f>
        <v>96.103033404737943</v>
      </c>
      <c r="G3" s="279">
        <v>790416</v>
      </c>
      <c r="H3" s="279">
        <v>228382</v>
      </c>
      <c r="I3" s="279">
        <v>170684</v>
      </c>
      <c r="J3" s="280"/>
      <c r="K3" s="280">
        <v>203</v>
      </c>
      <c r="L3" s="280">
        <v>13993</v>
      </c>
      <c r="M3" s="280"/>
      <c r="N3" s="280"/>
      <c r="O3" s="280"/>
      <c r="P3" s="576"/>
    </row>
    <row r="4" spans="1:16" ht="18.75" customHeight="1">
      <c r="A4" s="276">
        <v>3</v>
      </c>
      <c r="B4" s="291" t="s">
        <v>1968</v>
      </c>
      <c r="C4" s="71">
        <v>624864</v>
      </c>
      <c r="D4" s="71">
        <v>598718</v>
      </c>
      <c r="E4" s="71">
        <f t="shared" si="0"/>
        <v>591767</v>
      </c>
      <c r="F4" s="278">
        <f t="shared" si="1"/>
        <v>98.839019371390208</v>
      </c>
      <c r="G4" s="279">
        <v>241534</v>
      </c>
      <c r="H4" s="279">
        <v>65753</v>
      </c>
      <c r="I4" s="279">
        <v>277054</v>
      </c>
      <c r="J4" s="280"/>
      <c r="K4" s="280">
        <v>659</v>
      </c>
      <c r="L4" s="280">
        <v>5766</v>
      </c>
      <c r="M4" s="280">
        <v>1001</v>
      </c>
      <c r="N4" s="280"/>
      <c r="O4" s="280"/>
    </row>
    <row r="5" spans="1:16" ht="17.25" customHeight="1">
      <c r="A5" s="276">
        <v>4</v>
      </c>
      <c r="B5" s="291" t="s">
        <v>914</v>
      </c>
      <c r="C5" s="71">
        <v>768082</v>
      </c>
      <c r="D5" s="71">
        <v>850440</v>
      </c>
      <c r="E5" s="71">
        <f t="shared" si="0"/>
        <v>843845</v>
      </c>
      <c r="F5" s="278">
        <f t="shared" si="1"/>
        <v>99.224519072480135</v>
      </c>
      <c r="G5" s="279">
        <v>97734</v>
      </c>
      <c r="H5" s="279">
        <v>26534</v>
      </c>
      <c r="I5" s="282">
        <v>718883</v>
      </c>
      <c r="J5" s="280"/>
      <c r="K5" s="280">
        <v>197</v>
      </c>
      <c r="L5" s="280">
        <v>497</v>
      </c>
      <c r="M5" s="280"/>
      <c r="N5" s="280"/>
      <c r="O5" s="280"/>
    </row>
    <row r="6" spans="1:16" ht="18" customHeight="1">
      <c r="A6" s="276">
        <v>5</v>
      </c>
      <c r="B6" s="291" t="s">
        <v>915</v>
      </c>
      <c r="C6" s="71">
        <v>387888</v>
      </c>
      <c r="D6" s="71">
        <v>488216</v>
      </c>
      <c r="E6" s="71">
        <f t="shared" si="0"/>
        <v>466826</v>
      </c>
      <c r="F6" s="278">
        <f t="shared" si="1"/>
        <v>95.618742523800933</v>
      </c>
      <c r="G6" s="279">
        <v>264824</v>
      </c>
      <c r="H6" s="279">
        <v>78441</v>
      </c>
      <c r="I6" s="279">
        <v>109396</v>
      </c>
      <c r="J6" s="280"/>
      <c r="K6" s="280">
        <v>174</v>
      </c>
      <c r="L6" s="280">
        <v>6729</v>
      </c>
      <c r="M6" s="280">
        <v>7262</v>
      </c>
      <c r="N6" s="280"/>
      <c r="O6" s="280"/>
    </row>
    <row r="7" spans="1:16" ht="18.75" customHeight="1">
      <c r="A7" s="276">
        <v>6</v>
      </c>
      <c r="B7" s="288" t="s">
        <v>1970</v>
      </c>
      <c r="C7" s="53">
        <v>331151</v>
      </c>
      <c r="D7" s="53">
        <v>425768</v>
      </c>
      <c r="E7" s="71">
        <f t="shared" si="0"/>
        <v>342339</v>
      </c>
      <c r="F7" s="278">
        <f t="shared" si="1"/>
        <v>80.405056274778758</v>
      </c>
      <c r="G7" s="279">
        <v>163779</v>
      </c>
      <c r="H7" s="279">
        <v>46614</v>
      </c>
      <c r="I7" s="279">
        <v>129129</v>
      </c>
      <c r="J7" s="280"/>
      <c r="K7" s="280"/>
      <c r="L7" s="280">
        <v>2817</v>
      </c>
      <c r="M7" s="280"/>
      <c r="N7" s="280"/>
      <c r="O7" s="280"/>
    </row>
    <row r="8" spans="1:16" ht="27.75" customHeight="1">
      <c r="A8" s="276">
        <v>7</v>
      </c>
      <c r="B8" s="281" t="s">
        <v>1969</v>
      </c>
      <c r="C8" s="53">
        <v>125278</v>
      </c>
      <c r="D8" s="53">
        <v>160528</v>
      </c>
      <c r="E8" s="71">
        <f t="shared" si="0"/>
        <v>143409</v>
      </c>
      <c r="F8" s="278">
        <f t="shared" si="1"/>
        <v>89.335816804545004</v>
      </c>
      <c r="G8" s="279">
        <v>90035</v>
      </c>
      <c r="H8" s="279">
        <v>25276</v>
      </c>
      <c r="I8" s="279">
        <v>12106</v>
      </c>
      <c r="J8" s="280">
        <v>8290</v>
      </c>
      <c r="K8" s="280">
        <v>207</v>
      </c>
      <c r="L8" s="280">
        <v>7495</v>
      </c>
      <c r="M8" s="280"/>
      <c r="N8" s="280"/>
      <c r="O8" s="280"/>
    </row>
    <row r="9" spans="1:16" ht="15" customHeight="1">
      <c r="A9" s="276">
        <v>8</v>
      </c>
      <c r="B9" s="288" t="s">
        <v>916</v>
      </c>
      <c r="C9" s="53">
        <v>353804</v>
      </c>
      <c r="D9" s="53">
        <v>364987</v>
      </c>
      <c r="E9" s="71">
        <f t="shared" si="0"/>
        <v>352577</v>
      </c>
      <c r="F9" s="278">
        <f t="shared" si="1"/>
        <v>96.599878899796437</v>
      </c>
      <c r="G9" s="279">
        <v>207784</v>
      </c>
      <c r="H9" s="279">
        <v>60431</v>
      </c>
      <c r="I9" s="279">
        <v>83637</v>
      </c>
      <c r="J9" s="280"/>
      <c r="K9" s="280">
        <v>542</v>
      </c>
      <c r="L9" s="280">
        <v>183</v>
      </c>
      <c r="M9" s="280"/>
      <c r="N9" s="280"/>
      <c r="O9" s="280"/>
    </row>
    <row r="10" spans="1:16" ht="15.75" customHeight="1">
      <c r="A10" s="276">
        <v>9</v>
      </c>
      <c r="B10" s="288" t="s">
        <v>917</v>
      </c>
      <c r="C10" s="53">
        <v>314008</v>
      </c>
      <c r="D10" s="53">
        <v>319547</v>
      </c>
      <c r="E10" s="71">
        <f t="shared" si="0"/>
        <v>301383</v>
      </c>
      <c r="F10" s="278">
        <f t="shared" si="1"/>
        <v>94.315703167296206</v>
      </c>
      <c r="G10" s="279">
        <v>178625</v>
      </c>
      <c r="H10" s="279">
        <v>51388</v>
      </c>
      <c r="I10" s="279">
        <v>70060</v>
      </c>
      <c r="J10" s="280"/>
      <c r="K10" s="280">
        <v>225</v>
      </c>
      <c r="L10" s="280">
        <v>1085</v>
      </c>
      <c r="M10" s="280"/>
      <c r="N10" s="280"/>
      <c r="O10" s="280"/>
    </row>
    <row r="11" spans="1:16">
      <c r="A11" s="276">
        <v>10</v>
      </c>
      <c r="B11" s="288" t="s">
        <v>918</v>
      </c>
      <c r="C11" s="53">
        <v>331723</v>
      </c>
      <c r="D11" s="53">
        <v>339786</v>
      </c>
      <c r="E11" s="71">
        <f t="shared" si="0"/>
        <v>327222</v>
      </c>
      <c r="F11" s="278">
        <f t="shared" si="1"/>
        <v>96.302378555914601</v>
      </c>
      <c r="G11" s="279">
        <v>203006</v>
      </c>
      <c r="H11" s="279">
        <v>58293</v>
      </c>
      <c r="I11" s="279">
        <v>64485</v>
      </c>
      <c r="J11" s="280"/>
      <c r="K11" s="280">
        <v>542</v>
      </c>
      <c r="L11" s="280">
        <v>215</v>
      </c>
      <c r="M11" s="280">
        <v>681</v>
      </c>
      <c r="N11" s="280"/>
      <c r="O11" s="280"/>
    </row>
    <row r="12" spans="1:16" ht="16.5" customHeight="1">
      <c r="A12" s="276">
        <v>11</v>
      </c>
      <c r="B12" s="288" t="s">
        <v>919</v>
      </c>
      <c r="C12" s="53">
        <v>304363</v>
      </c>
      <c r="D12" s="53">
        <v>316944</v>
      </c>
      <c r="E12" s="71">
        <f t="shared" si="0"/>
        <v>309680</v>
      </c>
      <c r="F12" s="278">
        <f t="shared" si="1"/>
        <v>97.708112474127915</v>
      </c>
      <c r="G12" s="279">
        <v>190407</v>
      </c>
      <c r="H12" s="279">
        <v>54647</v>
      </c>
      <c r="I12" s="279">
        <v>63749</v>
      </c>
      <c r="J12" s="280"/>
      <c r="K12" s="280">
        <v>182</v>
      </c>
      <c r="L12" s="280">
        <v>695</v>
      </c>
      <c r="M12" s="280"/>
      <c r="N12" s="280"/>
      <c r="O12" s="280"/>
    </row>
    <row r="13" spans="1:16" ht="16.5" customHeight="1">
      <c r="A13" s="276">
        <v>12</v>
      </c>
      <c r="B13" s="289" t="s">
        <v>928</v>
      </c>
      <c r="C13" s="53">
        <v>39269</v>
      </c>
      <c r="D13" s="282">
        <v>42937</v>
      </c>
      <c r="E13" s="71">
        <f t="shared" si="0"/>
        <v>41451</v>
      </c>
      <c r="F13" s="278">
        <f t="shared" si="1"/>
        <v>96.539115448214829</v>
      </c>
      <c r="G13" s="279">
        <v>30782</v>
      </c>
      <c r="H13" s="279">
        <v>8474</v>
      </c>
      <c r="I13" s="279">
        <v>2075</v>
      </c>
      <c r="J13" s="280"/>
      <c r="K13" s="280"/>
      <c r="L13" s="280">
        <v>120</v>
      </c>
      <c r="M13" s="280"/>
      <c r="N13" s="280"/>
      <c r="O13" s="280"/>
    </row>
    <row r="14" spans="1:16">
      <c r="A14" s="276">
        <v>13</v>
      </c>
      <c r="B14" s="281" t="s">
        <v>920</v>
      </c>
      <c r="C14" s="53">
        <v>254342</v>
      </c>
      <c r="D14" s="53">
        <v>306139</v>
      </c>
      <c r="E14" s="71">
        <f t="shared" si="0"/>
        <v>295979</v>
      </c>
      <c r="F14" s="278">
        <f t="shared" si="1"/>
        <v>96.68124610062749</v>
      </c>
      <c r="G14" s="279">
        <v>120603</v>
      </c>
      <c r="H14" s="279">
        <v>32274</v>
      </c>
      <c r="I14" s="279">
        <v>139010</v>
      </c>
      <c r="J14" s="280"/>
      <c r="K14" s="280"/>
      <c r="L14" s="280">
        <v>3165</v>
      </c>
      <c r="M14" s="280">
        <v>927</v>
      </c>
      <c r="N14" s="280"/>
      <c r="O14" s="280"/>
    </row>
    <row r="15" spans="1:16" ht="27" customHeight="1">
      <c r="A15" s="276">
        <v>14</v>
      </c>
      <c r="B15" s="281" t="s">
        <v>921</v>
      </c>
      <c r="C15" s="282">
        <v>17771</v>
      </c>
      <c r="D15" s="282">
        <v>22861</v>
      </c>
      <c r="E15" s="71">
        <f t="shared" si="0"/>
        <v>21047</v>
      </c>
      <c r="F15" s="278">
        <f t="shared" si="1"/>
        <v>92.065089016228512</v>
      </c>
      <c r="G15" s="279">
        <v>12602</v>
      </c>
      <c r="H15" s="279">
        <v>3434</v>
      </c>
      <c r="I15" s="279">
        <v>4811</v>
      </c>
      <c r="J15" s="280"/>
      <c r="K15" s="280"/>
      <c r="L15" s="280">
        <v>200</v>
      </c>
      <c r="M15" s="280"/>
      <c r="N15" s="280"/>
      <c r="O15" s="280"/>
    </row>
    <row r="16" spans="1:16" ht="15" customHeight="1">
      <c r="A16" s="276">
        <v>15</v>
      </c>
      <c r="B16" s="288" t="s">
        <v>922</v>
      </c>
      <c r="C16" s="53">
        <v>374475</v>
      </c>
      <c r="D16" s="53">
        <v>407609</v>
      </c>
      <c r="E16" s="71">
        <f t="shared" si="0"/>
        <v>394644</v>
      </c>
      <c r="F16" s="278">
        <f t="shared" si="1"/>
        <v>96.819255708289077</v>
      </c>
      <c r="G16" s="279">
        <v>142476</v>
      </c>
      <c r="H16" s="279">
        <v>36708</v>
      </c>
      <c r="I16" s="282">
        <v>155658</v>
      </c>
      <c r="J16" s="280"/>
      <c r="K16" s="280">
        <v>15000</v>
      </c>
      <c r="L16" s="280">
        <v>44802</v>
      </c>
      <c r="M16" s="280"/>
      <c r="N16" s="280"/>
      <c r="O16" s="280"/>
    </row>
    <row r="17" spans="1:15">
      <c r="A17" s="276">
        <v>16</v>
      </c>
      <c r="B17" s="288" t="s">
        <v>923</v>
      </c>
      <c r="C17" s="53">
        <v>230166</v>
      </c>
      <c r="D17" s="53">
        <v>256811</v>
      </c>
      <c r="E17" s="71">
        <f t="shared" si="0"/>
        <v>208675</v>
      </c>
      <c r="F17" s="278">
        <f t="shared" si="1"/>
        <v>81.256254599686145</v>
      </c>
      <c r="G17" s="279">
        <v>104548</v>
      </c>
      <c r="H17" s="279">
        <v>29995</v>
      </c>
      <c r="I17" s="279">
        <v>50283</v>
      </c>
      <c r="J17" s="280"/>
      <c r="K17" s="280">
        <v>10967</v>
      </c>
      <c r="L17" s="280">
        <v>12882</v>
      </c>
      <c r="M17" s="280"/>
      <c r="N17" s="280"/>
      <c r="O17" s="280"/>
    </row>
    <row r="18" spans="1:15">
      <c r="A18" s="276">
        <v>17</v>
      </c>
      <c r="B18" s="288" t="s">
        <v>924</v>
      </c>
      <c r="C18" s="53">
        <v>597821</v>
      </c>
      <c r="D18" s="53">
        <v>641842</v>
      </c>
      <c r="E18" s="71">
        <f t="shared" si="0"/>
        <v>610125</v>
      </c>
      <c r="F18" s="278">
        <f t="shared" si="1"/>
        <v>95.058441173996087</v>
      </c>
      <c r="G18" s="279">
        <v>302141</v>
      </c>
      <c r="H18" s="279">
        <v>78416</v>
      </c>
      <c r="I18" s="279">
        <v>207050</v>
      </c>
      <c r="J18" s="280"/>
      <c r="K18" s="280">
        <v>862</v>
      </c>
      <c r="L18" s="280">
        <v>2065</v>
      </c>
      <c r="M18" s="280">
        <v>19591</v>
      </c>
      <c r="N18" s="280"/>
      <c r="O18" s="280"/>
    </row>
    <row r="19" spans="1:15">
      <c r="A19" s="276">
        <v>18</v>
      </c>
      <c r="B19" s="288" t="s">
        <v>925</v>
      </c>
      <c r="C19" s="53">
        <v>118700</v>
      </c>
      <c r="D19" s="53">
        <v>128243</v>
      </c>
      <c r="E19" s="71">
        <f t="shared" si="0"/>
        <v>117951</v>
      </c>
      <c r="F19" s="278">
        <f t="shared" si="1"/>
        <v>91.974610699999218</v>
      </c>
      <c r="G19" s="279">
        <v>47886</v>
      </c>
      <c r="H19" s="279">
        <v>11313</v>
      </c>
      <c r="I19" s="279">
        <v>57220</v>
      </c>
      <c r="J19" s="280"/>
      <c r="K19" s="280"/>
      <c r="L19" s="280">
        <v>1532</v>
      </c>
      <c r="M19" s="280"/>
      <c r="N19" s="280"/>
      <c r="O19" s="280"/>
    </row>
    <row r="20" spans="1:15">
      <c r="A20" s="276">
        <v>19</v>
      </c>
      <c r="B20" s="288" t="s">
        <v>926</v>
      </c>
      <c r="C20" s="53">
        <v>108321</v>
      </c>
      <c r="D20" s="53">
        <v>120924</v>
      </c>
      <c r="E20" s="71">
        <f t="shared" si="0"/>
        <v>101070</v>
      </c>
      <c r="F20" s="278">
        <f t="shared" si="1"/>
        <v>83.581423042572183</v>
      </c>
      <c r="G20" s="279">
        <v>46248</v>
      </c>
      <c r="H20" s="279">
        <v>13505</v>
      </c>
      <c r="I20" s="279">
        <v>38612</v>
      </c>
      <c r="J20" s="280"/>
      <c r="K20" s="280"/>
      <c r="L20" s="280">
        <v>1738</v>
      </c>
      <c r="M20" s="280">
        <v>967</v>
      </c>
      <c r="N20" s="280"/>
      <c r="O20" s="280"/>
    </row>
    <row r="21" spans="1:15">
      <c r="A21" s="276">
        <v>20</v>
      </c>
      <c r="B21" s="289" t="s">
        <v>927</v>
      </c>
      <c r="C21" s="284">
        <v>104000</v>
      </c>
      <c r="D21" s="284">
        <v>122332</v>
      </c>
      <c r="E21" s="71">
        <f t="shared" si="0"/>
        <v>103087</v>
      </c>
      <c r="F21" s="278">
        <f t="shared" si="1"/>
        <v>84.268220907039861</v>
      </c>
      <c r="G21" s="279">
        <v>31655</v>
      </c>
      <c r="H21" s="279">
        <v>9358</v>
      </c>
      <c r="I21" s="279">
        <v>61755</v>
      </c>
      <c r="J21" s="280"/>
      <c r="K21" s="280">
        <v>81</v>
      </c>
      <c r="L21" s="280">
        <v>238</v>
      </c>
      <c r="M21" s="280"/>
      <c r="N21" s="280"/>
      <c r="O21" s="280"/>
    </row>
    <row r="22" spans="1:15" ht="13.5">
      <c r="A22" s="285"/>
      <c r="B22" s="286" t="s">
        <v>1130</v>
      </c>
      <c r="C22" s="287">
        <f>SUM(C3:C21)</f>
        <v>6586027</v>
      </c>
      <c r="D22" s="287">
        <f>SUM(D3:D21)</f>
        <v>7167119</v>
      </c>
      <c r="E22" s="287">
        <f>SUM(E3:E21)</f>
        <v>6776755</v>
      </c>
      <c r="F22" s="577">
        <f t="shared" si="1"/>
        <v>94.553404233974618</v>
      </c>
      <c r="G22" s="287">
        <f t="shared" ref="G22:O22" si="2">SUM(G3:G21)</f>
        <v>3267085</v>
      </c>
      <c r="H22" s="287">
        <f t="shared" si="2"/>
        <v>919236</v>
      </c>
      <c r="I22" s="287">
        <f t="shared" si="2"/>
        <v>2415657</v>
      </c>
      <c r="J22" s="287">
        <f t="shared" si="2"/>
        <v>8290</v>
      </c>
      <c r="K22" s="287">
        <f t="shared" si="2"/>
        <v>29841</v>
      </c>
      <c r="L22" s="287">
        <f t="shared" si="2"/>
        <v>106217</v>
      </c>
      <c r="M22" s="287">
        <f t="shared" si="2"/>
        <v>30429</v>
      </c>
      <c r="N22" s="287">
        <f t="shared" si="2"/>
        <v>0</v>
      </c>
      <c r="O22" s="287">
        <f t="shared" si="2"/>
        <v>0</v>
      </c>
    </row>
    <row r="23" spans="1:15">
      <c r="E23" s="576"/>
    </row>
  </sheetData>
  <mergeCells count="6">
    <mergeCell ref="G1:N1"/>
    <mergeCell ref="O1:O2"/>
    <mergeCell ref="A1:A2"/>
    <mergeCell ref="B1:B2"/>
    <mergeCell ref="C1:D1"/>
    <mergeCell ref="E1:F1"/>
  </mergeCells>
  <phoneticPr fontId="8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orientation="landscape" horizontalDpi="300" verticalDpi="300" r:id="rId1"/>
  <headerFooter>
    <oddHeader>&amp;CZALAEGERSZEG MJV ÖNKORMÁNYZATA ÁLTAL IRÁNYÍTOTT KÖLTSÉGVETÉSI SZERVEK
 2016. ÉVI KIADÁSI ELŐIRÁNYZATAINAK TELJESÍTÉSE &amp;R&amp;"Times New Roman CE,Dőlt"8. tábla
adatok: E Ft-ban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X99"/>
  <sheetViews>
    <sheetView topLeftCell="A7" workbookViewId="0">
      <pane xSplit="2" topLeftCell="C1" activePane="topRight" state="frozen"/>
      <selection activeCell="A26" sqref="A26"/>
      <selection pane="topRight" activeCell="C18" sqref="C18"/>
    </sheetView>
  </sheetViews>
  <sheetFormatPr defaultRowHeight="12.75"/>
  <cols>
    <col min="1" max="1" width="3.83203125" style="661" customWidth="1"/>
    <col min="2" max="2" width="29.33203125" style="661" customWidth="1"/>
    <col min="3" max="3" width="10" style="661" customWidth="1"/>
    <col min="4" max="5" width="8.83203125" style="661" customWidth="1"/>
    <col min="6" max="6" width="8.1640625" style="661" customWidth="1"/>
    <col min="7" max="8" width="8.5" style="661" customWidth="1"/>
    <col min="9" max="9" width="8.1640625" style="661" customWidth="1"/>
    <col min="10" max="10" width="8.33203125" style="661" customWidth="1"/>
    <col min="11" max="14" width="8.83203125" style="661" customWidth="1"/>
    <col min="15" max="15" width="7.6640625" style="661" customWidth="1"/>
    <col min="16" max="16" width="8" style="661" customWidth="1"/>
    <col min="17" max="18" width="8.1640625" style="661" customWidth="1"/>
    <col min="19" max="19" width="7.83203125" style="661" customWidth="1"/>
    <col min="20" max="20" width="7.5" style="661" customWidth="1"/>
    <col min="21" max="21" width="7.83203125" style="661" customWidth="1"/>
    <col min="22" max="22" width="10" style="661" customWidth="1"/>
    <col min="23" max="23" width="10.6640625" style="661" customWidth="1"/>
    <col min="24" max="24" width="10.83203125" style="661" customWidth="1"/>
    <col min="25" max="16384" width="9.33203125" style="661"/>
  </cols>
  <sheetData>
    <row r="1" spans="1:24" ht="192" customHeight="1">
      <c r="A1" s="1174" t="s">
        <v>1011</v>
      </c>
      <c r="B1" s="1175"/>
      <c r="C1" s="653" t="s">
        <v>913</v>
      </c>
      <c r="D1" s="654" t="s">
        <v>1968</v>
      </c>
      <c r="E1" s="654" t="s">
        <v>914</v>
      </c>
      <c r="F1" s="655" t="s">
        <v>915</v>
      </c>
      <c r="G1" s="655" t="s">
        <v>1195</v>
      </c>
      <c r="H1" s="655" t="s">
        <v>1969</v>
      </c>
      <c r="I1" s="655" t="s">
        <v>1196</v>
      </c>
      <c r="J1" s="655" t="s">
        <v>1197</v>
      </c>
      <c r="K1" s="655" t="s">
        <v>918</v>
      </c>
      <c r="L1" s="655" t="s">
        <v>919</v>
      </c>
      <c r="M1" s="657" t="s">
        <v>928</v>
      </c>
      <c r="N1" s="656" t="s">
        <v>1198</v>
      </c>
      <c r="O1" s="657" t="s">
        <v>1199</v>
      </c>
      <c r="P1" s="655" t="s">
        <v>922</v>
      </c>
      <c r="Q1" s="657" t="s">
        <v>923</v>
      </c>
      <c r="R1" s="657" t="s">
        <v>1554</v>
      </c>
      <c r="S1" s="657" t="s">
        <v>925</v>
      </c>
      <c r="T1" s="655" t="s">
        <v>926</v>
      </c>
      <c r="U1" s="657" t="s">
        <v>927</v>
      </c>
      <c r="V1" s="658" t="s">
        <v>1555</v>
      </c>
      <c r="W1" s="659" t="s">
        <v>1296</v>
      </c>
      <c r="X1" s="660" t="s">
        <v>210</v>
      </c>
    </row>
    <row r="2" spans="1:24" ht="28.5" customHeight="1">
      <c r="A2" s="662" t="s">
        <v>1297</v>
      </c>
      <c r="B2" s="663" t="s">
        <v>1298</v>
      </c>
      <c r="C2" s="664">
        <f ca="1">SUM('7'!G3:M3)</f>
        <v>39260</v>
      </c>
      <c r="D2" s="664">
        <f ca="1">SUM('7'!G4:M4)</f>
        <v>81163</v>
      </c>
      <c r="E2" s="664">
        <f ca="1">SUM('7'!G5:M5)</f>
        <v>418787</v>
      </c>
      <c r="F2" s="664">
        <f ca="1">SUM('7'!G6:M6)</f>
        <v>111692</v>
      </c>
      <c r="G2" s="665">
        <f ca="1">SUM('7'!G7:M7)</f>
        <v>276521</v>
      </c>
      <c r="H2" s="665">
        <f ca="1">SUM('7'!G8:M8)</f>
        <v>15960</v>
      </c>
      <c r="I2" s="665">
        <f ca="1">SUM('7'!G9:M9)</f>
        <v>25113</v>
      </c>
      <c r="J2" s="665">
        <f ca="1">SUM('7'!G10:M10)</f>
        <v>18578</v>
      </c>
      <c r="K2" s="665">
        <f ca="1">SUM('7'!G11:M11)</f>
        <v>13274</v>
      </c>
      <c r="L2" s="666">
        <f ca="1">SUM('7'!G12:M12)</f>
        <v>12952</v>
      </c>
      <c r="M2" s="666">
        <f ca="1">SUM('7'!G13:M13)</f>
        <v>11208</v>
      </c>
      <c r="N2" s="667">
        <f ca="1">SUM('7'!G14:M14)</f>
        <v>110218</v>
      </c>
      <c r="O2" s="667">
        <f ca="1">SUM('7'!G15:M15)</f>
        <v>4179</v>
      </c>
      <c r="P2" s="667">
        <f ca="1">SUM('7'!G16:M16)</f>
        <v>49779</v>
      </c>
      <c r="Q2" s="667">
        <f ca="1">SUM('7'!G17:M17)</f>
        <v>97446</v>
      </c>
      <c r="R2" s="667">
        <f ca="1">SUM('7'!G18:M18)</f>
        <v>257425</v>
      </c>
      <c r="S2" s="667">
        <f ca="1">SUM('7'!G19:M19)</f>
        <v>42849</v>
      </c>
      <c r="T2" s="667">
        <f ca="1">SUM('7'!G20:M20)</f>
        <v>13883</v>
      </c>
      <c r="U2" s="667">
        <f ca="1">SUM('7'!G21:M21)</f>
        <v>97223</v>
      </c>
      <c r="V2" s="668">
        <f t="shared" ref="V2:V20" si="0">SUM(C2:U2)</f>
        <v>1697510</v>
      </c>
      <c r="W2" s="667">
        <f ca="1">SUM('5.a'!I214:O214)</f>
        <v>19291527</v>
      </c>
      <c r="X2" s="669">
        <f t="shared" ref="X2:X20" si="1">SUM(V2:W2)</f>
        <v>20989037</v>
      </c>
    </row>
    <row r="3" spans="1:24" ht="30" customHeight="1">
      <c r="A3" s="662" t="s">
        <v>1299</v>
      </c>
      <c r="B3" s="663" t="s">
        <v>1300</v>
      </c>
      <c r="C3" s="664">
        <f ca="1">SUM('8'!G3:N3)</f>
        <v>1203678</v>
      </c>
      <c r="D3" s="664">
        <f ca="1">SUM('8'!G4:N4)</f>
        <v>591767</v>
      </c>
      <c r="E3" s="664">
        <f ca="1">SUM('8'!G5:N5)</f>
        <v>843845</v>
      </c>
      <c r="F3" s="664">
        <f ca="1">SUM('8'!G6:N6)</f>
        <v>466826</v>
      </c>
      <c r="G3" s="665">
        <f ca="1">SUM('8'!G7:N7)</f>
        <v>342339</v>
      </c>
      <c r="H3" s="665">
        <f ca="1">SUM('8'!G8:N8)</f>
        <v>143409</v>
      </c>
      <c r="I3" s="665">
        <f ca="1">SUM('8'!G9:N9)</f>
        <v>352577</v>
      </c>
      <c r="J3" s="665">
        <f ca="1">SUM('8'!G10:N10)</f>
        <v>301383</v>
      </c>
      <c r="K3" s="665">
        <f ca="1">SUM('8'!G11:N11)</f>
        <v>327222</v>
      </c>
      <c r="L3" s="666">
        <f ca="1">SUM('8'!G12:N12)</f>
        <v>309680</v>
      </c>
      <c r="M3" s="666">
        <f ca="1">SUM('8'!G13:N13)</f>
        <v>41451</v>
      </c>
      <c r="N3" s="666">
        <f ca="1">SUM('8'!G14:N14)</f>
        <v>295979</v>
      </c>
      <c r="O3" s="666">
        <f ca="1">SUM('8'!G15:N15)</f>
        <v>21047</v>
      </c>
      <c r="P3" s="666">
        <f ca="1">SUM('8'!G16:N16)</f>
        <v>394644</v>
      </c>
      <c r="Q3" s="667">
        <f ca="1">SUM('8'!G17:N17)</f>
        <v>208675</v>
      </c>
      <c r="R3" s="666">
        <f ca="1">SUM('8'!G18:N18)</f>
        <v>610125</v>
      </c>
      <c r="S3" s="666">
        <f ca="1">SUM('8'!G19:N19)</f>
        <v>117951</v>
      </c>
      <c r="T3" s="666">
        <f ca="1">SUM('8'!G20:N20)</f>
        <v>101070</v>
      </c>
      <c r="U3" s="666">
        <f ca="1">SUM('8'!G21:N21)</f>
        <v>103087</v>
      </c>
      <c r="V3" s="668">
        <f t="shared" si="0"/>
        <v>6776755</v>
      </c>
      <c r="W3" s="666">
        <f ca="1">SUM('6.a'!K812:R812)</f>
        <v>8498568</v>
      </c>
      <c r="X3" s="669">
        <f t="shared" si="1"/>
        <v>15275323</v>
      </c>
    </row>
    <row r="4" spans="1:24" ht="27" customHeight="1">
      <c r="A4" s="670" t="s">
        <v>1301</v>
      </c>
      <c r="B4" s="671" t="s">
        <v>1302</v>
      </c>
      <c r="C4" s="666">
        <f t="shared" ref="C4:U4" si="2">C2-C3</f>
        <v>-1164418</v>
      </c>
      <c r="D4" s="666">
        <f t="shared" si="2"/>
        <v>-510604</v>
      </c>
      <c r="E4" s="666">
        <f t="shared" si="2"/>
        <v>-425058</v>
      </c>
      <c r="F4" s="666">
        <f t="shared" si="2"/>
        <v>-355134</v>
      </c>
      <c r="G4" s="666">
        <f t="shared" si="2"/>
        <v>-65818</v>
      </c>
      <c r="H4" s="666">
        <f t="shared" si="2"/>
        <v>-127449</v>
      </c>
      <c r="I4" s="666">
        <f t="shared" si="2"/>
        <v>-327464</v>
      </c>
      <c r="J4" s="666">
        <f t="shared" si="2"/>
        <v>-282805</v>
      </c>
      <c r="K4" s="666">
        <f t="shared" si="2"/>
        <v>-313948</v>
      </c>
      <c r="L4" s="666">
        <f t="shared" si="2"/>
        <v>-296728</v>
      </c>
      <c r="M4" s="666">
        <f t="shared" si="2"/>
        <v>-30243</v>
      </c>
      <c r="N4" s="666">
        <f t="shared" si="2"/>
        <v>-185761</v>
      </c>
      <c r="O4" s="666">
        <f t="shared" si="2"/>
        <v>-16868</v>
      </c>
      <c r="P4" s="666">
        <f t="shared" si="2"/>
        <v>-344865</v>
      </c>
      <c r="Q4" s="666">
        <f t="shared" si="2"/>
        <v>-111229</v>
      </c>
      <c r="R4" s="666">
        <f t="shared" si="2"/>
        <v>-352700</v>
      </c>
      <c r="S4" s="666">
        <f t="shared" si="2"/>
        <v>-75102</v>
      </c>
      <c r="T4" s="666">
        <f t="shared" si="2"/>
        <v>-87187</v>
      </c>
      <c r="U4" s="666">
        <f t="shared" si="2"/>
        <v>-5864</v>
      </c>
      <c r="V4" s="668">
        <f t="shared" si="0"/>
        <v>-5079245</v>
      </c>
      <c r="W4" s="666">
        <f ca="1">W2-W3</f>
        <v>10792959</v>
      </c>
      <c r="X4" s="669">
        <f t="shared" si="1"/>
        <v>5713714</v>
      </c>
    </row>
    <row r="5" spans="1:24" ht="30" customHeight="1">
      <c r="A5" s="662" t="s">
        <v>1303</v>
      </c>
      <c r="B5" s="663" t="s">
        <v>1304</v>
      </c>
      <c r="C5" s="664">
        <f ca="1">SUM('7'!N3:P3)</f>
        <v>1212751</v>
      </c>
      <c r="D5" s="664">
        <f ca="1">SUM('7'!N4:P4)</f>
        <v>510604</v>
      </c>
      <c r="E5" s="664">
        <f ca="1">SUM('7'!N5:P5)</f>
        <v>431599</v>
      </c>
      <c r="F5" s="664">
        <f ca="1">SUM('7'!N6:P6)</f>
        <v>373735</v>
      </c>
      <c r="G5" s="665">
        <f ca="1">SUM('7'!N7:P7)</f>
        <v>148891</v>
      </c>
      <c r="H5" s="665">
        <f ca="1">SUM('7'!N8:P8)</f>
        <v>144546</v>
      </c>
      <c r="I5" s="665">
        <f ca="1">SUM('7'!N9:P9)</f>
        <v>337337</v>
      </c>
      <c r="J5" s="665">
        <f ca="1">SUM('7'!N10:P10)</f>
        <v>298285</v>
      </c>
      <c r="K5" s="665">
        <f ca="1">SUM('7'!N11:P11)</f>
        <v>323138</v>
      </c>
      <c r="L5" s="666">
        <f ca="1">SUM('7'!N12:P12)</f>
        <v>300363</v>
      </c>
      <c r="M5" s="666">
        <f ca="1">SUM('7'!N13:P13)</f>
        <v>31385</v>
      </c>
      <c r="N5" s="666">
        <f ca="1">SUM('7'!N14:P14)</f>
        <v>187655</v>
      </c>
      <c r="O5" s="666">
        <f ca="1">SUM('7'!N15:P15)</f>
        <v>18661</v>
      </c>
      <c r="P5" s="666">
        <f ca="1">SUM('7'!N16:P16)</f>
        <v>354488</v>
      </c>
      <c r="Q5" s="667">
        <f ca="1">SUM('7'!N17:P17)</f>
        <v>140960</v>
      </c>
      <c r="R5" s="666">
        <f ca="1">SUM('7'!N18:P18)</f>
        <v>388667</v>
      </c>
      <c r="S5" s="666">
        <f ca="1">SUM('7'!N19:P19)</f>
        <v>94931</v>
      </c>
      <c r="T5" s="666">
        <f ca="1">SUM('7'!N20:P20)</f>
        <v>107924</v>
      </c>
      <c r="U5" s="666">
        <f ca="1">SUM('7'!N21:P21)</f>
        <v>22332</v>
      </c>
      <c r="V5" s="668">
        <f t="shared" si="0"/>
        <v>5428252</v>
      </c>
      <c r="W5" s="666">
        <f ca="1">SUM('5.a'!P214:R214)</f>
        <v>3071952</v>
      </c>
      <c r="X5" s="669">
        <f t="shared" si="1"/>
        <v>8500204</v>
      </c>
    </row>
    <row r="6" spans="1:24" ht="24.75" customHeight="1">
      <c r="A6" s="662" t="s">
        <v>1305</v>
      </c>
      <c r="B6" s="663" t="s">
        <v>1306</v>
      </c>
      <c r="C6" s="664"/>
      <c r="D6" s="664"/>
      <c r="E6" s="664"/>
      <c r="F6" s="664"/>
      <c r="G6" s="665"/>
      <c r="H6" s="665"/>
      <c r="I6" s="665"/>
      <c r="J6" s="665"/>
      <c r="K6" s="665"/>
      <c r="L6" s="666"/>
      <c r="M6" s="666"/>
      <c r="N6" s="666"/>
      <c r="O6" s="672"/>
      <c r="P6" s="666"/>
      <c r="Q6" s="667"/>
      <c r="R6" s="666"/>
      <c r="S6" s="666"/>
      <c r="T6" s="666"/>
      <c r="U6" s="666"/>
      <c r="V6" s="668">
        <f t="shared" si="0"/>
        <v>0</v>
      </c>
      <c r="W6" s="666">
        <f ca="1">SUM('6.a'!S812+'6.a'!T812+'7'!O22)</f>
        <v>5180156</v>
      </c>
      <c r="X6" s="669">
        <f t="shared" si="1"/>
        <v>5180156</v>
      </c>
    </row>
    <row r="7" spans="1:24" ht="25.5" customHeight="1">
      <c r="A7" s="670" t="s">
        <v>1307</v>
      </c>
      <c r="B7" s="671" t="s">
        <v>1308</v>
      </c>
      <c r="C7" s="666">
        <f t="shared" ref="C7:U7" si="3">C5-C6</f>
        <v>1212751</v>
      </c>
      <c r="D7" s="666">
        <f t="shared" si="3"/>
        <v>510604</v>
      </c>
      <c r="E7" s="666">
        <f t="shared" si="3"/>
        <v>431599</v>
      </c>
      <c r="F7" s="666">
        <f t="shared" si="3"/>
        <v>373735</v>
      </c>
      <c r="G7" s="666">
        <f t="shared" si="3"/>
        <v>148891</v>
      </c>
      <c r="H7" s="666">
        <f t="shared" si="3"/>
        <v>144546</v>
      </c>
      <c r="I7" s="666">
        <f t="shared" si="3"/>
        <v>337337</v>
      </c>
      <c r="J7" s="666">
        <f t="shared" si="3"/>
        <v>298285</v>
      </c>
      <c r="K7" s="666">
        <f t="shared" si="3"/>
        <v>323138</v>
      </c>
      <c r="L7" s="666">
        <f t="shared" si="3"/>
        <v>300363</v>
      </c>
      <c r="M7" s="666">
        <f t="shared" si="3"/>
        <v>31385</v>
      </c>
      <c r="N7" s="666">
        <f t="shared" si="3"/>
        <v>187655</v>
      </c>
      <c r="O7" s="666">
        <f t="shared" si="3"/>
        <v>18661</v>
      </c>
      <c r="P7" s="666">
        <f t="shared" si="3"/>
        <v>354488</v>
      </c>
      <c r="Q7" s="666">
        <f t="shared" si="3"/>
        <v>140960</v>
      </c>
      <c r="R7" s="666">
        <f t="shared" si="3"/>
        <v>388667</v>
      </c>
      <c r="S7" s="666">
        <f t="shared" si="3"/>
        <v>94931</v>
      </c>
      <c r="T7" s="666">
        <f t="shared" si="3"/>
        <v>107924</v>
      </c>
      <c r="U7" s="666">
        <f t="shared" si="3"/>
        <v>22332</v>
      </c>
      <c r="V7" s="668">
        <f t="shared" si="0"/>
        <v>5428252</v>
      </c>
      <c r="W7" s="666">
        <f>W5-W6</f>
        <v>-2108204</v>
      </c>
      <c r="X7" s="669">
        <f t="shared" si="1"/>
        <v>3320048</v>
      </c>
    </row>
    <row r="8" spans="1:24" ht="27.75" customHeight="1">
      <c r="A8" s="670" t="s">
        <v>1309</v>
      </c>
      <c r="B8" s="671" t="s">
        <v>1180</v>
      </c>
      <c r="C8" s="666">
        <f t="shared" ref="C8:U8" si="4">SUM(C4+C7)</f>
        <v>48333</v>
      </c>
      <c r="D8" s="666">
        <f t="shared" si="4"/>
        <v>0</v>
      </c>
      <c r="E8" s="666">
        <f t="shared" si="4"/>
        <v>6541</v>
      </c>
      <c r="F8" s="666">
        <f t="shared" si="4"/>
        <v>18601</v>
      </c>
      <c r="G8" s="666">
        <f t="shared" si="4"/>
        <v>83073</v>
      </c>
      <c r="H8" s="666">
        <f t="shared" si="4"/>
        <v>17097</v>
      </c>
      <c r="I8" s="666">
        <f t="shared" si="4"/>
        <v>9873</v>
      </c>
      <c r="J8" s="666">
        <f t="shared" si="4"/>
        <v>15480</v>
      </c>
      <c r="K8" s="666">
        <f t="shared" si="4"/>
        <v>9190</v>
      </c>
      <c r="L8" s="666">
        <f t="shared" si="4"/>
        <v>3635</v>
      </c>
      <c r="M8" s="666">
        <f t="shared" si="4"/>
        <v>1142</v>
      </c>
      <c r="N8" s="666">
        <f t="shared" si="4"/>
        <v>1894</v>
      </c>
      <c r="O8" s="666">
        <f t="shared" si="4"/>
        <v>1793</v>
      </c>
      <c r="P8" s="666">
        <f t="shared" si="4"/>
        <v>9623</v>
      </c>
      <c r="Q8" s="666">
        <f t="shared" si="4"/>
        <v>29731</v>
      </c>
      <c r="R8" s="666">
        <f t="shared" si="4"/>
        <v>35967</v>
      </c>
      <c r="S8" s="666">
        <f t="shared" si="4"/>
        <v>19829</v>
      </c>
      <c r="T8" s="666">
        <f t="shared" si="4"/>
        <v>20737</v>
      </c>
      <c r="U8" s="666">
        <f t="shared" si="4"/>
        <v>16468</v>
      </c>
      <c r="V8" s="668">
        <f t="shared" si="0"/>
        <v>349007</v>
      </c>
      <c r="W8" s="666">
        <f>SUM(W4+W7)</f>
        <v>8684755</v>
      </c>
      <c r="X8" s="669">
        <f t="shared" si="1"/>
        <v>9033762</v>
      </c>
    </row>
    <row r="9" spans="1:24" ht="28.5" customHeight="1">
      <c r="A9" s="662" t="s">
        <v>1310</v>
      </c>
      <c r="B9" s="663" t="s">
        <v>1311</v>
      </c>
      <c r="C9" s="673"/>
      <c r="D9" s="673"/>
      <c r="E9" s="673"/>
      <c r="F9" s="673"/>
      <c r="G9" s="674"/>
      <c r="H9" s="674"/>
      <c r="I9" s="673"/>
      <c r="J9" s="673"/>
      <c r="K9" s="673"/>
      <c r="L9" s="673"/>
      <c r="M9" s="673"/>
      <c r="N9" s="667"/>
      <c r="O9" s="666"/>
      <c r="P9" s="666"/>
      <c r="Q9" s="667"/>
      <c r="R9" s="666"/>
      <c r="S9" s="666"/>
      <c r="T9" s="666"/>
      <c r="U9" s="666"/>
      <c r="V9" s="668">
        <f t="shared" si="0"/>
        <v>0</v>
      </c>
      <c r="W9" s="666"/>
      <c r="X9" s="669">
        <f t="shared" si="1"/>
        <v>0</v>
      </c>
    </row>
    <row r="10" spans="1:24" ht="28.5" customHeight="1">
      <c r="A10" s="662" t="s">
        <v>1312</v>
      </c>
      <c r="B10" s="663" t="s">
        <v>1313</v>
      </c>
      <c r="C10" s="673"/>
      <c r="D10" s="673"/>
      <c r="E10" s="673"/>
      <c r="F10" s="673"/>
      <c r="G10" s="674"/>
      <c r="H10" s="674"/>
      <c r="I10" s="673"/>
      <c r="J10" s="673"/>
      <c r="K10" s="673"/>
      <c r="L10" s="673"/>
      <c r="M10" s="673"/>
      <c r="N10" s="667"/>
      <c r="O10" s="666"/>
      <c r="P10" s="666"/>
      <c r="Q10" s="667"/>
      <c r="R10" s="666"/>
      <c r="S10" s="666"/>
      <c r="T10" s="666"/>
      <c r="U10" s="666"/>
      <c r="V10" s="668">
        <f t="shared" si="0"/>
        <v>0</v>
      </c>
      <c r="W10" s="666"/>
      <c r="X10" s="669">
        <f t="shared" si="1"/>
        <v>0</v>
      </c>
    </row>
    <row r="11" spans="1:24" ht="29.25" customHeight="1">
      <c r="A11" s="670" t="s">
        <v>1314</v>
      </c>
      <c r="B11" s="675" t="s">
        <v>1315</v>
      </c>
      <c r="C11" s="666">
        <f t="shared" ref="C11:U11" si="5">C9-C10</f>
        <v>0</v>
      </c>
      <c r="D11" s="666">
        <f t="shared" si="5"/>
        <v>0</v>
      </c>
      <c r="E11" s="666">
        <f t="shared" si="5"/>
        <v>0</v>
      </c>
      <c r="F11" s="666">
        <f t="shared" si="5"/>
        <v>0</v>
      </c>
      <c r="G11" s="666">
        <f t="shared" si="5"/>
        <v>0</v>
      </c>
      <c r="H11" s="666">
        <f t="shared" si="5"/>
        <v>0</v>
      </c>
      <c r="I11" s="666">
        <f t="shared" si="5"/>
        <v>0</v>
      </c>
      <c r="J11" s="666">
        <f t="shared" si="5"/>
        <v>0</v>
      </c>
      <c r="K11" s="666">
        <f t="shared" si="5"/>
        <v>0</v>
      </c>
      <c r="L11" s="666">
        <f t="shared" si="5"/>
        <v>0</v>
      </c>
      <c r="M11" s="666">
        <f t="shared" si="5"/>
        <v>0</v>
      </c>
      <c r="N11" s="666">
        <f t="shared" si="5"/>
        <v>0</v>
      </c>
      <c r="O11" s="666">
        <f t="shared" si="5"/>
        <v>0</v>
      </c>
      <c r="P11" s="666">
        <f t="shared" si="5"/>
        <v>0</v>
      </c>
      <c r="Q11" s="666">
        <f t="shared" si="5"/>
        <v>0</v>
      </c>
      <c r="R11" s="666">
        <f t="shared" si="5"/>
        <v>0</v>
      </c>
      <c r="S11" s="666">
        <f t="shared" si="5"/>
        <v>0</v>
      </c>
      <c r="T11" s="666">
        <f t="shared" si="5"/>
        <v>0</v>
      </c>
      <c r="U11" s="666">
        <f t="shared" si="5"/>
        <v>0</v>
      </c>
      <c r="V11" s="668">
        <f t="shared" si="0"/>
        <v>0</v>
      </c>
      <c r="W11" s="666">
        <f>W9-W10</f>
        <v>0</v>
      </c>
      <c r="X11" s="669">
        <f t="shared" si="1"/>
        <v>0</v>
      </c>
    </row>
    <row r="12" spans="1:24" ht="28.5" customHeight="1">
      <c r="A12" s="662" t="s">
        <v>1316</v>
      </c>
      <c r="B12" s="676" t="s">
        <v>1317</v>
      </c>
      <c r="C12" s="673"/>
      <c r="D12" s="673"/>
      <c r="E12" s="673"/>
      <c r="F12" s="673"/>
      <c r="G12" s="674"/>
      <c r="H12" s="674"/>
      <c r="I12" s="673"/>
      <c r="J12" s="673"/>
      <c r="K12" s="673"/>
      <c r="L12" s="673"/>
      <c r="M12" s="673"/>
      <c r="N12" s="673"/>
      <c r="O12" s="666"/>
      <c r="P12" s="666"/>
      <c r="Q12" s="667"/>
      <c r="R12" s="666"/>
      <c r="S12" s="666"/>
      <c r="T12" s="666"/>
      <c r="U12" s="666"/>
      <c r="V12" s="668">
        <f t="shared" si="0"/>
        <v>0</v>
      </c>
      <c r="W12" s="666"/>
      <c r="X12" s="669">
        <f t="shared" si="1"/>
        <v>0</v>
      </c>
    </row>
    <row r="13" spans="1:24" ht="28.5" customHeight="1">
      <c r="A13" s="662" t="s">
        <v>1318</v>
      </c>
      <c r="B13" s="676" t="s">
        <v>1319</v>
      </c>
      <c r="C13" s="673"/>
      <c r="D13" s="673"/>
      <c r="E13" s="673"/>
      <c r="F13" s="673"/>
      <c r="G13" s="674"/>
      <c r="H13" s="674"/>
      <c r="I13" s="673"/>
      <c r="J13" s="673"/>
      <c r="K13" s="673"/>
      <c r="L13" s="673"/>
      <c r="M13" s="673"/>
      <c r="N13" s="673"/>
      <c r="O13" s="666"/>
      <c r="P13" s="666"/>
      <c r="Q13" s="667"/>
      <c r="R13" s="666"/>
      <c r="S13" s="666"/>
      <c r="T13" s="666"/>
      <c r="U13" s="666"/>
      <c r="V13" s="668">
        <f t="shared" si="0"/>
        <v>0</v>
      </c>
      <c r="W13" s="666"/>
      <c r="X13" s="669">
        <f t="shared" si="1"/>
        <v>0</v>
      </c>
    </row>
    <row r="14" spans="1:24" ht="36.75" customHeight="1">
      <c r="A14" s="670" t="s">
        <v>1320</v>
      </c>
      <c r="B14" s="671" t="s">
        <v>1321</v>
      </c>
      <c r="C14" s="666">
        <f t="shared" ref="C14:U14" si="6">C12-C13</f>
        <v>0</v>
      </c>
      <c r="D14" s="666">
        <f t="shared" si="6"/>
        <v>0</v>
      </c>
      <c r="E14" s="666">
        <f t="shared" si="6"/>
        <v>0</v>
      </c>
      <c r="F14" s="666">
        <f t="shared" si="6"/>
        <v>0</v>
      </c>
      <c r="G14" s="666">
        <f t="shared" si="6"/>
        <v>0</v>
      </c>
      <c r="H14" s="666">
        <f t="shared" si="6"/>
        <v>0</v>
      </c>
      <c r="I14" s="666">
        <f t="shared" si="6"/>
        <v>0</v>
      </c>
      <c r="J14" s="666">
        <f t="shared" si="6"/>
        <v>0</v>
      </c>
      <c r="K14" s="666">
        <f t="shared" si="6"/>
        <v>0</v>
      </c>
      <c r="L14" s="666">
        <f t="shared" si="6"/>
        <v>0</v>
      </c>
      <c r="M14" s="666">
        <f t="shared" si="6"/>
        <v>0</v>
      </c>
      <c r="N14" s="666">
        <f t="shared" si="6"/>
        <v>0</v>
      </c>
      <c r="O14" s="666">
        <f t="shared" si="6"/>
        <v>0</v>
      </c>
      <c r="P14" s="666">
        <f t="shared" si="6"/>
        <v>0</v>
      </c>
      <c r="Q14" s="666">
        <f t="shared" si="6"/>
        <v>0</v>
      </c>
      <c r="R14" s="666">
        <f t="shared" si="6"/>
        <v>0</v>
      </c>
      <c r="S14" s="666">
        <f t="shared" si="6"/>
        <v>0</v>
      </c>
      <c r="T14" s="666">
        <f t="shared" si="6"/>
        <v>0</v>
      </c>
      <c r="U14" s="666">
        <f t="shared" si="6"/>
        <v>0</v>
      </c>
      <c r="V14" s="668">
        <f t="shared" si="0"/>
        <v>0</v>
      </c>
      <c r="W14" s="666">
        <f>W12-W13</f>
        <v>0</v>
      </c>
      <c r="X14" s="669">
        <f t="shared" si="1"/>
        <v>0</v>
      </c>
    </row>
    <row r="15" spans="1:24" ht="28.5" customHeight="1">
      <c r="A15" s="670" t="s">
        <v>1322</v>
      </c>
      <c r="B15" s="675" t="s">
        <v>1181</v>
      </c>
      <c r="C15" s="666">
        <f t="shared" ref="C15:U15" si="7">SUM(C11+C14)</f>
        <v>0</v>
      </c>
      <c r="D15" s="666">
        <f t="shared" si="7"/>
        <v>0</v>
      </c>
      <c r="E15" s="666">
        <f t="shared" si="7"/>
        <v>0</v>
      </c>
      <c r="F15" s="666">
        <f t="shared" si="7"/>
        <v>0</v>
      </c>
      <c r="G15" s="666">
        <f t="shared" si="7"/>
        <v>0</v>
      </c>
      <c r="H15" s="666">
        <f t="shared" si="7"/>
        <v>0</v>
      </c>
      <c r="I15" s="666">
        <f t="shared" si="7"/>
        <v>0</v>
      </c>
      <c r="J15" s="666">
        <f t="shared" si="7"/>
        <v>0</v>
      </c>
      <c r="K15" s="666">
        <f t="shared" si="7"/>
        <v>0</v>
      </c>
      <c r="L15" s="666">
        <f t="shared" si="7"/>
        <v>0</v>
      </c>
      <c r="M15" s="666">
        <f t="shared" si="7"/>
        <v>0</v>
      </c>
      <c r="N15" s="666">
        <f t="shared" si="7"/>
        <v>0</v>
      </c>
      <c r="O15" s="666">
        <f t="shared" si="7"/>
        <v>0</v>
      </c>
      <c r="P15" s="666">
        <f t="shared" si="7"/>
        <v>0</v>
      </c>
      <c r="Q15" s="666">
        <f t="shared" si="7"/>
        <v>0</v>
      </c>
      <c r="R15" s="666">
        <f t="shared" si="7"/>
        <v>0</v>
      </c>
      <c r="S15" s="666">
        <f t="shared" si="7"/>
        <v>0</v>
      </c>
      <c r="T15" s="666">
        <f t="shared" si="7"/>
        <v>0</v>
      </c>
      <c r="U15" s="666">
        <f t="shared" si="7"/>
        <v>0</v>
      </c>
      <c r="V15" s="668">
        <f t="shared" si="0"/>
        <v>0</v>
      </c>
      <c r="W15" s="666">
        <f>SUM(W11+W14)</f>
        <v>0</v>
      </c>
      <c r="X15" s="669">
        <f t="shared" si="1"/>
        <v>0</v>
      </c>
    </row>
    <row r="16" spans="1:24" ht="17.25" customHeight="1">
      <c r="A16" s="677" t="s">
        <v>1323</v>
      </c>
      <c r="B16" s="678" t="s">
        <v>1324</v>
      </c>
      <c r="C16" s="679">
        <f t="shared" ref="C16:U16" si="8">SUM(C8+C15)</f>
        <v>48333</v>
      </c>
      <c r="D16" s="679">
        <f t="shared" si="8"/>
        <v>0</v>
      </c>
      <c r="E16" s="679">
        <f t="shared" si="8"/>
        <v>6541</v>
      </c>
      <c r="F16" s="679">
        <f t="shared" si="8"/>
        <v>18601</v>
      </c>
      <c r="G16" s="679">
        <f t="shared" si="8"/>
        <v>83073</v>
      </c>
      <c r="H16" s="679">
        <f t="shared" si="8"/>
        <v>17097</v>
      </c>
      <c r="I16" s="679">
        <f t="shared" si="8"/>
        <v>9873</v>
      </c>
      <c r="J16" s="679">
        <f t="shared" si="8"/>
        <v>15480</v>
      </c>
      <c r="K16" s="679">
        <f t="shared" si="8"/>
        <v>9190</v>
      </c>
      <c r="L16" s="679">
        <f t="shared" si="8"/>
        <v>3635</v>
      </c>
      <c r="M16" s="679">
        <f t="shared" si="8"/>
        <v>1142</v>
      </c>
      <c r="N16" s="679">
        <f t="shared" si="8"/>
        <v>1894</v>
      </c>
      <c r="O16" s="679">
        <f t="shared" si="8"/>
        <v>1793</v>
      </c>
      <c r="P16" s="679">
        <f t="shared" si="8"/>
        <v>9623</v>
      </c>
      <c r="Q16" s="679">
        <f t="shared" si="8"/>
        <v>29731</v>
      </c>
      <c r="R16" s="679">
        <f t="shared" si="8"/>
        <v>35967</v>
      </c>
      <c r="S16" s="679">
        <f t="shared" si="8"/>
        <v>19829</v>
      </c>
      <c r="T16" s="679">
        <f t="shared" si="8"/>
        <v>20737</v>
      </c>
      <c r="U16" s="679">
        <f t="shared" si="8"/>
        <v>16468</v>
      </c>
      <c r="V16" s="680">
        <f t="shared" si="0"/>
        <v>349007</v>
      </c>
      <c r="W16" s="681">
        <f>SUM(W8+W15)</f>
        <v>8684755</v>
      </c>
      <c r="X16" s="682">
        <f t="shared" si="1"/>
        <v>9033762</v>
      </c>
    </row>
    <row r="17" spans="1:24" ht="40.5" customHeight="1">
      <c r="A17" s="670" t="s">
        <v>1325</v>
      </c>
      <c r="B17" s="675" t="s">
        <v>1177</v>
      </c>
      <c r="C17" s="683">
        <v>13027</v>
      </c>
      <c r="D17" s="683"/>
      <c r="E17" s="683">
        <v>452</v>
      </c>
      <c r="F17" s="683">
        <v>2407</v>
      </c>
      <c r="G17" s="665">
        <v>7332</v>
      </c>
      <c r="H17" s="665">
        <v>244</v>
      </c>
      <c r="I17" s="683">
        <v>3991</v>
      </c>
      <c r="J17" s="683">
        <v>4198</v>
      </c>
      <c r="K17" s="683">
        <v>4545</v>
      </c>
      <c r="L17" s="683">
        <v>3628</v>
      </c>
      <c r="M17" s="683"/>
      <c r="N17" s="683">
        <v>15</v>
      </c>
      <c r="O17" s="666"/>
      <c r="P17" s="666"/>
      <c r="Q17" s="667">
        <v>1101</v>
      </c>
      <c r="R17" s="666">
        <v>8669</v>
      </c>
      <c r="S17" s="666">
        <v>2093</v>
      </c>
      <c r="T17" s="666"/>
      <c r="U17" s="666"/>
      <c r="V17" s="668">
        <f t="shared" si="0"/>
        <v>51702</v>
      </c>
      <c r="W17" s="666">
        <v>530166</v>
      </c>
      <c r="X17" s="669">
        <f t="shared" si="1"/>
        <v>581868</v>
      </c>
    </row>
    <row r="18" spans="1:24" ht="25.5" customHeight="1">
      <c r="A18" s="670" t="s">
        <v>1178</v>
      </c>
      <c r="B18" s="675" t="s">
        <v>1179</v>
      </c>
      <c r="C18" s="683">
        <v>35306</v>
      </c>
      <c r="D18" s="683"/>
      <c r="E18" s="683">
        <v>6089</v>
      </c>
      <c r="F18" s="683">
        <v>16194</v>
      </c>
      <c r="G18" s="665">
        <v>75741</v>
      </c>
      <c r="H18" s="665">
        <v>16853</v>
      </c>
      <c r="I18" s="683">
        <v>5882</v>
      </c>
      <c r="J18" s="683">
        <v>11282</v>
      </c>
      <c r="K18" s="683">
        <v>4645</v>
      </c>
      <c r="L18" s="683">
        <v>7</v>
      </c>
      <c r="M18" s="683">
        <v>1142</v>
      </c>
      <c r="N18" s="683">
        <v>1879</v>
      </c>
      <c r="O18" s="666">
        <v>1793</v>
      </c>
      <c r="P18" s="666">
        <v>9623</v>
      </c>
      <c r="Q18" s="667">
        <v>28630</v>
      </c>
      <c r="R18" s="666">
        <v>27298</v>
      </c>
      <c r="S18" s="666">
        <v>17736</v>
      </c>
      <c r="T18" s="666">
        <v>20737</v>
      </c>
      <c r="U18" s="666">
        <v>16468</v>
      </c>
      <c r="V18" s="668">
        <f t="shared" si="0"/>
        <v>297305</v>
      </c>
      <c r="W18" s="666">
        <v>8154589</v>
      </c>
      <c r="X18" s="669">
        <f t="shared" si="1"/>
        <v>8451894</v>
      </c>
    </row>
    <row r="19" spans="1:24" ht="24.75">
      <c r="A19" s="670" t="s">
        <v>1276</v>
      </c>
      <c r="B19" s="675" t="s">
        <v>1277</v>
      </c>
      <c r="C19" s="951"/>
      <c r="D19" s="951"/>
      <c r="E19" s="951"/>
      <c r="F19" s="951"/>
      <c r="G19" s="951"/>
      <c r="H19" s="951"/>
      <c r="I19" s="951"/>
      <c r="J19" s="951"/>
      <c r="K19" s="951"/>
      <c r="L19" s="951"/>
      <c r="M19" s="951"/>
      <c r="N19" s="951"/>
      <c r="O19" s="951"/>
      <c r="P19" s="951"/>
      <c r="Q19" s="951"/>
      <c r="R19" s="951"/>
      <c r="S19" s="951"/>
      <c r="T19" s="951"/>
      <c r="U19" s="951"/>
      <c r="V19" s="668">
        <f t="shared" si="0"/>
        <v>0</v>
      </c>
      <c r="W19" s="667"/>
      <c r="X19" s="669">
        <f t="shared" si="1"/>
        <v>0</v>
      </c>
    </row>
    <row r="20" spans="1:24" ht="24.75">
      <c r="A20" s="670" t="s">
        <v>1278</v>
      </c>
      <c r="B20" s="675" t="s">
        <v>1279</v>
      </c>
      <c r="C20" s="951"/>
      <c r="D20" s="951"/>
      <c r="E20" s="951"/>
      <c r="F20" s="951"/>
      <c r="G20" s="951"/>
      <c r="H20" s="951"/>
      <c r="I20" s="951"/>
      <c r="J20" s="951"/>
      <c r="K20" s="951"/>
      <c r="L20" s="951"/>
      <c r="M20" s="951"/>
      <c r="N20" s="951"/>
      <c r="O20" s="951"/>
      <c r="P20" s="951"/>
      <c r="Q20" s="951"/>
      <c r="R20" s="951"/>
      <c r="S20" s="951"/>
      <c r="T20" s="951"/>
      <c r="U20" s="951"/>
      <c r="V20" s="668">
        <f t="shared" si="0"/>
        <v>0</v>
      </c>
      <c r="W20" s="951"/>
      <c r="X20" s="669">
        <f t="shared" si="1"/>
        <v>0</v>
      </c>
    </row>
    <row r="21" spans="1:24">
      <c r="F21" s="687"/>
      <c r="G21" s="687"/>
      <c r="H21" s="687"/>
      <c r="I21" s="687"/>
      <c r="J21" s="687"/>
      <c r="K21" s="687"/>
      <c r="L21" s="687"/>
      <c r="M21" s="687"/>
      <c r="N21" s="687"/>
      <c r="O21" s="687"/>
      <c r="P21" s="687"/>
      <c r="Q21" s="687"/>
      <c r="R21" s="687"/>
      <c r="S21" s="687"/>
      <c r="T21" s="687"/>
      <c r="U21" s="687"/>
      <c r="V21" s="687"/>
      <c r="W21" s="687"/>
      <c r="X21" s="687"/>
    </row>
    <row r="22" spans="1:24">
      <c r="F22" s="687"/>
      <c r="G22" s="687"/>
      <c r="H22" s="687"/>
      <c r="I22" s="687"/>
      <c r="J22" s="687"/>
      <c r="K22" s="687"/>
      <c r="L22" s="687"/>
      <c r="M22" s="687"/>
      <c r="N22" s="687"/>
      <c r="O22" s="687"/>
      <c r="P22" s="687"/>
      <c r="Q22" s="687"/>
      <c r="R22" s="687"/>
      <c r="S22" s="687"/>
      <c r="T22" s="687"/>
      <c r="U22" s="687"/>
      <c r="V22" s="687"/>
      <c r="W22" s="687"/>
      <c r="X22" s="687"/>
    </row>
    <row r="23" spans="1:24">
      <c r="F23" s="687"/>
      <c r="G23" s="687"/>
      <c r="H23" s="687"/>
      <c r="I23" s="687"/>
      <c r="J23" s="687"/>
      <c r="K23" s="687"/>
      <c r="L23" s="687"/>
      <c r="M23" s="687"/>
      <c r="N23" s="687"/>
      <c r="O23" s="687"/>
      <c r="P23" s="687"/>
      <c r="Q23" s="687"/>
      <c r="R23" s="687"/>
      <c r="S23" s="687"/>
      <c r="T23" s="687"/>
      <c r="U23" s="687"/>
      <c r="V23" s="687"/>
      <c r="W23" s="687"/>
      <c r="X23" s="687"/>
    </row>
    <row r="24" spans="1:24">
      <c r="F24" s="687"/>
      <c r="G24" s="687"/>
      <c r="H24" s="687"/>
      <c r="I24" s="687"/>
      <c r="J24" s="687"/>
      <c r="K24" s="687"/>
      <c r="L24" s="687"/>
      <c r="M24" s="687"/>
      <c r="N24" s="687"/>
      <c r="O24" s="687"/>
      <c r="P24" s="687"/>
      <c r="Q24" s="687"/>
      <c r="R24" s="687"/>
      <c r="S24" s="687"/>
      <c r="T24" s="687"/>
      <c r="U24" s="687"/>
      <c r="V24" s="687"/>
      <c r="W24" s="687"/>
      <c r="X24" s="687"/>
    </row>
    <row r="25" spans="1:24">
      <c r="F25" s="687"/>
      <c r="G25" s="687"/>
      <c r="H25" s="687"/>
      <c r="I25" s="687"/>
      <c r="J25" s="687"/>
      <c r="K25" s="687"/>
      <c r="L25" s="687"/>
      <c r="M25" s="687"/>
      <c r="N25" s="687"/>
      <c r="O25" s="687"/>
      <c r="P25" s="687"/>
      <c r="Q25" s="687"/>
      <c r="R25" s="687"/>
      <c r="S25" s="687"/>
      <c r="T25" s="687"/>
      <c r="U25" s="687"/>
      <c r="V25" s="687"/>
      <c r="W25" s="687"/>
      <c r="X25" s="687"/>
    </row>
    <row r="26" spans="1:24">
      <c r="F26" s="687"/>
      <c r="G26" s="687"/>
      <c r="H26" s="687"/>
      <c r="I26" s="687"/>
      <c r="J26" s="687"/>
      <c r="K26" s="687"/>
      <c r="L26" s="687"/>
      <c r="M26" s="687"/>
      <c r="N26" s="687"/>
      <c r="O26" s="687"/>
      <c r="P26" s="687"/>
      <c r="Q26" s="687"/>
      <c r="R26" s="687"/>
      <c r="S26" s="687"/>
      <c r="T26" s="687"/>
      <c r="U26" s="687"/>
      <c r="V26" s="687"/>
      <c r="W26" s="687"/>
      <c r="X26" s="687"/>
    </row>
    <row r="27" spans="1:24">
      <c r="F27" s="687"/>
      <c r="G27" s="687"/>
      <c r="H27" s="687"/>
      <c r="I27" s="687"/>
      <c r="J27" s="687"/>
      <c r="K27" s="687"/>
      <c r="L27" s="687"/>
      <c r="M27" s="687"/>
      <c r="N27" s="687"/>
      <c r="O27" s="687"/>
      <c r="P27" s="687"/>
      <c r="Q27" s="687"/>
      <c r="R27" s="687"/>
      <c r="S27" s="687"/>
      <c r="T27" s="687"/>
      <c r="U27" s="687"/>
      <c r="V27" s="687"/>
      <c r="W27" s="687"/>
      <c r="X27" s="687"/>
    </row>
    <row r="28" spans="1:24">
      <c r="F28" s="687"/>
      <c r="G28" s="687"/>
      <c r="H28" s="687"/>
      <c r="I28" s="687"/>
      <c r="J28" s="687"/>
      <c r="K28" s="687"/>
      <c r="L28" s="687"/>
      <c r="M28" s="687"/>
      <c r="N28" s="687"/>
      <c r="O28" s="687"/>
      <c r="P28" s="687"/>
      <c r="Q28" s="687"/>
      <c r="R28" s="687"/>
      <c r="S28" s="687"/>
      <c r="T28" s="687"/>
      <c r="U28" s="687"/>
      <c r="V28" s="687"/>
      <c r="W28" s="687"/>
      <c r="X28" s="687"/>
    </row>
    <row r="29" spans="1:24">
      <c r="F29" s="687"/>
      <c r="G29" s="687"/>
      <c r="H29" s="687"/>
      <c r="I29" s="687"/>
      <c r="J29" s="687"/>
      <c r="K29" s="687"/>
      <c r="L29" s="687"/>
      <c r="M29" s="687"/>
      <c r="N29" s="687"/>
      <c r="O29" s="687"/>
      <c r="P29" s="687"/>
      <c r="Q29" s="687"/>
      <c r="R29" s="687"/>
      <c r="S29" s="687"/>
      <c r="T29" s="687"/>
      <c r="U29" s="687"/>
      <c r="V29" s="687"/>
      <c r="W29" s="687"/>
      <c r="X29" s="687"/>
    </row>
    <row r="30" spans="1:24">
      <c r="F30" s="687"/>
      <c r="G30" s="687"/>
      <c r="H30" s="687"/>
      <c r="I30" s="687"/>
      <c r="J30" s="687"/>
      <c r="K30" s="687"/>
      <c r="L30" s="687"/>
      <c r="M30" s="687"/>
      <c r="N30" s="687"/>
      <c r="O30" s="687"/>
      <c r="P30" s="687"/>
      <c r="Q30" s="687"/>
      <c r="R30" s="687"/>
      <c r="S30" s="687"/>
      <c r="T30" s="687"/>
      <c r="U30" s="687"/>
      <c r="V30" s="687"/>
      <c r="W30" s="687"/>
      <c r="X30" s="687"/>
    </row>
    <row r="31" spans="1:24">
      <c r="F31" s="687"/>
      <c r="G31" s="687"/>
      <c r="H31" s="687"/>
      <c r="I31" s="687"/>
      <c r="J31" s="687"/>
      <c r="K31" s="687"/>
      <c r="L31" s="687"/>
      <c r="M31" s="687"/>
      <c r="N31" s="687"/>
      <c r="O31" s="687"/>
      <c r="P31" s="687"/>
      <c r="Q31" s="687"/>
      <c r="R31" s="687"/>
      <c r="S31" s="687"/>
      <c r="T31" s="687"/>
      <c r="U31" s="687"/>
      <c r="V31" s="687"/>
      <c r="W31" s="687"/>
      <c r="X31" s="687"/>
    </row>
    <row r="32" spans="1:24">
      <c r="F32" s="687"/>
      <c r="G32" s="687"/>
      <c r="H32" s="687"/>
      <c r="I32" s="687"/>
      <c r="J32" s="687"/>
      <c r="K32" s="687"/>
      <c r="L32" s="687"/>
      <c r="M32" s="687"/>
      <c r="N32" s="687"/>
      <c r="O32" s="687"/>
      <c r="P32" s="687"/>
      <c r="Q32" s="687"/>
      <c r="R32" s="687"/>
      <c r="S32" s="687"/>
      <c r="T32" s="687"/>
      <c r="U32" s="687"/>
      <c r="V32" s="687"/>
      <c r="W32" s="687"/>
      <c r="X32" s="687"/>
    </row>
    <row r="33" spans="6:24">
      <c r="F33" s="687"/>
      <c r="G33" s="687"/>
      <c r="H33" s="687"/>
      <c r="I33" s="687"/>
      <c r="J33" s="687"/>
      <c r="K33" s="687"/>
      <c r="L33" s="687"/>
      <c r="M33" s="687"/>
      <c r="N33" s="687"/>
      <c r="O33" s="687"/>
      <c r="P33" s="687"/>
      <c r="Q33" s="687"/>
      <c r="R33" s="687"/>
      <c r="S33" s="687"/>
      <c r="T33" s="687"/>
      <c r="U33" s="687"/>
      <c r="V33" s="687"/>
      <c r="W33" s="687"/>
      <c r="X33" s="687"/>
    </row>
    <row r="34" spans="6:24">
      <c r="F34" s="687"/>
      <c r="G34" s="687"/>
      <c r="H34" s="687"/>
      <c r="I34" s="687"/>
      <c r="J34" s="687"/>
      <c r="K34" s="687"/>
      <c r="L34" s="687"/>
      <c r="M34" s="687"/>
      <c r="N34" s="687"/>
      <c r="O34" s="687"/>
      <c r="P34" s="687"/>
      <c r="Q34" s="687"/>
      <c r="R34" s="687"/>
      <c r="S34" s="687"/>
      <c r="T34" s="687"/>
      <c r="U34" s="687"/>
      <c r="V34" s="687"/>
      <c r="W34" s="687"/>
      <c r="X34" s="687"/>
    </row>
    <row r="35" spans="6:24">
      <c r="F35" s="687"/>
      <c r="G35" s="687"/>
      <c r="H35" s="687"/>
      <c r="I35" s="687"/>
      <c r="J35" s="687"/>
      <c r="K35" s="687"/>
      <c r="L35" s="687"/>
      <c r="M35" s="687"/>
      <c r="N35" s="687"/>
      <c r="O35" s="687"/>
      <c r="P35" s="687"/>
      <c r="Q35" s="687"/>
      <c r="R35" s="687"/>
      <c r="S35" s="687"/>
      <c r="T35" s="687"/>
      <c r="U35" s="687"/>
      <c r="V35" s="687"/>
      <c r="W35" s="687"/>
      <c r="X35" s="687"/>
    </row>
    <row r="36" spans="6:24">
      <c r="F36" s="687"/>
      <c r="G36" s="687"/>
      <c r="H36" s="687"/>
      <c r="I36" s="687"/>
      <c r="J36" s="687"/>
      <c r="K36" s="687"/>
      <c r="L36" s="687"/>
      <c r="M36" s="687"/>
      <c r="N36" s="687"/>
      <c r="O36" s="687"/>
      <c r="P36" s="687"/>
      <c r="Q36" s="687"/>
      <c r="R36" s="687"/>
      <c r="S36" s="687"/>
      <c r="T36" s="687"/>
      <c r="U36" s="687"/>
      <c r="V36" s="687"/>
      <c r="W36" s="687"/>
      <c r="X36" s="687"/>
    </row>
    <row r="37" spans="6:24">
      <c r="F37" s="687"/>
      <c r="G37" s="687"/>
      <c r="H37" s="687"/>
      <c r="I37" s="687"/>
      <c r="J37" s="687"/>
      <c r="K37" s="687"/>
      <c r="L37" s="687"/>
      <c r="M37" s="687"/>
      <c r="N37" s="687"/>
      <c r="O37" s="687"/>
      <c r="P37" s="687"/>
      <c r="Q37" s="687"/>
      <c r="R37" s="687"/>
      <c r="S37" s="687"/>
      <c r="T37" s="687"/>
      <c r="U37" s="687"/>
      <c r="V37" s="687"/>
      <c r="W37" s="687"/>
      <c r="X37" s="687"/>
    </row>
    <row r="38" spans="6:24">
      <c r="F38" s="687"/>
      <c r="G38" s="687"/>
      <c r="H38" s="687"/>
      <c r="I38" s="687"/>
      <c r="J38" s="687"/>
      <c r="K38" s="687"/>
      <c r="L38" s="687"/>
      <c r="M38" s="687"/>
      <c r="N38" s="687"/>
      <c r="O38" s="687"/>
      <c r="P38" s="687"/>
      <c r="Q38" s="687"/>
      <c r="R38" s="687"/>
      <c r="S38" s="687"/>
      <c r="T38" s="687"/>
      <c r="U38" s="687"/>
      <c r="V38" s="687"/>
      <c r="W38" s="687"/>
      <c r="X38" s="687"/>
    </row>
    <row r="39" spans="6:24">
      <c r="F39" s="687"/>
      <c r="G39" s="687"/>
      <c r="H39" s="687"/>
      <c r="I39" s="687"/>
      <c r="J39" s="687"/>
      <c r="K39" s="687"/>
      <c r="L39" s="687"/>
      <c r="M39" s="687"/>
      <c r="N39" s="687"/>
      <c r="O39" s="687"/>
      <c r="P39" s="687"/>
      <c r="Q39" s="687"/>
      <c r="R39" s="687"/>
      <c r="S39" s="687"/>
      <c r="T39" s="687"/>
      <c r="U39" s="687"/>
      <c r="V39" s="687"/>
      <c r="W39" s="687"/>
      <c r="X39" s="687"/>
    </row>
    <row r="40" spans="6:24">
      <c r="F40" s="687"/>
      <c r="G40" s="687"/>
      <c r="H40" s="687"/>
      <c r="I40" s="687"/>
      <c r="J40" s="687"/>
      <c r="K40" s="687"/>
      <c r="L40" s="687"/>
      <c r="M40" s="687"/>
      <c r="N40" s="687"/>
      <c r="O40" s="687"/>
      <c r="P40" s="687"/>
      <c r="Q40" s="687"/>
      <c r="R40" s="687"/>
      <c r="S40" s="687"/>
      <c r="T40" s="687"/>
      <c r="U40" s="687"/>
      <c r="V40" s="687"/>
      <c r="W40" s="687"/>
      <c r="X40" s="687"/>
    </row>
    <row r="41" spans="6:24">
      <c r="F41" s="687"/>
      <c r="G41" s="687"/>
      <c r="H41" s="687"/>
      <c r="I41" s="687"/>
      <c r="J41" s="687"/>
      <c r="K41" s="687"/>
      <c r="L41" s="687"/>
      <c r="M41" s="687"/>
      <c r="N41" s="687"/>
      <c r="O41" s="687"/>
      <c r="P41" s="687"/>
      <c r="Q41" s="687"/>
      <c r="R41" s="687"/>
      <c r="S41" s="687"/>
      <c r="T41" s="687"/>
      <c r="U41" s="687"/>
      <c r="V41" s="687"/>
      <c r="W41" s="687"/>
      <c r="X41" s="687"/>
    </row>
    <row r="42" spans="6:24">
      <c r="F42" s="687"/>
      <c r="G42" s="687"/>
      <c r="H42" s="687"/>
      <c r="I42" s="687"/>
      <c r="J42" s="687"/>
      <c r="K42" s="687"/>
      <c r="L42" s="687"/>
      <c r="M42" s="687"/>
      <c r="N42" s="687"/>
      <c r="O42" s="687"/>
      <c r="P42" s="687"/>
      <c r="Q42" s="687"/>
      <c r="R42" s="687"/>
      <c r="S42" s="687"/>
      <c r="T42" s="687"/>
      <c r="U42" s="687"/>
      <c r="V42" s="687"/>
      <c r="W42" s="687"/>
      <c r="X42" s="687"/>
    </row>
    <row r="43" spans="6:24">
      <c r="F43" s="687"/>
      <c r="G43" s="687"/>
      <c r="H43" s="687"/>
      <c r="I43" s="687"/>
      <c r="J43" s="687"/>
      <c r="K43" s="687"/>
      <c r="L43" s="687"/>
      <c r="M43" s="687"/>
      <c r="N43" s="687"/>
      <c r="O43" s="687"/>
      <c r="P43" s="687"/>
      <c r="Q43" s="687"/>
      <c r="R43" s="687"/>
      <c r="S43" s="687"/>
      <c r="T43" s="687"/>
      <c r="U43" s="687"/>
      <c r="V43" s="687"/>
      <c r="W43" s="687"/>
      <c r="X43" s="687"/>
    </row>
    <row r="44" spans="6:24">
      <c r="F44" s="687"/>
      <c r="G44" s="687"/>
      <c r="H44" s="687"/>
      <c r="I44" s="687"/>
      <c r="J44" s="687"/>
      <c r="K44" s="687"/>
      <c r="L44" s="687"/>
      <c r="M44" s="687"/>
      <c r="N44" s="687"/>
      <c r="O44" s="687"/>
      <c r="P44" s="687"/>
      <c r="Q44" s="687"/>
      <c r="R44" s="687"/>
      <c r="S44" s="687"/>
      <c r="T44" s="687"/>
      <c r="U44" s="687"/>
      <c r="V44" s="687"/>
      <c r="W44" s="687"/>
      <c r="X44" s="687"/>
    </row>
    <row r="45" spans="6:24">
      <c r="F45" s="687"/>
      <c r="G45" s="687"/>
      <c r="H45" s="687"/>
      <c r="I45" s="687"/>
      <c r="J45" s="687"/>
      <c r="K45" s="687"/>
      <c r="L45" s="687"/>
      <c r="M45" s="687"/>
      <c r="N45" s="687"/>
      <c r="O45" s="687"/>
      <c r="P45" s="687"/>
      <c r="Q45" s="687"/>
      <c r="R45" s="687"/>
      <c r="S45" s="687"/>
      <c r="T45" s="687"/>
      <c r="U45" s="687"/>
      <c r="V45" s="687"/>
      <c r="W45" s="687"/>
      <c r="X45" s="687"/>
    </row>
    <row r="46" spans="6:24">
      <c r="F46" s="687"/>
      <c r="G46" s="687"/>
      <c r="H46" s="687"/>
      <c r="I46" s="687"/>
      <c r="J46" s="687"/>
      <c r="K46" s="687"/>
      <c r="L46" s="687"/>
      <c r="M46" s="687"/>
      <c r="N46" s="687"/>
      <c r="O46" s="687"/>
      <c r="P46" s="687"/>
      <c r="Q46" s="687"/>
      <c r="R46" s="687"/>
      <c r="S46" s="687"/>
      <c r="T46" s="687"/>
      <c r="U46" s="687"/>
      <c r="V46" s="687"/>
      <c r="W46" s="687"/>
      <c r="X46" s="687"/>
    </row>
    <row r="47" spans="6:24">
      <c r="F47" s="687"/>
      <c r="G47" s="687"/>
      <c r="H47" s="687"/>
      <c r="I47" s="687"/>
      <c r="J47" s="687"/>
      <c r="K47" s="687"/>
      <c r="L47" s="687"/>
      <c r="M47" s="687"/>
      <c r="N47" s="687"/>
      <c r="O47" s="687"/>
      <c r="P47" s="687"/>
      <c r="Q47" s="687"/>
      <c r="R47" s="687"/>
      <c r="S47" s="687"/>
      <c r="T47" s="687"/>
      <c r="U47" s="687"/>
      <c r="V47" s="687"/>
      <c r="W47" s="687"/>
      <c r="X47" s="687"/>
    </row>
    <row r="48" spans="6:24">
      <c r="F48" s="687"/>
      <c r="G48" s="687"/>
      <c r="H48" s="687"/>
      <c r="I48" s="687"/>
      <c r="J48" s="687"/>
      <c r="K48" s="687"/>
      <c r="L48" s="687"/>
      <c r="M48" s="687"/>
      <c r="N48" s="687"/>
      <c r="O48" s="687"/>
      <c r="P48" s="687"/>
      <c r="Q48" s="687"/>
      <c r="R48" s="687"/>
      <c r="S48" s="687"/>
      <c r="T48" s="687"/>
      <c r="U48" s="687"/>
      <c r="V48" s="687"/>
      <c r="W48" s="687"/>
      <c r="X48" s="687"/>
    </row>
    <row r="49" spans="6:24">
      <c r="F49" s="687"/>
      <c r="G49" s="687"/>
      <c r="H49" s="687"/>
      <c r="I49" s="687"/>
      <c r="J49" s="687"/>
      <c r="K49" s="687"/>
      <c r="L49" s="687"/>
      <c r="M49" s="687"/>
      <c r="N49" s="687"/>
      <c r="O49" s="687"/>
      <c r="P49" s="687"/>
      <c r="Q49" s="687"/>
      <c r="R49" s="687"/>
      <c r="S49" s="687"/>
      <c r="T49" s="687"/>
      <c r="U49" s="687"/>
      <c r="V49" s="687"/>
      <c r="W49" s="687"/>
      <c r="X49" s="687"/>
    </row>
    <row r="50" spans="6:24">
      <c r="F50" s="687"/>
      <c r="G50" s="687"/>
      <c r="H50" s="687"/>
      <c r="I50" s="687"/>
      <c r="J50" s="687"/>
      <c r="K50" s="687"/>
      <c r="L50" s="687"/>
      <c r="M50" s="687"/>
      <c r="N50" s="687"/>
      <c r="O50" s="687"/>
      <c r="P50" s="687"/>
      <c r="Q50" s="687"/>
      <c r="R50" s="687"/>
      <c r="S50" s="687"/>
      <c r="T50" s="687"/>
      <c r="U50" s="687"/>
      <c r="V50" s="687"/>
      <c r="W50" s="687"/>
      <c r="X50" s="687"/>
    </row>
    <row r="51" spans="6:24">
      <c r="F51" s="687"/>
      <c r="G51" s="687"/>
      <c r="H51" s="687"/>
      <c r="I51" s="687"/>
      <c r="J51" s="687"/>
      <c r="K51" s="687"/>
      <c r="L51" s="687"/>
      <c r="M51" s="687"/>
      <c r="N51" s="687"/>
      <c r="O51" s="687"/>
      <c r="P51" s="687"/>
      <c r="Q51" s="687"/>
      <c r="R51" s="687"/>
      <c r="S51" s="687"/>
      <c r="T51" s="687"/>
      <c r="U51" s="687"/>
      <c r="V51" s="687"/>
      <c r="W51" s="687"/>
      <c r="X51" s="687"/>
    </row>
    <row r="52" spans="6:24"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687"/>
    </row>
    <row r="53" spans="6:24">
      <c r="F53" s="687"/>
      <c r="G53" s="687"/>
      <c r="H53" s="687"/>
      <c r="I53" s="687"/>
      <c r="J53" s="687"/>
      <c r="K53" s="687"/>
      <c r="L53" s="687"/>
      <c r="M53" s="687"/>
      <c r="N53" s="687"/>
      <c r="O53" s="687"/>
      <c r="P53" s="687"/>
      <c r="Q53" s="687"/>
      <c r="R53" s="687"/>
      <c r="S53" s="687"/>
      <c r="T53" s="687"/>
      <c r="U53" s="687"/>
      <c r="V53" s="687"/>
      <c r="W53" s="687"/>
      <c r="X53" s="687"/>
    </row>
    <row r="54" spans="6:24">
      <c r="F54" s="687"/>
      <c r="G54" s="687"/>
      <c r="H54" s="687"/>
      <c r="I54" s="687"/>
      <c r="J54" s="687"/>
      <c r="K54" s="687"/>
      <c r="L54" s="687"/>
      <c r="M54" s="687"/>
      <c r="N54" s="687"/>
      <c r="O54" s="687"/>
      <c r="P54" s="687"/>
      <c r="Q54" s="687"/>
      <c r="R54" s="687"/>
      <c r="S54" s="687"/>
      <c r="T54" s="687"/>
      <c r="U54" s="687"/>
      <c r="V54" s="687"/>
      <c r="W54" s="687"/>
      <c r="X54" s="687"/>
    </row>
    <row r="55" spans="6:24">
      <c r="F55" s="687"/>
      <c r="G55" s="687"/>
      <c r="H55" s="687"/>
      <c r="I55" s="687"/>
      <c r="J55" s="687"/>
      <c r="K55" s="687"/>
      <c r="L55" s="687"/>
      <c r="M55" s="687"/>
      <c r="N55" s="687"/>
      <c r="O55" s="687"/>
      <c r="P55" s="687"/>
      <c r="Q55" s="687"/>
      <c r="R55" s="687"/>
      <c r="S55" s="687"/>
      <c r="T55" s="687"/>
      <c r="U55" s="687"/>
      <c r="V55" s="687"/>
      <c r="W55" s="687"/>
      <c r="X55" s="687"/>
    </row>
    <row r="56" spans="6:24">
      <c r="F56" s="687"/>
      <c r="G56" s="687"/>
      <c r="H56" s="687"/>
      <c r="I56" s="687"/>
      <c r="J56" s="687"/>
      <c r="K56" s="687"/>
      <c r="L56" s="687"/>
      <c r="M56" s="687"/>
      <c r="N56" s="687"/>
      <c r="O56" s="687"/>
      <c r="P56" s="687"/>
      <c r="Q56" s="687"/>
      <c r="R56" s="687"/>
      <c r="S56" s="687"/>
      <c r="T56" s="687"/>
      <c r="U56" s="687"/>
      <c r="V56" s="687"/>
      <c r="W56" s="687"/>
      <c r="X56" s="687"/>
    </row>
    <row r="57" spans="6:24">
      <c r="F57" s="687"/>
      <c r="G57" s="687"/>
      <c r="H57" s="687"/>
      <c r="I57" s="687"/>
      <c r="J57" s="687"/>
      <c r="K57" s="687"/>
      <c r="L57" s="687"/>
      <c r="M57" s="687"/>
      <c r="N57" s="687"/>
      <c r="O57" s="687"/>
      <c r="P57" s="687"/>
      <c r="Q57" s="687"/>
      <c r="R57" s="687"/>
      <c r="S57" s="687"/>
      <c r="T57" s="687"/>
      <c r="U57" s="687"/>
      <c r="V57" s="687"/>
      <c r="W57" s="687"/>
      <c r="X57" s="687"/>
    </row>
    <row r="58" spans="6:24">
      <c r="F58" s="687"/>
      <c r="G58" s="687"/>
      <c r="H58" s="687"/>
      <c r="I58" s="687"/>
      <c r="J58" s="687"/>
      <c r="K58" s="687"/>
      <c r="L58" s="687"/>
      <c r="M58" s="687"/>
      <c r="N58" s="687"/>
      <c r="O58" s="687"/>
      <c r="P58" s="687"/>
      <c r="Q58" s="687"/>
      <c r="R58" s="687"/>
      <c r="S58" s="687"/>
      <c r="T58" s="687"/>
      <c r="U58" s="687"/>
      <c r="V58" s="687"/>
      <c r="W58" s="687"/>
      <c r="X58" s="687"/>
    </row>
    <row r="59" spans="6:24">
      <c r="F59" s="687"/>
      <c r="G59" s="687"/>
      <c r="H59" s="687"/>
      <c r="I59" s="687"/>
      <c r="J59" s="687"/>
      <c r="K59" s="687"/>
      <c r="L59" s="687"/>
      <c r="M59" s="687"/>
      <c r="N59" s="687"/>
      <c r="O59" s="687"/>
      <c r="P59" s="687"/>
      <c r="Q59" s="687"/>
      <c r="R59" s="687"/>
      <c r="S59" s="687"/>
      <c r="T59" s="687"/>
      <c r="U59" s="687"/>
      <c r="V59" s="687"/>
      <c r="W59" s="687"/>
      <c r="X59" s="687"/>
    </row>
    <row r="60" spans="6:24">
      <c r="F60" s="687"/>
      <c r="G60" s="687"/>
      <c r="H60" s="687"/>
      <c r="I60" s="687"/>
      <c r="J60" s="687"/>
      <c r="K60" s="687"/>
      <c r="L60" s="687"/>
      <c r="M60" s="687"/>
      <c r="N60" s="687"/>
      <c r="O60" s="687"/>
      <c r="P60" s="687"/>
      <c r="Q60" s="687"/>
      <c r="R60" s="687"/>
      <c r="S60" s="687"/>
      <c r="T60" s="687"/>
      <c r="U60" s="687"/>
      <c r="V60" s="687"/>
      <c r="W60" s="687"/>
      <c r="X60" s="687"/>
    </row>
    <row r="61" spans="6:24">
      <c r="F61" s="687"/>
      <c r="G61" s="687"/>
      <c r="H61" s="687"/>
      <c r="I61" s="687"/>
      <c r="J61" s="687"/>
      <c r="K61" s="687"/>
      <c r="L61" s="687"/>
      <c r="M61" s="687"/>
      <c r="N61" s="687"/>
      <c r="O61" s="687"/>
      <c r="P61" s="687"/>
      <c r="Q61" s="687"/>
      <c r="R61" s="687"/>
      <c r="S61" s="687"/>
      <c r="T61" s="687"/>
      <c r="U61" s="687"/>
      <c r="V61" s="687"/>
      <c r="W61" s="687"/>
      <c r="X61" s="687"/>
    </row>
    <row r="62" spans="6:24">
      <c r="F62" s="687"/>
      <c r="G62" s="687"/>
      <c r="H62" s="687"/>
      <c r="I62" s="687"/>
      <c r="J62" s="687"/>
      <c r="K62" s="687"/>
      <c r="L62" s="687"/>
      <c r="M62" s="687"/>
      <c r="N62" s="687"/>
      <c r="O62" s="687"/>
      <c r="P62" s="687"/>
      <c r="Q62" s="687"/>
      <c r="R62" s="687"/>
      <c r="S62" s="687"/>
      <c r="T62" s="687"/>
      <c r="U62" s="687"/>
      <c r="V62" s="687"/>
      <c r="W62" s="687"/>
      <c r="X62" s="687"/>
    </row>
    <row r="63" spans="6:24">
      <c r="F63" s="687"/>
      <c r="G63" s="687"/>
      <c r="H63" s="687"/>
      <c r="I63" s="687"/>
      <c r="J63" s="687"/>
      <c r="K63" s="687"/>
      <c r="L63" s="687"/>
      <c r="M63" s="687"/>
      <c r="N63" s="687"/>
      <c r="O63" s="687"/>
      <c r="P63" s="687"/>
      <c r="Q63" s="687"/>
      <c r="R63" s="687"/>
      <c r="S63" s="687"/>
      <c r="T63" s="687"/>
      <c r="U63" s="687"/>
      <c r="V63" s="687"/>
      <c r="W63" s="687"/>
      <c r="X63" s="687"/>
    </row>
    <row r="64" spans="6:24">
      <c r="F64" s="687"/>
      <c r="G64" s="687"/>
      <c r="H64" s="687"/>
      <c r="I64" s="687"/>
      <c r="J64" s="687"/>
      <c r="K64" s="687"/>
      <c r="L64" s="687"/>
      <c r="M64" s="687"/>
      <c r="N64" s="687"/>
      <c r="O64" s="687"/>
      <c r="P64" s="687"/>
      <c r="Q64" s="687"/>
      <c r="R64" s="687"/>
      <c r="S64" s="687"/>
      <c r="T64" s="687"/>
      <c r="U64" s="687"/>
      <c r="V64" s="687"/>
      <c r="W64" s="687"/>
      <c r="X64" s="687"/>
    </row>
    <row r="65" spans="6:24">
      <c r="F65" s="687"/>
      <c r="G65" s="687"/>
      <c r="H65" s="687"/>
      <c r="I65" s="687"/>
      <c r="J65" s="687"/>
      <c r="K65" s="687"/>
      <c r="L65" s="687"/>
      <c r="M65" s="687"/>
      <c r="N65" s="687"/>
      <c r="O65" s="687"/>
      <c r="P65" s="687"/>
      <c r="Q65" s="687"/>
      <c r="R65" s="687"/>
      <c r="S65" s="687"/>
      <c r="T65" s="687"/>
      <c r="U65" s="687"/>
      <c r="V65" s="687"/>
      <c r="W65" s="687"/>
      <c r="X65" s="687"/>
    </row>
    <row r="66" spans="6:24">
      <c r="F66" s="687"/>
      <c r="G66" s="687"/>
      <c r="H66" s="687"/>
      <c r="I66" s="687"/>
      <c r="J66" s="687"/>
      <c r="K66" s="687"/>
      <c r="L66" s="687"/>
      <c r="M66" s="687"/>
      <c r="N66" s="687"/>
      <c r="O66" s="687"/>
      <c r="P66" s="687"/>
      <c r="Q66" s="687"/>
      <c r="R66" s="687"/>
      <c r="S66" s="687"/>
      <c r="T66" s="687"/>
      <c r="U66" s="687"/>
      <c r="V66" s="687"/>
      <c r="W66" s="687"/>
      <c r="X66" s="687"/>
    </row>
    <row r="67" spans="6:24">
      <c r="F67" s="687"/>
      <c r="G67" s="687"/>
      <c r="H67" s="687"/>
      <c r="I67" s="687"/>
      <c r="J67" s="687"/>
      <c r="K67" s="687"/>
      <c r="L67" s="687"/>
      <c r="M67" s="687"/>
      <c r="N67" s="687"/>
      <c r="O67" s="687"/>
      <c r="P67" s="687"/>
      <c r="Q67" s="687"/>
      <c r="R67" s="687"/>
      <c r="S67" s="687"/>
      <c r="T67" s="687"/>
      <c r="U67" s="687"/>
      <c r="V67" s="687"/>
      <c r="W67" s="687"/>
      <c r="X67" s="687"/>
    </row>
    <row r="68" spans="6:24">
      <c r="F68" s="687"/>
      <c r="G68" s="687"/>
      <c r="H68" s="687"/>
      <c r="I68" s="687"/>
      <c r="J68" s="687"/>
      <c r="K68" s="687"/>
      <c r="L68" s="687"/>
      <c r="M68" s="687"/>
      <c r="N68" s="687"/>
      <c r="O68" s="687"/>
      <c r="P68" s="687"/>
      <c r="Q68" s="687"/>
      <c r="R68" s="687"/>
      <c r="S68" s="687"/>
      <c r="T68" s="687"/>
      <c r="U68" s="687"/>
      <c r="V68" s="687"/>
      <c r="W68" s="687"/>
      <c r="X68" s="687"/>
    </row>
    <row r="69" spans="6:24">
      <c r="F69" s="687"/>
      <c r="G69" s="687"/>
      <c r="H69" s="687"/>
      <c r="I69" s="687"/>
      <c r="J69" s="687"/>
      <c r="K69" s="687"/>
      <c r="L69" s="687"/>
      <c r="M69" s="687"/>
      <c r="N69" s="687"/>
      <c r="O69" s="687"/>
      <c r="P69" s="687"/>
      <c r="Q69" s="687"/>
      <c r="R69" s="687"/>
      <c r="S69" s="687"/>
      <c r="T69" s="687"/>
      <c r="U69" s="687"/>
      <c r="V69" s="687"/>
      <c r="W69" s="687"/>
      <c r="X69" s="687"/>
    </row>
    <row r="70" spans="6:24">
      <c r="F70" s="687"/>
      <c r="G70" s="687"/>
      <c r="H70" s="687"/>
      <c r="I70" s="687"/>
      <c r="J70" s="687"/>
      <c r="K70" s="687"/>
      <c r="L70" s="687"/>
      <c r="M70" s="687"/>
      <c r="N70" s="687"/>
      <c r="O70" s="687"/>
      <c r="P70" s="687"/>
      <c r="Q70" s="687"/>
      <c r="R70" s="687"/>
      <c r="S70" s="687"/>
      <c r="T70" s="687"/>
      <c r="U70" s="687"/>
      <c r="V70" s="687"/>
      <c r="W70" s="687"/>
      <c r="X70" s="687"/>
    </row>
    <row r="71" spans="6:24">
      <c r="F71" s="687"/>
      <c r="G71" s="687"/>
      <c r="H71" s="687"/>
      <c r="I71" s="687"/>
      <c r="J71" s="687"/>
      <c r="K71" s="687"/>
      <c r="L71" s="687"/>
      <c r="M71" s="687"/>
      <c r="N71" s="687"/>
      <c r="O71" s="687"/>
      <c r="P71" s="687"/>
      <c r="Q71" s="687"/>
      <c r="R71" s="687"/>
      <c r="S71" s="687"/>
      <c r="T71" s="687"/>
      <c r="U71" s="687"/>
      <c r="V71" s="687"/>
      <c r="W71" s="687"/>
      <c r="X71" s="687"/>
    </row>
    <row r="72" spans="6:24">
      <c r="F72" s="687"/>
      <c r="G72" s="687"/>
      <c r="H72" s="687"/>
      <c r="I72" s="687"/>
      <c r="J72" s="687"/>
      <c r="K72" s="687"/>
      <c r="L72" s="687"/>
      <c r="M72" s="687"/>
      <c r="N72" s="687"/>
      <c r="O72" s="687"/>
      <c r="P72" s="687"/>
      <c r="Q72" s="687"/>
      <c r="R72" s="687"/>
      <c r="S72" s="687"/>
      <c r="T72" s="687"/>
      <c r="U72" s="687"/>
      <c r="V72" s="687"/>
      <c r="W72" s="687"/>
      <c r="X72" s="687"/>
    </row>
    <row r="73" spans="6:24">
      <c r="F73" s="687"/>
      <c r="G73" s="687"/>
      <c r="H73" s="687"/>
      <c r="I73" s="687"/>
      <c r="J73" s="687"/>
      <c r="K73" s="687"/>
      <c r="L73" s="687"/>
      <c r="M73" s="687"/>
      <c r="N73" s="687"/>
      <c r="O73" s="687"/>
      <c r="P73" s="687"/>
      <c r="Q73" s="687"/>
      <c r="R73" s="687"/>
      <c r="S73" s="687"/>
      <c r="T73" s="687"/>
      <c r="U73" s="687"/>
      <c r="V73" s="687"/>
      <c r="W73" s="687"/>
      <c r="X73" s="687"/>
    </row>
    <row r="74" spans="6:24">
      <c r="F74" s="687"/>
      <c r="G74" s="687"/>
      <c r="H74" s="687"/>
      <c r="I74" s="687"/>
      <c r="J74" s="687"/>
      <c r="K74" s="687"/>
      <c r="L74" s="687"/>
      <c r="M74" s="687"/>
      <c r="N74" s="687"/>
      <c r="O74" s="687"/>
      <c r="P74" s="687"/>
      <c r="Q74" s="687"/>
      <c r="R74" s="687"/>
      <c r="S74" s="687"/>
      <c r="T74" s="687"/>
      <c r="U74" s="687"/>
      <c r="V74" s="687"/>
      <c r="W74" s="687"/>
      <c r="X74" s="687"/>
    </row>
    <row r="75" spans="6:24">
      <c r="F75" s="687"/>
      <c r="G75" s="687"/>
      <c r="H75" s="687"/>
      <c r="I75" s="687"/>
      <c r="J75" s="687"/>
      <c r="K75" s="687"/>
      <c r="L75" s="687"/>
      <c r="M75" s="687"/>
      <c r="N75" s="687"/>
      <c r="O75" s="687"/>
      <c r="P75" s="687"/>
      <c r="Q75" s="687"/>
      <c r="R75" s="687"/>
      <c r="S75" s="687"/>
      <c r="T75" s="687"/>
      <c r="U75" s="687"/>
      <c r="V75" s="687"/>
      <c r="W75" s="687"/>
      <c r="X75" s="687"/>
    </row>
    <row r="76" spans="6:24">
      <c r="F76" s="687"/>
      <c r="G76" s="687"/>
      <c r="H76" s="687"/>
      <c r="I76" s="687"/>
      <c r="J76" s="687"/>
      <c r="K76" s="687"/>
      <c r="L76" s="687"/>
      <c r="M76" s="687"/>
      <c r="N76" s="687"/>
      <c r="O76" s="687"/>
      <c r="P76" s="687"/>
      <c r="Q76" s="687"/>
      <c r="R76" s="687"/>
      <c r="S76" s="687"/>
      <c r="T76" s="687"/>
      <c r="U76" s="687"/>
      <c r="V76" s="687"/>
      <c r="W76" s="687"/>
      <c r="X76" s="687"/>
    </row>
    <row r="77" spans="6:24">
      <c r="F77" s="687"/>
      <c r="G77" s="687"/>
      <c r="H77" s="687"/>
      <c r="I77" s="687"/>
      <c r="J77" s="687"/>
      <c r="K77" s="687"/>
      <c r="L77" s="687"/>
      <c r="M77" s="687"/>
      <c r="N77" s="687"/>
      <c r="O77" s="687"/>
      <c r="P77" s="687"/>
      <c r="Q77" s="687"/>
      <c r="R77" s="687"/>
      <c r="S77" s="687"/>
      <c r="T77" s="687"/>
      <c r="U77" s="687"/>
      <c r="V77" s="687"/>
      <c r="W77" s="687"/>
      <c r="X77" s="687"/>
    </row>
    <row r="78" spans="6:24">
      <c r="F78" s="687"/>
      <c r="G78" s="687"/>
      <c r="H78" s="687"/>
      <c r="I78" s="687"/>
      <c r="J78" s="687"/>
      <c r="K78" s="687"/>
      <c r="L78" s="687"/>
      <c r="M78" s="687"/>
      <c r="N78" s="687"/>
      <c r="O78" s="687"/>
      <c r="P78" s="687"/>
      <c r="Q78" s="687"/>
      <c r="R78" s="687"/>
      <c r="S78" s="687"/>
      <c r="T78" s="687"/>
      <c r="U78" s="687"/>
      <c r="V78" s="687"/>
      <c r="W78" s="687"/>
      <c r="X78" s="687"/>
    </row>
    <row r="79" spans="6:24">
      <c r="F79" s="687"/>
      <c r="G79" s="687"/>
      <c r="H79" s="687"/>
      <c r="I79" s="687"/>
      <c r="J79" s="687"/>
      <c r="K79" s="687"/>
      <c r="L79" s="687"/>
      <c r="M79" s="687"/>
      <c r="N79" s="687"/>
      <c r="O79" s="687"/>
      <c r="P79" s="687"/>
      <c r="Q79" s="687"/>
      <c r="R79" s="687"/>
      <c r="S79" s="687"/>
      <c r="T79" s="687"/>
      <c r="U79" s="687"/>
      <c r="V79" s="687"/>
      <c r="W79" s="687"/>
      <c r="X79" s="687"/>
    </row>
    <row r="80" spans="6:24">
      <c r="F80" s="687"/>
      <c r="G80" s="687"/>
      <c r="H80" s="687"/>
      <c r="I80" s="687"/>
      <c r="J80" s="687"/>
      <c r="K80" s="687"/>
      <c r="L80" s="687"/>
      <c r="M80" s="687"/>
      <c r="N80" s="687"/>
      <c r="O80" s="687"/>
      <c r="P80" s="687"/>
      <c r="Q80" s="687"/>
      <c r="R80" s="687"/>
      <c r="S80" s="687"/>
      <c r="T80" s="687"/>
      <c r="U80" s="687"/>
      <c r="V80" s="687"/>
      <c r="W80" s="687"/>
      <c r="X80" s="687"/>
    </row>
    <row r="81" spans="6:24">
      <c r="F81" s="687"/>
      <c r="G81" s="687"/>
      <c r="H81" s="687"/>
      <c r="I81" s="687"/>
      <c r="J81" s="687"/>
      <c r="K81" s="687"/>
      <c r="L81" s="687"/>
      <c r="M81" s="687"/>
      <c r="N81" s="687"/>
      <c r="O81" s="687"/>
      <c r="P81" s="687"/>
      <c r="Q81" s="687"/>
      <c r="R81" s="687"/>
      <c r="S81" s="687"/>
      <c r="T81" s="687"/>
      <c r="U81" s="687"/>
      <c r="V81" s="687"/>
      <c r="W81" s="687"/>
      <c r="X81" s="687"/>
    </row>
    <row r="82" spans="6:24">
      <c r="F82" s="687"/>
      <c r="G82" s="687"/>
      <c r="H82" s="687"/>
      <c r="I82" s="687"/>
      <c r="J82" s="687"/>
      <c r="K82" s="687"/>
      <c r="L82" s="687"/>
      <c r="M82" s="687"/>
      <c r="N82" s="687"/>
      <c r="O82" s="687"/>
      <c r="P82" s="687"/>
      <c r="Q82" s="687"/>
      <c r="R82" s="687"/>
      <c r="S82" s="687"/>
      <c r="T82" s="687"/>
      <c r="U82" s="687"/>
      <c r="V82" s="687"/>
      <c r="W82" s="687"/>
      <c r="X82" s="687"/>
    </row>
    <row r="83" spans="6:24">
      <c r="F83" s="687"/>
      <c r="G83" s="687"/>
      <c r="H83" s="687"/>
      <c r="I83" s="687"/>
      <c r="J83" s="687"/>
      <c r="K83" s="687"/>
      <c r="L83" s="687"/>
      <c r="M83" s="687"/>
      <c r="N83" s="687"/>
      <c r="O83" s="687"/>
      <c r="P83" s="687"/>
      <c r="Q83" s="687"/>
      <c r="R83" s="687"/>
      <c r="S83" s="687"/>
      <c r="T83" s="687"/>
      <c r="U83" s="687"/>
      <c r="V83" s="687"/>
      <c r="W83" s="687"/>
      <c r="X83" s="687"/>
    </row>
    <row r="84" spans="6:24">
      <c r="F84" s="687"/>
      <c r="G84" s="687"/>
      <c r="H84" s="687"/>
      <c r="I84" s="687"/>
      <c r="J84" s="687"/>
      <c r="K84" s="687"/>
      <c r="L84" s="687"/>
      <c r="M84" s="687"/>
      <c r="N84" s="687"/>
      <c r="O84" s="687"/>
      <c r="P84" s="687"/>
      <c r="Q84" s="687"/>
      <c r="R84" s="687"/>
      <c r="S84" s="687"/>
      <c r="T84" s="687"/>
      <c r="U84" s="687"/>
      <c r="V84" s="687"/>
      <c r="W84" s="687"/>
      <c r="X84" s="687"/>
    </row>
    <row r="85" spans="6:24">
      <c r="F85" s="687"/>
      <c r="G85" s="687"/>
      <c r="H85" s="687"/>
      <c r="I85" s="687"/>
      <c r="J85" s="687"/>
      <c r="K85" s="687"/>
      <c r="L85" s="687"/>
      <c r="M85" s="687"/>
      <c r="N85" s="687"/>
      <c r="O85" s="687"/>
      <c r="P85" s="687"/>
      <c r="Q85" s="687"/>
      <c r="R85" s="687"/>
      <c r="S85" s="687"/>
      <c r="T85" s="687"/>
      <c r="U85" s="687"/>
      <c r="V85" s="687"/>
      <c r="W85" s="687"/>
      <c r="X85" s="687"/>
    </row>
    <row r="86" spans="6:24">
      <c r="F86" s="687"/>
      <c r="G86" s="687"/>
      <c r="H86" s="687"/>
      <c r="I86" s="687"/>
      <c r="J86" s="687"/>
      <c r="K86" s="687"/>
      <c r="L86" s="687"/>
      <c r="M86" s="687"/>
      <c r="N86" s="687"/>
      <c r="O86" s="687"/>
      <c r="P86" s="687"/>
      <c r="Q86" s="687"/>
      <c r="R86" s="687"/>
      <c r="S86" s="687"/>
      <c r="T86" s="687"/>
      <c r="U86" s="687"/>
      <c r="V86" s="687"/>
      <c r="W86" s="687"/>
      <c r="X86" s="687"/>
    </row>
    <row r="87" spans="6:24">
      <c r="F87" s="687"/>
      <c r="G87" s="687"/>
      <c r="H87" s="687"/>
      <c r="I87" s="687"/>
      <c r="J87" s="687"/>
      <c r="K87" s="687"/>
      <c r="L87" s="687"/>
      <c r="M87" s="687"/>
      <c r="N87" s="687"/>
      <c r="O87" s="687"/>
      <c r="P87" s="687"/>
      <c r="Q87" s="687"/>
      <c r="R87" s="687"/>
      <c r="S87" s="687"/>
      <c r="T87" s="687"/>
      <c r="U87" s="687"/>
      <c r="V87" s="687"/>
      <c r="W87" s="687"/>
      <c r="X87" s="687"/>
    </row>
    <row r="88" spans="6:24">
      <c r="F88" s="687"/>
      <c r="G88" s="687"/>
      <c r="H88" s="687"/>
      <c r="I88" s="687"/>
      <c r="J88" s="687"/>
      <c r="K88" s="687"/>
      <c r="L88" s="687"/>
      <c r="M88" s="687"/>
      <c r="N88" s="687"/>
      <c r="O88" s="687"/>
      <c r="P88" s="687"/>
      <c r="Q88" s="687"/>
      <c r="R88" s="687"/>
      <c r="S88" s="687"/>
      <c r="T88" s="687"/>
      <c r="U88" s="687"/>
      <c r="V88" s="687"/>
      <c r="W88" s="687"/>
      <c r="X88" s="687"/>
    </row>
    <row r="89" spans="6:24">
      <c r="F89" s="687"/>
      <c r="G89" s="687"/>
      <c r="H89" s="687"/>
      <c r="I89" s="687"/>
      <c r="J89" s="687"/>
      <c r="K89" s="687"/>
      <c r="L89" s="687"/>
      <c r="M89" s="687"/>
      <c r="N89" s="687"/>
      <c r="O89" s="687"/>
      <c r="P89" s="687"/>
      <c r="Q89" s="687"/>
      <c r="R89" s="687"/>
      <c r="S89" s="687"/>
      <c r="T89" s="687"/>
      <c r="U89" s="687"/>
      <c r="V89" s="687"/>
      <c r="W89" s="687"/>
      <c r="X89" s="687"/>
    </row>
    <row r="90" spans="6:24">
      <c r="F90" s="687"/>
      <c r="G90" s="687"/>
      <c r="H90" s="687"/>
      <c r="I90" s="687"/>
      <c r="J90" s="687"/>
      <c r="K90" s="687"/>
      <c r="L90" s="687"/>
      <c r="M90" s="687"/>
      <c r="N90" s="687"/>
      <c r="O90" s="687"/>
      <c r="P90" s="687"/>
      <c r="Q90" s="687"/>
      <c r="R90" s="687"/>
      <c r="S90" s="687"/>
      <c r="T90" s="687"/>
      <c r="U90" s="687"/>
      <c r="V90" s="687"/>
      <c r="W90" s="687"/>
      <c r="X90" s="687"/>
    </row>
    <row r="91" spans="6:24">
      <c r="F91" s="687"/>
      <c r="G91" s="687"/>
      <c r="H91" s="687"/>
      <c r="I91" s="687"/>
      <c r="J91" s="687"/>
      <c r="K91" s="687"/>
      <c r="L91" s="687"/>
      <c r="M91" s="687"/>
      <c r="N91" s="687"/>
      <c r="O91" s="687"/>
      <c r="P91" s="687"/>
      <c r="Q91" s="687"/>
      <c r="R91" s="687"/>
      <c r="S91" s="687"/>
      <c r="T91" s="687"/>
      <c r="U91" s="687"/>
      <c r="V91" s="687"/>
      <c r="W91" s="687"/>
      <c r="X91" s="687"/>
    </row>
    <row r="92" spans="6:24">
      <c r="F92" s="687"/>
      <c r="G92" s="687"/>
      <c r="H92" s="687"/>
      <c r="I92" s="687"/>
      <c r="J92" s="687"/>
      <c r="K92" s="687"/>
      <c r="L92" s="687"/>
      <c r="M92" s="687"/>
      <c r="N92" s="687"/>
      <c r="O92" s="687"/>
      <c r="P92" s="687"/>
      <c r="Q92" s="687"/>
      <c r="R92" s="687"/>
      <c r="S92" s="687"/>
      <c r="T92" s="687"/>
      <c r="U92" s="687"/>
      <c r="V92" s="687"/>
      <c r="W92" s="687"/>
      <c r="X92" s="687"/>
    </row>
    <row r="93" spans="6:24">
      <c r="F93" s="687"/>
      <c r="G93" s="687"/>
      <c r="H93" s="687"/>
      <c r="I93" s="687"/>
      <c r="J93" s="687"/>
      <c r="K93" s="687"/>
      <c r="L93" s="687"/>
      <c r="M93" s="687"/>
      <c r="N93" s="687"/>
      <c r="O93" s="687"/>
      <c r="P93" s="687"/>
      <c r="Q93" s="687"/>
      <c r="R93" s="687"/>
      <c r="S93" s="687"/>
      <c r="T93" s="687"/>
      <c r="U93" s="687"/>
      <c r="V93" s="687"/>
      <c r="W93" s="687"/>
      <c r="X93" s="687"/>
    </row>
    <row r="94" spans="6:24">
      <c r="F94" s="687"/>
      <c r="G94" s="687"/>
      <c r="H94" s="687"/>
      <c r="I94" s="687"/>
      <c r="J94" s="687"/>
      <c r="K94" s="687"/>
      <c r="L94" s="687"/>
      <c r="M94" s="687"/>
      <c r="N94" s="687"/>
      <c r="O94" s="687"/>
      <c r="P94" s="687"/>
      <c r="Q94" s="687"/>
      <c r="R94" s="687"/>
      <c r="S94" s="687"/>
      <c r="T94" s="687"/>
      <c r="U94" s="687"/>
      <c r="V94" s="687"/>
      <c r="W94" s="687"/>
      <c r="X94" s="687"/>
    </row>
    <row r="95" spans="6:24">
      <c r="F95" s="687"/>
      <c r="G95" s="687"/>
      <c r="H95" s="687"/>
      <c r="I95" s="687"/>
      <c r="J95" s="687"/>
      <c r="K95" s="687"/>
      <c r="L95" s="687"/>
      <c r="M95" s="687"/>
      <c r="N95" s="687"/>
      <c r="O95" s="687"/>
      <c r="P95" s="687"/>
      <c r="Q95" s="687"/>
      <c r="R95" s="687"/>
      <c r="S95" s="687"/>
      <c r="T95" s="687"/>
      <c r="U95" s="687"/>
      <c r="V95" s="687"/>
      <c r="W95" s="687"/>
      <c r="X95" s="687"/>
    </row>
    <row r="96" spans="6:24">
      <c r="F96" s="687"/>
      <c r="G96" s="687"/>
      <c r="H96" s="687"/>
      <c r="I96" s="687"/>
      <c r="J96" s="687"/>
      <c r="K96" s="687"/>
      <c r="L96" s="687"/>
      <c r="M96" s="687"/>
      <c r="N96" s="687"/>
      <c r="O96" s="687"/>
      <c r="P96" s="687"/>
      <c r="Q96" s="687"/>
      <c r="R96" s="687"/>
      <c r="S96" s="687"/>
      <c r="T96" s="687"/>
      <c r="U96" s="687"/>
      <c r="V96" s="687"/>
      <c r="W96" s="687"/>
      <c r="X96" s="687"/>
    </row>
    <row r="97" spans="6:24">
      <c r="F97" s="687"/>
      <c r="G97" s="687"/>
      <c r="H97" s="687"/>
      <c r="I97" s="687"/>
      <c r="J97" s="687"/>
      <c r="K97" s="687"/>
      <c r="L97" s="687"/>
      <c r="M97" s="687"/>
      <c r="N97" s="687"/>
      <c r="O97" s="687"/>
      <c r="P97" s="687"/>
      <c r="Q97" s="687"/>
      <c r="R97" s="687"/>
      <c r="S97" s="687"/>
      <c r="T97" s="687"/>
      <c r="U97" s="687"/>
      <c r="V97" s="687"/>
      <c r="W97" s="687"/>
      <c r="X97" s="687"/>
    </row>
    <row r="98" spans="6:24">
      <c r="F98" s="687"/>
      <c r="G98" s="687"/>
      <c r="H98" s="687"/>
      <c r="I98" s="687"/>
      <c r="J98" s="687"/>
      <c r="K98" s="687"/>
      <c r="L98" s="687"/>
      <c r="M98" s="687"/>
      <c r="N98" s="687"/>
      <c r="O98" s="687"/>
      <c r="P98" s="687"/>
      <c r="Q98" s="687"/>
      <c r="R98" s="687"/>
      <c r="S98" s="687"/>
      <c r="T98" s="687"/>
      <c r="U98" s="687"/>
      <c r="V98" s="687"/>
      <c r="W98" s="687"/>
      <c r="X98" s="687"/>
    </row>
    <row r="99" spans="6:24">
      <c r="F99" s="687"/>
      <c r="G99" s="687"/>
      <c r="H99" s="687"/>
      <c r="I99" s="687"/>
      <c r="J99" s="687"/>
      <c r="K99" s="687"/>
      <c r="L99" s="687"/>
      <c r="M99" s="687"/>
      <c r="N99" s="687"/>
      <c r="O99" s="687"/>
      <c r="P99" s="687"/>
      <c r="Q99" s="687"/>
      <c r="R99" s="687"/>
      <c r="S99" s="687"/>
      <c r="T99" s="687"/>
      <c r="U99" s="687"/>
      <c r="V99" s="687"/>
      <c r="W99" s="687"/>
      <c r="X99" s="687"/>
    </row>
  </sheetData>
  <mergeCells count="1">
    <mergeCell ref="A1:B1"/>
  </mergeCells>
  <phoneticPr fontId="83" type="noConversion"/>
  <printOptions horizontalCentered="1" verticalCentered="1"/>
  <pageMargins left="0.19685039370078741" right="0.19685039370078741" top="0.59055118110236227" bottom="0.19685039370078741" header="0.31496062992125984" footer="0.31496062992125984"/>
  <pageSetup paperSize="9" scale="70" orientation="landscape" horizontalDpi="300" verticalDpi="300" r:id="rId1"/>
  <headerFooter alignWithMargins="0">
    <oddHeader>&amp;C&amp;"Times New Roman,Félkövér dőlt"ZALAEGERSZEG MEGYEI JOGÚ VÁROS 
ÖNKORMÁNYZATÁNAK MARADVÁNY KIMUTATÁSA 2016. ÉVBEN&amp;R&amp;"Times New Roman,Félkövér dőlt"9. tábla
Adatok: ezer Ft-ban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09"/>
  <sheetViews>
    <sheetView workbookViewId="0">
      <pane ySplit="3" topLeftCell="A7" activePane="bottomLeft" state="frozen"/>
      <selection activeCell="A26" sqref="A26"/>
      <selection pane="bottomLeft" activeCell="P23" sqref="P23"/>
    </sheetView>
  </sheetViews>
  <sheetFormatPr defaultRowHeight="12.75"/>
  <cols>
    <col min="1" max="1" width="31.5" style="661" customWidth="1"/>
    <col min="2" max="2" width="12.33203125" style="661" customWidth="1"/>
    <col min="3" max="3" width="12.1640625" style="661" customWidth="1"/>
    <col min="4" max="4" width="12.6640625" style="661" customWidth="1"/>
    <col min="5" max="5" width="10.33203125" style="661" customWidth="1"/>
    <col min="6" max="7" width="9.6640625" style="661" customWidth="1"/>
    <col min="8" max="9" width="11" style="661" customWidth="1"/>
    <col min="10" max="10" width="8.83203125" style="661" customWidth="1"/>
    <col min="11" max="11" width="13" style="661" customWidth="1"/>
    <col min="12" max="12" width="12" style="661" customWidth="1"/>
    <col min="13" max="13" width="11.33203125" style="661" customWidth="1"/>
    <col min="14" max="16384" width="9.33203125" style="661"/>
  </cols>
  <sheetData>
    <row r="1" spans="1:15" ht="35.25" customHeight="1">
      <c r="A1" s="1179" t="s">
        <v>1011</v>
      </c>
      <c r="B1" s="1179" t="s">
        <v>1182</v>
      </c>
      <c r="C1" s="1189" t="s">
        <v>1183</v>
      </c>
      <c r="D1" s="1190"/>
      <c r="E1" s="1181" t="s">
        <v>1184</v>
      </c>
      <c r="F1" s="1184" t="s">
        <v>1185</v>
      </c>
      <c r="G1" s="1185"/>
      <c r="H1" s="1181" t="s">
        <v>1186</v>
      </c>
      <c r="I1" s="1176" t="s">
        <v>1187</v>
      </c>
      <c r="J1" s="1177"/>
      <c r="K1" s="1177"/>
      <c r="L1" s="1177"/>
      <c r="M1" s="1178"/>
    </row>
    <row r="2" spans="1:15" ht="20.25" customHeight="1">
      <c r="A2" s="1188"/>
      <c r="B2" s="1188"/>
      <c r="C2" s="1179" t="s">
        <v>1188</v>
      </c>
      <c r="D2" s="1186" t="s">
        <v>1436</v>
      </c>
      <c r="E2" s="1182"/>
      <c r="F2" s="1179" t="s">
        <v>1437</v>
      </c>
      <c r="G2" s="1186" t="s">
        <v>1438</v>
      </c>
      <c r="H2" s="1182"/>
      <c r="I2" s="1179" t="s">
        <v>124</v>
      </c>
      <c r="J2" s="1179" t="s">
        <v>1439</v>
      </c>
      <c r="K2" s="1179" t="s">
        <v>125</v>
      </c>
      <c r="L2" s="1179" t="s">
        <v>1128</v>
      </c>
      <c r="M2" s="1179" t="s">
        <v>1129</v>
      </c>
    </row>
    <row r="3" spans="1:15" ht="102" customHeight="1">
      <c r="A3" s="1180"/>
      <c r="B3" s="1180"/>
      <c r="C3" s="1180"/>
      <c r="D3" s="1187"/>
      <c r="E3" s="1183"/>
      <c r="F3" s="1180"/>
      <c r="G3" s="1187"/>
      <c r="H3" s="1183"/>
      <c r="I3" s="1180"/>
      <c r="J3" s="1180"/>
      <c r="K3" s="1180"/>
      <c r="L3" s="1180"/>
      <c r="M3" s="1180"/>
    </row>
    <row r="4" spans="1:15" ht="13.5" customHeight="1">
      <c r="A4" s="689" t="s">
        <v>1440</v>
      </c>
      <c r="B4" s="688"/>
      <c r="C4" s="688"/>
      <c r="D4" s="688"/>
      <c r="E4" s="690"/>
      <c r="F4" s="691"/>
      <c r="G4" s="691"/>
      <c r="H4" s="692"/>
      <c r="I4" s="693"/>
      <c r="J4" s="693"/>
      <c r="K4" s="693"/>
      <c r="L4" s="693"/>
      <c r="M4" s="693"/>
    </row>
    <row r="5" spans="1:15" ht="14.45" customHeight="1">
      <c r="A5" s="694" t="s">
        <v>913</v>
      </c>
      <c r="B5" s="695">
        <f t="shared" ref="B5:B23" si="0">SUM(C5:D5)</f>
        <v>48333</v>
      </c>
      <c r="C5" s="696">
        <f ca="1">'7'!E3-'7'!D3</f>
        <v>-476</v>
      </c>
      <c r="D5" s="697">
        <f ca="1">'8'!D3-'8'!E3</f>
        <v>48809</v>
      </c>
      <c r="E5" s="698">
        <f t="shared" ref="E5:E23" si="1">SUM(F5:G5)</f>
        <v>13027</v>
      </c>
      <c r="F5" s="696">
        <v>9452</v>
      </c>
      <c r="G5" s="697">
        <v>3575</v>
      </c>
      <c r="H5" s="699">
        <f>SUM(I5:M5)</f>
        <v>35306</v>
      </c>
      <c r="I5" s="696">
        <v>31154</v>
      </c>
      <c r="J5" s="696"/>
      <c r="K5" s="696">
        <v>4152</v>
      </c>
      <c r="L5" s="696"/>
      <c r="M5" s="696"/>
      <c r="N5" s="684"/>
      <c r="O5" s="684"/>
    </row>
    <row r="6" spans="1:15" ht="21" customHeight="1">
      <c r="A6" s="694" t="s">
        <v>1968</v>
      </c>
      <c r="B6" s="695">
        <f t="shared" si="0"/>
        <v>0</v>
      </c>
      <c r="C6" s="696">
        <f ca="1">'7'!E4-'7'!D4</f>
        <v>-6951</v>
      </c>
      <c r="D6" s="697">
        <f ca="1">'8'!D4-'8'!E4</f>
        <v>6951</v>
      </c>
      <c r="E6" s="698">
        <f t="shared" si="1"/>
        <v>0</v>
      </c>
      <c r="F6" s="696"/>
      <c r="G6" s="697"/>
      <c r="H6" s="699">
        <f t="shared" ref="H6:H26" si="2">SUM(I6:M6)</f>
        <v>0</v>
      </c>
      <c r="I6" s="696"/>
      <c r="J6" s="696"/>
      <c r="K6" s="696"/>
      <c r="L6" s="696"/>
      <c r="M6" s="696"/>
      <c r="N6" s="684"/>
      <c r="O6" s="684"/>
    </row>
    <row r="7" spans="1:15" ht="25.5" customHeight="1">
      <c r="A7" s="701" t="s">
        <v>914</v>
      </c>
      <c r="B7" s="695">
        <f t="shared" si="0"/>
        <v>6541</v>
      </c>
      <c r="C7" s="696">
        <f ca="1">'7'!E5-'7'!D5</f>
        <v>-54</v>
      </c>
      <c r="D7" s="697">
        <f ca="1">'8'!D5-'8'!E5</f>
        <v>6595</v>
      </c>
      <c r="E7" s="698">
        <f t="shared" si="1"/>
        <v>452</v>
      </c>
      <c r="F7" s="695">
        <v>452</v>
      </c>
      <c r="G7" s="702"/>
      <c r="H7" s="699">
        <f t="shared" si="2"/>
        <v>6089</v>
      </c>
      <c r="I7" s="703">
        <v>6089</v>
      </c>
      <c r="J7" s="703"/>
      <c r="K7" s="703"/>
      <c r="L7" s="703"/>
      <c r="M7" s="703"/>
      <c r="N7" s="684"/>
      <c r="O7" s="684"/>
    </row>
    <row r="8" spans="1:15" ht="15" customHeight="1">
      <c r="A8" s="704" t="s">
        <v>915</v>
      </c>
      <c r="B8" s="695">
        <f t="shared" si="0"/>
        <v>18601</v>
      </c>
      <c r="C8" s="696">
        <f ca="1">'7'!E6-'7'!D6</f>
        <v>-2789</v>
      </c>
      <c r="D8" s="697">
        <f ca="1">'8'!D6-'8'!E6</f>
        <v>21390</v>
      </c>
      <c r="E8" s="698">
        <f t="shared" si="1"/>
        <v>2407</v>
      </c>
      <c r="F8" s="695">
        <v>2407</v>
      </c>
      <c r="G8" s="702"/>
      <c r="H8" s="699">
        <f t="shared" si="2"/>
        <v>16194</v>
      </c>
      <c r="I8" s="703"/>
      <c r="J8" s="703">
        <v>1194</v>
      </c>
      <c r="K8" s="703">
        <v>15000</v>
      </c>
      <c r="L8" s="705"/>
      <c r="M8" s="705"/>
      <c r="N8" s="684"/>
      <c r="O8" s="684"/>
    </row>
    <row r="9" spans="1:15" ht="27.75" customHeight="1">
      <c r="A9" s="704" t="s">
        <v>943</v>
      </c>
      <c r="B9" s="695">
        <f t="shared" si="0"/>
        <v>83073</v>
      </c>
      <c r="C9" s="696">
        <f ca="1">'7'!E7-'7'!D7</f>
        <v>-356</v>
      </c>
      <c r="D9" s="697">
        <f ca="1">'8'!D7-'8'!E7</f>
        <v>83429</v>
      </c>
      <c r="E9" s="698">
        <f t="shared" si="1"/>
        <v>7332</v>
      </c>
      <c r="F9" s="703">
        <v>7332</v>
      </c>
      <c r="G9" s="706"/>
      <c r="H9" s="699">
        <f t="shared" si="2"/>
        <v>75741</v>
      </c>
      <c r="I9" s="703"/>
      <c r="J9" s="703">
        <v>72741</v>
      </c>
      <c r="K9" s="703">
        <v>3000</v>
      </c>
      <c r="L9" s="703"/>
      <c r="M9" s="703"/>
      <c r="N9" s="684"/>
      <c r="O9" s="684"/>
    </row>
    <row r="10" spans="1:15" ht="27.75" customHeight="1">
      <c r="A10" s="704" t="s">
        <v>1969</v>
      </c>
      <c r="B10" s="695">
        <f t="shared" si="0"/>
        <v>17097</v>
      </c>
      <c r="C10" s="696">
        <f ca="1">'7'!E8-'7'!D8</f>
        <v>-22</v>
      </c>
      <c r="D10" s="697">
        <f ca="1">'8'!D8-'8'!E8</f>
        <v>17119</v>
      </c>
      <c r="E10" s="698">
        <f t="shared" si="1"/>
        <v>244</v>
      </c>
      <c r="F10" s="703">
        <v>244</v>
      </c>
      <c r="G10" s="706"/>
      <c r="H10" s="699">
        <f t="shared" si="2"/>
        <v>16853</v>
      </c>
      <c r="I10" s="703">
        <v>5713</v>
      </c>
      <c r="J10" s="703"/>
      <c r="K10" s="703">
        <v>11140</v>
      </c>
      <c r="L10" s="703"/>
      <c r="M10" s="703"/>
      <c r="N10" s="684"/>
      <c r="O10" s="684"/>
    </row>
    <row r="11" spans="1:15" ht="24.95" customHeight="1">
      <c r="A11" s="704" t="s">
        <v>1196</v>
      </c>
      <c r="B11" s="695">
        <f t="shared" si="0"/>
        <v>9873</v>
      </c>
      <c r="C11" s="696">
        <f ca="1">'7'!E9-'7'!D9</f>
        <v>-2537</v>
      </c>
      <c r="D11" s="697">
        <f ca="1">'8'!D9-'8'!E9</f>
        <v>12410</v>
      </c>
      <c r="E11" s="698">
        <f t="shared" si="1"/>
        <v>3991</v>
      </c>
      <c r="F11" s="703">
        <v>3991</v>
      </c>
      <c r="G11" s="706"/>
      <c r="H11" s="699">
        <f t="shared" si="2"/>
        <v>5882</v>
      </c>
      <c r="I11" s="703"/>
      <c r="J11" s="703"/>
      <c r="K11" s="703">
        <v>5882</v>
      </c>
      <c r="L11" s="703"/>
      <c r="M11" s="703"/>
      <c r="N11" s="684"/>
      <c r="O11" s="684"/>
    </row>
    <row r="12" spans="1:15" ht="17.25" customHeight="1">
      <c r="A12" s="704" t="s">
        <v>1197</v>
      </c>
      <c r="B12" s="695">
        <f t="shared" si="0"/>
        <v>15480</v>
      </c>
      <c r="C12" s="696">
        <f ca="1">'7'!E10-'7'!D10</f>
        <v>-2684</v>
      </c>
      <c r="D12" s="697">
        <f ca="1">'8'!D10-'8'!E10</f>
        <v>18164</v>
      </c>
      <c r="E12" s="698">
        <f t="shared" si="1"/>
        <v>4198</v>
      </c>
      <c r="F12" s="703">
        <v>4198</v>
      </c>
      <c r="G12" s="706"/>
      <c r="H12" s="699">
        <f t="shared" si="2"/>
        <v>11282</v>
      </c>
      <c r="I12" s="703"/>
      <c r="J12" s="707"/>
      <c r="K12" s="703">
        <v>11282</v>
      </c>
      <c r="L12" s="703"/>
      <c r="M12" s="703"/>
      <c r="N12" s="684"/>
      <c r="O12" s="684"/>
    </row>
    <row r="13" spans="1:15" ht="13.5" customHeight="1">
      <c r="A13" s="704" t="s">
        <v>918</v>
      </c>
      <c r="B13" s="695">
        <f t="shared" si="0"/>
        <v>9190</v>
      </c>
      <c r="C13" s="696">
        <f ca="1">'7'!E11-'7'!D11</f>
        <v>-3374</v>
      </c>
      <c r="D13" s="697">
        <f ca="1">'8'!D11-'8'!E11</f>
        <v>12564</v>
      </c>
      <c r="E13" s="698">
        <f t="shared" si="1"/>
        <v>4545</v>
      </c>
      <c r="F13" s="703">
        <v>4545</v>
      </c>
      <c r="G13" s="706"/>
      <c r="H13" s="699">
        <f t="shared" si="2"/>
        <v>4645</v>
      </c>
      <c r="I13" s="703"/>
      <c r="J13" s="703"/>
      <c r="K13" s="703">
        <v>4645</v>
      </c>
      <c r="L13" s="703"/>
      <c r="M13" s="703"/>
      <c r="N13" s="684"/>
      <c r="O13" s="684"/>
    </row>
    <row r="14" spans="1:15" ht="15.75" customHeight="1">
      <c r="A14" s="704" t="s">
        <v>919</v>
      </c>
      <c r="B14" s="695">
        <f t="shared" si="0"/>
        <v>3635</v>
      </c>
      <c r="C14" s="696">
        <f ca="1">'7'!E12-'7'!D12</f>
        <v>-3629</v>
      </c>
      <c r="D14" s="697">
        <f ca="1">'8'!D12-'8'!E12</f>
        <v>7264</v>
      </c>
      <c r="E14" s="698">
        <f t="shared" si="1"/>
        <v>3628</v>
      </c>
      <c r="F14" s="703">
        <v>3628</v>
      </c>
      <c r="G14" s="706"/>
      <c r="H14" s="699">
        <f t="shared" si="2"/>
        <v>7</v>
      </c>
      <c r="I14" s="703"/>
      <c r="J14" s="703"/>
      <c r="K14" s="703">
        <v>7</v>
      </c>
      <c r="L14" s="703"/>
      <c r="M14" s="703"/>
      <c r="N14" s="684"/>
      <c r="O14" s="684"/>
    </row>
    <row r="15" spans="1:15" ht="23.25" customHeight="1">
      <c r="A15" s="704" t="s">
        <v>928</v>
      </c>
      <c r="B15" s="695">
        <f t="shared" si="0"/>
        <v>1142</v>
      </c>
      <c r="C15" s="696">
        <f ca="1">'7'!E13-'7'!D13</f>
        <v>-344</v>
      </c>
      <c r="D15" s="697">
        <f ca="1">'8'!D13-'8'!E13</f>
        <v>1486</v>
      </c>
      <c r="E15" s="698">
        <f t="shared" si="1"/>
        <v>0</v>
      </c>
      <c r="F15" s="703"/>
      <c r="G15" s="706"/>
      <c r="H15" s="699">
        <f t="shared" si="2"/>
        <v>1142</v>
      </c>
      <c r="I15" s="703">
        <v>350</v>
      </c>
      <c r="J15" s="703"/>
      <c r="K15" s="703">
        <v>792</v>
      </c>
      <c r="L15" s="703"/>
      <c r="M15" s="703"/>
      <c r="N15" s="684"/>
      <c r="O15" s="684"/>
    </row>
    <row r="16" spans="1:15" ht="15.75" customHeight="1">
      <c r="A16" s="708" t="s">
        <v>920</v>
      </c>
      <c r="B16" s="695">
        <f t="shared" si="0"/>
        <v>1894</v>
      </c>
      <c r="C16" s="696">
        <f ca="1">'7'!E14-'7'!D14</f>
        <v>-8266</v>
      </c>
      <c r="D16" s="697">
        <f ca="1">'8'!D14-'8'!E14</f>
        <v>10160</v>
      </c>
      <c r="E16" s="698">
        <f t="shared" si="1"/>
        <v>15</v>
      </c>
      <c r="F16" s="709">
        <v>15</v>
      </c>
      <c r="G16" s="706"/>
      <c r="H16" s="699">
        <f t="shared" si="2"/>
        <v>1879</v>
      </c>
      <c r="I16" s="710">
        <v>-121</v>
      </c>
      <c r="J16" s="703"/>
      <c r="K16" s="703">
        <v>2000</v>
      </c>
      <c r="L16" s="710"/>
      <c r="M16" s="710"/>
      <c r="N16" s="684"/>
      <c r="O16" s="684"/>
    </row>
    <row r="17" spans="1:15" ht="21" customHeight="1">
      <c r="A17" s="704" t="s">
        <v>921</v>
      </c>
      <c r="B17" s="695">
        <f t="shared" si="0"/>
        <v>1793</v>
      </c>
      <c r="C17" s="696">
        <f ca="1">'7'!E15-'7'!D15</f>
        <v>-21</v>
      </c>
      <c r="D17" s="697">
        <f ca="1">'8'!D15-'8'!E15</f>
        <v>1814</v>
      </c>
      <c r="E17" s="698">
        <f t="shared" si="1"/>
        <v>0</v>
      </c>
      <c r="F17" s="703"/>
      <c r="G17" s="706"/>
      <c r="H17" s="699">
        <f t="shared" si="2"/>
        <v>1793</v>
      </c>
      <c r="I17" s="703">
        <v>1793</v>
      </c>
      <c r="J17" s="703"/>
      <c r="K17" s="703"/>
      <c r="L17" s="703"/>
      <c r="M17" s="703"/>
      <c r="N17" s="684"/>
      <c r="O17" s="684"/>
    </row>
    <row r="18" spans="1:15" ht="17.25" customHeight="1">
      <c r="A18" s="711" t="s">
        <v>1442</v>
      </c>
      <c r="B18" s="695">
        <f t="shared" si="0"/>
        <v>9623</v>
      </c>
      <c r="C18" s="696">
        <f ca="1">'7'!E16-'7'!D16</f>
        <v>-3342</v>
      </c>
      <c r="D18" s="697">
        <f ca="1">'8'!D16-'8'!E16</f>
        <v>12965</v>
      </c>
      <c r="E18" s="698">
        <f t="shared" si="1"/>
        <v>0</v>
      </c>
      <c r="F18" s="703"/>
      <c r="G18" s="706"/>
      <c r="H18" s="699">
        <f t="shared" si="2"/>
        <v>9623</v>
      </c>
      <c r="I18" s="703">
        <v>3284</v>
      </c>
      <c r="J18" s="703"/>
      <c r="K18" s="703">
        <v>6339</v>
      </c>
      <c r="L18" s="703"/>
      <c r="M18" s="703"/>
      <c r="N18" s="684"/>
      <c r="O18" s="684"/>
    </row>
    <row r="19" spans="1:15" ht="14.45" customHeight="1">
      <c r="A19" s="712" t="s">
        <v>923</v>
      </c>
      <c r="B19" s="695">
        <f t="shared" si="0"/>
        <v>29731</v>
      </c>
      <c r="C19" s="696">
        <f ca="1">'7'!E17-'7'!D17</f>
        <v>-18405</v>
      </c>
      <c r="D19" s="697">
        <f ca="1">'8'!D17-'8'!E17</f>
        <v>48136</v>
      </c>
      <c r="E19" s="698">
        <f t="shared" si="1"/>
        <v>1101</v>
      </c>
      <c r="F19" s="703">
        <v>1002</v>
      </c>
      <c r="G19" s="706">
        <v>99</v>
      </c>
      <c r="H19" s="699">
        <f t="shared" si="2"/>
        <v>28630</v>
      </c>
      <c r="I19" s="703">
        <v>6130</v>
      </c>
      <c r="J19" s="703"/>
      <c r="K19" s="703">
        <v>22500</v>
      </c>
      <c r="L19" s="703"/>
      <c r="M19" s="703"/>
      <c r="N19" s="684"/>
      <c r="O19" s="684"/>
    </row>
    <row r="20" spans="1:15" ht="14.45" customHeight="1">
      <c r="A20" s="712" t="s">
        <v>1554</v>
      </c>
      <c r="B20" s="695">
        <f t="shared" si="0"/>
        <v>35967</v>
      </c>
      <c r="C20" s="696">
        <f ca="1">'7'!E18-'7'!D18</f>
        <v>4250</v>
      </c>
      <c r="D20" s="697">
        <f ca="1">'8'!D18-'8'!E18</f>
        <v>31717</v>
      </c>
      <c r="E20" s="698">
        <f t="shared" si="1"/>
        <v>8669</v>
      </c>
      <c r="F20" s="703">
        <v>8669</v>
      </c>
      <c r="G20" s="706"/>
      <c r="H20" s="699">
        <f t="shared" si="2"/>
        <v>27298</v>
      </c>
      <c r="I20" s="703">
        <v>787</v>
      </c>
      <c r="J20" s="703"/>
      <c r="K20" s="703">
        <v>26511</v>
      </c>
      <c r="L20" s="703"/>
      <c r="M20" s="703"/>
      <c r="N20" s="684"/>
      <c r="O20" s="684"/>
    </row>
    <row r="21" spans="1:15" ht="14.45" customHeight="1">
      <c r="A21" s="712" t="s">
        <v>925</v>
      </c>
      <c r="B21" s="695">
        <f t="shared" si="0"/>
        <v>19829</v>
      </c>
      <c r="C21" s="696">
        <f ca="1">'7'!E19-'7'!D19</f>
        <v>9537</v>
      </c>
      <c r="D21" s="697">
        <f ca="1">'8'!D19-'8'!E19</f>
        <v>10292</v>
      </c>
      <c r="E21" s="698">
        <f t="shared" si="1"/>
        <v>2093</v>
      </c>
      <c r="F21" s="703">
        <v>2093</v>
      </c>
      <c r="G21" s="706"/>
      <c r="H21" s="699">
        <f t="shared" si="2"/>
        <v>17736</v>
      </c>
      <c r="I21" s="703">
        <v>516</v>
      </c>
      <c r="J21" s="703"/>
      <c r="K21" s="703">
        <v>17220</v>
      </c>
      <c r="L21" s="703"/>
      <c r="M21" s="703"/>
      <c r="N21" s="684"/>
      <c r="O21" s="684"/>
    </row>
    <row r="22" spans="1:15" ht="27.75" customHeight="1">
      <c r="A22" s="711" t="s">
        <v>926</v>
      </c>
      <c r="B22" s="695">
        <f t="shared" si="0"/>
        <v>20737</v>
      </c>
      <c r="C22" s="696">
        <f ca="1">'7'!E20-'7'!D20</f>
        <v>883</v>
      </c>
      <c r="D22" s="697">
        <f ca="1">'8'!D20-'8'!E20</f>
        <v>19854</v>
      </c>
      <c r="E22" s="698">
        <f t="shared" si="1"/>
        <v>0</v>
      </c>
      <c r="F22" s="703"/>
      <c r="G22" s="706"/>
      <c r="H22" s="699">
        <f t="shared" si="2"/>
        <v>20737</v>
      </c>
      <c r="I22" s="703">
        <v>5737</v>
      </c>
      <c r="J22" s="703"/>
      <c r="K22" s="703">
        <v>15000</v>
      </c>
      <c r="L22" s="703"/>
      <c r="M22" s="703"/>
      <c r="N22" s="684"/>
      <c r="O22" s="684"/>
    </row>
    <row r="23" spans="1:15" ht="14.25" customHeight="1">
      <c r="A23" s="712" t="s">
        <v>927</v>
      </c>
      <c r="B23" s="695">
        <f t="shared" si="0"/>
        <v>16468</v>
      </c>
      <c r="C23" s="696">
        <f ca="1">'7'!E21-'7'!D21</f>
        <v>-2777</v>
      </c>
      <c r="D23" s="697">
        <f ca="1">'8'!D21-'8'!E21</f>
        <v>19245</v>
      </c>
      <c r="E23" s="698">
        <f t="shared" si="1"/>
        <v>0</v>
      </c>
      <c r="F23" s="703"/>
      <c r="G23" s="706"/>
      <c r="H23" s="699">
        <f t="shared" si="2"/>
        <v>16468</v>
      </c>
      <c r="I23" s="703"/>
      <c r="J23" s="703">
        <v>6468</v>
      </c>
      <c r="K23" s="703">
        <v>10000</v>
      </c>
      <c r="L23" s="703"/>
      <c r="M23" s="703"/>
      <c r="N23" s="684"/>
      <c r="O23" s="684"/>
    </row>
    <row r="24" spans="1:15" ht="25.5" customHeight="1">
      <c r="A24" s="713" t="s">
        <v>1443</v>
      </c>
      <c r="B24" s="714">
        <f t="shared" ref="B24:M24" si="3">SUM(B5:B23)</f>
        <v>349007</v>
      </c>
      <c r="C24" s="714">
        <f t="shared" si="3"/>
        <v>-41357</v>
      </c>
      <c r="D24" s="715">
        <f t="shared" si="3"/>
        <v>390364</v>
      </c>
      <c r="E24" s="716">
        <f t="shared" si="3"/>
        <v>51702</v>
      </c>
      <c r="F24" s="714">
        <f t="shared" si="3"/>
        <v>48028</v>
      </c>
      <c r="G24" s="715">
        <f t="shared" si="3"/>
        <v>3674</v>
      </c>
      <c r="H24" s="958">
        <f t="shared" si="2"/>
        <v>297305</v>
      </c>
      <c r="I24" s="714">
        <f t="shared" si="3"/>
        <v>61432</v>
      </c>
      <c r="J24" s="714">
        <f t="shared" si="3"/>
        <v>80403</v>
      </c>
      <c r="K24" s="714">
        <f t="shared" si="3"/>
        <v>155470</v>
      </c>
      <c r="L24" s="714">
        <f t="shared" si="3"/>
        <v>0</v>
      </c>
      <c r="M24" s="714">
        <f t="shared" si="3"/>
        <v>0</v>
      </c>
      <c r="N24" s="684"/>
      <c r="O24" s="684"/>
    </row>
    <row r="25" spans="1:15" ht="14.45" customHeight="1">
      <c r="A25" s="1016" t="s">
        <v>1296</v>
      </c>
      <c r="B25" s="703">
        <f>SUM(C25:D25)</f>
        <v>8684755</v>
      </c>
      <c r="C25" s="717">
        <f ca="1">'5.a'!G214-'5.a'!F214</f>
        <v>-1359838</v>
      </c>
      <c r="D25" s="706">
        <f ca="1">'6.a'!H812-'6.a'!I812</f>
        <v>10044593</v>
      </c>
      <c r="E25" s="698">
        <f>SUM(F25+G25)</f>
        <v>530166</v>
      </c>
      <c r="F25" s="703">
        <v>234748</v>
      </c>
      <c r="G25" s="706">
        <v>295418</v>
      </c>
      <c r="H25" s="1024">
        <f t="shared" si="2"/>
        <v>8154589</v>
      </c>
      <c r="I25" s="703">
        <v>57049</v>
      </c>
      <c r="J25" s="703">
        <v>335714</v>
      </c>
      <c r="K25" s="703">
        <v>629532</v>
      </c>
      <c r="L25" s="703">
        <v>7062447</v>
      </c>
      <c r="M25" s="703">
        <v>69847</v>
      </c>
      <c r="N25" s="684"/>
      <c r="O25" s="684"/>
    </row>
    <row r="26" spans="1:15" ht="27" customHeight="1">
      <c r="A26" s="718" t="s">
        <v>1444</v>
      </c>
      <c r="B26" s="714">
        <f t="shared" ref="B26:L26" si="4">SUM(B24:B25)</f>
        <v>9033762</v>
      </c>
      <c r="C26" s="714">
        <f t="shared" si="4"/>
        <v>-1401195</v>
      </c>
      <c r="D26" s="715">
        <f t="shared" si="4"/>
        <v>10434957</v>
      </c>
      <c r="E26" s="716">
        <f t="shared" si="4"/>
        <v>581868</v>
      </c>
      <c r="F26" s="714">
        <f t="shared" si="4"/>
        <v>282776</v>
      </c>
      <c r="G26" s="715">
        <f t="shared" si="4"/>
        <v>299092</v>
      </c>
      <c r="H26" s="958">
        <f t="shared" si="2"/>
        <v>8451894</v>
      </c>
      <c r="I26" s="714">
        <f t="shared" si="4"/>
        <v>118481</v>
      </c>
      <c r="J26" s="714">
        <f t="shared" si="4"/>
        <v>416117</v>
      </c>
      <c r="K26" s="714">
        <f t="shared" si="4"/>
        <v>785002</v>
      </c>
      <c r="L26" s="714">
        <f t="shared" si="4"/>
        <v>7062447</v>
      </c>
      <c r="M26" s="714">
        <f>SUM(M24:M25)</f>
        <v>69847</v>
      </c>
      <c r="N26" s="684"/>
      <c r="O26" s="684"/>
    </row>
    <row r="27" spans="1:15">
      <c r="A27" s="684"/>
      <c r="B27" s="684"/>
      <c r="C27" s="684"/>
      <c r="D27" s="685"/>
      <c r="E27" s="686"/>
      <c r="F27" s="685"/>
      <c r="G27" s="685"/>
      <c r="H27" s="685"/>
      <c r="I27" s="685"/>
      <c r="J27" s="685"/>
      <c r="K27" s="685"/>
      <c r="L27" s="685"/>
      <c r="M27" s="685"/>
    </row>
    <row r="28" spans="1:15">
      <c r="A28" s="684"/>
      <c r="B28" s="684"/>
      <c r="C28" s="684"/>
      <c r="D28" s="685"/>
      <c r="E28" s="686"/>
      <c r="F28" s="685"/>
      <c r="G28" s="685"/>
      <c r="H28" s="685"/>
      <c r="I28" s="685"/>
      <c r="J28" s="685"/>
      <c r="K28" s="685"/>
      <c r="L28" s="685"/>
      <c r="M28" s="685"/>
    </row>
    <row r="29" spans="1:15">
      <c r="D29" s="687"/>
      <c r="E29" s="687"/>
      <c r="F29" s="687"/>
      <c r="G29" s="687"/>
      <c r="H29" s="687"/>
      <c r="I29" s="687"/>
      <c r="J29" s="687"/>
      <c r="K29" s="687"/>
      <c r="L29" s="687"/>
      <c r="M29" s="687"/>
    </row>
    <row r="30" spans="1:15">
      <c r="D30" s="687"/>
      <c r="E30" s="687"/>
      <c r="F30" s="687"/>
      <c r="G30" s="687"/>
      <c r="H30" s="687"/>
      <c r="I30" s="687"/>
      <c r="J30" s="687"/>
      <c r="K30" s="687"/>
      <c r="L30" s="687"/>
      <c r="M30" s="687"/>
    </row>
    <row r="31" spans="1:15">
      <c r="D31" s="687"/>
      <c r="E31" s="687"/>
      <c r="F31" s="687"/>
      <c r="G31" s="687"/>
      <c r="H31" s="687"/>
      <c r="I31" s="687"/>
      <c r="J31" s="687"/>
      <c r="K31" s="687"/>
      <c r="L31" s="687"/>
      <c r="M31" s="687"/>
    </row>
    <row r="32" spans="1:15">
      <c r="D32" s="687"/>
      <c r="E32" s="687"/>
      <c r="F32" s="687"/>
      <c r="G32" s="687"/>
      <c r="H32" s="687"/>
      <c r="I32" s="687"/>
      <c r="J32" s="687"/>
      <c r="K32" s="687"/>
      <c r="L32" s="687"/>
      <c r="M32" s="687"/>
    </row>
    <row r="33" spans="4:13">
      <c r="D33" s="687"/>
      <c r="E33" s="687"/>
      <c r="F33" s="687"/>
      <c r="G33" s="687"/>
      <c r="H33" s="687"/>
      <c r="I33" s="687"/>
      <c r="J33" s="687"/>
      <c r="K33" s="687"/>
      <c r="L33" s="687"/>
      <c r="M33" s="687"/>
    </row>
    <row r="34" spans="4:13">
      <c r="D34" s="687"/>
      <c r="E34" s="687"/>
      <c r="F34" s="687"/>
      <c r="G34" s="687"/>
      <c r="H34" s="687"/>
      <c r="I34" s="687"/>
      <c r="J34" s="687"/>
      <c r="K34" s="687"/>
      <c r="L34" s="687"/>
      <c r="M34" s="687"/>
    </row>
    <row r="35" spans="4:13">
      <c r="D35" s="687"/>
      <c r="E35" s="687"/>
      <c r="F35" s="687"/>
      <c r="G35" s="687"/>
      <c r="H35" s="687"/>
      <c r="I35" s="687"/>
      <c r="J35" s="687"/>
      <c r="K35" s="687"/>
      <c r="L35" s="687"/>
      <c r="M35" s="687"/>
    </row>
    <row r="36" spans="4:13">
      <c r="D36" s="687"/>
      <c r="E36" s="687"/>
      <c r="F36" s="687"/>
      <c r="G36" s="687"/>
      <c r="H36" s="687"/>
      <c r="I36" s="687"/>
      <c r="J36" s="687"/>
      <c r="K36" s="687"/>
      <c r="L36" s="687"/>
      <c r="M36" s="687"/>
    </row>
    <row r="37" spans="4:13">
      <c r="D37" s="687"/>
      <c r="E37" s="687"/>
      <c r="F37" s="687"/>
      <c r="G37" s="687"/>
      <c r="H37" s="687"/>
      <c r="I37" s="687"/>
      <c r="J37" s="687"/>
      <c r="K37" s="687"/>
      <c r="L37" s="687"/>
      <c r="M37" s="687"/>
    </row>
    <row r="38" spans="4:13">
      <c r="D38" s="687"/>
      <c r="E38" s="687"/>
      <c r="F38" s="687"/>
      <c r="G38" s="687"/>
      <c r="H38" s="687"/>
      <c r="I38" s="687"/>
      <c r="J38" s="687"/>
      <c r="K38" s="687"/>
      <c r="L38" s="687"/>
      <c r="M38" s="687"/>
    </row>
    <row r="39" spans="4:13">
      <c r="D39" s="687"/>
      <c r="E39" s="687"/>
      <c r="F39" s="687"/>
      <c r="G39" s="687"/>
      <c r="H39" s="687"/>
      <c r="I39" s="687"/>
      <c r="J39" s="687"/>
      <c r="K39" s="687"/>
      <c r="L39" s="687"/>
      <c r="M39" s="687"/>
    </row>
    <row r="40" spans="4:13">
      <c r="D40" s="687"/>
      <c r="E40" s="687"/>
      <c r="F40" s="687"/>
      <c r="G40" s="687"/>
      <c r="H40" s="687"/>
      <c r="I40" s="687"/>
      <c r="J40" s="687"/>
      <c r="K40" s="687"/>
      <c r="L40" s="687"/>
      <c r="M40" s="687"/>
    </row>
    <row r="41" spans="4:13">
      <c r="D41" s="687"/>
      <c r="E41" s="687"/>
      <c r="F41" s="687"/>
      <c r="G41" s="687"/>
      <c r="H41" s="687"/>
      <c r="I41" s="687"/>
      <c r="J41" s="687"/>
      <c r="K41" s="687"/>
      <c r="L41" s="687"/>
      <c r="M41" s="687"/>
    </row>
    <row r="42" spans="4:13">
      <c r="D42" s="687"/>
      <c r="E42" s="687"/>
      <c r="F42" s="687"/>
      <c r="G42" s="687"/>
      <c r="H42" s="687"/>
      <c r="I42" s="687"/>
      <c r="J42" s="687"/>
      <c r="K42" s="687"/>
      <c r="L42" s="687"/>
      <c r="M42" s="687"/>
    </row>
    <row r="43" spans="4:13">
      <c r="D43" s="687"/>
      <c r="E43" s="687"/>
      <c r="F43" s="687"/>
      <c r="G43" s="687"/>
      <c r="H43" s="687"/>
      <c r="I43" s="687"/>
      <c r="J43" s="687"/>
      <c r="K43" s="687"/>
      <c r="L43" s="687"/>
      <c r="M43" s="687"/>
    </row>
    <row r="44" spans="4:13">
      <c r="D44" s="687"/>
      <c r="E44" s="687"/>
      <c r="F44" s="687"/>
      <c r="G44" s="687"/>
      <c r="H44" s="687"/>
      <c r="I44" s="687"/>
      <c r="J44" s="687"/>
      <c r="K44" s="687"/>
      <c r="L44" s="687"/>
      <c r="M44" s="687"/>
    </row>
    <row r="45" spans="4:13">
      <c r="D45" s="687"/>
      <c r="E45" s="687"/>
      <c r="F45" s="687"/>
      <c r="G45" s="687"/>
      <c r="H45" s="687"/>
      <c r="I45" s="687"/>
      <c r="J45" s="687"/>
      <c r="K45" s="687"/>
      <c r="L45" s="687"/>
      <c r="M45" s="687"/>
    </row>
    <row r="46" spans="4:13">
      <c r="D46" s="687"/>
      <c r="E46" s="687"/>
      <c r="F46" s="687"/>
      <c r="G46" s="687"/>
      <c r="H46" s="687"/>
      <c r="I46" s="687"/>
      <c r="J46" s="687"/>
      <c r="K46" s="687"/>
      <c r="L46" s="687"/>
      <c r="M46" s="687"/>
    </row>
    <row r="47" spans="4:13">
      <c r="D47" s="687"/>
      <c r="E47" s="687"/>
      <c r="F47" s="687"/>
      <c r="G47" s="687"/>
      <c r="H47" s="687"/>
      <c r="I47" s="687"/>
      <c r="J47" s="687"/>
      <c r="K47" s="687"/>
      <c r="L47" s="687"/>
      <c r="M47" s="687"/>
    </row>
    <row r="48" spans="4:13">
      <c r="D48" s="687"/>
      <c r="E48" s="687"/>
      <c r="F48" s="687"/>
      <c r="G48" s="687"/>
      <c r="H48" s="687"/>
      <c r="I48" s="687"/>
      <c r="J48" s="687"/>
      <c r="K48" s="687"/>
      <c r="L48" s="687"/>
      <c r="M48" s="687"/>
    </row>
    <row r="49" spans="4:13">
      <c r="D49" s="687"/>
      <c r="E49" s="687"/>
      <c r="F49" s="687"/>
      <c r="G49" s="687"/>
      <c r="H49" s="687"/>
      <c r="I49" s="687"/>
      <c r="J49" s="687"/>
      <c r="K49" s="687"/>
      <c r="L49" s="687"/>
      <c r="M49" s="687"/>
    </row>
    <row r="50" spans="4:13">
      <c r="D50" s="687"/>
      <c r="E50" s="687"/>
      <c r="F50" s="687"/>
      <c r="G50" s="687"/>
      <c r="H50" s="687"/>
      <c r="I50" s="687"/>
      <c r="J50" s="687"/>
      <c r="K50" s="687"/>
      <c r="L50" s="687"/>
      <c r="M50" s="687"/>
    </row>
    <row r="51" spans="4:13">
      <c r="D51" s="687"/>
      <c r="E51" s="687"/>
      <c r="F51" s="687"/>
      <c r="G51" s="687"/>
      <c r="H51" s="687"/>
      <c r="I51" s="687"/>
      <c r="J51" s="687"/>
      <c r="K51" s="687"/>
      <c r="L51" s="687"/>
      <c r="M51" s="687"/>
    </row>
    <row r="52" spans="4:13">
      <c r="D52" s="687"/>
      <c r="E52" s="687"/>
      <c r="F52" s="687"/>
      <c r="G52" s="687"/>
      <c r="H52" s="687"/>
      <c r="I52" s="687"/>
      <c r="J52" s="687"/>
      <c r="K52" s="687"/>
      <c r="L52" s="687"/>
      <c r="M52" s="687"/>
    </row>
    <row r="53" spans="4:13">
      <c r="D53" s="687"/>
      <c r="E53" s="687"/>
      <c r="F53" s="687"/>
      <c r="G53" s="687"/>
      <c r="H53" s="687"/>
      <c r="I53" s="687"/>
      <c r="J53" s="687"/>
      <c r="K53" s="687"/>
      <c r="L53" s="687"/>
      <c r="M53" s="687"/>
    </row>
    <row r="54" spans="4:13">
      <c r="D54" s="687"/>
      <c r="E54" s="687"/>
      <c r="F54" s="687"/>
      <c r="G54" s="687"/>
      <c r="H54" s="687"/>
      <c r="I54" s="687"/>
      <c r="J54" s="687"/>
      <c r="K54" s="687"/>
      <c r="L54" s="687"/>
      <c r="M54" s="687"/>
    </row>
    <row r="55" spans="4:13">
      <c r="D55" s="687"/>
      <c r="E55" s="687"/>
      <c r="F55" s="687"/>
      <c r="G55" s="687"/>
      <c r="H55" s="687"/>
      <c r="I55" s="687"/>
      <c r="J55" s="687"/>
      <c r="K55" s="687"/>
      <c r="L55" s="687"/>
      <c r="M55" s="687"/>
    </row>
    <row r="56" spans="4:13">
      <c r="D56" s="687"/>
      <c r="E56" s="687"/>
      <c r="F56" s="687"/>
      <c r="G56" s="687"/>
      <c r="H56" s="687"/>
      <c r="I56" s="687"/>
      <c r="J56" s="687"/>
      <c r="K56" s="687"/>
      <c r="L56" s="687"/>
      <c r="M56" s="687"/>
    </row>
    <row r="57" spans="4:13">
      <c r="D57" s="687"/>
      <c r="E57" s="687"/>
      <c r="F57" s="687"/>
      <c r="G57" s="687"/>
      <c r="H57" s="687"/>
      <c r="I57" s="687"/>
      <c r="J57" s="687"/>
      <c r="K57" s="687"/>
      <c r="L57" s="687"/>
      <c r="M57" s="687"/>
    </row>
    <row r="58" spans="4:13">
      <c r="D58" s="687"/>
      <c r="E58" s="687"/>
      <c r="F58" s="687"/>
      <c r="G58" s="687"/>
      <c r="H58" s="687"/>
      <c r="I58" s="687"/>
      <c r="J58" s="687"/>
      <c r="K58" s="687"/>
      <c r="L58" s="687"/>
      <c r="M58" s="687"/>
    </row>
    <row r="59" spans="4:13">
      <c r="D59" s="687"/>
      <c r="E59" s="687"/>
      <c r="F59" s="687"/>
      <c r="G59" s="687"/>
      <c r="H59" s="687"/>
      <c r="I59" s="687"/>
      <c r="J59" s="687"/>
      <c r="K59" s="687"/>
      <c r="L59" s="687"/>
      <c r="M59" s="687"/>
    </row>
    <row r="60" spans="4:13">
      <c r="D60" s="687"/>
      <c r="E60" s="687"/>
      <c r="F60" s="687"/>
      <c r="G60" s="687"/>
      <c r="H60" s="687"/>
      <c r="I60" s="687"/>
      <c r="J60" s="687"/>
      <c r="K60" s="687"/>
      <c r="L60" s="687"/>
      <c r="M60" s="687"/>
    </row>
    <row r="61" spans="4:13">
      <c r="D61" s="687"/>
      <c r="E61" s="687"/>
      <c r="F61" s="687"/>
      <c r="G61" s="687"/>
      <c r="H61" s="687"/>
      <c r="I61" s="687"/>
      <c r="J61" s="687"/>
      <c r="K61" s="687"/>
      <c r="L61" s="687"/>
      <c r="M61" s="687"/>
    </row>
    <row r="62" spans="4:13">
      <c r="D62" s="687"/>
      <c r="E62" s="687"/>
      <c r="F62" s="687"/>
      <c r="G62" s="687"/>
      <c r="H62" s="687"/>
      <c r="I62" s="687"/>
      <c r="J62" s="687"/>
      <c r="K62" s="687"/>
      <c r="L62" s="687"/>
      <c r="M62" s="687"/>
    </row>
    <row r="63" spans="4:13">
      <c r="D63" s="687"/>
      <c r="E63" s="687"/>
      <c r="F63" s="687"/>
      <c r="G63" s="687"/>
      <c r="H63" s="687"/>
      <c r="I63" s="687"/>
      <c r="J63" s="687"/>
      <c r="K63" s="687"/>
      <c r="L63" s="687"/>
      <c r="M63" s="687"/>
    </row>
    <row r="64" spans="4:13">
      <c r="D64" s="687"/>
      <c r="E64" s="687"/>
      <c r="F64" s="687"/>
      <c r="G64" s="687"/>
      <c r="H64" s="687"/>
      <c r="I64" s="687"/>
      <c r="J64" s="687"/>
      <c r="K64" s="687"/>
      <c r="L64" s="687"/>
      <c r="M64" s="687"/>
    </row>
    <row r="65" spans="4:13">
      <c r="D65" s="687"/>
      <c r="E65" s="687"/>
      <c r="F65" s="687"/>
      <c r="G65" s="687"/>
      <c r="H65" s="687"/>
      <c r="I65" s="687"/>
      <c r="J65" s="687"/>
      <c r="K65" s="687"/>
      <c r="L65" s="687"/>
      <c r="M65" s="687"/>
    </row>
    <row r="66" spans="4:13">
      <c r="D66" s="687"/>
      <c r="E66" s="687"/>
      <c r="F66" s="687"/>
      <c r="G66" s="687"/>
      <c r="H66" s="687"/>
      <c r="I66" s="687"/>
      <c r="J66" s="687"/>
      <c r="K66" s="687"/>
      <c r="L66" s="687"/>
      <c r="M66" s="687"/>
    </row>
    <row r="67" spans="4:13">
      <c r="D67" s="687"/>
      <c r="E67" s="687"/>
      <c r="F67" s="687"/>
      <c r="G67" s="687"/>
      <c r="H67" s="687"/>
      <c r="I67" s="687"/>
      <c r="J67" s="687"/>
      <c r="K67" s="687"/>
      <c r="L67" s="687"/>
      <c r="M67" s="687"/>
    </row>
    <row r="68" spans="4:13">
      <c r="D68" s="687"/>
      <c r="E68" s="687"/>
      <c r="F68" s="687"/>
      <c r="G68" s="687"/>
      <c r="H68" s="687"/>
      <c r="I68" s="687"/>
      <c r="J68" s="687"/>
      <c r="K68" s="687"/>
      <c r="L68" s="687"/>
      <c r="M68" s="687"/>
    </row>
    <row r="69" spans="4:13">
      <c r="D69" s="687"/>
      <c r="E69" s="687"/>
      <c r="F69" s="687"/>
      <c r="G69" s="687"/>
      <c r="H69" s="687"/>
      <c r="I69" s="687"/>
      <c r="J69" s="687"/>
      <c r="K69" s="687"/>
      <c r="L69" s="687"/>
      <c r="M69" s="687"/>
    </row>
    <row r="70" spans="4:13">
      <c r="D70" s="687"/>
      <c r="E70" s="687"/>
      <c r="F70" s="687"/>
      <c r="G70" s="687"/>
      <c r="H70" s="687"/>
      <c r="I70" s="687"/>
      <c r="J70" s="687"/>
      <c r="K70" s="687"/>
      <c r="L70" s="687"/>
      <c r="M70" s="687"/>
    </row>
    <row r="71" spans="4:13">
      <c r="D71" s="687"/>
      <c r="E71" s="687"/>
      <c r="F71" s="687"/>
      <c r="G71" s="687"/>
      <c r="H71" s="687"/>
      <c r="I71" s="687"/>
      <c r="J71" s="687"/>
      <c r="K71" s="687"/>
      <c r="L71" s="687"/>
      <c r="M71" s="687"/>
    </row>
    <row r="72" spans="4:13">
      <c r="D72" s="687"/>
      <c r="E72" s="687"/>
      <c r="F72" s="687"/>
      <c r="G72" s="687"/>
      <c r="H72" s="687"/>
      <c r="I72" s="687"/>
      <c r="J72" s="687"/>
      <c r="K72" s="687"/>
      <c r="L72" s="687"/>
      <c r="M72" s="687"/>
    </row>
    <row r="73" spans="4:13">
      <c r="D73" s="687"/>
      <c r="E73" s="687"/>
      <c r="F73" s="687"/>
      <c r="G73" s="687"/>
      <c r="H73" s="687"/>
      <c r="I73" s="687"/>
      <c r="J73" s="687"/>
      <c r="K73" s="687"/>
      <c r="L73" s="687"/>
      <c r="M73" s="687"/>
    </row>
    <row r="74" spans="4:13">
      <c r="D74" s="687"/>
      <c r="E74" s="687"/>
      <c r="F74" s="687"/>
      <c r="G74" s="687"/>
      <c r="H74" s="687"/>
      <c r="I74" s="687"/>
      <c r="J74" s="687"/>
      <c r="K74" s="687"/>
      <c r="L74" s="687"/>
      <c r="M74" s="687"/>
    </row>
    <row r="75" spans="4:13">
      <c r="D75" s="687"/>
      <c r="E75" s="687"/>
      <c r="F75" s="687"/>
      <c r="G75" s="687"/>
      <c r="H75" s="687"/>
      <c r="I75" s="687"/>
      <c r="J75" s="687"/>
      <c r="K75" s="687"/>
      <c r="L75" s="687"/>
      <c r="M75" s="687"/>
    </row>
    <row r="76" spans="4:13">
      <c r="D76" s="687"/>
      <c r="E76" s="687"/>
      <c r="F76" s="687"/>
      <c r="G76" s="687"/>
      <c r="H76" s="687"/>
      <c r="I76" s="687"/>
      <c r="J76" s="687"/>
      <c r="K76" s="687"/>
      <c r="L76" s="687"/>
      <c r="M76" s="687"/>
    </row>
    <row r="77" spans="4:13">
      <c r="D77" s="687"/>
      <c r="E77" s="687"/>
      <c r="F77" s="687"/>
      <c r="G77" s="687"/>
      <c r="H77" s="687"/>
      <c r="I77" s="687"/>
      <c r="J77" s="687"/>
      <c r="K77" s="687"/>
      <c r="L77" s="687"/>
      <c r="M77" s="687"/>
    </row>
    <row r="78" spans="4:13">
      <c r="D78" s="687"/>
      <c r="E78" s="687"/>
      <c r="F78" s="687"/>
      <c r="G78" s="687"/>
      <c r="H78" s="687"/>
      <c r="I78" s="687"/>
      <c r="J78" s="687"/>
      <c r="K78" s="687"/>
      <c r="L78" s="687"/>
      <c r="M78" s="687"/>
    </row>
    <row r="79" spans="4:13">
      <c r="D79" s="687"/>
      <c r="E79" s="687"/>
      <c r="F79" s="687"/>
      <c r="G79" s="687"/>
      <c r="H79" s="687"/>
      <c r="I79" s="687"/>
      <c r="J79" s="687"/>
      <c r="K79" s="687"/>
      <c r="L79" s="687"/>
      <c r="M79" s="687"/>
    </row>
    <row r="80" spans="4:13">
      <c r="D80" s="687"/>
      <c r="E80" s="687"/>
      <c r="F80" s="687"/>
      <c r="G80" s="687"/>
      <c r="H80" s="687"/>
      <c r="I80" s="687"/>
      <c r="J80" s="687"/>
      <c r="K80" s="687"/>
      <c r="L80" s="687"/>
      <c r="M80" s="687"/>
    </row>
    <row r="81" spans="4:13">
      <c r="D81" s="687"/>
      <c r="E81" s="687"/>
      <c r="F81" s="687"/>
      <c r="G81" s="687"/>
      <c r="H81" s="687"/>
      <c r="I81" s="687"/>
      <c r="J81" s="687"/>
      <c r="K81" s="687"/>
      <c r="L81" s="687"/>
      <c r="M81" s="687"/>
    </row>
    <row r="82" spans="4:13">
      <c r="D82" s="687"/>
      <c r="E82" s="687"/>
      <c r="F82" s="687"/>
      <c r="G82" s="687"/>
      <c r="H82" s="687"/>
      <c r="I82" s="687"/>
      <c r="J82" s="687"/>
      <c r="K82" s="687"/>
      <c r="L82" s="687"/>
      <c r="M82" s="687"/>
    </row>
    <row r="83" spans="4:13">
      <c r="D83" s="687"/>
      <c r="E83" s="687"/>
      <c r="F83" s="687"/>
      <c r="G83" s="687"/>
      <c r="H83" s="687"/>
      <c r="I83" s="687"/>
      <c r="J83" s="687"/>
      <c r="K83" s="687"/>
      <c r="L83" s="687"/>
      <c r="M83" s="687"/>
    </row>
    <row r="84" spans="4:13">
      <c r="D84" s="687"/>
      <c r="E84" s="687"/>
      <c r="F84" s="687"/>
      <c r="G84" s="687"/>
      <c r="H84" s="687"/>
      <c r="I84" s="687"/>
      <c r="J84" s="687"/>
      <c r="K84" s="687"/>
      <c r="L84" s="687"/>
      <c r="M84" s="687"/>
    </row>
    <row r="85" spans="4:13">
      <c r="D85" s="687"/>
      <c r="E85" s="687"/>
      <c r="F85" s="687"/>
      <c r="G85" s="687"/>
      <c r="H85" s="687"/>
      <c r="I85" s="687"/>
      <c r="J85" s="687"/>
      <c r="K85" s="687"/>
      <c r="L85" s="687"/>
      <c r="M85" s="687"/>
    </row>
    <row r="86" spans="4:13">
      <c r="D86" s="687"/>
      <c r="E86" s="687"/>
      <c r="F86" s="687"/>
      <c r="G86" s="687"/>
      <c r="H86" s="687"/>
      <c r="I86" s="687"/>
      <c r="J86" s="687"/>
      <c r="K86" s="687"/>
      <c r="L86" s="687"/>
      <c r="M86" s="687"/>
    </row>
    <row r="87" spans="4:13">
      <c r="D87" s="687"/>
      <c r="E87" s="687"/>
      <c r="F87" s="687"/>
      <c r="G87" s="687"/>
      <c r="H87" s="687"/>
      <c r="I87" s="687"/>
      <c r="J87" s="687"/>
      <c r="K87" s="687"/>
      <c r="L87" s="687"/>
      <c r="M87" s="687"/>
    </row>
    <row r="88" spans="4:13">
      <c r="D88" s="687"/>
      <c r="E88" s="687"/>
      <c r="F88" s="687"/>
      <c r="G88" s="687"/>
      <c r="H88" s="687"/>
      <c r="I88" s="687"/>
      <c r="J88" s="687"/>
      <c r="K88" s="687"/>
      <c r="L88" s="687"/>
      <c r="M88" s="687"/>
    </row>
    <row r="89" spans="4:13">
      <c r="D89" s="687"/>
      <c r="E89" s="687"/>
      <c r="F89" s="687"/>
      <c r="G89" s="687"/>
      <c r="H89" s="687"/>
      <c r="I89" s="687"/>
      <c r="J89" s="687"/>
      <c r="K89" s="687"/>
      <c r="L89" s="687"/>
      <c r="M89" s="687"/>
    </row>
    <row r="90" spans="4:13">
      <c r="D90" s="687"/>
      <c r="E90" s="687"/>
      <c r="F90" s="687"/>
      <c r="G90" s="687"/>
      <c r="H90" s="687"/>
      <c r="I90" s="687"/>
      <c r="J90" s="687"/>
      <c r="K90" s="687"/>
      <c r="L90" s="687"/>
      <c r="M90" s="687"/>
    </row>
    <row r="91" spans="4:13">
      <c r="D91" s="687"/>
      <c r="E91" s="687"/>
      <c r="F91" s="687"/>
      <c r="G91" s="687"/>
      <c r="H91" s="687"/>
      <c r="I91" s="687"/>
      <c r="J91" s="687"/>
      <c r="K91" s="687"/>
      <c r="L91" s="687"/>
      <c r="M91" s="687"/>
    </row>
    <row r="92" spans="4:13">
      <c r="D92" s="687"/>
      <c r="E92" s="687"/>
      <c r="F92" s="687"/>
      <c r="G92" s="687"/>
      <c r="H92" s="687"/>
      <c r="I92" s="687"/>
      <c r="J92" s="687"/>
      <c r="K92" s="687"/>
      <c r="L92" s="687"/>
      <c r="M92" s="687"/>
    </row>
    <row r="93" spans="4:13">
      <c r="D93" s="687"/>
      <c r="E93" s="687"/>
      <c r="F93" s="687"/>
      <c r="G93" s="687"/>
      <c r="H93" s="687"/>
      <c r="I93" s="687"/>
      <c r="J93" s="687"/>
      <c r="K93" s="687"/>
      <c r="L93" s="687"/>
      <c r="M93" s="687"/>
    </row>
    <row r="94" spans="4:13">
      <c r="D94" s="687"/>
      <c r="E94" s="687"/>
      <c r="F94" s="687"/>
      <c r="G94" s="687"/>
      <c r="H94" s="687"/>
      <c r="I94" s="687"/>
      <c r="J94" s="687"/>
      <c r="K94" s="687"/>
      <c r="L94" s="687"/>
      <c r="M94" s="687"/>
    </row>
    <row r="95" spans="4:13">
      <c r="D95" s="687"/>
      <c r="E95" s="687"/>
      <c r="F95" s="687"/>
      <c r="G95" s="687"/>
      <c r="H95" s="687"/>
      <c r="I95" s="687"/>
      <c r="J95" s="687"/>
      <c r="K95" s="687"/>
      <c r="L95" s="687"/>
      <c r="M95" s="687"/>
    </row>
    <row r="96" spans="4:13">
      <c r="D96" s="687"/>
      <c r="E96" s="687"/>
      <c r="F96" s="687"/>
      <c r="G96" s="687"/>
      <c r="H96" s="687"/>
      <c r="I96" s="687"/>
      <c r="J96" s="687"/>
      <c r="K96" s="687"/>
      <c r="L96" s="687"/>
      <c r="M96" s="687"/>
    </row>
    <row r="97" spans="4:13">
      <c r="D97" s="687"/>
      <c r="E97" s="687"/>
      <c r="F97" s="687"/>
      <c r="G97" s="687"/>
      <c r="H97" s="687"/>
      <c r="I97" s="687"/>
      <c r="J97" s="687"/>
      <c r="K97" s="687"/>
      <c r="L97" s="687"/>
      <c r="M97" s="687"/>
    </row>
    <row r="98" spans="4:13">
      <c r="D98" s="687"/>
      <c r="E98" s="687"/>
      <c r="F98" s="687"/>
      <c r="G98" s="687"/>
      <c r="H98" s="687"/>
      <c r="I98" s="687"/>
      <c r="J98" s="687"/>
      <c r="K98" s="687"/>
      <c r="L98" s="687"/>
      <c r="M98" s="687"/>
    </row>
    <row r="99" spans="4:13">
      <c r="D99" s="687"/>
      <c r="E99" s="687"/>
      <c r="F99" s="687"/>
      <c r="G99" s="687"/>
      <c r="H99" s="687"/>
      <c r="I99" s="687"/>
      <c r="J99" s="687"/>
      <c r="K99" s="687"/>
      <c r="L99" s="687"/>
      <c r="M99" s="687"/>
    </row>
    <row r="100" spans="4:13">
      <c r="D100" s="687"/>
      <c r="E100" s="687"/>
      <c r="F100" s="687"/>
      <c r="G100" s="687"/>
      <c r="H100" s="687"/>
      <c r="I100" s="687"/>
      <c r="J100" s="687"/>
      <c r="K100" s="687"/>
      <c r="L100" s="687"/>
      <c r="M100" s="687"/>
    </row>
    <row r="101" spans="4:13">
      <c r="D101" s="687"/>
      <c r="E101" s="687"/>
      <c r="F101" s="687"/>
      <c r="G101" s="687"/>
      <c r="H101" s="687"/>
      <c r="I101" s="687"/>
      <c r="J101" s="687"/>
      <c r="K101" s="687"/>
      <c r="L101" s="687"/>
      <c r="M101" s="687"/>
    </row>
    <row r="102" spans="4:13">
      <c r="D102" s="687"/>
      <c r="E102" s="687"/>
      <c r="F102" s="687"/>
      <c r="G102" s="687"/>
      <c r="H102" s="687"/>
      <c r="I102" s="687"/>
      <c r="J102" s="687"/>
      <c r="K102" s="687"/>
      <c r="L102" s="687"/>
      <c r="M102" s="687"/>
    </row>
    <row r="103" spans="4:13">
      <c r="D103" s="687"/>
      <c r="E103" s="687"/>
      <c r="F103" s="687"/>
      <c r="G103" s="687"/>
      <c r="H103" s="687"/>
      <c r="I103" s="687"/>
      <c r="J103" s="687"/>
      <c r="K103" s="687"/>
      <c r="L103" s="687"/>
      <c r="M103" s="687"/>
    </row>
    <row r="104" spans="4:13">
      <c r="D104" s="687"/>
      <c r="E104" s="687"/>
      <c r="F104" s="687"/>
      <c r="G104" s="687"/>
      <c r="H104" s="687"/>
      <c r="I104" s="687"/>
      <c r="J104" s="687"/>
      <c r="K104" s="687"/>
      <c r="L104" s="687"/>
      <c r="M104" s="687"/>
    </row>
    <row r="105" spans="4:13">
      <c r="D105" s="687"/>
      <c r="E105" s="687"/>
      <c r="F105" s="687"/>
      <c r="G105" s="687"/>
      <c r="H105" s="687"/>
      <c r="I105" s="687"/>
      <c r="J105" s="687"/>
      <c r="K105" s="687"/>
      <c r="L105" s="687"/>
      <c r="M105" s="687"/>
    </row>
    <row r="106" spans="4:13">
      <c r="D106" s="687"/>
      <c r="E106" s="687"/>
      <c r="F106" s="687"/>
      <c r="G106" s="687"/>
      <c r="H106" s="687"/>
      <c r="I106" s="687"/>
      <c r="J106" s="687"/>
      <c r="K106" s="687"/>
      <c r="L106" s="687"/>
      <c r="M106" s="687"/>
    </row>
    <row r="107" spans="4:13">
      <c r="D107" s="687"/>
      <c r="E107" s="687"/>
      <c r="F107" s="687"/>
      <c r="G107" s="687"/>
      <c r="H107" s="687"/>
      <c r="I107" s="687"/>
      <c r="J107" s="687"/>
      <c r="K107" s="687"/>
      <c r="L107" s="687"/>
      <c r="M107" s="687"/>
    </row>
    <row r="108" spans="4:13">
      <c r="D108" s="687"/>
      <c r="E108" s="687"/>
      <c r="F108" s="687"/>
      <c r="G108" s="687"/>
      <c r="H108" s="687"/>
      <c r="I108" s="687"/>
      <c r="J108" s="687"/>
      <c r="K108" s="687"/>
      <c r="L108" s="687"/>
      <c r="M108" s="687"/>
    </row>
    <row r="109" spans="4:13">
      <c r="D109" s="687"/>
      <c r="E109" s="687"/>
      <c r="F109" s="687"/>
      <c r="G109" s="687"/>
      <c r="H109" s="687"/>
      <c r="I109" s="687"/>
      <c r="J109" s="687"/>
      <c r="K109" s="687"/>
      <c r="L109" s="687"/>
      <c r="M109" s="687"/>
    </row>
  </sheetData>
  <mergeCells count="16">
    <mergeCell ref="A1:A3"/>
    <mergeCell ref="B1:B3"/>
    <mergeCell ref="C1:D1"/>
    <mergeCell ref="E1:E3"/>
    <mergeCell ref="C2:C3"/>
    <mergeCell ref="D2:D3"/>
    <mergeCell ref="I1:M1"/>
    <mergeCell ref="I2:I3"/>
    <mergeCell ref="F2:F3"/>
    <mergeCell ref="H1:H3"/>
    <mergeCell ref="F1:G1"/>
    <mergeCell ref="G2:G3"/>
    <mergeCell ref="J2:J3"/>
    <mergeCell ref="K2:K3"/>
    <mergeCell ref="L2:L3"/>
    <mergeCell ref="M2:M3"/>
  </mergeCells>
  <phoneticPr fontId="83" type="noConversion"/>
  <printOptions horizontalCentered="1" verticalCentered="1"/>
  <pageMargins left="7.874015748031496E-2" right="7.874015748031496E-2" top="0.19685039370078741" bottom="0.19685039370078741" header="0.31496062992125984" footer="0.31496062992125984"/>
  <pageSetup paperSize="9" scale="73" orientation="landscape" r:id="rId1"/>
  <headerFooter alignWithMargins="0">
    <oddHeader>&amp;C&amp;"Times New Roman,Félkövér dőlt"ZALAEGERSZEG MEGYEI JOGÚ VÁROS 
ÖNKORMÁNYZATÁNAK MARADVÁNYA 2016. ÉVBEN&amp;R&amp;"Times New Roman,Félkövér dőlt"9.a 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5"/>
  <sheetViews>
    <sheetView workbookViewId="0">
      <pane xSplit="1" topLeftCell="B1" activePane="topRight" state="frozen"/>
      <selection pane="topRight" activeCell="Q29" sqref="Q29"/>
    </sheetView>
  </sheetViews>
  <sheetFormatPr defaultRowHeight="12.75"/>
  <cols>
    <col min="1" max="1" width="27.1640625" style="661" customWidth="1"/>
    <col min="2" max="2" width="7.5" style="661" customWidth="1"/>
    <col min="3" max="3" width="11.6640625" style="661" customWidth="1"/>
    <col min="4" max="4" width="9.83203125" style="661" customWidth="1"/>
    <col min="5" max="5" width="10.33203125" style="661" customWidth="1"/>
    <col min="6" max="6" width="12" style="661" customWidth="1"/>
    <col min="7" max="7" width="10.6640625" style="661" customWidth="1"/>
    <col min="8" max="8" width="10.5" style="661" customWidth="1"/>
    <col min="9" max="9" width="9.33203125" style="661"/>
    <col min="10" max="10" width="12" style="661" customWidth="1"/>
    <col min="11" max="11" width="7.5" style="661" customWidth="1"/>
    <col min="12" max="12" width="9" style="661" customWidth="1"/>
    <col min="13" max="13" width="8.83203125" style="661" customWidth="1"/>
    <col min="14" max="14" width="8" style="661" customWidth="1"/>
    <col min="15" max="15" width="9.33203125" style="661"/>
    <col min="16" max="16" width="7.6640625" style="661" customWidth="1"/>
    <col min="17" max="17" width="11" style="661" customWidth="1"/>
    <col min="18" max="18" width="9.1640625" style="661" customWidth="1"/>
    <col min="19" max="19" width="8.5" style="661" customWidth="1"/>
    <col min="20" max="20" width="7.6640625" style="661" customWidth="1"/>
    <col min="21" max="21" width="12.5" style="661" customWidth="1"/>
    <col min="22" max="16384" width="9.33203125" style="661"/>
  </cols>
  <sheetData>
    <row r="1" spans="1:21" ht="13.5">
      <c r="A1" s="1191" t="s">
        <v>1011</v>
      </c>
      <c r="B1" s="719" t="s">
        <v>1445</v>
      </c>
      <c r="C1" s="720" t="s">
        <v>1446</v>
      </c>
      <c r="D1" s="720" t="s">
        <v>1447</v>
      </c>
      <c r="E1" s="720" t="s">
        <v>1448</v>
      </c>
      <c r="F1" s="719" t="s">
        <v>1449</v>
      </c>
      <c r="G1" s="720" t="s">
        <v>369</v>
      </c>
      <c r="H1" s="719" t="s">
        <v>1450</v>
      </c>
      <c r="I1" s="719" t="s">
        <v>1451</v>
      </c>
      <c r="J1" s="721" t="s">
        <v>1452</v>
      </c>
      <c r="K1" s="719" t="s">
        <v>1453</v>
      </c>
      <c r="L1" s="719" t="s">
        <v>1454</v>
      </c>
      <c r="M1" s="721" t="s">
        <v>1118</v>
      </c>
      <c r="N1" s="719" t="s">
        <v>374</v>
      </c>
      <c r="O1" s="719" t="s">
        <v>375</v>
      </c>
      <c r="P1" s="719" t="s">
        <v>376</v>
      </c>
      <c r="Q1" s="721" t="s">
        <v>1455</v>
      </c>
      <c r="R1" s="721" t="s">
        <v>1456</v>
      </c>
      <c r="S1" s="721" t="s">
        <v>1457</v>
      </c>
      <c r="T1" s="721" t="s">
        <v>1458</v>
      </c>
      <c r="U1" s="1193" t="s">
        <v>1459</v>
      </c>
    </row>
    <row r="2" spans="1:21" ht="105" customHeight="1">
      <c r="A2" s="1192"/>
      <c r="B2" s="722" t="s">
        <v>1460</v>
      </c>
      <c r="C2" s="723" t="s">
        <v>1461</v>
      </c>
      <c r="D2" s="723" t="s">
        <v>1462</v>
      </c>
      <c r="E2" s="723" t="s">
        <v>1463</v>
      </c>
      <c r="F2" s="722" t="s">
        <v>1464</v>
      </c>
      <c r="G2" s="722" t="s">
        <v>370</v>
      </c>
      <c r="H2" s="722" t="s">
        <v>1465</v>
      </c>
      <c r="I2" s="722" t="s">
        <v>1466</v>
      </c>
      <c r="J2" s="722" t="s">
        <v>1467</v>
      </c>
      <c r="K2" s="724" t="s">
        <v>1468</v>
      </c>
      <c r="L2" s="722" t="s">
        <v>1469</v>
      </c>
      <c r="M2" s="722" t="s">
        <v>1470</v>
      </c>
      <c r="N2" s="722" t="s">
        <v>371</v>
      </c>
      <c r="O2" s="722" t="s">
        <v>372</v>
      </c>
      <c r="P2" s="722" t="s">
        <v>373</v>
      </c>
      <c r="Q2" s="722" t="s">
        <v>1471</v>
      </c>
      <c r="R2" s="725" t="s">
        <v>1472</v>
      </c>
      <c r="S2" s="722" t="s">
        <v>980</v>
      </c>
      <c r="T2" s="722" t="s">
        <v>1473</v>
      </c>
      <c r="U2" s="1192"/>
    </row>
    <row r="3" spans="1:21">
      <c r="A3" s="277" t="s">
        <v>913</v>
      </c>
      <c r="B3" s="726">
        <v>3230</v>
      </c>
      <c r="C3" s="726">
        <v>344389</v>
      </c>
      <c r="D3" s="726">
        <v>33957</v>
      </c>
      <c r="E3" s="726">
        <v>3464</v>
      </c>
      <c r="F3" s="726">
        <f t="shared" ref="F3:F21" si="0">SUM(C3:E3)</f>
        <v>381810</v>
      </c>
      <c r="G3" s="726"/>
      <c r="H3" s="726">
        <f>SUM(G3)</f>
        <v>0</v>
      </c>
      <c r="I3" s="727"/>
      <c r="J3" s="726">
        <f t="shared" ref="J3:J21" si="1">SUM(B3+F3+H3+I3)</f>
        <v>385040</v>
      </c>
      <c r="K3" s="726"/>
      <c r="L3" s="727"/>
      <c r="M3" s="726">
        <f t="shared" ref="M3:M21" si="2">SUM(K3:L3)</f>
        <v>0</v>
      </c>
      <c r="N3" s="726">
        <v>49</v>
      </c>
      <c r="O3" s="726">
        <v>48161</v>
      </c>
      <c r="P3" s="726"/>
      <c r="Q3" s="726">
        <f t="shared" ref="Q3:Q21" si="3">SUM(N3:P3)</f>
        <v>48210</v>
      </c>
      <c r="R3" s="726">
        <v>2011</v>
      </c>
      <c r="S3" s="726">
        <v>427</v>
      </c>
      <c r="T3" s="726">
        <v>1818</v>
      </c>
      <c r="U3" s="728">
        <f t="shared" ref="U3:U21" si="4">SUM(J3+M3+Q3+R3+S3+T3)</f>
        <v>437506</v>
      </c>
    </row>
    <row r="4" spans="1:21" ht="25.5">
      <c r="A4" s="277" t="s">
        <v>1968</v>
      </c>
      <c r="B4" s="727">
        <v>26994</v>
      </c>
      <c r="C4" s="727">
        <v>3848908</v>
      </c>
      <c r="D4" s="727">
        <v>38499</v>
      </c>
      <c r="E4" s="727">
        <v>2400</v>
      </c>
      <c r="F4" s="726">
        <f t="shared" si="0"/>
        <v>3889807</v>
      </c>
      <c r="G4" s="726"/>
      <c r="H4" s="726">
        <f t="shared" ref="H4:H23" si="5">SUM(G4)</f>
        <v>0</v>
      </c>
      <c r="I4" s="727"/>
      <c r="J4" s="726">
        <f t="shared" si="1"/>
        <v>3916801</v>
      </c>
      <c r="K4" s="727"/>
      <c r="L4" s="727"/>
      <c r="M4" s="726">
        <f t="shared" si="2"/>
        <v>0</v>
      </c>
      <c r="N4" s="726"/>
      <c r="O4" s="726"/>
      <c r="P4" s="726"/>
      <c r="Q4" s="726">
        <f t="shared" si="3"/>
        <v>0</v>
      </c>
      <c r="R4" s="727">
        <v>7142</v>
      </c>
      <c r="S4" s="727">
        <v>-2121</v>
      </c>
      <c r="T4" s="727"/>
      <c r="U4" s="728">
        <f t="shared" si="4"/>
        <v>3921822</v>
      </c>
    </row>
    <row r="5" spans="1:21" ht="25.5">
      <c r="A5" s="277" t="s">
        <v>914</v>
      </c>
      <c r="B5" s="727"/>
      <c r="C5" s="727">
        <v>3232</v>
      </c>
      <c r="D5" s="727">
        <v>2953</v>
      </c>
      <c r="E5" s="727"/>
      <c r="F5" s="726">
        <f t="shared" si="0"/>
        <v>6185</v>
      </c>
      <c r="G5" s="726"/>
      <c r="H5" s="726">
        <f t="shared" si="5"/>
        <v>0</v>
      </c>
      <c r="I5" s="727"/>
      <c r="J5" s="726">
        <f t="shared" si="1"/>
        <v>6185</v>
      </c>
      <c r="K5" s="727"/>
      <c r="L5" s="727"/>
      <c r="M5" s="726">
        <f t="shared" si="2"/>
        <v>0</v>
      </c>
      <c r="N5" s="726">
        <v>621</v>
      </c>
      <c r="O5" s="726">
        <v>6034</v>
      </c>
      <c r="P5" s="726"/>
      <c r="Q5" s="726">
        <f t="shared" si="3"/>
        <v>6655</v>
      </c>
      <c r="R5" s="727">
        <v>1354</v>
      </c>
      <c r="S5" s="727">
        <v>37347</v>
      </c>
      <c r="T5" s="727">
        <v>207</v>
      </c>
      <c r="U5" s="728">
        <f t="shared" si="4"/>
        <v>51748</v>
      </c>
    </row>
    <row r="6" spans="1:21" ht="25.5">
      <c r="A6" s="277" t="s">
        <v>915</v>
      </c>
      <c r="B6" s="727"/>
      <c r="C6" s="727">
        <v>710416</v>
      </c>
      <c r="D6" s="727">
        <v>6775</v>
      </c>
      <c r="E6" s="727"/>
      <c r="F6" s="726">
        <f t="shared" si="0"/>
        <v>717191</v>
      </c>
      <c r="G6" s="726"/>
      <c r="H6" s="726">
        <f t="shared" si="5"/>
        <v>0</v>
      </c>
      <c r="I6" s="727"/>
      <c r="J6" s="726">
        <f t="shared" si="1"/>
        <v>717191</v>
      </c>
      <c r="K6" s="727">
        <v>572</v>
      </c>
      <c r="L6" s="727"/>
      <c r="M6" s="726">
        <f t="shared" si="2"/>
        <v>572</v>
      </c>
      <c r="N6" s="726">
        <v>9</v>
      </c>
      <c r="O6" s="726">
        <v>18685</v>
      </c>
      <c r="P6" s="726"/>
      <c r="Q6" s="726">
        <f t="shared" si="3"/>
        <v>18694</v>
      </c>
      <c r="R6" s="727">
        <v>4900</v>
      </c>
      <c r="S6" s="727">
        <v>-585</v>
      </c>
      <c r="T6" s="727"/>
      <c r="U6" s="728">
        <f t="shared" si="4"/>
        <v>740772</v>
      </c>
    </row>
    <row r="7" spans="1:21" ht="25.5">
      <c r="A7" s="281" t="s">
        <v>1970</v>
      </c>
      <c r="B7" s="727"/>
      <c r="C7" s="727">
        <v>555092</v>
      </c>
      <c r="D7" s="727">
        <v>7809</v>
      </c>
      <c r="E7" s="727"/>
      <c r="F7" s="726">
        <f t="shared" si="0"/>
        <v>562901</v>
      </c>
      <c r="G7" s="726"/>
      <c r="H7" s="726">
        <f t="shared" si="5"/>
        <v>0</v>
      </c>
      <c r="I7" s="727"/>
      <c r="J7" s="726">
        <f t="shared" si="1"/>
        <v>562901</v>
      </c>
      <c r="K7" s="727"/>
      <c r="L7" s="727"/>
      <c r="M7" s="726">
        <f t="shared" si="2"/>
        <v>0</v>
      </c>
      <c r="N7" s="726">
        <v>80</v>
      </c>
      <c r="O7" s="726">
        <v>82933</v>
      </c>
      <c r="P7" s="726"/>
      <c r="Q7" s="726">
        <f t="shared" si="3"/>
        <v>83013</v>
      </c>
      <c r="R7" s="727">
        <v>143</v>
      </c>
      <c r="S7" s="727"/>
      <c r="T7" s="727">
        <v>63</v>
      </c>
      <c r="U7" s="728">
        <f t="shared" si="4"/>
        <v>646120</v>
      </c>
    </row>
    <row r="8" spans="1:21" ht="25.5">
      <c r="A8" s="281" t="s">
        <v>1969</v>
      </c>
      <c r="B8" s="727"/>
      <c r="C8" s="727"/>
      <c r="D8" s="727">
        <v>5634</v>
      </c>
      <c r="E8" s="727"/>
      <c r="F8" s="726">
        <f t="shared" si="0"/>
        <v>5634</v>
      </c>
      <c r="G8" s="726"/>
      <c r="H8" s="726">
        <f t="shared" si="5"/>
        <v>0</v>
      </c>
      <c r="I8" s="727"/>
      <c r="J8" s="726">
        <f t="shared" si="1"/>
        <v>5634</v>
      </c>
      <c r="K8" s="727"/>
      <c r="L8" s="727"/>
      <c r="M8" s="726">
        <f t="shared" si="2"/>
        <v>0</v>
      </c>
      <c r="N8" s="726">
        <v>51</v>
      </c>
      <c r="O8" s="726">
        <v>17055</v>
      </c>
      <c r="P8" s="726"/>
      <c r="Q8" s="726">
        <f t="shared" si="3"/>
        <v>17106</v>
      </c>
      <c r="R8" s="727"/>
      <c r="S8" s="727"/>
      <c r="T8" s="727">
        <v>152</v>
      </c>
      <c r="U8" s="728">
        <f t="shared" si="4"/>
        <v>22892</v>
      </c>
    </row>
    <row r="9" spans="1:21" ht="25.5">
      <c r="A9" s="281" t="s">
        <v>916</v>
      </c>
      <c r="B9" s="727"/>
      <c r="C9" s="727">
        <v>276379</v>
      </c>
      <c r="D9" s="727">
        <v>98</v>
      </c>
      <c r="E9" s="727"/>
      <c r="F9" s="726">
        <f t="shared" si="0"/>
        <v>276477</v>
      </c>
      <c r="G9" s="726"/>
      <c r="H9" s="726">
        <f t="shared" si="5"/>
        <v>0</v>
      </c>
      <c r="I9" s="727"/>
      <c r="J9" s="726">
        <f t="shared" si="1"/>
        <v>276477</v>
      </c>
      <c r="K9" s="727"/>
      <c r="L9" s="727"/>
      <c r="M9" s="726">
        <f t="shared" si="2"/>
        <v>0</v>
      </c>
      <c r="N9" s="726">
        <v>16</v>
      </c>
      <c r="O9" s="726">
        <v>9877</v>
      </c>
      <c r="P9" s="726"/>
      <c r="Q9" s="726">
        <f t="shared" si="3"/>
        <v>9893</v>
      </c>
      <c r="R9" s="727">
        <v>583</v>
      </c>
      <c r="S9" s="727">
        <v>2411</v>
      </c>
      <c r="T9" s="727"/>
      <c r="U9" s="728">
        <f t="shared" si="4"/>
        <v>289364</v>
      </c>
    </row>
    <row r="10" spans="1:21" ht="25.5">
      <c r="A10" s="281" t="s">
        <v>917</v>
      </c>
      <c r="B10" s="727"/>
      <c r="C10" s="727">
        <v>221535</v>
      </c>
      <c r="D10" s="727">
        <v>676</v>
      </c>
      <c r="E10" s="727"/>
      <c r="F10" s="726">
        <f t="shared" si="0"/>
        <v>222211</v>
      </c>
      <c r="G10" s="726"/>
      <c r="H10" s="726">
        <f t="shared" si="5"/>
        <v>0</v>
      </c>
      <c r="I10" s="727"/>
      <c r="J10" s="726">
        <f t="shared" si="1"/>
        <v>222211</v>
      </c>
      <c r="K10" s="727"/>
      <c r="L10" s="727"/>
      <c r="M10" s="726">
        <f t="shared" si="2"/>
        <v>0</v>
      </c>
      <c r="N10" s="726">
        <v>105</v>
      </c>
      <c r="O10" s="726">
        <v>15387</v>
      </c>
      <c r="P10" s="726"/>
      <c r="Q10" s="726">
        <f t="shared" si="3"/>
        <v>15492</v>
      </c>
      <c r="R10" s="727">
        <v>291</v>
      </c>
      <c r="S10" s="727">
        <v>4471</v>
      </c>
      <c r="T10" s="727">
        <v>22</v>
      </c>
      <c r="U10" s="728">
        <f t="shared" si="4"/>
        <v>242487</v>
      </c>
    </row>
    <row r="11" spans="1:21" ht="25.5">
      <c r="A11" s="281" t="s">
        <v>918</v>
      </c>
      <c r="B11" s="727"/>
      <c r="C11" s="727">
        <v>260179</v>
      </c>
      <c r="D11" s="727">
        <v>585</v>
      </c>
      <c r="E11" s="727"/>
      <c r="F11" s="726">
        <f t="shared" si="0"/>
        <v>260764</v>
      </c>
      <c r="G11" s="726"/>
      <c r="H11" s="726">
        <f t="shared" si="5"/>
        <v>0</v>
      </c>
      <c r="I11" s="727"/>
      <c r="J11" s="726">
        <f t="shared" si="1"/>
        <v>260764</v>
      </c>
      <c r="K11" s="727"/>
      <c r="L11" s="727"/>
      <c r="M11" s="726">
        <f t="shared" si="2"/>
        <v>0</v>
      </c>
      <c r="N11" s="726">
        <v>79</v>
      </c>
      <c r="O11" s="726">
        <v>9074</v>
      </c>
      <c r="P11" s="726"/>
      <c r="Q11" s="726">
        <f t="shared" si="3"/>
        <v>9153</v>
      </c>
      <c r="R11" s="727">
        <v>1064</v>
      </c>
      <c r="S11" s="727">
        <v>2263</v>
      </c>
      <c r="T11" s="727"/>
      <c r="U11" s="728">
        <f t="shared" si="4"/>
        <v>273244</v>
      </c>
    </row>
    <row r="12" spans="1:21" ht="25.5">
      <c r="A12" s="281" t="s">
        <v>919</v>
      </c>
      <c r="B12" s="727"/>
      <c r="C12" s="727">
        <v>304154</v>
      </c>
      <c r="D12" s="727">
        <v>650</v>
      </c>
      <c r="E12" s="727"/>
      <c r="F12" s="726">
        <f t="shared" si="0"/>
        <v>304804</v>
      </c>
      <c r="G12" s="726"/>
      <c r="H12" s="726">
        <f t="shared" si="5"/>
        <v>0</v>
      </c>
      <c r="I12" s="727"/>
      <c r="J12" s="726">
        <f t="shared" si="1"/>
        <v>304804</v>
      </c>
      <c r="K12" s="727"/>
      <c r="L12" s="727"/>
      <c r="M12" s="726">
        <f t="shared" si="2"/>
        <v>0</v>
      </c>
      <c r="N12" s="726">
        <v>73</v>
      </c>
      <c r="O12" s="726">
        <v>3566</v>
      </c>
      <c r="P12" s="726"/>
      <c r="Q12" s="726">
        <f t="shared" si="3"/>
        <v>3639</v>
      </c>
      <c r="R12" s="727">
        <v>870</v>
      </c>
      <c r="S12" s="727">
        <v>1384</v>
      </c>
      <c r="T12" s="727"/>
      <c r="U12" s="728">
        <f t="shared" si="4"/>
        <v>310697</v>
      </c>
    </row>
    <row r="13" spans="1:21" ht="25.5">
      <c r="A13" s="283" t="s">
        <v>928</v>
      </c>
      <c r="B13" s="727"/>
      <c r="C13" s="727"/>
      <c r="D13" s="727"/>
      <c r="E13" s="727"/>
      <c r="F13" s="726">
        <f t="shared" si="0"/>
        <v>0</v>
      </c>
      <c r="G13" s="726"/>
      <c r="H13" s="726">
        <f t="shared" si="5"/>
        <v>0</v>
      </c>
      <c r="I13" s="727"/>
      <c r="J13" s="726">
        <f t="shared" si="1"/>
        <v>0</v>
      </c>
      <c r="K13" s="727"/>
      <c r="L13" s="727"/>
      <c r="M13" s="726">
        <f t="shared" si="2"/>
        <v>0</v>
      </c>
      <c r="N13" s="726">
        <v>29</v>
      </c>
      <c r="O13" s="726">
        <v>1113</v>
      </c>
      <c r="P13" s="726"/>
      <c r="Q13" s="726">
        <f t="shared" si="3"/>
        <v>1142</v>
      </c>
      <c r="R13" s="727"/>
      <c r="S13" s="727"/>
      <c r="T13" s="727"/>
      <c r="U13" s="728">
        <f t="shared" si="4"/>
        <v>1142</v>
      </c>
    </row>
    <row r="14" spans="1:21">
      <c r="A14" s="281" t="s">
        <v>920</v>
      </c>
      <c r="B14" s="727">
        <v>160</v>
      </c>
      <c r="C14" s="727">
        <v>1008982</v>
      </c>
      <c r="D14" s="727">
        <v>282538</v>
      </c>
      <c r="E14" s="727"/>
      <c r="F14" s="726">
        <f t="shared" si="0"/>
        <v>1291520</v>
      </c>
      <c r="G14" s="726"/>
      <c r="H14" s="726">
        <f t="shared" si="5"/>
        <v>0</v>
      </c>
      <c r="I14" s="727"/>
      <c r="J14" s="726">
        <f t="shared" si="1"/>
        <v>1291680</v>
      </c>
      <c r="K14" s="727"/>
      <c r="L14" s="727"/>
      <c r="M14" s="726">
        <f t="shared" si="2"/>
        <v>0</v>
      </c>
      <c r="N14" s="726">
        <v>245</v>
      </c>
      <c r="O14" s="726">
        <v>3160</v>
      </c>
      <c r="P14" s="726"/>
      <c r="Q14" s="726">
        <f t="shared" si="3"/>
        <v>3405</v>
      </c>
      <c r="R14" s="727">
        <v>505</v>
      </c>
      <c r="S14" s="727"/>
      <c r="T14" s="727"/>
      <c r="U14" s="728">
        <f t="shared" si="4"/>
        <v>1295590</v>
      </c>
    </row>
    <row r="15" spans="1:21" ht="23.25" customHeight="1">
      <c r="A15" s="281" t="s">
        <v>921</v>
      </c>
      <c r="B15" s="727"/>
      <c r="C15" s="727"/>
      <c r="D15" s="727"/>
      <c r="E15" s="727"/>
      <c r="F15" s="726">
        <f t="shared" si="0"/>
        <v>0</v>
      </c>
      <c r="G15" s="726"/>
      <c r="H15" s="726">
        <f t="shared" si="5"/>
        <v>0</v>
      </c>
      <c r="I15" s="727"/>
      <c r="J15" s="726">
        <f t="shared" si="1"/>
        <v>0</v>
      </c>
      <c r="K15" s="727">
        <v>1253</v>
      </c>
      <c r="L15" s="727"/>
      <c r="M15" s="726">
        <f t="shared" si="2"/>
        <v>1253</v>
      </c>
      <c r="N15" s="726">
        <v>41</v>
      </c>
      <c r="O15" s="726">
        <v>1289</v>
      </c>
      <c r="P15" s="726"/>
      <c r="Q15" s="726">
        <f t="shared" si="3"/>
        <v>1330</v>
      </c>
      <c r="R15" s="727"/>
      <c r="S15" s="727"/>
      <c r="T15" s="727"/>
      <c r="U15" s="728">
        <f t="shared" si="4"/>
        <v>2583</v>
      </c>
    </row>
    <row r="16" spans="1:21" ht="29.25" customHeight="1">
      <c r="A16" s="281" t="s">
        <v>922</v>
      </c>
      <c r="B16" s="727">
        <v>255</v>
      </c>
      <c r="C16" s="727">
        <v>60965</v>
      </c>
      <c r="D16" s="727">
        <v>9385</v>
      </c>
      <c r="E16" s="727">
        <v>1446</v>
      </c>
      <c r="F16" s="726">
        <f t="shared" si="0"/>
        <v>71796</v>
      </c>
      <c r="G16" s="726"/>
      <c r="H16" s="726">
        <f t="shared" si="5"/>
        <v>0</v>
      </c>
      <c r="I16" s="727"/>
      <c r="J16" s="726">
        <f t="shared" si="1"/>
        <v>72051</v>
      </c>
      <c r="K16" s="727"/>
      <c r="L16" s="727"/>
      <c r="M16" s="726">
        <f t="shared" si="2"/>
        <v>0</v>
      </c>
      <c r="N16" s="726">
        <v>180</v>
      </c>
      <c r="O16" s="726">
        <v>9445</v>
      </c>
      <c r="P16" s="726"/>
      <c r="Q16" s="726">
        <f t="shared" si="3"/>
        <v>9625</v>
      </c>
      <c r="R16" s="727"/>
      <c r="S16" s="727">
        <v>8461</v>
      </c>
      <c r="T16" s="727"/>
      <c r="U16" s="728">
        <f t="shared" si="4"/>
        <v>90137</v>
      </c>
    </row>
    <row r="17" spans="1:21">
      <c r="A17" s="281" t="s">
        <v>923</v>
      </c>
      <c r="B17" s="727">
        <v>1605</v>
      </c>
      <c r="C17" s="727">
        <v>363421</v>
      </c>
      <c r="D17" s="727">
        <v>20903</v>
      </c>
      <c r="E17" s="727">
        <v>8969</v>
      </c>
      <c r="F17" s="726">
        <f t="shared" si="0"/>
        <v>393293</v>
      </c>
      <c r="G17" s="726"/>
      <c r="H17" s="726">
        <f t="shared" si="5"/>
        <v>0</v>
      </c>
      <c r="I17" s="727"/>
      <c r="J17" s="726">
        <f t="shared" si="1"/>
        <v>394898</v>
      </c>
      <c r="K17" s="727">
        <v>15409</v>
      </c>
      <c r="L17" s="727"/>
      <c r="M17" s="726">
        <f t="shared" si="2"/>
        <v>15409</v>
      </c>
      <c r="N17" s="726">
        <v>123</v>
      </c>
      <c r="O17" s="726">
        <v>33589</v>
      </c>
      <c r="P17" s="726"/>
      <c r="Q17" s="726">
        <f t="shared" si="3"/>
        <v>33712</v>
      </c>
      <c r="R17" s="727">
        <v>5100</v>
      </c>
      <c r="S17" s="727"/>
      <c r="T17" s="727"/>
      <c r="U17" s="728">
        <f t="shared" si="4"/>
        <v>449119</v>
      </c>
    </row>
    <row r="18" spans="1:21">
      <c r="A18" s="281" t="s">
        <v>924</v>
      </c>
      <c r="B18" s="727"/>
      <c r="C18" s="727">
        <v>433818</v>
      </c>
      <c r="D18" s="727">
        <v>4585</v>
      </c>
      <c r="E18" s="727">
        <v>95</v>
      </c>
      <c r="F18" s="726">
        <f t="shared" si="0"/>
        <v>438498</v>
      </c>
      <c r="G18" s="726"/>
      <c r="H18" s="726">
        <f t="shared" si="5"/>
        <v>0</v>
      </c>
      <c r="I18" s="727"/>
      <c r="J18" s="726">
        <f t="shared" si="1"/>
        <v>438498</v>
      </c>
      <c r="K18" s="727">
        <v>6993</v>
      </c>
      <c r="L18" s="727"/>
      <c r="M18" s="726">
        <f t="shared" si="2"/>
        <v>6993</v>
      </c>
      <c r="N18" s="726">
        <v>1999</v>
      </c>
      <c r="O18" s="726">
        <v>38144</v>
      </c>
      <c r="P18" s="726"/>
      <c r="Q18" s="726">
        <f t="shared" si="3"/>
        <v>40143</v>
      </c>
      <c r="R18" s="727">
        <v>5381</v>
      </c>
      <c r="S18" s="727">
        <v>-5531</v>
      </c>
      <c r="T18" s="727">
        <v>196</v>
      </c>
      <c r="U18" s="728">
        <f t="shared" si="4"/>
        <v>485680</v>
      </c>
    </row>
    <row r="19" spans="1:21">
      <c r="A19" s="281" t="s">
        <v>925</v>
      </c>
      <c r="B19" s="727"/>
      <c r="C19" s="727">
        <v>100</v>
      </c>
      <c r="D19" s="727">
        <v>9</v>
      </c>
      <c r="E19" s="727"/>
      <c r="F19" s="726">
        <f t="shared" si="0"/>
        <v>109</v>
      </c>
      <c r="G19" s="726"/>
      <c r="H19" s="726">
        <f t="shared" si="5"/>
        <v>0</v>
      </c>
      <c r="I19" s="727"/>
      <c r="J19" s="726">
        <f t="shared" si="1"/>
        <v>109</v>
      </c>
      <c r="K19" s="727"/>
      <c r="L19" s="727"/>
      <c r="M19" s="726">
        <f t="shared" si="2"/>
        <v>0</v>
      </c>
      <c r="N19" s="726">
        <v>1922</v>
      </c>
      <c r="O19" s="726">
        <v>19314</v>
      </c>
      <c r="P19" s="726"/>
      <c r="Q19" s="726">
        <f t="shared" si="3"/>
        <v>21236</v>
      </c>
      <c r="R19" s="727">
        <v>312</v>
      </c>
      <c r="S19" s="727">
        <v>1120</v>
      </c>
      <c r="T19" s="727">
        <v>29</v>
      </c>
      <c r="U19" s="728">
        <f t="shared" si="4"/>
        <v>22806</v>
      </c>
    </row>
    <row r="20" spans="1:21" ht="25.5">
      <c r="A20" s="281" t="s">
        <v>926</v>
      </c>
      <c r="B20" s="727">
        <v>108</v>
      </c>
      <c r="C20" s="727">
        <v>1857488</v>
      </c>
      <c r="D20" s="727">
        <v>10227</v>
      </c>
      <c r="E20" s="727"/>
      <c r="F20" s="726">
        <f t="shared" si="0"/>
        <v>1867715</v>
      </c>
      <c r="G20" s="726"/>
      <c r="H20" s="726">
        <f t="shared" si="5"/>
        <v>0</v>
      </c>
      <c r="I20" s="727"/>
      <c r="J20" s="726">
        <f t="shared" si="1"/>
        <v>1867823</v>
      </c>
      <c r="K20" s="727">
        <v>729</v>
      </c>
      <c r="L20" s="727"/>
      <c r="M20" s="726">
        <f t="shared" si="2"/>
        <v>729</v>
      </c>
      <c r="N20" s="726">
        <v>202</v>
      </c>
      <c r="O20" s="726">
        <v>20535</v>
      </c>
      <c r="P20" s="726"/>
      <c r="Q20" s="726">
        <f t="shared" si="3"/>
        <v>20737</v>
      </c>
      <c r="R20" s="727">
        <v>401</v>
      </c>
      <c r="S20" s="727">
        <v>-93</v>
      </c>
      <c r="T20" s="727"/>
      <c r="U20" s="728">
        <f t="shared" si="4"/>
        <v>1889597</v>
      </c>
    </row>
    <row r="21" spans="1:21">
      <c r="A21" s="283" t="s">
        <v>927</v>
      </c>
      <c r="B21" s="727"/>
      <c r="C21" s="727">
        <v>454253</v>
      </c>
      <c r="D21" s="727">
        <v>8843</v>
      </c>
      <c r="E21" s="727"/>
      <c r="F21" s="726">
        <f t="shared" si="0"/>
        <v>463096</v>
      </c>
      <c r="G21" s="726"/>
      <c r="H21" s="726">
        <f t="shared" si="5"/>
        <v>0</v>
      </c>
      <c r="I21" s="727"/>
      <c r="J21" s="726">
        <f t="shared" si="1"/>
        <v>463096</v>
      </c>
      <c r="K21" s="727"/>
      <c r="L21" s="727"/>
      <c r="M21" s="726">
        <f t="shared" si="2"/>
        <v>0</v>
      </c>
      <c r="N21" s="726">
        <v>66</v>
      </c>
      <c r="O21" s="726">
        <v>19401</v>
      </c>
      <c r="P21" s="726"/>
      <c r="Q21" s="726">
        <f t="shared" si="3"/>
        <v>19467</v>
      </c>
      <c r="R21" s="727"/>
      <c r="S21" s="727">
        <v>-4543</v>
      </c>
      <c r="T21" s="727"/>
      <c r="U21" s="728">
        <f t="shared" si="4"/>
        <v>478020</v>
      </c>
    </row>
    <row r="22" spans="1:21" ht="27" customHeight="1">
      <c r="A22" s="730" t="s">
        <v>1555</v>
      </c>
      <c r="B22" s="731">
        <f>SUM(B3:B21)</f>
        <v>32352</v>
      </c>
      <c r="C22" s="731">
        <f>SUM(C3:C21)</f>
        <v>10703311</v>
      </c>
      <c r="D22" s="731">
        <f>SUM(D3:D21)</f>
        <v>434126</v>
      </c>
      <c r="E22" s="731">
        <f>SUM(E3:E21)</f>
        <v>16374</v>
      </c>
      <c r="F22" s="731">
        <f t="shared" ref="F22:U22" si="6">SUM(F3:F21)</f>
        <v>11153811</v>
      </c>
      <c r="G22" s="731">
        <f t="shared" si="6"/>
        <v>0</v>
      </c>
      <c r="H22" s="731">
        <f t="shared" si="6"/>
        <v>0</v>
      </c>
      <c r="I22" s="731">
        <f t="shared" si="6"/>
        <v>0</v>
      </c>
      <c r="J22" s="731">
        <f t="shared" si="6"/>
        <v>11186163</v>
      </c>
      <c r="K22" s="731">
        <f t="shared" si="6"/>
        <v>24956</v>
      </c>
      <c r="L22" s="731">
        <f t="shared" si="6"/>
        <v>0</v>
      </c>
      <c r="M22" s="731">
        <f t="shared" si="6"/>
        <v>24956</v>
      </c>
      <c r="N22" s="731">
        <f t="shared" si="6"/>
        <v>5890</v>
      </c>
      <c r="O22" s="731">
        <f t="shared" si="6"/>
        <v>356762</v>
      </c>
      <c r="P22" s="731">
        <f t="shared" si="6"/>
        <v>0</v>
      </c>
      <c r="Q22" s="731">
        <f t="shared" si="6"/>
        <v>362652</v>
      </c>
      <c r="R22" s="731">
        <f t="shared" si="6"/>
        <v>30057</v>
      </c>
      <c r="S22" s="731">
        <f t="shared" si="6"/>
        <v>45011</v>
      </c>
      <c r="T22" s="731">
        <f t="shared" si="6"/>
        <v>2487</v>
      </c>
      <c r="U22" s="731">
        <f t="shared" si="6"/>
        <v>11651326</v>
      </c>
    </row>
    <row r="23" spans="1:21" ht="19.5" customHeight="1">
      <c r="A23" s="732" t="s">
        <v>1296</v>
      </c>
      <c r="B23" s="726">
        <v>39652</v>
      </c>
      <c r="C23" s="726">
        <v>98678513</v>
      </c>
      <c r="D23" s="726">
        <v>2182009</v>
      </c>
      <c r="E23" s="726">
        <v>1865057</v>
      </c>
      <c r="F23" s="726">
        <f>SUM(C23:E23)</f>
        <v>102725579</v>
      </c>
      <c r="G23" s="726">
        <v>1444417</v>
      </c>
      <c r="H23" s="726">
        <f t="shared" si="5"/>
        <v>1444417</v>
      </c>
      <c r="I23" s="726">
        <v>196658</v>
      </c>
      <c r="J23" s="726">
        <f>SUM(B23+F23+H23+I23)</f>
        <v>104406306</v>
      </c>
      <c r="K23" s="726">
        <v>2372</v>
      </c>
      <c r="L23" s="727">
        <v>647000</v>
      </c>
      <c r="M23" s="726">
        <f>SUM(K23:L23)</f>
        <v>649372</v>
      </c>
      <c r="N23" s="726">
        <v>59</v>
      </c>
      <c r="O23" s="726">
        <v>8752655</v>
      </c>
      <c r="P23" s="726">
        <v>10555</v>
      </c>
      <c r="Q23" s="726">
        <f>SUM(N23:P23)</f>
        <v>8763269</v>
      </c>
      <c r="R23" s="726">
        <v>1028833</v>
      </c>
      <c r="S23" s="726">
        <v>-63229</v>
      </c>
      <c r="T23" s="726">
        <v>88013</v>
      </c>
      <c r="U23" s="728">
        <f>SUM(J23+M23+Q23+R23+S23+T23)</f>
        <v>114872564</v>
      </c>
    </row>
    <row r="24" spans="1:21" ht="18" customHeight="1">
      <c r="A24" s="733" t="s">
        <v>61</v>
      </c>
      <c r="B24" s="731">
        <f>SUM(B22:B23)</f>
        <v>72004</v>
      </c>
      <c r="C24" s="731">
        <f>SUM(C22:C23)</f>
        <v>109381824</v>
      </c>
      <c r="D24" s="731">
        <f>SUM(D22:D23)</f>
        <v>2616135</v>
      </c>
      <c r="E24" s="731">
        <f>SUM(E22:E23)</f>
        <v>1881431</v>
      </c>
      <c r="F24" s="731">
        <f t="shared" ref="F24:U24" si="7">SUM(F22:F23)</f>
        <v>113879390</v>
      </c>
      <c r="G24" s="731">
        <f t="shared" si="7"/>
        <v>1444417</v>
      </c>
      <c r="H24" s="731">
        <f t="shared" si="7"/>
        <v>1444417</v>
      </c>
      <c r="I24" s="731">
        <f t="shared" si="7"/>
        <v>196658</v>
      </c>
      <c r="J24" s="731">
        <f t="shared" si="7"/>
        <v>115592469</v>
      </c>
      <c r="K24" s="731">
        <f t="shared" si="7"/>
        <v>27328</v>
      </c>
      <c r="L24" s="731">
        <f t="shared" si="7"/>
        <v>647000</v>
      </c>
      <c r="M24" s="731">
        <f t="shared" si="7"/>
        <v>674328</v>
      </c>
      <c r="N24" s="731">
        <f t="shared" si="7"/>
        <v>5949</v>
      </c>
      <c r="O24" s="731">
        <f t="shared" si="7"/>
        <v>9109417</v>
      </c>
      <c r="P24" s="731">
        <f t="shared" si="7"/>
        <v>10555</v>
      </c>
      <c r="Q24" s="731">
        <f t="shared" si="7"/>
        <v>9125921</v>
      </c>
      <c r="R24" s="731">
        <f t="shared" si="7"/>
        <v>1058890</v>
      </c>
      <c r="S24" s="731">
        <f t="shared" si="7"/>
        <v>-18218</v>
      </c>
      <c r="T24" s="731">
        <f t="shared" si="7"/>
        <v>90500</v>
      </c>
      <c r="U24" s="731">
        <f t="shared" si="7"/>
        <v>126523890</v>
      </c>
    </row>
    <row r="25" spans="1:21">
      <c r="A25" s="734"/>
      <c r="B25" s="734"/>
      <c r="C25" s="734"/>
      <c r="D25" s="734"/>
      <c r="E25" s="734"/>
      <c r="F25" s="734"/>
      <c r="G25" s="734"/>
      <c r="H25" s="734"/>
      <c r="I25" s="734"/>
      <c r="J25" s="734"/>
      <c r="K25" s="734"/>
      <c r="L25" s="734"/>
      <c r="M25" s="734"/>
      <c r="N25" s="734"/>
      <c r="O25" s="734"/>
      <c r="P25" s="734"/>
      <c r="Q25" s="734"/>
      <c r="R25" s="734"/>
      <c r="S25" s="734"/>
      <c r="T25" s="734"/>
      <c r="U25" s="734"/>
    </row>
    <row r="26" spans="1:21">
      <c r="A26" s="734"/>
      <c r="B26" s="734"/>
      <c r="C26" s="734"/>
      <c r="D26" s="734"/>
      <c r="E26" s="734"/>
      <c r="F26" s="734"/>
      <c r="G26" s="734"/>
      <c r="H26" s="734"/>
      <c r="I26" s="734"/>
      <c r="J26" s="734"/>
      <c r="K26" s="734"/>
      <c r="L26" s="734"/>
      <c r="M26" s="734"/>
      <c r="N26" s="734"/>
      <c r="O26" s="734"/>
      <c r="P26" s="734"/>
      <c r="Q26" s="734"/>
      <c r="R26" s="734"/>
      <c r="S26" s="734"/>
      <c r="T26" s="734"/>
      <c r="U26" s="734"/>
    </row>
    <row r="27" spans="1:21">
      <c r="A27" s="734"/>
      <c r="B27" s="734"/>
      <c r="C27" s="734"/>
      <c r="D27" s="734"/>
      <c r="E27" s="734"/>
      <c r="F27" s="734"/>
      <c r="G27" s="734"/>
      <c r="H27" s="734"/>
      <c r="I27" s="734"/>
      <c r="J27" s="734"/>
      <c r="K27" s="734"/>
      <c r="L27" s="734"/>
      <c r="M27" s="734"/>
      <c r="N27" s="734"/>
      <c r="O27" s="734"/>
      <c r="P27" s="734"/>
      <c r="Q27" s="734"/>
      <c r="R27" s="734"/>
      <c r="S27" s="734"/>
      <c r="T27" s="734"/>
      <c r="U27" s="734"/>
    </row>
    <row r="28" spans="1:21">
      <c r="A28" s="734"/>
      <c r="B28" s="734"/>
      <c r="C28" s="734"/>
      <c r="D28" s="734"/>
      <c r="E28" s="734"/>
      <c r="F28" s="734"/>
      <c r="G28" s="734"/>
      <c r="H28" s="734"/>
      <c r="I28" s="734"/>
      <c r="J28" s="734"/>
      <c r="K28" s="734"/>
      <c r="L28" s="734"/>
      <c r="M28" s="734"/>
      <c r="N28" s="734"/>
      <c r="O28" s="734"/>
      <c r="P28" s="734"/>
      <c r="Q28" s="734"/>
      <c r="R28" s="734"/>
      <c r="S28" s="734"/>
      <c r="T28" s="734"/>
      <c r="U28" s="734"/>
    </row>
    <row r="29" spans="1:21">
      <c r="A29" s="734"/>
      <c r="B29" s="734"/>
      <c r="C29" s="734"/>
      <c r="D29" s="734"/>
      <c r="E29" s="734"/>
      <c r="F29" s="734"/>
      <c r="G29" s="734"/>
      <c r="H29" s="734"/>
      <c r="I29" s="734"/>
      <c r="J29" s="734"/>
      <c r="K29" s="734"/>
      <c r="L29" s="734"/>
      <c r="M29" s="734"/>
      <c r="N29" s="734"/>
      <c r="O29" s="734"/>
      <c r="P29" s="734"/>
      <c r="Q29" s="734"/>
      <c r="R29" s="734"/>
      <c r="S29" s="734"/>
      <c r="T29" s="734"/>
      <c r="U29" s="734"/>
    </row>
    <row r="30" spans="1:21">
      <c r="A30" s="734"/>
      <c r="B30" s="734"/>
      <c r="C30" s="734"/>
      <c r="D30" s="734"/>
      <c r="E30" s="734"/>
      <c r="F30" s="734"/>
      <c r="G30" s="734"/>
      <c r="H30" s="734"/>
      <c r="I30" s="734"/>
      <c r="J30" s="734"/>
      <c r="K30" s="734"/>
      <c r="L30" s="734"/>
      <c r="M30" s="734"/>
      <c r="N30" s="734"/>
      <c r="O30" s="734"/>
      <c r="P30" s="734"/>
      <c r="Q30" s="734"/>
      <c r="R30" s="734"/>
      <c r="S30" s="734"/>
      <c r="T30" s="734"/>
      <c r="U30" s="734"/>
    </row>
    <row r="31" spans="1:21">
      <c r="A31" s="734"/>
      <c r="B31" s="734"/>
      <c r="C31" s="734"/>
      <c r="D31" s="734"/>
      <c r="E31" s="734"/>
      <c r="F31" s="734"/>
      <c r="G31" s="734"/>
      <c r="H31" s="734"/>
      <c r="I31" s="734"/>
      <c r="J31" s="734"/>
      <c r="K31" s="734"/>
      <c r="L31" s="734"/>
      <c r="M31" s="734"/>
      <c r="N31" s="734"/>
      <c r="O31" s="734"/>
      <c r="P31" s="734"/>
      <c r="Q31" s="734"/>
      <c r="R31" s="734"/>
      <c r="S31" s="734"/>
      <c r="T31" s="734"/>
      <c r="U31" s="734"/>
    </row>
    <row r="32" spans="1:21">
      <c r="A32" s="734"/>
      <c r="B32" s="734"/>
      <c r="C32" s="734"/>
      <c r="D32" s="734"/>
      <c r="E32" s="734"/>
      <c r="F32" s="734"/>
      <c r="G32" s="734"/>
      <c r="H32" s="734"/>
      <c r="I32" s="734"/>
      <c r="J32" s="734"/>
      <c r="K32" s="734"/>
      <c r="L32" s="734"/>
      <c r="M32" s="734"/>
      <c r="N32" s="734"/>
      <c r="O32" s="734"/>
      <c r="P32" s="734"/>
      <c r="Q32" s="734"/>
      <c r="R32" s="734"/>
      <c r="S32" s="734"/>
      <c r="T32" s="734"/>
      <c r="U32" s="734"/>
    </row>
    <row r="33" spans="1:21">
      <c r="A33" s="734"/>
      <c r="B33" s="734"/>
      <c r="C33" s="734"/>
      <c r="D33" s="734"/>
      <c r="E33" s="734"/>
      <c r="F33" s="734"/>
      <c r="G33" s="734"/>
      <c r="H33" s="734"/>
      <c r="I33" s="734"/>
      <c r="J33" s="734"/>
      <c r="K33" s="734"/>
      <c r="L33" s="734"/>
      <c r="M33" s="734"/>
      <c r="N33" s="734"/>
      <c r="O33" s="734"/>
      <c r="P33" s="734"/>
      <c r="Q33" s="734"/>
      <c r="R33" s="734"/>
      <c r="S33" s="734"/>
      <c r="T33" s="734"/>
      <c r="U33" s="734"/>
    </row>
    <row r="34" spans="1:21">
      <c r="A34" s="734"/>
      <c r="B34" s="734"/>
      <c r="C34" s="734"/>
      <c r="D34" s="734"/>
      <c r="E34" s="734"/>
      <c r="F34" s="734"/>
      <c r="G34" s="734"/>
      <c r="H34" s="734"/>
      <c r="I34" s="734"/>
      <c r="J34" s="734"/>
      <c r="K34" s="734"/>
      <c r="L34" s="734"/>
      <c r="M34" s="734"/>
      <c r="N34" s="734"/>
      <c r="O34" s="734"/>
      <c r="P34" s="734"/>
      <c r="Q34" s="734"/>
      <c r="R34" s="734"/>
      <c r="S34" s="734"/>
      <c r="T34" s="734"/>
      <c r="U34" s="734"/>
    </row>
    <row r="35" spans="1:21">
      <c r="A35" s="734"/>
      <c r="B35" s="734"/>
      <c r="C35" s="734"/>
      <c r="D35" s="734"/>
      <c r="E35" s="734"/>
      <c r="F35" s="734"/>
      <c r="G35" s="734"/>
      <c r="H35" s="734"/>
      <c r="I35" s="734"/>
      <c r="J35" s="734"/>
      <c r="K35" s="734"/>
      <c r="L35" s="734"/>
      <c r="M35" s="734"/>
      <c r="N35" s="734"/>
      <c r="O35" s="734"/>
      <c r="P35" s="734"/>
      <c r="Q35" s="734"/>
      <c r="R35" s="734"/>
      <c r="S35" s="734"/>
      <c r="T35" s="734"/>
      <c r="U35" s="734"/>
    </row>
  </sheetData>
  <mergeCells count="2">
    <mergeCell ref="A1:A2"/>
    <mergeCell ref="U1:U2"/>
  </mergeCells>
  <phoneticPr fontId="83" type="noConversion"/>
  <printOptions horizontalCentered="1" verticalCentered="1"/>
  <pageMargins left="0.31496062992125984" right="0.31496062992125984" top="0.39370078740157483" bottom="0.39370078740157483" header="0.31496062992125984" footer="0.31496062992125984"/>
  <pageSetup paperSize="9" scale="71" orientation="landscape" horizontalDpi="300" verticalDpi="300" r:id="rId1"/>
  <headerFooter alignWithMargins="0">
    <oddHeader>&amp;C&amp;"Times New Roman,Félkövér dőlt"ZALAEGERSZEG MEGYEI JOGÚ VÁROS ÖNKORMÁNYZATA
VAGYONÁNAK ÖSSZETÉTELE 2016. XII. 31-ÉN&amp;R&amp;"Times New Roman,Félkövér dőlt"10. tábla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2:D37"/>
  <sheetViews>
    <sheetView topLeftCell="A4" workbookViewId="0">
      <selection activeCell="B15" sqref="B15"/>
    </sheetView>
  </sheetViews>
  <sheetFormatPr defaultColWidth="10.6640625" defaultRowHeight="12.75"/>
  <cols>
    <col min="1" max="1" width="75.1640625" style="736" customWidth="1"/>
    <col min="2" max="2" width="16" style="736" customWidth="1"/>
    <col min="3" max="3" width="12.6640625" style="736" customWidth="1"/>
    <col min="4" max="16384" width="10.6640625" style="736"/>
  </cols>
  <sheetData>
    <row r="2" spans="1:3" ht="73.5" customHeight="1">
      <c r="A2" s="735" t="s">
        <v>1011</v>
      </c>
      <c r="B2" s="735" t="s">
        <v>62</v>
      </c>
    </row>
    <row r="3" spans="1:3" ht="27" customHeight="1">
      <c r="A3" s="1106" t="s">
        <v>1823</v>
      </c>
      <c r="B3" s="735"/>
    </row>
    <row r="4" spans="1:3" s="740" customFormat="1" ht="24" customHeight="1">
      <c r="A4" s="737" t="s">
        <v>50</v>
      </c>
      <c r="B4" s="738">
        <v>205040</v>
      </c>
      <c r="C4" s="739"/>
    </row>
    <row r="5" spans="1:3" s="740" customFormat="1" ht="24" customHeight="1">
      <c r="A5" s="737" t="s">
        <v>51</v>
      </c>
      <c r="B5" s="738">
        <v>3131952</v>
      </c>
      <c r="C5" s="739"/>
    </row>
    <row r="6" spans="1:3" s="740" customFormat="1" ht="24" customHeight="1">
      <c r="A6" s="1017" t="s">
        <v>55</v>
      </c>
      <c r="B6" s="744">
        <f>SUM(B4:B5)</f>
        <v>3336992</v>
      </c>
      <c r="C6" s="739"/>
    </row>
    <row r="7" spans="1:3" ht="24" customHeight="1">
      <c r="A7" s="1194" t="s">
        <v>63</v>
      </c>
      <c r="B7" s="1195"/>
    </row>
    <row r="8" spans="1:3" s="740" customFormat="1" ht="24" customHeight="1">
      <c r="A8" s="737" t="s">
        <v>64</v>
      </c>
      <c r="B8" s="738">
        <v>20989037</v>
      </c>
    </row>
    <row r="9" spans="1:3" s="740" customFormat="1" ht="24" customHeight="1">
      <c r="A9" s="737" t="s">
        <v>65</v>
      </c>
      <c r="B9" s="738">
        <v>3393819</v>
      </c>
    </row>
    <row r="10" spans="1:3" s="740" customFormat="1" ht="24" customHeight="1">
      <c r="A10" s="746" t="s">
        <v>66</v>
      </c>
      <c r="B10" s="745">
        <f>SUM(B8:B9)</f>
        <v>24382856</v>
      </c>
    </row>
    <row r="11" spans="1:3" ht="24" customHeight="1">
      <c r="A11" s="737" t="s">
        <v>67</v>
      </c>
      <c r="B11" s="738">
        <v>-3067448</v>
      </c>
    </row>
    <row r="12" spans="1:3" s="740" customFormat="1" ht="24" customHeight="1">
      <c r="A12" s="741" t="s">
        <v>1580</v>
      </c>
      <c r="B12" s="738">
        <v>6574</v>
      </c>
    </row>
    <row r="13" spans="1:3" s="740" customFormat="1" ht="24" customHeight="1">
      <c r="A13" s="742" t="s">
        <v>1581</v>
      </c>
      <c r="B13" s="738">
        <v>3254</v>
      </c>
    </row>
    <row r="14" spans="1:3" s="740" customFormat="1" ht="24" customHeight="1">
      <c r="A14" s="742" t="s">
        <v>1824</v>
      </c>
      <c r="B14" s="738">
        <v>-205040</v>
      </c>
    </row>
    <row r="15" spans="1:3" s="740" customFormat="1" ht="24" customHeight="1">
      <c r="A15" s="743" t="s">
        <v>57</v>
      </c>
      <c r="B15" s="744">
        <f>SUM(B10:B14)</f>
        <v>21120196</v>
      </c>
    </row>
    <row r="16" spans="1:3" ht="24" customHeight="1">
      <c r="A16" s="1194" t="s">
        <v>68</v>
      </c>
      <c r="B16" s="1195"/>
    </row>
    <row r="17" spans="1:4" s="740" customFormat="1" ht="24" customHeight="1">
      <c r="A17" s="737" t="s">
        <v>69</v>
      </c>
      <c r="B17" s="738">
        <v>15275323</v>
      </c>
    </row>
    <row r="18" spans="1:4" s="740" customFormat="1" ht="24" customHeight="1">
      <c r="A18" s="737" t="s">
        <v>70</v>
      </c>
      <c r="B18" s="738">
        <v>73771</v>
      </c>
    </row>
    <row r="19" spans="1:4" s="740" customFormat="1" ht="24" customHeight="1">
      <c r="A19" s="746" t="s">
        <v>56</v>
      </c>
      <c r="B19" s="745">
        <f>SUM(B17:B18)</f>
        <v>15349094</v>
      </c>
    </row>
    <row r="20" spans="1:4" s="740" customFormat="1" ht="24" customHeight="1">
      <c r="A20" s="742" t="s">
        <v>1582</v>
      </c>
      <c r="B20" s="738">
        <v>-17752</v>
      </c>
    </row>
    <row r="21" spans="1:4" s="740" customFormat="1" ht="24" customHeight="1">
      <c r="A21" s="742" t="s">
        <v>1583</v>
      </c>
      <c r="B21" s="738">
        <v>-148</v>
      </c>
    </row>
    <row r="22" spans="1:4" s="740" customFormat="1" ht="24" customHeight="1">
      <c r="A22" s="742" t="s">
        <v>1584</v>
      </c>
      <c r="B22" s="738">
        <v>73</v>
      </c>
    </row>
    <row r="23" spans="1:4" s="740" customFormat="1" ht="24" customHeight="1">
      <c r="A23" s="743" t="s">
        <v>58</v>
      </c>
      <c r="B23" s="744">
        <f>SUM(B19:B22)</f>
        <v>15331267</v>
      </c>
    </row>
    <row r="24" spans="1:4" s="740" customFormat="1" ht="24" customHeight="1">
      <c r="A24" s="743" t="s">
        <v>1822</v>
      </c>
      <c r="B24" s="744"/>
    </row>
    <row r="25" spans="1:4" s="740" customFormat="1" ht="24" customHeight="1">
      <c r="A25" s="737" t="s">
        <v>52</v>
      </c>
      <c r="B25" s="738">
        <v>0</v>
      </c>
    </row>
    <row r="26" spans="1:4" s="740" customFormat="1" ht="24" customHeight="1">
      <c r="A26" s="737" t="s">
        <v>53</v>
      </c>
      <c r="B26" s="738">
        <v>9125921</v>
      </c>
      <c r="D26" s="739"/>
    </row>
    <row r="27" spans="1:4" ht="24" customHeight="1">
      <c r="A27" s="743" t="s">
        <v>54</v>
      </c>
      <c r="B27" s="744">
        <f>SUM(B25:B26)</f>
        <v>9125921</v>
      </c>
    </row>
    <row r="28" spans="1:4">
      <c r="A28" s="747"/>
      <c r="B28" s="747"/>
    </row>
    <row r="29" spans="1:4">
      <c r="A29" s="747"/>
      <c r="B29" s="747"/>
    </row>
    <row r="30" spans="1:4">
      <c r="A30" s="747"/>
      <c r="B30" s="747"/>
    </row>
    <row r="31" spans="1:4">
      <c r="A31" s="747"/>
      <c r="B31" s="747"/>
    </row>
    <row r="32" spans="1:4">
      <c r="A32" s="747"/>
      <c r="B32" s="747"/>
    </row>
    <row r="33" spans="2:2">
      <c r="B33" s="747"/>
    </row>
    <row r="34" spans="2:2">
      <c r="B34" s="747"/>
    </row>
    <row r="35" spans="2:2">
      <c r="B35" s="747"/>
    </row>
    <row r="36" spans="2:2">
      <c r="B36" s="747"/>
    </row>
    <row r="37" spans="2:2">
      <c r="B37" s="747"/>
    </row>
  </sheetData>
  <mergeCells count="2">
    <mergeCell ref="A16:B16"/>
    <mergeCell ref="A7:B7"/>
  </mergeCells>
  <phoneticPr fontId="5" type="noConversion"/>
  <pageMargins left="0.75" right="0.75" top="1" bottom="1" header="0.5" footer="0.5"/>
  <pageSetup paperSize="9" orientation="portrait" horizontalDpi="300" verticalDpi="300" r:id="rId1"/>
  <headerFooter alignWithMargins="0">
    <oddHeader>&amp;C&amp;"Times New Roman CE,Félkövér dőlt"&amp;11Zalaegerszeg Megyei Jogú Város Önkormányzata 
pénzeszközeinek változása  2016. évben&amp;R&amp;"Times New Roman CE,Félkövér dőlt"10.a tábla
Adatok: ezerFt-ban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6"/>
  <sheetViews>
    <sheetView workbookViewId="0">
      <pane ySplit="2" topLeftCell="A6" activePane="bottomLeft" state="frozen"/>
      <selection activeCell="A26" sqref="A26"/>
      <selection pane="bottomLeft" activeCell="N13" sqref="N13"/>
    </sheetView>
  </sheetViews>
  <sheetFormatPr defaultRowHeight="12.75"/>
  <cols>
    <col min="1" max="1" width="24.83203125" style="661" customWidth="1"/>
    <col min="2" max="2" width="14.33203125" style="661" customWidth="1"/>
    <col min="3" max="3" width="10.33203125" style="661" customWidth="1"/>
    <col min="4" max="4" width="11.33203125" style="661" customWidth="1"/>
    <col min="5" max="5" width="13.5" style="661" customWidth="1"/>
    <col min="6" max="6" width="7.83203125" style="661" customWidth="1"/>
    <col min="7" max="7" width="10.5" style="661" customWidth="1"/>
    <col min="8" max="8" width="13.33203125" style="661" customWidth="1"/>
    <col min="9" max="9" width="11" style="661" customWidth="1"/>
    <col min="10" max="10" width="12.33203125" style="661" customWidth="1"/>
    <col min="11" max="11" width="12.1640625" style="661" customWidth="1"/>
    <col min="12" max="12" width="12.33203125" style="661" customWidth="1"/>
    <col min="13" max="16384" width="9.33203125" style="661"/>
  </cols>
  <sheetData>
    <row r="1" spans="1:12">
      <c r="A1" s="1196" t="s">
        <v>1011</v>
      </c>
      <c r="B1" s="720" t="s">
        <v>71</v>
      </c>
      <c r="C1" s="720" t="s">
        <v>72</v>
      </c>
      <c r="D1" s="720" t="s">
        <v>73</v>
      </c>
      <c r="E1" s="720" t="s">
        <v>74</v>
      </c>
      <c r="F1" s="720" t="s">
        <v>75</v>
      </c>
      <c r="G1" s="720" t="s">
        <v>76</v>
      </c>
      <c r="H1" s="721" t="s">
        <v>77</v>
      </c>
      <c r="I1" s="721" t="s">
        <v>78</v>
      </c>
      <c r="J1" s="721" t="s">
        <v>79</v>
      </c>
      <c r="K1" s="721" t="s">
        <v>80</v>
      </c>
      <c r="L1" s="1198" t="s">
        <v>81</v>
      </c>
    </row>
    <row r="2" spans="1:12" ht="125.25" customHeight="1">
      <c r="A2" s="1197"/>
      <c r="B2" s="748" t="s">
        <v>82</v>
      </c>
      <c r="C2" s="748" t="s">
        <v>83</v>
      </c>
      <c r="D2" s="749" t="s">
        <v>981</v>
      </c>
      <c r="E2" s="748" t="s">
        <v>84</v>
      </c>
      <c r="F2" s="748" t="s">
        <v>85</v>
      </c>
      <c r="G2" s="748" t="s">
        <v>86</v>
      </c>
      <c r="H2" s="725" t="s">
        <v>87</v>
      </c>
      <c r="I2" s="292" t="s">
        <v>88</v>
      </c>
      <c r="J2" s="725" t="s">
        <v>89</v>
      </c>
      <c r="K2" s="725" t="s">
        <v>90</v>
      </c>
      <c r="L2" s="1199"/>
    </row>
    <row r="3" spans="1:12">
      <c r="A3" s="277" t="s">
        <v>913</v>
      </c>
      <c r="B3" s="750">
        <v>1030697</v>
      </c>
      <c r="C3" s="751"/>
      <c r="D3" s="750">
        <v>151409</v>
      </c>
      <c r="E3" s="750">
        <v>-823314</v>
      </c>
      <c r="F3" s="750"/>
      <c r="G3" s="750">
        <v>-27505</v>
      </c>
      <c r="H3" s="750">
        <f t="shared" ref="H3:H21" si="0">SUM(B3:G3)</f>
        <v>331287</v>
      </c>
      <c r="I3" s="728">
        <v>10070</v>
      </c>
      <c r="J3" s="751"/>
      <c r="K3" s="751">
        <v>96149</v>
      </c>
      <c r="L3" s="751">
        <f t="shared" ref="L3:L21" si="1">SUM(H3:K3)</f>
        <v>437506</v>
      </c>
    </row>
    <row r="4" spans="1:12" ht="25.5" customHeight="1">
      <c r="A4" s="277" t="s">
        <v>1968</v>
      </c>
      <c r="B4" s="728"/>
      <c r="C4" s="728">
        <v>3664489</v>
      </c>
      <c r="D4" s="728"/>
      <c r="E4" s="728"/>
      <c r="F4" s="728"/>
      <c r="G4" s="728">
        <v>-64581</v>
      </c>
      <c r="H4" s="750">
        <f t="shared" si="0"/>
        <v>3599908</v>
      </c>
      <c r="I4" s="728"/>
      <c r="J4" s="751"/>
      <c r="K4" s="751">
        <v>321914</v>
      </c>
      <c r="L4" s="945">
        <f t="shared" si="1"/>
        <v>3921822</v>
      </c>
    </row>
    <row r="5" spans="1:12" ht="25.5" customHeight="1">
      <c r="A5" s="277" t="s">
        <v>914</v>
      </c>
      <c r="B5" s="728">
        <v>5148195</v>
      </c>
      <c r="C5" s="728">
        <v>-3783658</v>
      </c>
      <c r="D5" s="728">
        <v>41023</v>
      </c>
      <c r="E5" s="728">
        <v>-1469799</v>
      </c>
      <c r="F5" s="728"/>
      <c r="G5" s="728">
        <v>16815</v>
      </c>
      <c r="H5" s="750">
        <f t="shared" si="0"/>
        <v>-47424</v>
      </c>
      <c r="I5" s="728">
        <v>67300</v>
      </c>
      <c r="J5" s="751"/>
      <c r="K5" s="751">
        <v>31872</v>
      </c>
      <c r="L5" s="945">
        <f t="shared" si="1"/>
        <v>51748</v>
      </c>
    </row>
    <row r="6" spans="1:12" ht="23.25" customHeight="1">
      <c r="A6" s="277" t="s">
        <v>915</v>
      </c>
      <c r="B6" s="728">
        <v>814062</v>
      </c>
      <c r="C6" s="728">
        <v>-3458</v>
      </c>
      <c r="D6" s="728">
        <v>86</v>
      </c>
      <c r="E6" s="728">
        <v>-113276</v>
      </c>
      <c r="F6" s="728"/>
      <c r="G6" s="728">
        <v>5613</v>
      </c>
      <c r="H6" s="750">
        <f t="shared" si="0"/>
        <v>703027</v>
      </c>
      <c r="I6" s="728">
        <v>3891</v>
      </c>
      <c r="J6" s="751"/>
      <c r="K6" s="751">
        <v>33854</v>
      </c>
      <c r="L6" s="945">
        <f t="shared" si="1"/>
        <v>740772</v>
      </c>
    </row>
    <row r="7" spans="1:12" ht="38.25">
      <c r="A7" s="281" t="s">
        <v>1970</v>
      </c>
      <c r="B7" s="728">
        <v>700220</v>
      </c>
      <c r="C7" s="728">
        <v>-1763</v>
      </c>
      <c r="D7" s="728">
        <v>56711</v>
      </c>
      <c r="E7" s="728">
        <v>-128141</v>
      </c>
      <c r="F7" s="728"/>
      <c r="G7" s="728">
        <v>-36710</v>
      </c>
      <c r="H7" s="750">
        <f t="shared" si="0"/>
        <v>590317</v>
      </c>
      <c r="I7" s="728">
        <v>8161</v>
      </c>
      <c r="J7" s="751"/>
      <c r="K7" s="751">
        <v>47642</v>
      </c>
      <c r="L7" s="751">
        <f t="shared" si="1"/>
        <v>646120</v>
      </c>
    </row>
    <row r="8" spans="1:12" ht="25.5">
      <c r="A8" s="281" t="s">
        <v>1969</v>
      </c>
      <c r="B8" s="728"/>
      <c r="C8" s="728">
        <v>-164</v>
      </c>
      <c r="D8" s="728">
        <v>6184</v>
      </c>
      <c r="E8" s="728">
        <v>-10419</v>
      </c>
      <c r="F8" s="728"/>
      <c r="G8" s="728">
        <v>18356</v>
      </c>
      <c r="H8" s="750">
        <f t="shared" si="0"/>
        <v>13957</v>
      </c>
      <c r="I8" s="728">
        <v>265</v>
      </c>
      <c r="J8" s="751"/>
      <c r="K8" s="751">
        <v>8670</v>
      </c>
      <c r="L8" s="751">
        <f t="shared" si="1"/>
        <v>22892</v>
      </c>
    </row>
    <row r="9" spans="1:12" ht="25.5">
      <c r="A9" s="281" t="s">
        <v>916</v>
      </c>
      <c r="B9" s="728">
        <v>338747</v>
      </c>
      <c r="C9" s="728">
        <v>3529</v>
      </c>
      <c r="D9" s="728">
        <v>718</v>
      </c>
      <c r="E9" s="728">
        <v>-80004</v>
      </c>
      <c r="F9" s="728"/>
      <c r="G9" s="728">
        <v>-7111</v>
      </c>
      <c r="H9" s="750">
        <f t="shared" si="0"/>
        <v>255879</v>
      </c>
      <c r="I9" s="728">
        <v>4011</v>
      </c>
      <c r="J9" s="751"/>
      <c r="K9" s="751">
        <v>29474</v>
      </c>
      <c r="L9" s="751">
        <f t="shared" si="1"/>
        <v>289364</v>
      </c>
    </row>
    <row r="10" spans="1:12" ht="25.5">
      <c r="A10" s="281" t="s">
        <v>917</v>
      </c>
      <c r="B10" s="728">
        <v>265813</v>
      </c>
      <c r="C10" s="728">
        <v>14716</v>
      </c>
      <c r="D10" s="728">
        <v>1202</v>
      </c>
      <c r="E10" s="728">
        <v>-86897</v>
      </c>
      <c r="F10" s="728"/>
      <c r="G10" s="728">
        <v>13194</v>
      </c>
      <c r="H10" s="750">
        <f t="shared" si="0"/>
        <v>208028</v>
      </c>
      <c r="I10" s="728">
        <v>4212</v>
      </c>
      <c r="J10" s="751"/>
      <c r="K10" s="751">
        <v>30247</v>
      </c>
      <c r="L10" s="751">
        <f t="shared" si="1"/>
        <v>242487</v>
      </c>
    </row>
    <row r="11" spans="1:12" ht="25.5">
      <c r="A11" s="281" t="s">
        <v>918</v>
      </c>
      <c r="B11" s="728">
        <v>303656</v>
      </c>
      <c r="C11" s="728">
        <v>14292</v>
      </c>
      <c r="D11" s="728">
        <v>604</v>
      </c>
      <c r="E11" s="728">
        <v>-64267</v>
      </c>
      <c r="F11" s="728"/>
      <c r="G11" s="728">
        <v>-7556</v>
      </c>
      <c r="H11" s="750">
        <f t="shared" si="0"/>
        <v>246729</v>
      </c>
      <c r="I11" s="728">
        <v>4550</v>
      </c>
      <c r="J11" s="751"/>
      <c r="K11" s="751">
        <v>21965</v>
      </c>
      <c r="L11" s="945">
        <f t="shared" si="1"/>
        <v>273244</v>
      </c>
    </row>
    <row r="12" spans="1:12" ht="25.5">
      <c r="A12" s="281" t="s">
        <v>919</v>
      </c>
      <c r="B12" s="728">
        <v>331971</v>
      </c>
      <c r="C12" s="728">
        <v>13751</v>
      </c>
      <c r="D12" s="728">
        <v>431</v>
      </c>
      <c r="E12" s="728">
        <v>-77590</v>
      </c>
      <c r="F12" s="728"/>
      <c r="G12" s="728">
        <v>-10447</v>
      </c>
      <c r="H12" s="750">
        <f t="shared" si="0"/>
        <v>258116</v>
      </c>
      <c r="I12" s="728">
        <v>3714</v>
      </c>
      <c r="J12" s="751"/>
      <c r="K12" s="751">
        <v>48867</v>
      </c>
      <c r="L12" s="751">
        <f t="shared" si="1"/>
        <v>310697</v>
      </c>
    </row>
    <row r="13" spans="1:12" ht="25.5">
      <c r="A13" s="283" t="s">
        <v>928</v>
      </c>
      <c r="B13" s="728"/>
      <c r="C13" s="728"/>
      <c r="D13" s="728"/>
      <c r="E13" s="728">
        <v>-2321</v>
      </c>
      <c r="F13" s="728"/>
      <c r="G13" s="728">
        <v>262</v>
      </c>
      <c r="H13" s="750">
        <f t="shared" si="0"/>
        <v>-2059</v>
      </c>
      <c r="I13" s="728"/>
      <c r="J13" s="751"/>
      <c r="K13" s="751">
        <v>3201</v>
      </c>
      <c r="L13" s="945">
        <f t="shared" si="1"/>
        <v>1142</v>
      </c>
    </row>
    <row r="14" spans="1:12">
      <c r="A14" s="281" t="s">
        <v>920</v>
      </c>
      <c r="B14" s="728">
        <v>1295260</v>
      </c>
      <c r="C14" s="728">
        <v>319822</v>
      </c>
      <c r="D14" s="728">
        <v>5315</v>
      </c>
      <c r="E14" s="728">
        <v>-300452</v>
      </c>
      <c r="F14" s="728"/>
      <c r="G14" s="728">
        <v>-36485</v>
      </c>
      <c r="H14" s="750">
        <f t="shared" si="0"/>
        <v>1283460</v>
      </c>
      <c r="I14" s="728">
        <v>15</v>
      </c>
      <c r="J14" s="751"/>
      <c r="K14" s="751">
        <v>12115</v>
      </c>
      <c r="L14" s="751">
        <f t="shared" si="1"/>
        <v>1295590</v>
      </c>
    </row>
    <row r="15" spans="1:12" ht="38.25">
      <c r="A15" s="281" t="s">
        <v>921</v>
      </c>
      <c r="B15" s="728">
        <v>4543</v>
      </c>
      <c r="C15" s="753">
        <v>981</v>
      </c>
      <c r="D15" s="728">
        <v>1285</v>
      </c>
      <c r="E15" s="753">
        <v>-4967</v>
      </c>
      <c r="F15" s="728"/>
      <c r="G15" s="728">
        <v>-541</v>
      </c>
      <c r="H15" s="750">
        <f t="shared" si="0"/>
        <v>1301</v>
      </c>
      <c r="I15" s="728"/>
      <c r="J15" s="751"/>
      <c r="K15" s="751">
        <v>1282</v>
      </c>
      <c r="L15" s="945">
        <f t="shared" si="1"/>
        <v>2583</v>
      </c>
    </row>
    <row r="16" spans="1:12" ht="25.5">
      <c r="A16" s="281" t="s">
        <v>922</v>
      </c>
      <c r="B16" s="753">
        <v>223724</v>
      </c>
      <c r="C16" s="753"/>
      <c r="D16" s="728">
        <v>9312</v>
      </c>
      <c r="E16" s="753">
        <v>-167638</v>
      </c>
      <c r="F16" s="753"/>
      <c r="G16" s="753">
        <v>-10823</v>
      </c>
      <c r="H16" s="750">
        <v>54576</v>
      </c>
      <c r="I16" s="728">
        <v>19000</v>
      </c>
      <c r="J16" s="751"/>
      <c r="K16" s="751">
        <v>16561</v>
      </c>
      <c r="L16" s="945">
        <f t="shared" si="1"/>
        <v>90137</v>
      </c>
    </row>
    <row r="17" spans="1:12">
      <c r="A17" s="281" t="s">
        <v>923</v>
      </c>
      <c r="B17" s="753">
        <v>620444</v>
      </c>
      <c r="C17" s="753">
        <v>-17366</v>
      </c>
      <c r="D17" s="728">
        <v>39258</v>
      </c>
      <c r="E17" s="753">
        <v>-196105</v>
      </c>
      <c r="F17" s="753"/>
      <c r="G17" s="753">
        <v>-64971</v>
      </c>
      <c r="H17" s="750">
        <v>381259</v>
      </c>
      <c r="I17" s="728">
        <v>57910</v>
      </c>
      <c r="J17" s="751"/>
      <c r="K17" s="751">
        <v>9950</v>
      </c>
      <c r="L17" s="945">
        <f t="shared" si="1"/>
        <v>449119</v>
      </c>
    </row>
    <row r="18" spans="1:12">
      <c r="A18" s="281" t="s">
        <v>924</v>
      </c>
      <c r="B18" s="753">
        <v>767802</v>
      </c>
      <c r="C18" s="753"/>
      <c r="D18" s="728">
        <v>2026</v>
      </c>
      <c r="E18" s="753">
        <v>-366862</v>
      </c>
      <c r="F18" s="753"/>
      <c r="G18" s="753">
        <v>-10580</v>
      </c>
      <c r="H18" s="750">
        <f t="shared" si="0"/>
        <v>392386</v>
      </c>
      <c r="I18" s="728">
        <v>20478</v>
      </c>
      <c r="J18" s="751"/>
      <c r="K18" s="751">
        <v>72816</v>
      </c>
      <c r="L18" s="751">
        <f t="shared" si="1"/>
        <v>485680</v>
      </c>
    </row>
    <row r="19" spans="1:12">
      <c r="A19" s="281" t="s">
        <v>925</v>
      </c>
      <c r="B19" s="753">
        <v>31672</v>
      </c>
      <c r="C19" s="753"/>
      <c r="D19" s="728">
        <v>4861</v>
      </c>
      <c r="E19" s="753">
        <v>-24499</v>
      </c>
      <c r="F19" s="753"/>
      <c r="G19" s="753">
        <v>-6594</v>
      </c>
      <c r="H19" s="750">
        <f t="shared" si="0"/>
        <v>5440</v>
      </c>
      <c r="I19" s="728">
        <v>2235</v>
      </c>
      <c r="J19" s="751"/>
      <c r="K19" s="751">
        <v>15131</v>
      </c>
      <c r="L19" s="751">
        <f t="shared" si="1"/>
        <v>22806</v>
      </c>
    </row>
    <row r="20" spans="1:12" ht="25.5">
      <c r="A20" s="281" t="s">
        <v>926</v>
      </c>
      <c r="B20" s="753">
        <v>2065771</v>
      </c>
      <c r="C20" s="753">
        <v>242082</v>
      </c>
      <c r="D20" s="728">
        <v>22611</v>
      </c>
      <c r="E20" s="753">
        <v>-427722</v>
      </c>
      <c r="F20" s="753"/>
      <c r="G20" s="753">
        <v>-28451</v>
      </c>
      <c r="H20" s="750">
        <f t="shared" si="0"/>
        <v>1874291</v>
      </c>
      <c r="I20" s="728">
        <v>7497</v>
      </c>
      <c r="J20" s="751"/>
      <c r="K20" s="751">
        <v>7809</v>
      </c>
      <c r="L20" s="751">
        <f t="shared" si="1"/>
        <v>1889597</v>
      </c>
    </row>
    <row r="21" spans="1:12">
      <c r="A21" s="283" t="s">
        <v>927</v>
      </c>
      <c r="B21" s="753">
        <v>507122</v>
      </c>
      <c r="C21" s="753">
        <v>-28198</v>
      </c>
      <c r="D21" s="728">
        <v>24668</v>
      </c>
      <c r="E21" s="753">
        <v>-84996</v>
      </c>
      <c r="F21" s="753"/>
      <c r="G21" s="753">
        <v>-5117</v>
      </c>
      <c r="H21" s="750">
        <f t="shared" si="0"/>
        <v>413479</v>
      </c>
      <c r="I21" s="728">
        <v>3246</v>
      </c>
      <c r="J21" s="751"/>
      <c r="K21" s="751">
        <v>61295</v>
      </c>
      <c r="L21" s="945">
        <f t="shared" si="1"/>
        <v>478020</v>
      </c>
    </row>
    <row r="22" spans="1:12">
      <c r="A22" s="754" t="s">
        <v>1555</v>
      </c>
      <c r="B22" s="681">
        <f t="shared" ref="B22:L22" si="2">SUM(B3:B21)</f>
        <v>14449699</v>
      </c>
      <c r="C22" s="681">
        <f t="shared" si="2"/>
        <v>439055</v>
      </c>
      <c r="D22" s="681">
        <f t="shared" si="2"/>
        <v>367704</v>
      </c>
      <c r="E22" s="681">
        <f t="shared" si="2"/>
        <v>-4429269</v>
      </c>
      <c r="F22" s="681">
        <f t="shared" si="2"/>
        <v>0</v>
      </c>
      <c r="G22" s="681">
        <f t="shared" si="2"/>
        <v>-263232</v>
      </c>
      <c r="H22" s="681">
        <f t="shared" si="2"/>
        <v>10563957</v>
      </c>
      <c r="I22" s="681">
        <f t="shared" si="2"/>
        <v>216555</v>
      </c>
      <c r="J22" s="681">
        <f t="shared" si="2"/>
        <v>0</v>
      </c>
      <c r="K22" s="681">
        <f t="shared" si="2"/>
        <v>870814</v>
      </c>
      <c r="L22" s="681">
        <f t="shared" si="2"/>
        <v>11651326</v>
      </c>
    </row>
    <row r="23" spans="1:12">
      <c r="A23" s="755" t="s">
        <v>1296</v>
      </c>
      <c r="B23" s="753">
        <v>109313293</v>
      </c>
      <c r="C23" s="753">
        <v>92529</v>
      </c>
      <c r="D23" s="728">
        <v>3597875</v>
      </c>
      <c r="E23" s="753">
        <v>-12812379</v>
      </c>
      <c r="F23" s="753"/>
      <c r="G23" s="753">
        <v>-475377</v>
      </c>
      <c r="H23" s="750">
        <f>SUM(B23:G23)</f>
        <v>99715941</v>
      </c>
      <c r="I23" s="728">
        <v>975449</v>
      </c>
      <c r="J23" s="751"/>
      <c r="K23" s="751">
        <v>14181174</v>
      </c>
      <c r="L23" s="751">
        <f>SUM(H23:K23)</f>
        <v>114872564</v>
      </c>
    </row>
    <row r="24" spans="1:12">
      <c r="A24" s="754" t="s">
        <v>210</v>
      </c>
      <c r="B24" s="681">
        <f t="shared" ref="B24:L24" si="3">SUM(B22:B23)</f>
        <v>123762992</v>
      </c>
      <c r="C24" s="681">
        <f t="shared" si="3"/>
        <v>531584</v>
      </c>
      <c r="D24" s="681">
        <f t="shared" si="3"/>
        <v>3965579</v>
      </c>
      <c r="E24" s="681">
        <f t="shared" si="3"/>
        <v>-17241648</v>
      </c>
      <c r="F24" s="681">
        <f t="shared" si="3"/>
        <v>0</v>
      </c>
      <c r="G24" s="681">
        <f t="shared" si="3"/>
        <v>-738609</v>
      </c>
      <c r="H24" s="681">
        <f t="shared" si="3"/>
        <v>110279898</v>
      </c>
      <c r="I24" s="681">
        <f t="shared" si="3"/>
        <v>1192004</v>
      </c>
      <c r="J24" s="681">
        <f t="shared" si="3"/>
        <v>0</v>
      </c>
      <c r="K24" s="681">
        <f t="shared" si="3"/>
        <v>15051988</v>
      </c>
      <c r="L24" s="681">
        <f t="shared" si="3"/>
        <v>126523890</v>
      </c>
    </row>
    <row r="25" spans="1:12">
      <c r="A25" s="756"/>
      <c r="B25" s="756"/>
      <c r="C25" s="756"/>
      <c r="D25" s="756"/>
      <c r="E25" s="756"/>
      <c r="F25" s="756"/>
      <c r="G25" s="756"/>
      <c r="H25" s="756"/>
      <c r="I25" s="756"/>
    </row>
    <row r="26" spans="1:12">
      <c r="A26" s="756"/>
      <c r="B26" s="756"/>
      <c r="C26" s="756"/>
      <c r="D26" s="756"/>
      <c r="E26" s="756"/>
      <c r="F26" s="756"/>
      <c r="G26" s="756"/>
      <c r="H26" s="756"/>
      <c r="I26" s="756"/>
    </row>
    <row r="27" spans="1:12">
      <c r="A27" s="756"/>
      <c r="B27" s="756"/>
      <c r="C27" s="756"/>
      <c r="D27" s="756"/>
      <c r="E27" s="756"/>
      <c r="F27" s="756"/>
      <c r="G27" s="756"/>
      <c r="H27" s="756"/>
      <c r="I27" s="756"/>
    </row>
    <row r="28" spans="1:12">
      <c r="A28" s="756"/>
      <c r="B28" s="756"/>
      <c r="C28" s="756"/>
      <c r="D28" s="756"/>
      <c r="E28" s="756"/>
      <c r="F28" s="756"/>
      <c r="G28" s="756"/>
      <c r="H28" s="756"/>
      <c r="I28" s="756"/>
    </row>
    <row r="29" spans="1:12">
      <c r="A29" s="756"/>
      <c r="B29" s="756"/>
      <c r="C29" s="756"/>
      <c r="D29" s="756"/>
      <c r="E29" s="756"/>
      <c r="F29" s="756"/>
      <c r="G29" s="756"/>
      <c r="H29" s="756"/>
      <c r="I29" s="756"/>
    </row>
    <row r="30" spans="1:12">
      <c r="A30" s="756"/>
      <c r="B30" s="756"/>
      <c r="C30" s="756"/>
      <c r="D30" s="756"/>
      <c r="E30" s="756"/>
      <c r="F30" s="756"/>
      <c r="G30" s="756"/>
      <c r="H30" s="756"/>
      <c r="I30" s="756"/>
    </row>
    <row r="31" spans="1:12">
      <c r="A31" s="757"/>
      <c r="B31" s="757"/>
      <c r="C31" s="757"/>
      <c r="D31" s="757"/>
      <c r="E31" s="757"/>
      <c r="F31" s="757"/>
      <c r="G31" s="757"/>
      <c r="H31" s="757"/>
      <c r="I31" s="757"/>
    </row>
    <row r="32" spans="1:12">
      <c r="A32" s="757"/>
      <c r="B32" s="757"/>
      <c r="C32" s="757"/>
      <c r="D32" s="757"/>
      <c r="E32" s="757"/>
      <c r="F32" s="757"/>
      <c r="G32" s="757"/>
      <c r="H32" s="757"/>
      <c r="I32" s="757"/>
    </row>
    <row r="33" spans="1:9">
      <c r="A33" s="757"/>
      <c r="B33" s="757"/>
      <c r="C33" s="757"/>
      <c r="D33" s="757"/>
      <c r="E33" s="757"/>
      <c r="F33" s="757"/>
      <c r="G33" s="757"/>
      <c r="H33" s="757"/>
      <c r="I33" s="757"/>
    </row>
    <row r="34" spans="1:9">
      <c r="A34" s="757"/>
      <c r="B34" s="757"/>
      <c r="C34" s="757"/>
      <c r="D34" s="757"/>
      <c r="E34" s="757"/>
      <c r="F34" s="757"/>
      <c r="G34" s="757"/>
      <c r="H34" s="757"/>
      <c r="I34" s="757"/>
    </row>
    <row r="35" spans="1:9">
      <c r="A35" s="757"/>
      <c r="B35" s="757"/>
      <c r="C35" s="757"/>
      <c r="D35" s="757"/>
      <c r="E35" s="757"/>
      <c r="F35" s="757"/>
      <c r="G35" s="757"/>
      <c r="H35" s="757"/>
      <c r="I35" s="757"/>
    </row>
    <row r="36" spans="1:9">
      <c r="A36" s="757"/>
      <c r="B36" s="757"/>
      <c r="C36" s="757"/>
      <c r="D36" s="757"/>
      <c r="E36" s="757"/>
      <c r="F36" s="757"/>
      <c r="G36" s="757"/>
      <c r="H36" s="757"/>
      <c r="I36" s="757"/>
    </row>
  </sheetData>
  <mergeCells count="2">
    <mergeCell ref="A1:A2"/>
    <mergeCell ref="L1:L2"/>
  </mergeCells>
  <phoneticPr fontId="83" type="noConversion"/>
  <printOptions horizontalCentered="1" verticalCentered="1"/>
  <pageMargins left="0.19685039370078741" right="0.19685039370078741" top="0.39370078740157483" bottom="0.19685039370078741" header="0.31496062992125984" footer="0.31496062992125984"/>
  <pageSetup paperSize="9" scale="74" orientation="landscape" horizontalDpi="300" verticalDpi="300" r:id="rId1"/>
  <headerFooter alignWithMargins="0">
    <oddHeader>&amp;C&amp;"Times New Roman,Félkövér dőlt"ZALAEGERSZEG MEGYEI JOGÚ VÁROS ÖNKORMÁNYZATA
VAGYONÁNAK FORRÁSAI 2016. XII. 31-én&amp;R&amp;"Times New Roman,Félkövér dőlt"11.  tábla
Adatok : ezer Ft-ban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5"/>
  <sheetViews>
    <sheetView zoomScale="95" workbookViewId="0">
      <pane ySplit="3" topLeftCell="A6" activePane="bottomLeft" state="frozen"/>
      <selection pane="bottomLeft" activeCell="J25" sqref="J25"/>
    </sheetView>
  </sheetViews>
  <sheetFormatPr defaultRowHeight="12.75"/>
  <cols>
    <col min="1" max="1" width="20.5" style="758" customWidth="1"/>
    <col min="2" max="2" width="8" style="758" customWidth="1"/>
    <col min="3" max="3" width="7.1640625" style="758" customWidth="1"/>
    <col min="4" max="4" width="8" style="771" customWidth="1"/>
    <col min="5" max="5" width="7.6640625" style="758" customWidth="1"/>
    <col min="6" max="6" width="11.83203125" style="758" customWidth="1"/>
    <col min="7" max="7" width="10.1640625" style="758" customWidth="1"/>
    <col min="8" max="8" width="10.1640625" style="771" customWidth="1"/>
    <col min="9" max="9" width="10.33203125" style="758" customWidth="1"/>
    <col min="10" max="10" width="8.33203125" style="758" customWidth="1"/>
    <col min="11" max="11" width="9.6640625" style="771" customWidth="1"/>
    <col min="12" max="12" width="12.33203125" style="771" customWidth="1"/>
    <col min="13" max="13" width="10.6640625" style="771" customWidth="1"/>
    <col min="14" max="14" width="4.33203125" style="771" customWidth="1"/>
    <col min="15" max="15" width="10.6640625" style="758" customWidth="1"/>
    <col min="16" max="16" width="11" style="758" customWidth="1"/>
    <col min="17" max="17" width="10.5" style="771" customWidth="1"/>
    <col min="18" max="18" width="10.83203125" style="771" customWidth="1"/>
    <col min="19" max="19" width="8" style="758" customWidth="1"/>
    <col min="20" max="20" width="10.1640625" style="758" customWidth="1"/>
    <col min="21" max="21" width="11.1640625" style="771" customWidth="1"/>
    <col min="22" max="22" width="12.1640625" style="758" customWidth="1"/>
    <col min="23" max="16384" width="9.33203125" style="758"/>
  </cols>
  <sheetData>
    <row r="1" spans="1:22" ht="15" customHeight="1">
      <c r="A1" s="1206" t="s">
        <v>1011</v>
      </c>
      <c r="B1" s="1215" t="s">
        <v>1460</v>
      </c>
      <c r="C1" s="1216"/>
      <c r="D1" s="1216"/>
      <c r="E1" s="1217"/>
      <c r="F1" s="1209" t="s">
        <v>1464</v>
      </c>
      <c r="G1" s="1210"/>
      <c r="H1" s="1210"/>
      <c r="I1" s="1210"/>
      <c r="J1" s="1210"/>
      <c r="K1" s="1210"/>
      <c r="L1" s="1210"/>
      <c r="M1" s="1210"/>
      <c r="N1" s="1210"/>
      <c r="O1" s="1210"/>
      <c r="P1" s="1210"/>
      <c r="Q1" s="1210"/>
      <c r="R1" s="1211"/>
      <c r="S1" s="1200" t="s">
        <v>91</v>
      </c>
      <c r="T1" s="1201"/>
      <c r="U1" s="1201"/>
      <c r="V1" s="1202"/>
    </row>
    <row r="2" spans="1:22" ht="21" customHeight="1">
      <c r="A2" s="1207"/>
      <c r="B2" s="1218"/>
      <c r="C2" s="1218"/>
      <c r="D2" s="1218"/>
      <c r="E2" s="1219"/>
      <c r="F2" s="1220" t="s">
        <v>92</v>
      </c>
      <c r="G2" s="1221"/>
      <c r="H2" s="1222"/>
      <c r="I2" s="1220" t="s">
        <v>1462</v>
      </c>
      <c r="J2" s="1221"/>
      <c r="K2" s="1222"/>
      <c r="L2" s="1223" t="s">
        <v>93</v>
      </c>
      <c r="M2" s="1224"/>
      <c r="N2" s="1225"/>
      <c r="O2" s="1212" t="s">
        <v>94</v>
      </c>
      <c r="P2" s="1213"/>
      <c r="Q2" s="1213"/>
      <c r="R2" s="1214"/>
      <c r="S2" s="1203"/>
      <c r="T2" s="1204"/>
      <c r="U2" s="1204"/>
      <c r="V2" s="1205"/>
    </row>
    <row r="3" spans="1:22" ht="82.5" customHeight="1">
      <c r="A3" s="1208"/>
      <c r="B3" s="759" t="s">
        <v>95</v>
      </c>
      <c r="C3" s="760" t="s">
        <v>96</v>
      </c>
      <c r="D3" s="760" t="s">
        <v>97</v>
      </c>
      <c r="E3" s="761" t="s">
        <v>98</v>
      </c>
      <c r="F3" s="760" t="s">
        <v>99</v>
      </c>
      <c r="G3" s="760" t="s">
        <v>100</v>
      </c>
      <c r="H3" s="760" t="s">
        <v>97</v>
      </c>
      <c r="I3" s="760" t="s">
        <v>101</v>
      </c>
      <c r="J3" s="760" t="s">
        <v>102</v>
      </c>
      <c r="K3" s="760" t="s">
        <v>103</v>
      </c>
      <c r="L3" s="760" t="s">
        <v>101</v>
      </c>
      <c r="M3" s="760" t="s">
        <v>102</v>
      </c>
      <c r="N3" s="760" t="s">
        <v>103</v>
      </c>
      <c r="O3" s="760" t="s">
        <v>99</v>
      </c>
      <c r="P3" s="760" t="s">
        <v>100</v>
      </c>
      <c r="Q3" s="760" t="s">
        <v>104</v>
      </c>
      <c r="R3" s="760" t="s">
        <v>105</v>
      </c>
      <c r="S3" s="1019" t="s">
        <v>99</v>
      </c>
      <c r="T3" s="1019" t="s">
        <v>100</v>
      </c>
      <c r="U3" s="1019" t="s">
        <v>104</v>
      </c>
      <c r="V3" s="1020" t="s">
        <v>122</v>
      </c>
    </row>
    <row r="4" spans="1:22" ht="15.75" customHeight="1">
      <c r="A4" s="762" t="s">
        <v>913</v>
      </c>
      <c r="B4" s="763"/>
      <c r="C4" s="763"/>
      <c r="D4" s="763">
        <v>2060</v>
      </c>
      <c r="E4" s="1021">
        <f t="shared" ref="E4:E22" si="0">SUM(B4-C4-D4)</f>
        <v>-2060</v>
      </c>
      <c r="F4" s="763"/>
      <c r="G4" s="763"/>
      <c r="H4" s="763">
        <v>8118</v>
      </c>
      <c r="I4" s="763">
        <v>22037</v>
      </c>
      <c r="J4" s="763">
        <v>19689</v>
      </c>
      <c r="K4" s="763">
        <v>9021</v>
      </c>
      <c r="L4" s="763">
        <v>2157</v>
      </c>
      <c r="M4" s="763"/>
      <c r="N4" s="763"/>
      <c r="O4" s="763">
        <f t="shared" ref="O4:O22" si="1">SUM(F4+I4+L4)</f>
        <v>24194</v>
      </c>
      <c r="P4" s="763">
        <f t="shared" ref="P4:P22" si="2">SUM(G4+J4+M4)</f>
        <v>19689</v>
      </c>
      <c r="Q4" s="763">
        <f t="shared" ref="Q4:Q22" si="3">SUM(H4+K4+N4)</f>
        <v>17139</v>
      </c>
      <c r="R4" s="1022">
        <f t="shared" ref="R4:R22" si="4">O4-P4-Q4</f>
        <v>-12634</v>
      </c>
      <c r="S4" s="764"/>
      <c r="T4" s="764"/>
      <c r="U4" s="765"/>
      <c r="V4" s="1021">
        <f t="shared" ref="V4:V22" si="5">SUM(S4-T4-U4)</f>
        <v>0</v>
      </c>
    </row>
    <row r="5" spans="1:22" ht="15.75" customHeight="1">
      <c r="A5" s="762" t="s">
        <v>1220</v>
      </c>
      <c r="B5" s="763">
        <v>60561</v>
      </c>
      <c r="C5" s="763">
        <v>9527</v>
      </c>
      <c r="D5" s="763">
        <v>24041</v>
      </c>
      <c r="E5" s="1021">
        <f t="shared" si="0"/>
        <v>26993</v>
      </c>
      <c r="F5" s="763">
        <v>4784317</v>
      </c>
      <c r="G5" s="763">
        <v>114409</v>
      </c>
      <c r="H5" s="763">
        <v>821000</v>
      </c>
      <c r="I5" s="763">
        <v>570454</v>
      </c>
      <c r="J5" s="763">
        <v>55131</v>
      </c>
      <c r="K5" s="763">
        <v>476824</v>
      </c>
      <c r="L5" s="763">
        <v>2400</v>
      </c>
      <c r="M5" s="763"/>
      <c r="N5" s="763"/>
      <c r="O5" s="763">
        <f t="shared" si="1"/>
        <v>5357171</v>
      </c>
      <c r="P5" s="763">
        <f t="shared" si="2"/>
        <v>169540</v>
      </c>
      <c r="Q5" s="763">
        <f t="shared" si="3"/>
        <v>1297824</v>
      </c>
      <c r="R5" s="1022">
        <f t="shared" si="4"/>
        <v>3889807</v>
      </c>
      <c r="S5" s="764"/>
      <c r="T5" s="764"/>
      <c r="U5" s="765"/>
      <c r="V5" s="1021">
        <f t="shared" si="5"/>
        <v>0</v>
      </c>
    </row>
    <row r="6" spans="1:22" ht="15.75" customHeight="1">
      <c r="A6" s="752" t="s">
        <v>108</v>
      </c>
      <c r="B6" s="763"/>
      <c r="C6" s="763">
        <v>61182</v>
      </c>
      <c r="D6" s="763">
        <v>-27572</v>
      </c>
      <c r="E6" s="1021">
        <f t="shared" si="0"/>
        <v>-33610</v>
      </c>
      <c r="F6" s="763">
        <v>6047</v>
      </c>
      <c r="G6" s="763">
        <v>5125356</v>
      </c>
      <c r="H6" s="763">
        <v>-843784</v>
      </c>
      <c r="I6" s="763">
        <v>391</v>
      </c>
      <c r="J6" s="763">
        <v>568983</v>
      </c>
      <c r="K6" s="763">
        <v>-521433</v>
      </c>
      <c r="L6" s="763"/>
      <c r="M6" s="763">
        <v>2400</v>
      </c>
      <c r="N6" s="763"/>
      <c r="O6" s="763">
        <f t="shared" si="1"/>
        <v>6438</v>
      </c>
      <c r="P6" s="763">
        <f t="shared" si="2"/>
        <v>5696739</v>
      </c>
      <c r="Q6" s="763">
        <f t="shared" si="3"/>
        <v>-1365217</v>
      </c>
      <c r="R6" s="1022">
        <f t="shared" si="4"/>
        <v>-4325084</v>
      </c>
      <c r="S6" s="764"/>
      <c r="T6" s="764"/>
      <c r="U6" s="765"/>
      <c r="V6" s="1021">
        <f t="shared" si="5"/>
        <v>0</v>
      </c>
    </row>
    <row r="7" spans="1:22" ht="26.25" customHeight="1">
      <c r="A7" s="752" t="s">
        <v>106</v>
      </c>
      <c r="B7" s="764"/>
      <c r="C7" s="764"/>
      <c r="D7" s="765"/>
      <c r="E7" s="1021">
        <f t="shared" si="0"/>
        <v>0</v>
      </c>
      <c r="F7" s="764">
        <v>5783</v>
      </c>
      <c r="G7" s="764">
        <v>3792</v>
      </c>
      <c r="H7" s="765">
        <v>7733</v>
      </c>
      <c r="I7" s="764">
        <v>5326</v>
      </c>
      <c r="J7" s="764">
        <v>52</v>
      </c>
      <c r="K7" s="765">
        <v>4643</v>
      </c>
      <c r="L7" s="765"/>
      <c r="M7" s="765"/>
      <c r="N7" s="765"/>
      <c r="O7" s="763">
        <f t="shared" si="1"/>
        <v>11109</v>
      </c>
      <c r="P7" s="763">
        <f t="shared" si="2"/>
        <v>3844</v>
      </c>
      <c r="Q7" s="763">
        <f t="shared" si="3"/>
        <v>12376</v>
      </c>
      <c r="R7" s="1022">
        <f t="shared" si="4"/>
        <v>-5111</v>
      </c>
      <c r="S7" s="764"/>
      <c r="T7" s="764"/>
      <c r="U7" s="765"/>
      <c r="V7" s="1021">
        <f t="shared" si="5"/>
        <v>0</v>
      </c>
    </row>
    <row r="8" spans="1:22" ht="17.25" customHeight="1">
      <c r="A8" s="752" t="s">
        <v>107</v>
      </c>
      <c r="B8" s="764"/>
      <c r="C8" s="764">
        <v>553</v>
      </c>
      <c r="D8" s="765">
        <v>-553</v>
      </c>
      <c r="E8" s="1021">
        <f t="shared" si="0"/>
        <v>0</v>
      </c>
      <c r="F8" s="764">
        <v>3185</v>
      </c>
      <c r="G8" s="764">
        <v>14315</v>
      </c>
      <c r="H8" s="765">
        <v>12084</v>
      </c>
      <c r="I8" s="764">
        <v>2219</v>
      </c>
      <c r="J8" s="764">
        <v>1013</v>
      </c>
      <c r="K8" s="765">
        <v>5739</v>
      </c>
      <c r="L8" s="765"/>
      <c r="M8" s="765"/>
      <c r="N8" s="765"/>
      <c r="O8" s="763">
        <f t="shared" si="1"/>
        <v>5404</v>
      </c>
      <c r="P8" s="763">
        <f t="shared" si="2"/>
        <v>15328</v>
      </c>
      <c r="Q8" s="763">
        <f t="shared" si="3"/>
        <v>17823</v>
      </c>
      <c r="R8" s="1022">
        <f t="shared" si="4"/>
        <v>-27747</v>
      </c>
      <c r="S8" s="764"/>
      <c r="T8" s="764"/>
      <c r="U8" s="765"/>
      <c r="V8" s="1021">
        <f t="shared" si="5"/>
        <v>0</v>
      </c>
    </row>
    <row r="9" spans="1:22" ht="27.75" customHeight="1">
      <c r="A9" s="952" t="s">
        <v>1221</v>
      </c>
      <c r="B9" s="764"/>
      <c r="C9" s="764"/>
      <c r="D9" s="765"/>
      <c r="E9" s="1021">
        <f t="shared" si="0"/>
        <v>0</v>
      </c>
      <c r="F9" s="764"/>
      <c r="G9" s="764">
        <v>168</v>
      </c>
      <c r="H9" s="765">
        <v>-4</v>
      </c>
      <c r="I9" s="764">
        <v>6003</v>
      </c>
      <c r="J9" s="764"/>
      <c r="K9" s="765">
        <v>2853</v>
      </c>
      <c r="L9" s="765"/>
      <c r="M9" s="765"/>
      <c r="N9" s="765"/>
      <c r="O9" s="763">
        <f t="shared" si="1"/>
        <v>6003</v>
      </c>
      <c r="P9" s="763">
        <f t="shared" si="2"/>
        <v>168</v>
      </c>
      <c r="Q9" s="763">
        <f t="shared" si="3"/>
        <v>2849</v>
      </c>
      <c r="R9" s="1022">
        <f t="shared" si="4"/>
        <v>2986</v>
      </c>
      <c r="S9" s="764"/>
      <c r="T9" s="764"/>
      <c r="U9" s="765"/>
      <c r="V9" s="1021">
        <f t="shared" si="5"/>
        <v>0</v>
      </c>
    </row>
    <row r="10" spans="1:22" ht="23.25" customHeight="1">
      <c r="A10" s="752" t="s">
        <v>109</v>
      </c>
      <c r="B10" s="764"/>
      <c r="C10" s="764"/>
      <c r="D10" s="765"/>
      <c r="E10" s="1021">
        <f t="shared" si="0"/>
        <v>0</v>
      </c>
      <c r="F10" s="764">
        <v>1280</v>
      </c>
      <c r="G10" s="764">
        <v>4723</v>
      </c>
      <c r="H10" s="765">
        <v>3508</v>
      </c>
      <c r="I10" s="764">
        <v>144</v>
      </c>
      <c r="J10" s="764"/>
      <c r="K10" s="765">
        <v>401</v>
      </c>
      <c r="L10" s="765"/>
      <c r="M10" s="765"/>
      <c r="N10" s="765"/>
      <c r="O10" s="763">
        <f t="shared" si="1"/>
        <v>1424</v>
      </c>
      <c r="P10" s="763">
        <f t="shared" si="2"/>
        <v>4723</v>
      </c>
      <c r="Q10" s="763">
        <f t="shared" si="3"/>
        <v>3909</v>
      </c>
      <c r="R10" s="1022">
        <f t="shared" si="4"/>
        <v>-7208</v>
      </c>
      <c r="S10" s="764"/>
      <c r="T10" s="764"/>
      <c r="U10" s="765"/>
      <c r="V10" s="1021">
        <f t="shared" si="5"/>
        <v>0</v>
      </c>
    </row>
    <row r="11" spans="1:22" ht="24.75" customHeight="1">
      <c r="A11" s="752" t="s">
        <v>110</v>
      </c>
      <c r="B11" s="764"/>
      <c r="C11" s="764"/>
      <c r="D11" s="765"/>
      <c r="E11" s="1021">
        <f t="shared" si="0"/>
        <v>0</v>
      </c>
      <c r="F11" s="764">
        <v>9284</v>
      </c>
      <c r="G11" s="764"/>
      <c r="H11" s="765">
        <v>3530</v>
      </c>
      <c r="I11" s="764">
        <v>854</v>
      </c>
      <c r="J11" s="764">
        <v>318</v>
      </c>
      <c r="K11" s="765">
        <v>999</v>
      </c>
      <c r="L11" s="765"/>
      <c r="M11" s="765"/>
      <c r="N11" s="765"/>
      <c r="O11" s="763">
        <f t="shared" si="1"/>
        <v>10138</v>
      </c>
      <c r="P11" s="763">
        <f t="shared" si="2"/>
        <v>318</v>
      </c>
      <c r="Q11" s="763">
        <f t="shared" si="3"/>
        <v>4529</v>
      </c>
      <c r="R11" s="1022">
        <f t="shared" si="4"/>
        <v>5291</v>
      </c>
      <c r="S11" s="764"/>
      <c r="T11" s="764"/>
      <c r="U11" s="765"/>
      <c r="V11" s="1021">
        <f t="shared" si="5"/>
        <v>0</v>
      </c>
    </row>
    <row r="12" spans="1:22" ht="17.25" customHeight="1">
      <c r="A12" s="752" t="s">
        <v>111</v>
      </c>
      <c r="B12" s="764"/>
      <c r="C12" s="764"/>
      <c r="D12" s="765"/>
      <c r="E12" s="1021">
        <f t="shared" si="0"/>
        <v>0</v>
      </c>
      <c r="F12" s="764">
        <v>6090</v>
      </c>
      <c r="G12" s="764">
        <v>1028</v>
      </c>
      <c r="H12" s="765">
        <v>3132</v>
      </c>
      <c r="I12" s="764">
        <v>705</v>
      </c>
      <c r="J12" s="764">
        <v>217</v>
      </c>
      <c r="K12" s="765">
        <v>70</v>
      </c>
      <c r="L12" s="765"/>
      <c r="M12" s="765"/>
      <c r="N12" s="765"/>
      <c r="O12" s="763">
        <f t="shared" si="1"/>
        <v>6795</v>
      </c>
      <c r="P12" s="763">
        <f t="shared" si="2"/>
        <v>1245</v>
      </c>
      <c r="Q12" s="763">
        <f t="shared" si="3"/>
        <v>3202</v>
      </c>
      <c r="R12" s="1022">
        <f t="shared" si="4"/>
        <v>2348</v>
      </c>
      <c r="S12" s="764"/>
      <c r="T12" s="764"/>
      <c r="U12" s="765"/>
      <c r="V12" s="1021">
        <f t="shared" si="5"/>
        <v>0</v>
      </c>
    </row>
    <row r="13" spans="1:22" ht="22.5" customHeight="1">
      <c r="A13" s="752" t="s">
        <v>112</v>
      </c>
      <c r="B13" s="764"/>
      <c r="C13" s="764"/>
      <c r="D13" s="765"/>
      <c r="E13" s="1021">
        <f t="shared" si="0"/>
        <v>0</v>
      </c>
      <c r="F13" s="764">
        <v>8413</v>
      </c>
      <c r="G13" s="764">
        <v>146</v>
      </c>
      <c r="H13" s="765">
        <v>3693</v>
      </c>
      <c r="I13" s="764">
        <v>367</v>
      </c>
      <c r="J13" s="764">
        <v>366</v>
      </c>
      <c r="K13" s="765">
        <v>259</v>
      </c>
      <c r="L13" s="765"/>
      <c r="M13" s="765"/>
      <c r="N13" s="765"/>
      <c r="O13" s="763">
        <f t="shared" si="1"/>
        <v>8780</v>
      </c>
      <c r="P13" s="763">
        <f t="shared" si="2"/>
        <v>512</v>
      </c>
      <c r="Q13" s="763">
        <f t="shared" si="3"/>
        <v>3952</v>
      </c>
      <c r="R13" s="1022">
        <f t="shared" si="4"/>
        <v>4316</v>
      </c>
      <c r="S13" s="764"/>
      <c r="T13" s="764"/>
      <c r="U13" s="765"/>
      <c r="V13" s="1021">
        <f t="shared" si="5"/>
        <v>0</v>
      </c>
    </row>
    <row r="14" spans="1:22" ht="26.25" customHeight="1">
      <c r="A14" s="711" t="s">
        <v>928</v>
      </c>
      <c r="B14" s="764"/>
      <c r="C14" s="764"/>
      <c r="D14" s="765"/>
      <c r="E14" s="1021">
        <f t="shared" si="0"/>
        <v>0</v>
      </c>
      <c r="F14" s="764"/>
      <c r="G14" s="764"/>
      <c r="H14" s="765"/>
      <c r="I14" s="764">
        <v>95</v>
      </c>
      <c r="J14" s="764"/>
      <c r="K14" s="765">
        <v>95</v>
      </c>
      <c r="L14" s="765"/>
      <c r="M14" s="765"/>
      <c r="N14" s="765"/>
      <c r="O14" s="763">
        <f t="shared" si="1"/>
        <v>95</v>
      </c>
      <c r="P14" s="763">
        <f t="shared" si="2"/>
        <v>0</v>
      </c>
      <c r="Q14" s="763">
        <f t="shared" si="3"/>
        <v>95</v>
      </c>
      <c r="R14" s="1022">
        <f t="shared" si="4"/>
        <v>0</v>
      </c>
      <c r="S14" s="764"/>
      <c r="T14" s="764"/>
      <c r="U14" s="765"/>
      <c r="V14" s="1021">
        <f t="shared" si="5"/>
        <v>0</v>
      </c>
    </row>
    <row r="15" spans="1:22" ht="15.75" customHeight="1">
      <c r="A15" s="752" t="s">
        <v>1441</v>
      </c>
      <c r="B15" s="764">
        <v>87</v>
      </c>
      <c r="C15" s="764">
        <v>3211</v>
      </c>
      <c r="D15" s="765">
        <v>-2156</v>
      </c>
      <c r="E15" s="1021">
        <f t="shared" si="0"/>
        <v>-968</v>
      </c>
      <c r="F15" s="764">
        <v>381875</v>
      </c>
      <c r="G15" s="764"/>
      <c r="H15" s="765">
        <v>80560</v>
      </c>
      <c r="I15" s="764">
        <v>1176</v>
      </c>
      <c r="J15" s="764">
        <v>28830</v>
      </c>
      <c r="K15" s="765">
        <v>-11577</v>
      </c>
      <c r="L15" s="765"/>
      <c r="M15" s="765"/>
      <c r="N15" s="765"/>
      <c r="O15" s="763">
        <f t="shared" si="1"/>
        <v>383051</v>
      </c>
      <c r="P15" s="763">
        <f t="shared" si="2"/>
        <v>28830</v>
      </c>
      <c r="Q15" s="763">
        <f t="shared" si="3"/>
        <v>68983</v>
      </c>
      <c r="R15" s="1022">
        <f t="shared" si="4"/>
        <v>285238</v>
      </c>
      <c r="S15" s="764"/>
      <c r="T15" s="764"/>
      <c r="U15" s="765"/>
      <c r="V15" s="1021">
        <f t="shared" si="5"/>
        <v>0</v>
      </c>
    </row>
    <row r="16" spans="1:22" ht="14.25" customHeight="1">
      <c r="A16" s="752" t="s">
        <v>1199</v>
      </c>
      <c r="B16" s="764"/>
      <c r="C16" s="764">
        <v>157</v>
      </c>
      <c r="D16" s="765">
        <v>-157</v>
      </c>
      <c r="E16" s="1021">
        <f t="shared" si="0"/>
        <v>0</v>
      </c>
      <c r="F16" s="764"/>
      <c r="G16" s="764"/>
      <c r="H16" s="765"/>
      <c r="I16" s="764">
        <v>299</v>
      </c>
      <c r="J16" s="764">
        <v>40</v>
      </c>
      <c r="K16" s="765">
        <v>299</v>
      </c>
      <c r="L16" s="765">
        <v>141</v>
      </c>
      <c r="M16" s="765">
        <v>141</v>
      </c>
      <c r="N16" s="765"/>
      <c r="O16" s="763">
        <f t="shared" si="1"/>
        <v>440</v>
      </c>
      <c r="P16" s="763">
        <f t="shared" si="2"/>
        <v>181</v>
      </c>
      <c r="Q16" s="763">
        <f t="shared" si="3"/>
        <v>299</v>
      </c>
      <c r="R16" s="1022">
        <f t="shared" si="4"/>
        <v>-40</v>
      </c>
      <c r="S16" s="764"/>
      <c r="T16" s="764"/>
      <c r="U16" s="765"/>
      <c r="V16" s="1021">
        <f t="shared" si="5"/>
        <v>0</v>
      </c>
    </row>
    <row r="17" spans="1:22" ht="24.75" customHeight="1">
      <c r="A17" s="766" t="s">
        <v>922</v>
      </c>
      <c r="B17" s="764">
        <v>2547</v>
      </c>
      <c r="C17" s="764"/>
      <c r="D17" s="765">
        <v>2292</v>
      </c>
      <c r="E17" s="1021">
        <f t="shared" si="0"/>
        <v>255</v>
      </c>
      <c r="F17" s="764"/>
      <c r="G17" s="764"/>
      <c r="H17" s="765">
        <v>1318</v>
      </c>
      <c r="I17" s="764">
        <v>15184</v>
      </c>
      <c r="J17" s="764"/>
      <c r="K17" s="765">
        <v>15904</v>
      </c>
      <c r="L17" s="765"/>
      <c r="M17" s="765"/>
      <c r="N17" s="765"/>
      <c r="O17" s="763">
        <f t="shared" si="1"/>
        <v>15184</v>
      </c>
      <c r="P17" s="763">
        <f t="shared" si="2"/>
        <v>0</v>
      </c>
      <c r="Q17" s="763">
        <f t="shared" si="3"/>
        <v>17222</v>
      </c>
      <c r="R17" s="1022">
        <f t="shared" si="4"/>
        <v>-2038</v>
      </c>
      <c r="S17" s="764"/>
      <c r="T17" s="764"/>
      <c r="U17" s="765"/>
      <c r="V17" s="1021">
        <f t="shared" si="5"/>
        <v>0</v>
      </c>
    </row>
    <row r="18" spans="1:22" ht="17.25" customHeight="1">
      <c r="A18" s="766" t="s">
        <v>923</v>
      </c>
      <c r="B18" s="764"/>
      <c r="C18" s="764"/>
      <c r="D18" s="765">
        <v>2368</v>
      </c>
      <c r="E18" s="1021">
        <f t="shared" si="0"/>
        <v>-2368</v>
      </c>
      <c r="F18" s="764">
        <v>31742</v>
      </c>
      <c r="G18" s="764">
        <v>54731</v>
      </c>
      <c r="H18" s="765">
        <v>713</v>
      </c>
      <c r="I18" s="764">
        <v>10763</v>
      </c>
      <c r="J18" s="764">
        <v>5199</v>
      </c>
      <c r="K18" s="765">
        <v>2797</v>
      </c>
      <c r="L18" s="765">
        <v>78</v>
      </c>
      <c r="M18" s="765">
        <v>205</v>
      </c>
      <c r="N18" s="765"/>
      <c r="O18" s="763">
        <f t="shared" si="1"/>
        <v>42583</v>
      </c>
      <c r="P18" s="763">
        <f t="shared" si="2"/>
        <v>60135</v>
      </c>
      <c r="Q18" s="763">
        <f t="shared" si="3"/>
        <v>3510</v>
      </c>
      <c r="R18" s="1022">
        <f t="shared" si="4"/>
        <v>-21062</v>
      </c>
      <c r="S18" s="764"/>
      <c r="T18" s="764"/>
      <c r="U18" s="765"/>
      <c r="V18" s="1021">
        <f t="shared" si="5"/>
        <v>0</v>
      </c>
    </row>
    <row r="19" spans="1:22" ht="16.5" customHeight="1">
      <c r="A19" s="766" t="s">
        <v>924</v>
      </c>
      <c r="B19" s="764">
        <v>288</v>
      </c>
      <c r="C19" s="764"/>
      <c r="D19" s="765">
        <v>288</v>
      </c>
      <c r="E19" s="1021">
        <f t="shared" si="0"/>
        <v>0</v>
      </c>
      <c r="F19" s="764">
        <v>15468</v>
      </c>
      <c r="G19" s="764"/>
      <c r="H19" s="765">
        <v>10208</v>
      </c>
      <c r="I19" s="764">
        <v>1253</v>
      </c>
      <c r="J19" s="764"/>
      <c r="K19" s="765">
        <v>2793</v>
      </c>
      <c r="L19" s="765"/>
      <c r="M19" s="765"/>
      <c r="N19" s="765"/>
      <c r="O19" s="763">
        <f t="shared" si="1"/>
        <v>16721</v>
      </c>
      <c r="P19" s="763">
        <f t="shared" si="2"/>
        <v>0</v>
      </c>
      <c r="Q19" s="763">
        <f t="shared" si="3"/>
        <v>13001</v>
      </c>
      <c r="R19" s="1022">
        <f t="shared" si="4"/>
        <v>3720</v>
      </c>
      <c r="S19" s="764"/>
      <c r="T19" s="764"/>
      <c r="U19" s="765"/>
      <c r="V19" s="1021">
        <f t="shared" si="5"/>
        <v>0</v>
      </c>
    </row>
    <row r="20" spans="1:22" ht="16.5" customHeight="1">
      <c r="A20" s="766" t="s">
        <v>925</v>
      </c>
      <c r="B20" s="764"/>
      <c r="C20" s="764"/>
      <c r="D20" s="765"/>
      <c r="E20" s="1021">
        <f t="shared" si="0"/>
        <v>0</v>
      </c>
      <c r="F20" s="764"/>
      <c r="G20" s="764"/>
      <c r="H20" s="765">
        <v>5</v>
      </c>
      <c r="I20" s="764">
        <v>1207</v>
      </c>
      <c r="J20" s="764">
        <v>1</v>
      </c>
      <c r="K20" s="765">
        <v>1250</v>
      </c>
      <c r="L20" s="765"/>
      <c r="M20" s="765"/>
      <c r="N20" s="765"/>
      <c r="O20" s="763">
        <f t="shared" si="1"/>
        <v>1207</v>
      </c>
      <c r="P20" s="763">
        <f t="shared" si="2"/>
        <v>1</v>
      </c>
      <c r="Q20" s="763">
        <f t="shared" si="3"/>
        <v>1255</v>
      </c>
      <c r="R20" s="1022">
        <f t="shared" si="4"/>
        <v>-49</v>
      </c>
      <c r="S20" s="764"/>
      <c r="T20" s="764"/>
      <c r="U20" s="765"/>
      <c r="V20" s="1021">
        <f t="shared" si="5"/>
        <v>0</v>
      </c>
    </row>
    <row r="21" spans="1:22" ht="23.25" customHeight="1">
      <c r="A21" s="766" t="s">
        <v>926</v>
      </c>
      <c r="B21" s="764">
        <v>87</v>
      </c>
      <c r="C21" s="764"/>
      <c r="D21" s="765">
        <v>44</v>
      </c>
      <c r="E21" s="1021">
        <f t="shared" si="0"/>
        <v>43</v>
      </c>
      <c r="F21" s="764">
        <v>173407</v>
      </c>
      <c r="G21" s="764">
        <v>50550</v>
      </c>
      <c r="H21" s="765">
        <v>19200</v>
      </c>
      <c r="I21" s="764">
        <v>1211</v>
      </c>
      <c r="J21" s="764">
        <v>187</v>
      </c>
      <c r="K21" s="765">
        <v>4521</v>
      </c>
      <c r="L21" s="765"/>
      <c r="M21" s="765"/>
      <c r="N21" s="765"/>
      <c r="O21" s="763">
        <f t="shared" si="1"/>
        <v>174618</v>
      </c>
      <c r="P21" s="763">
        <f t="shared" si="2"/>
        <v>50737</v>
      </c>
      <c r="Q21" s="763">
        <f t="shared" si="3"/>
        <v>23721</v>
      </c>
      <c r="R21" s="1022">
        <f t="shared" si="4"/>
        <v>100160</v>
      </c>
      <c r="S21" s="764"/>
      <c r="T21" s="764"/>
      <c r="U21" s="765"/>
      <c r="V21" s="1021">
        <f t="shared" si="5"/>
        <v>0</v>
      </c>
    </row>
    <row r="22" spans="1:22" ht="14.25" customHeight="1">
      <c r="A22" s="766" t="s">
        <v>927</v>
      </c>
      <c r="B22" s="764"/>
      <c r="C22" s="764"/>
      <c r="D22" s="765"/>
      <c r="E22" s="1021">
        <f t="shared" si="0"/>
        <v>0</v>
      </c>
      <c r="F22" s="764">
        <v>57797</v>
      </c>
      <c r="G22" s="764">
        <v>115593</v>
      </c>
      <c r="H22" s="765">
        <v>8854</v>
      </c>
      <c r="I22" s="764">
        <v>218</v>
      </c>
      <c r="J22" s="764">
        <v>484</v>
      </c>
      <c r="K22" s="765">
        <v>3934</v>
      </c>
      <c r="L22" s="765"/>
      <c r="M22" s="765"/>
      <c r="N22" s="765"/>
      <c r="O22" s="763">
        <f t="shared" si="1"/>
        <v>58015</v>
      </c>
      <c r="P22" s="763">
        <f t="shared" si="2"/>
        <v>116077</v>
      </c>
      <c r="Q22" s="763">
        <f t="shared" si="3"/>
        <v>12788</v>
      </c>
      <c r="R22" s="1022">
        <f t="shared" si="4"/>
        <v>-70850</v>
      </c>
      <c r="S22" s="764"/>
      <c r="T22" s="764"/>
      <c r="U22" s="765"/>
      <c r="V22" s="1021">
        <f t="shared" si="5"/>
        <v>0</v>
      </c>
    </row>
    <row r="23" spans="1:22" ht="24.75" customHeight="1">
      <c r="A23" s="767" t="s">
        <v>113</v>
      </c>
      <c r="B23" s="768">
        <f t="shared" ref="B23:V23" si="6">SUM(B4:B22)</f>
        <v>63570</v>
      </c>
      <c r="C23" s="768">
        <f t="shared" si="6"/>
        <v>74630</v>
      </c>
      <c r="D23" s="768">
        <f t="shared" si="6"/>
        <v>655</v>
      </c>
      <c r="E23" s="768">
        <f t="shared" si="6"/>
        <v>-11715</v>
      </c>
      <c r="F23" s="768">
        <f t="shared" si="6"/>
        <v>5484688</v>
      </c>
      <c r="G23" s="768">
        <f t="shared" si="6"/>
        <v>5484811</v>
      </c>
      <c r="H23" s="768">
        <f t="shared" si="6"/>
        <v>139868</v>
      </c>
      <c r="I23" s="768">
        <f t="shared" si="6"/>
        <v>639906</v>
      </c>
      <c r="J23" s="768">
        <f t="shared" si="6"/>
        <v>680510</v>
      </c>
      <c r="K23" s="768">
        <f t="shared" si="6"/>
        <v>-608</v>
      </c>
      <c r="L23" s="768">
        <f t="shared" si="6"/>
        <v>4776</v>
      </c>
      <c r="M23" s="768">
        <f t="shared" si="6"/>
        <v>2746</v>
      </c>
      <c r="N23" s="768">
        <f t="shared" si="6"/>
        <v>0</v>
      </c>
      <c r="O23" s="768">
        <f t="shared" si="6"/>
        <v>6129370</v>
      </c>
      <c r="P23" s="768">
        <f t="shared" si="6"/>
        <v>6168067</v>
      </c>
      <c r="Q23" s="768">
        <f t="shared" si="6"/>
        <v>139260</v>
      </c>
      <c r="R23" s="768">
        <f t="shared" si="6"/>
        <v>-177957</v>
      </c>
      <c r="S23" s="768">
        <f t="shared" si="6"/>
        <v>0</v>
      </c>
      <c r="T23" s="768">
        <f t="shared" si="6"/>
        <v>0</v>
      </c>
      <c r="U23" s="768">
        <f t="shared" si="6"/>
        <v>0</v>
      </c>
      <c r="V23" s="768">
        <f t="shared" si="6"/>
        <v>0</v>
      </c>
    </row>
    <row r="24" spans="1:22" ht="19.5" customHeight="1">
      <c r="A24" s="769" t="s">
        <v>114</v>
      </c>
      <c r="B24" s="765">
        <v>33475</v>
      </c>
      <c r="C24" s="765">
        <v>2000</v>
      </c>
      <c r="D24" s="765">
        <v>11651</v>
      </c>
      <c r="E24" s="1021">
        <f>SUM(B24-C24-D24)</f>
        <v>19824</v>
      </c>
      <c r="F24" s="765">
        <v>10788850</v>
      </c>
      <c r="G24" s="765">
        <v>447922</v>
      </c>
      <c r="H24" s="765">
        <v>2271697</v>
      </c>
      <c r="I24" s="765">
        <v>352204</v>
      </c>
      <c r="J24" s="765">
        <v>53826</v>
      </c>
      <c r="K24" s="765">
        <v>530265</v>
      </c>
      <c r="L24" s="765">
        <v>990411</v>
      </c>
      <c r="M24" s="765">
        <v>120105</v>
      </c>
      <c r="N24" s="765"/>
      <c r="O24" s="763">
        <f>SUM(F24+I24+L24)</f>
        <v>12131465</v>
      </c>
      <c r="P24" s="763">
        <f>SUM(G24+J24+M24)</f>
        <v>621853</v>
      </c>
      <c r="Q24" s="763">
        <f>SUM(H24+K24+N24)</f>
        <v>2801962</v>
      </c>
      <c r="R24" s="1022">
        <f>O24-P24-Q24</f>
        <v>8707650</v>
      </c>
      <c r="S24" s="764">
        <v>342574</v>
      </c>
      <c r="T24" s="764">
        <v>8095520</v>
      </c>
      <c r="U24" s="765">
        <v>-1267903</v>
      </c>
      <c r="V24" s="1021">
        <f>SUM(S24-T24-U24)</f>
        <v>-6485043</v>
      </c>
    </row>
    <row r="25" spans="1:22" ht="27" customHeight="1">
      <c r="A25" s="770" t="s">
        <v>115</v>
      </c>
      <c r="B25" s="768">
        <f t="shared" ref="B25:V25" si="7">SUM(B23:B24)</f>
        <v>97045</v>
      </c>
      <c r="C25" s="768">
        <f t="shared" si="7"/>
        <v>76630</v>
      </c>
      <c r="D25" s="768">
        <f t="shared" si="7"/>
        <v>12306</v>
      </c>
      <c r="E25" s="768">
        <f t="shared" si="7"/>
        <v>8109</v>
      </c>
      <c r="F25" s="768">
        <f t="shared" si="7"/>
        <v>16273538</v>
      </c>
      <c r="G25" s="768">
        <f t="shared" si="7"/>
        <v>5932733</v>
      </c>
      <c r="H25" s="768">
        <f t="shared" si="7"/>
        <v>2411565</v>
      </c>
      <c r="I25" s="768">
        <f t="shared" si="7"/>
        <v>992110</v>
      </c>
      <c r="J25" s="768">
        <f t="shared" si="7"/>
        <v>734336</v>
      </c>
      <c r="K25" s="768">
        <f t="shared" si="7"/>
        <v>529657</v>
      </c>
      <c r="L25" s="768">
        <f t="shared" si="7"/>
        <v>995187</v>
      </c>
      <c r="M25" s="768">
        <f t="shared" si="7"/>
        <v>122851</v>
      </c>
      <c r="N25" s="768">
        <f t="shared" si="7"/>
        <v>0</v>
      </c>
      <c r="O25" s="768">
        <f t="shared" si="7"/>
        <v>18260835</v>
      </c>
      <c r="P25" s="768">
        <f t="shared" si="7"/>
        <v>6789920</v>
      </c>
      <c r="Q25" s="768">
        <f t="shared" si="7"/>
        <v>2941222</v>
      </c>
      <c r="R25" s="768">
        <f t="shared" si="7"/>
        <v>8529693</v>
      </c>
      <c r="S25" s="768">
        <f t="shared" si="7"/>
        <v>342574</v>
      </c>
      <c r="T25" s="768">
        <f t="shared" si="7"/>
        <v>8095520</v>
      </c>
      <c r="U25" s="768">
        <f t="shared" si="7"/>
        <v>-1267903</v>
      </c>
      <c r="V25" s="768">
        <f t="shared" si="7"/>
        <v>-6485043</v>
      </c>
    </row>
    <row r="26" spans="1:22" ht="15" customHeight="1"/>
    <row r="27" spans="1:22" ht="15" customHeight="1"/>
    <row r="28" spans="1:22" ht="15" customHeight="1"/>
    <row r="29" spans="1:22" ht="15" customHeight="1"/>
    <row r="30" spans="1:22" ht="15" customHeight="1"/>
    <row r="31" spans="1:22" ht="15" customHeight="1"/>
    <row r="32" spans="1:2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</sheetData>
  <mergeCells count="8">
    <mergeCell ref="S1:V2"/>
    <mergeCell ref="A1:A3"/>
    <mergeCell ref="F1:R1"/>
    <mergeCell ref="O2:R2"/>
    <mergeCell ref="B1:E2"/>
    <mergeCell ref="F2:H2"/>
    <mergeCell ref="I2:K2"/>
    <mergeCell ref="L2:N2"/>
  </mergeCells>
  <phoneticPr fontId="83" type="noConversion"/>
  <printOptions horizontalCentered="1" verticalCentered="1"/>
  <pageMargins left="0.19685039370078741" right="0.19685039370078741" top="0.51181102362204722" bottom="0.39370078740157483" header="0.31496062992125984" footer="0.31496062992125984"/>
  <pageSetup paperSize="9" scale="72" orientation="landscape" horizontalDpi="300" verticalDpi="300" r:id="rId1"/>
  <headerFooter alignWithMargins="0">
    <oddHeader>&amp;C&amp;"Times New Roman CE,Félkövér dőlt"ZALAEGERSZEG MJV ÖNKORMÁNYZATA IMMATERIÁLIS JAVAK, TÁRGYI ESZKÖZÖK, 
KONCESSZIÓBA ADOTT ESZKÖZÖK ÁLLOMÁNYÁNAK VÁLTOZÁSA 2016. ÉVBEN&amp;R&amp;"Times New Roman,Félkövér dőlt"12. tábla
Adatok: ezer Ft-ban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8"/>
  <sheetViews>
    <sheetView zoomScaleNormal="85" workbookViewId="0">
      <pane xSplit="2" ySplit="3" topLeftCell="C31" activePane="bottomRight" state="frozenSplit"/>
      <selection activeCell="A26" sqref="A26"/>
      <selection pane="topRight" activeCell="A26" sqref="A26"/>
      <selection pane="bottomLeft" activeCell="A26" sqref="A26"/>
      <selection pane="bottomRight" activeCell="C50" sqref="C50"/>
    </sheetView>
  </sheetViews>
  <sheetFormatPr defaultColWidth="11.1640625" defaultRowHeight="16.5" customHeight="1"/>
  <cols>
    <col min="1" max="1" width="6.1640625" style="783" customWidth="1"/>
    <col min="2" max="2" width="17.33203125" style="772" customWidth="1"/>
    <col min="3" max="3" width="31.1640625" style="772" customWidth="1"/>
    <col min="4" max="4" width="15.33203125" style="772" customWidth="1"/>
    <col min="5" max="5" width="16.5" style="772" customWidth="1"/>
    <col min="6" max="6" width="15.33203125" style="772" customWidth="1"/>
    <col min="7" max="7" width="10.5" style="772" customWidth="1"/>
    <col min="8" max="8" width="16.5" style="772" customWidth="1"/>
    <col min="9" max="9" width="15.33203125" style="784" customWidth="1"/>
    <col min="10" max="12" width="16.5" style="772" hidden="1" customWidth="1"/>
    <col min="13" max="13" width="16.5" style="772" customWidth="1"/>
    <col min="14" max="14" width="20" style="772" customWidth="1"/>
    <col min="15" max="15" width="16.83203125" style="785" customWidth="1"/>
    <col min="16" max="16384" width="11.1640625" style="772"/>
  </cols>
  <sheetData>
    <row r="1" spans="1:15" ht="16.5" customHeight="1">
      <c r="A1" s="1073"/>
      <c r="B1" s="1228" t="s">
        <v>116</v>
      </c>
      <c r="C1" s="1228"/>
      <c r="D1" s="1074" t="s">
        <v>1301</v>
      </c>
      <c r="E1" s="1074" t="s">
        <v>117</v>
      </c>
      <c r="F1" s="1074" t="s">
        <v>118</v>
      </c>
      <c r="G1" s="1074" t="s">
        <v>119</v>
      </c>
      <c r="H1" s="1074" t="s">
        <v>120</v>
      </c>
      <c r="I1" s="1074" t="s">
        <v>1307</v>
      </c>
      <c r="J1" s="1074"/>
      <c r="K1" s="1074"/>
      <c r="L1" s="1074"/>
      <c r="M1" s="1074" t="s">
        <v>1314</v>
      </c>
      <c r="N1" s="1074" t="s">
        <v>1320</v>
      </c>
      <c r="O1" s="1236" t="s">
        <v>1551</v>
      </c>
    </row>
    <row r="2" spans="1:15" s="773" customFormat="1" ht="92.1" customHeight="1">
      <c r="A2" s="1075"/>
      <c r="B2" s="1229"/>
      <c r="C2" s="1229"/>
      <c r="D2" s="1076" t="s">
        <v>1460</v>
      </c>
      <c r="E2" s="1077" t="s">
        <v>92</v>
      </c>
      <c r="F2" s="1077" t="s">
        <v>1462</v>
      </c>
      <c r="G2" s="1077" t="s">
        <v>1552</v>
      </c>
      <c r="H2" s="1077" t="s">
        <v>1553</v>
      </c>
      <c r="I2" s="1077" t="s">
        <v>1671</v>
      </c>
      <c r="J2" s="1077" t="s">
        <v>1672</v>
      </c>
      <c r="K2" s="1077" t="s">
        <v>1673</v>
      </c>
      <c r="L2" s="1077" t="s">
        <v>1674</v>
      </c>
      <c r="M2" s="1077" t="s">
        <v>1465</v>
      </c>
      <c r="N2" s="1077" t="s">
        <v>1466</v>
      </c>
      <c r="O2" s="1237"/>
    </row>
    <row r="3" spans="1:15" s="773" customFormat="1" ht="18" customHeight="1" thickBot="1">
      <c r="A3" s="1238">
        <v>1</v>
      </c>
      <c r="B3" s="1239"/>
      <c r="C3" s="1240"/>
      <c r="D3" s="774">
        <v>2</v>
      </c>
      <c r="E3" s="1078">
        <v>3</v>
      </c>
      <c r="F3" s="1078">
        <v>4</v>
      </c>
      <c r="G3" s="1078">
        <v>5</v>
      </c>
      <c r="H3" s="1078">
        <v>6</v>
      </c>
      <c r="I3" s="1078">
        <v>7</v>
      </c>
      <c r="J3" s="1078">
        <v>9</v>
      </c>
      <c r="K3" s="1078">
        <v>10</v>
      </c>
      <c r="L3" s="1078">
        <v>11</v>
      </c>
      <c r="M3" s="1078">
        <v>8</v>
      </c>
      <c r="N3" s="1078">
        <v>9</v>
      </c>
      <c r="O3" s="1078">
        <v>10</v>
      </c>
    </row>
    <row r="4" spans="1:15" ht="21" customHeight="1">
      <c r="A4" s="1241" t="s">
        <v>635</v>
      </c>
      <c r="B4" s="1242" t="s">
        <v>1675</v>
      </c>
      <c r="C4" s="776" t="s">
        <v>1556</v>
      </c>
      <c r="D4" s="1079">
        <v>0</v>
      </c>
      <c r="E4" s="1080"/>
      <c r="F4" s="1080">
        <v>0</v>
      </c>
      <c r="G4" s="1080"/>
      <c r="H4" s="1080"/>
      <c r="I4" s="1081">
        <f>SUM(E4:H4)</f>
        <v>0</v>
      </c>
      <c r="J4" s="1080"/>
      <c r="K4" s="1080"/>
      <c r="L4" s="1080"/>
      <c r="M4" s="1080"/>
      <c r="N4" s="1080"/>
      <c r="O4" s="1082">
        <f>+D4+I4+N4</f>
        <v>0</v>
      </c>
    </row>
    <row r="5" spans="1:15" ht="21" customHeight="1">
      <c r="A5" s="1230"/>
      <c r="B5" s="1243"/>
      <c r="C5" s="1083" t="s">
        <v>1557</v>
      </c>
      <c r="D5" s="1079">
        <v>0</v>
      </c>
      <c r="E5" s="1080"/>
      <c r="F5" s="1080">
        <v>0</v>
      </c>
      <c r="G5" s="1080"/>
      <c r="H5" s="1080"/>
      <c r="I5" s="1081">
        <f>SUM(E5:H5)</f>
        <v>0</v>
      </c>
      <c r="J5" s="1080"/>
      <c r="K5" s="1080"/>
      <c r="L5" s="1080"/>
      <c r="M5" s="1080"/>
      <c r="N5" s="1080"/>
      <c r="O5" s="1082">
        <f>+D5+I5+N5</f>
        <v>0</v>
      </c>
    </row>
    <row r="6" spans="1:15" ht="21" customHeight="1">
      <c r="A6" s="1230"/>
      <c r="B6" s="1243"/>
      <c r="C6" s="777" t="s">
        <v>1676</v>
      </c>
      <c r="D6" s="1084">
        <f t="shared" ref="D6:L6" si="0">+D5-D4</f>
        <v>0</v>
      </c>
      <c r="E6" s="1084">
        <f t="shared" si="0"/>
        <v>0</v>
      </c>
      <c r="F6" s="1084">
        <f t="shared" si="0"/>
        <v>0</v>
      </c>
      <c r="G6" s="1084">
        <f t="shared" si="0"/>
        <v>0</v>
      </c>
      <c r="H6" s="1084">
        <f t="shared" si="0"/>
        <v>0</v>
      </c>
      <c r="I6" s="1084">
        <f t="shared" si="0"/>
        <v>0</v>
      </c>
      <c r="J6" s="1084">
        <f t="shared" si="0"/>
        <v>0</v>
      </c>
      <c r="K6" s="1084">
        <f t="shared" si="0"/>
        <v>0</v>
      </c>
      <c r="L6" s="1084">
        <f t="shared" si="0"/>
        <v>0</v>
      </c>
      <c r="M6" s="1084"/>
      <c r="N6" s="1084">
        <f>+N5-N4</f>
        <v>0</v>
      </c>
      <c r="O6" s="1085">
        <f>+O5-O4</f>
        <v>0</v>
      </c>
    </row>
    <row r="7" spans="1:15" ht="21" customHeight="1">
      <c r="A7" s="1231"/>
      <c r="B7" s="1243"/>
      <c r="C7" s="1083" t="s">
        <v>1558</v>
      </c>
      <c r="D7" s="1084">
        <v>0</v>
      </c>
      <c r="E7" s="1081">
        <v>50645324</v>
      </c>
      <c r="F7" s="1081">
        <v>88008</v>
      </c>
      <c r="G7" s="1081"/>
      <c r="H7" s="1081"/>
      <c r="I7" s="1081">
        <f>SUM(E7:H7)</f>
        <v>50733332</v>
      </c>
      <c r="J7" s="1081"/>
      <c r="K7" s="1081"/>
      <c r="L7" s="1081"/>
      <c r="M7" s="1081"/>
      <c r="N7" s="1081"/>
      <c r="O7" s="1082">
        <f>+D7+I7+N7</f>
        <v>50733332</v>
      </c>
    </row>
    <row r="8" spans="1:15" ht="21" customHeight="1">
      <c r="A8" s="1231"/>
      <c r="B8" s="1243"/>
      <c r="C8" s="1083" t="s">
        <v>1557</v>
      </c>
      <c r="D8" s="1084"/>
      <c r="E8" s="1081">
        <v>51592176</v>
      </c>
      <c r="F8" s="1081">
        <v>87758</v>
      </c>
      <c r="G8" s="1081"/>
      <c r="H8" s="1081"/>
      <c r="I8" s="1081">
        <f>SUM(E8:H8)</f>
        <v>51679934</v>
      </c>
      <c r="J8" s="1081"/>
      <c r="K8" s="1081"/>
      <c r="L8" s="1081"/>
      <c r="M8" s="1081"/>
      <c r="N8" s="1081"/>
      <c r="O8" s="1082">
        <f>+D8+I8+N8</f>
        <v>51679934</v>
      </c>
    </row>
    <row r="9" spans="1:15" ht="21" customHeight="1">
      <c r="A9" s="1231"/>
      <c r="B9" s="1243"/>
      <c r="C9" s="777" t="s">
        <v>1676</v>
      </c>
      <c r="D9" s="1086">
        <f t="shared" ref="D9:L9" si="1">+D8-D7</f>
        <v>0</v>
      </c>
      <c r="E9" s="1086">
        <f t="shared" si="1"/>
        <v>946852</v>
      </c>
      <c r="F9" s="1086">
        <f t="shared" si="1"/>
        <v>-250</v>
      </c>
      <c r="G9" s="1086">
        <f t="shared" si="1"/>
        <v>0</v>
      </c>
      <c r="H9" s="1086">
        <f t="shared" si="1"/>
        <v>0</v>
      </c>
      <c r="I9" s="1086">
        <f t="shared" si="1"/>
        <v>946602</v>
      </c>
      <c r="J9" s="1086">
        <f t="shared" si="1"/>
        <v>0</v>
      </c>
      <c r="K9" s="1086">
        <f t="shared" si="1"/>
        <v>0</v>
      </c>
      <c r="L9" s="1086">
        <f t="shared" si="1"/>
        <v>0</v>
      </c>
      <c r="M9" s="1086"/>
      <c r="N9" s="1086">
        <f>+N8-N7</f>
        <v>0</v>
      </c>
      <c r="O9" s="1087">
        <f>+O8-O7</f>
        <v>946602</v>
      </c>
    </row>
    <row r="10" spans="1:15" ht="21" customHeight="1">
      <c r="A10" s="1232"/>
      <c r="B10" s="1243"/>
      <c r="C10" s="1083" t="s">
        <v>1559</v>
      </c>
      <c r="D10" s="1088">
        <f t="shared" ref="D10:L10" si="2">+D4+D7</f>
        <v>0</v>
      </c>
      <c r="E10" s="1088">
        <f t="shared" si="2"/>
        <v>50645324</v>
      </c>
      <c r="F10" s="1088">
        <f t="shared" si="2"/>
        <v>88008</v>
      </c>
      <c r="G10" s="1088">
        <f t="shared" si="2"/>
        <v>0</v>
      </c>
      <c r="H10" s="1088">
        <f t="shared" si="2"/>
        <v>0</v>
      </c>
      <c r="I10" s="1088">
        <f t="shared" si="2"/>
        <v>50733332</v>
      </c>
      <c r="J10" s="1088">
        <f t="shared" si="2"/>
        <v>0</v>
      </c>
      <c r="K10" s="1088">
        <f t="shared" si="2"/>
        <v>0</v>
      </c>
      <c r="L10" s="1088">
        <f t="shared" si="2"/>
        <v>0</v>
      </c>
      <c r="M10" s="1088"/>
      <c r="N10" s="1088">
        <f>+N4+N7</f>
        <v>0</v>
      </c>
      <c r="O10" s="1089">
        <f>+O4+O7</f>
        <v>50733332</v>
      </c>
    </row>
    <row r="11" spans="1:15" ht="21" customHeight="1">
      <c r="A11" s="778"/>
      <c r="B11" s="779"/>
      <c r="C11" s="1083" t="s">
        <v>1560</v>
      </c>
      <c r="D11" s="1088">
        <f t="shared" ref="D11:L11" si="3">+D5+D8</f>
        <v>0</v>
      </c>
      <c r="E11" s="1088">
        <f t="shared" si="3"/>
        <v>51592176</v>
      </c>
      <c r="F11" s="1088">
        <f t="shared" si="3"/>
        <v>87758</v>
      </c>
      <c r="G11" s="1088">
        <f t="shared" si="3"/>
        <v>0</v>
      </c>
      <c r="H11" s="1088">
        <f t="shared" si="3"/>
        <v>0</v>
      </c>
      <c r="I11" s="1088">
        <f t="shared" si="3"/>
        <v>51679934</v>
      </c>
      <c r="J11" s="1088">
        <f t="shared" si="3"/>
        <v>0</v>
      </c>
      <c r="K11" s="1088">
        <f t="shared" si="3"/>
        <v>0</v>
      </c>
      <c r="L11" s="1088">
        <f t="shared" si="3"/>
        <v>0</v>
      </c>
      <c r="M11" s="1088"/>
      <c r="N11" s="1088">
        <f>+N5+N8</f>
        <v>0</v>
      </c>
      <c r="O11" s="1089">
        <f>+O5+O8</f>
        <v>51679934</v>
      </c>
    </row>
    <row r="12" spans="1:15" ht="21" customHeight="1" thickBot="1">
      <c r="A12" s="1090"/>
      <c r="B12" s="780"/>
      <c r="C12" s="777" t="s">
        <v>1677</v>
      </c>
      <c r="D12" s="1088">
        <f t="shared" ref="D12:L12" si="4">+D11-D10</f>
        <v>0</v>
      </c>
      <c r="E12" s="1088">
        <f t="shared" si="4"/>
        <v>946852</v>
      </c>
      <c r="F12" s="1088">
        <f t="shared" si="4"/>
        <v>-250</v>
      </c>
      <c r="G12" s="1088">
        <f t="shared" si="4"/>
        <v>0</v>
      </c>
      <c r="H12" s="1088">
        <f t="shared" si="4"/>
        <v>0</v>
      </c>
      <c r="I12" s="1088">
        <f t="shared" si="4"/>
        <v>946602</v>
      </c>
      <c r="J12" s="1088">
        <f t="shared" si="4"/>
        <v>0</v>
      </c>
      <c r="K12" s="1088">
        <f t="shared" si="4"/>
        <v>0</v>
      </c>
      <c r="L12" s="1088">
        <f t="shared" si="4"/>
        <v>0</v>
      </c>
      <c r="M12" s="1088"/>
      <c r="N12" s="1088">
        <f>+N11-N10</f>
        <v>0</v>
      </c>
      <c r="O12" s="1089">
        <f>+O11-O10</f>
        <v>946602</v>
      </c>
    </row>
    <row r="13" spans="1:15" ht="21" customHeight="1">
      <c r="A13" s="1091"/>
      <c r="B13" s="775"/>
      <c r="C13" s="776" t="s">
        <v>1556</v>
      </c>
      <c r="D13" s="1084">
        <v>44067</v>
      </c>
      <c r="E13" s="1081">
        <v>10801340</v>
      </c>
      <c r="F13" s="1081">
        <v>467946</v>
      </c>
      <c r="G13" s="1081"/>
      <c r="H13" s="1081">
        <v>14248</v>
      </c>
      <c r="I13" s="1081">
        <f>SUM(E13:H13)</f>
        <v>11283534</v>
      </c>
      <c r="J13" s="1081"/>
      <c r="K13" s="1081"/>
      <c r="L13" s="1081"/>
      <c r="M13" s="1081"/>
      <c r="N13" s="1081"/>
      <c r="O13" s="1082">
        <f>+D13+I13+N13</f>
        <v>11327601</v>
      </c>
    </row>
    <row r="14" spans="1:15" ht="21" customHeight="1">
      <c r="A14" s="1226" t="s">
        <v>683</v>
      </c>
      <c r="B14" s="1227" t="s">
        <v>1678</v>
      </c>
      <c r="C14" s="1083" t="s">
        <v>1557</v>
      </c>
      <c r="D14" s="1084">
        <v>32352</v>
      </c>
      <c r="E14" s="1081">
        <v>10685428</v>
      </c>
      <c r="F14" s="1081">
        <v>429532</v>
      </c>
      <c r="G14" s="1081"/>
      <c r="H14" s="1081">
        <v>16279</v>
      </c>
      <c r="I14" s="1081">
        <f>SUM(E14:H14)</f>
        <v>11131239</v>
      </c>
      <c r="J14" s="1081"/>
      <c r="K14" s="1081"/>
      <c r="L14" s="1081"/>
      <c r="M14" s="1081"/>
      <c r="N14" s="1081"/>
      <c r="O14" s="1082">
        <f>+D14+I14+N14</f>
        <v>11163591</v>
      </c>
    </row>
    <row r="15" spans="1:15" ht="21" customHeight="1">
      <c r="A15" s="1226"/>
      <c r="B15" s="1227"/>
      <c r="C15" s="777" t="s">
        <v>1676</v>
      </c>
      <c r="D15" s="1084">
        <f t="shared" ref="D15:L15" si="5">+D14-D13</f>
        <v>-11715</v>
      </c>
      <c r="E15" s="1084">
        <f t="shared" si="5"/>
        <v>-115912</v>
      </c>
      <c r="F15" s="1084">
        <f t="shared" si="5"/>
        <v>-38414</v>
      </c>
      <c r="G15" s="1084">
        <f t="shared" si="5"/>
        <v>0</v>
      </c>
      <c r="H15" s="1084">
        <f t="shared" si="5"/>
        <v>2031</v>
      </c>
      <c r="I15" s="1084">
        <f t="shared" si="5"/>
        <v>-152295</v>
      </c>
      <c r="J15" s="1084">
        <f t="shared" si="5"/>
        <v>0</v>
      </c>
      <c r="K15" s="1084">
        <f t="shared" si="5"/>
        <v>0</v>
      </c>
      <c r="L15" s="1084">
        <f t="shared" si="5"/>
        <v>0</v>
      </c>
      <c r="M15" s="1084"/>
      <c r="N15" s="1084">
        <f>+N14-N13</f>
        <v>0</v>
      </c>
      <c r="O15" s="1085">
        <f>+O14-O13</f>
        <v>-164010</v>
      </c>
    </row>
    <row r="16" spans="1:15" ht="21" customHeight="1">
      <c r="A16" s="1226"/>
      <c r="B16" s="1227"/>
      <c r="C16" s="1083" t="s">
        <v>1561</v>
      </c>
      <c r="D16" s="1084">
        <v>19828</v>
      </c>
      <c r="E16" s="1081">
        <v>27262260</v>
      </c>
      <c r="F16" s="1081">
        <v>2316199</v>
      </c>
      <c r="G16" s="1081"/>
      <c r="H16" s="1081">
        <v>994752</v>
      </c>
      <c r="I16" s="1081">
        <f>SUM(E16:H16)</f>
        <v>30573211</v>
      </c>
      <c r="J16" s="1081"/>
      <c r="K16" s="1081"/>
      <c r="L16" s="1081"/>
      <c r="M16" s="1081">
        <v>1108250</v>
      </c>
      <c r="N16" s="1081">
        <v>6481226</v>
      </c>
      <c r="O16" s="1082">
        <f>+D16+I16+N16+M16</f>
        <v>38182515</v>
      </c>
    </row>
    <row r="17" spans="1:15" ht="21" customHeight="1">
      <c r="A17" s="1226"/>
      <c r="B17" s="1227"/>
      <c r="C17" s="1083" t="s">
        <v>1557</v>
      </c>
      <c r="D17" s="1084">
        <v>39652</v>
      </c>
      <c r="E17" s="1081">
        <v>33987250</v>
      </c>
      <c r="F17" s="1081">
        <v>2087614</v>
      </c>
      <c r="G17" s="1081"/>
      <c r="H17" s="1081">
        <v>1865057</v>
      </c>
      <c r="I17" s="1081">
        <f>SUM(E17:H17)</f>
        <v>37939921</v>
      </c>
      <c r="J17" s="1081"/>
      <c r="K17" s="1081"/>
      <c r="L17" s="1081"/>
      <c r="M17" s="1081">
        <v>1444417</v>
      </c>
      <c r="N17" s="1081">
        <v>196658</v>
      </c>
      <c r="O17" s="1082">
        <f>+D17+I17+N17+M17</f>
        <v>39620648</v>
      </c>
    </row>
    <row r="18" spans="1:15" ht="21" customHeight="1">
      <c r="A18" s="1226"/>
      <c r="B18" s="1227"/>
      <c r="C18" s="777" t="s">
        <v>1676</v>
      </c>
      <c r="D18" s="1086">
        <f t="shared" ref="D18:O18" si="6">+D17-D16</f>
        <v>19824</v>
      </c>
      <c r="E18" s="1086">
        <f t="shared" si="6"/>
        <v>6724990</v>
      </c>
      <c r="F18" s="1086">
        <f t="shared" si="6"/>
        <v>-228585</v>
      </c>
      <c r="G18" s="1086">
        <f t="shared" si="6"/>
        <v>0</v>
      </c>
      <c r="H18" s="1086">
        <f t="shared" si="6"/>
        <v>870305</v>
      </c>
      <c r="I18" s="1086">
        <f t="shared" si="6"/>
        <v>7366710</v>
      </c>
      <c r="J18" s="1086">
        <f t="shared" si="6"/>
        <v>0</v>
      </c>
      <c r="K18" s="1086">
        <f t="shared" si="6"/>
        <v>0</v>
      </c>
      <c r="L18" s="1086">
        <f t="shared" si="6"/>
        <v>0</v>
      </c>
      <c r="M18" s="1086">
        <f t="shared" si="6"/>
        <v>336167</v>
      </c>
      <c r="N18" s="1086">
        <f t="shared" si="6"/>
        <v>-6284568</v>
      </c>
      <c r="O18" s="1087">
        <f t="shared" si="6"/>
        <v>1438133</v>
      </c>
    </row>
    <row r="19" spans="1:15" ht="21" customHeight="1">
      <c r="A19" s="1226"/>
      <c r="B19" s="1227"/>
      <c r="C19" s="1083" t="s">
        <v>1559</v>
      </c>
      <c r="D19" s="1088">
        <f t="shared" ref="D19:O19" si="7">+D13+D16</f>
        <v>63895</v>
      </c>
      <c r="E19" s="1088">
        <f t="shared" si="7"/>
        <v>38063600</v>
      </c>
      <c r="F19" s="1088">
        <f t="shared" si="7"/>
        <v>2784145</v>
      </c>
      <c r="G19" s="1088">
        <f t="shared" si="7"/>
        <v>0</v>
      </c>
      <c r="H19" s="1088">
        <f t="shared" si="7"/>
        <v>1009000</v>
      </c>
      <c r="I19" s="1088">
        <f t="shared" si="7"/>
        <v>41856745</v>
      </c>
      <c r="J19" s="1088">
        <f t="shared" si="7"/>
        <v>0</v>
      </c>
      <c r="K19" s="1088">
        <f t="shared" si="7"/>
        <v>0</v>
      </c>
      <c r="L19" s="1088">
        <f t="shared" si="7"/>
        <v>0</v>
      </c>
      <c r="M19" s="1088">
        <f t="shared" si="7"/>
        <v>1108250</v>
      </c>
      <c r="N19" s="1088">
        <f t="shared" si="7"/>
        <v>6481226</v>
      </c>
      <c r="O19" s="1089">
        <f t="shared" si="7"/>
        <v>49510116</v>
      </c>
    </row>
    <row r="20" spans="1:15" ht="21" customHeight="1">
      <c r="A20" s="1226"/>
      <c r="B20" s="1227"/>
      <c r="C20" s="1083" t="s">
        <v>1557</v>
      </c>
      <c r="D20" s="1088">
        <f t="shared" ref="D20:O20" si="8">+D14+D17</f>
        <v>72004</v>
      </c>
      <c r="E20" s="1088">
        <f t="shared" si="8"/>
        <v>44672678</v>
      </c>
      <c r="F20" s="1088">
        <f t="shared" si="8"/>
        <v>2517146</v>
      </c>
      <c r="G20" s="1088">
        <f t="shared" si="8"/>
        <v>0</v>
      </c>
      <c r="H20" s="1088">
        <f t="shared" si="8"/>
        <v>1881336</v>
      </c>
      <c r="I20" s="1088">
        <f t="shared" si="8"/>
        <v>49071160</v>
      </c>
      <c r="J20" s="1088">
        <f t="shared" si="8"/>
        <v>0</v>
      </c>
      <c r="K20" s="1088">
        <f t="shared" si="8"/>
        <v>0</v>
      </c>
      <c r="L20" s="1088">
        <f t="shared" si="8"/>
        <v>0</v>
      </c>
      <c r="M20" s="1088">
        <f t="shared" si="8"/>
        <v>1444417</v>
      </c>
      <c r="N20" s="1088">
        <f t="shared" si="8"/>
        <v>196658</v>
      </c>
      <c r="O20" s="1089">
        <f t="shared" si="8"/>
        <v>50784239</v>
      </c>
    </row>
    <row r="21" spans="1:15" ht="21" customHeight="1" thickBot="1">
      <c r="A21" s="1090"/>
      <c r="B21" s="780"/>
      <c r="C21" s="777" t="s">
        <v>1677</v>
      </c>
      <c r="D21" s="1088">
        <f t="shared" ref="D21:O21" si="9">+D20-D19</f>
        <v>8109</v>
      </c>
      <c r="E21" s="1088">
        <f t="shared" si="9"/>
        <v>6609078</v>
      </c>
      <c r="F21" s="1088">
        <f t="shared" si="9"/>
        <v>-266999</v>
      </c>
      <c r="G21" s="1088">
        <f t="shared" si="9"/>
        <v>0</v>
      </c>
      <c r="H21" s="1088">
        <f t="shared" si="9"/>
        <v>872336</v>
      </c>
      <c r="I21" s="1088">
        <f t="shared" si="9"/>
        <v>7214415</v>
      </c>
      <c r="J21" s="1088">
        <f t="shared" si="9"/>
        <v>0</v>
      </c>
      <c r="K21" s="1088">
        <f t="shared" si="9"/>
        <v>0</v>
      </c>
      <c r="L21" s="1088">
        <f t="shared" si="9"/>
        <v>0</v>
      </c>
      <c r="M21" s="1088">
        <f t="shared" si="9"/>
        <v>336167</v>
      </c>
      <c r="N21" s="1088">
        <f t="shared" si="9"/>
        <v>-6284568</v>
      </c>
      <c r="O21" s="1089">
        <f t="shared" si="9"/>
        <v>1274123</v>
      </c>
    </row>
    <row r="22" spans="1:15" ht="21" customHeight="1">
      <c r="A22" s="778"/>
      <c r="B22" s="779"/>
      <c r="C22" s="776" t="s">
        <v>1556</v>
      </c>
      <c r="D22" s="1086">
        <f t="shared" ref="D22:O22" si="10">SUM(D4+D13)</f>
        <v>44067</v>
      </c>
      <c r="E22" s="1086">
        <f t="shared" si="10"/>
        <v>10801340</v>
      </c>
      <c r="F22" s="1086">
        <f t="shared" si="10"/>
        <v>467946</v>
      </c>
      <c r="G22" s="1086">
        <f t="shared" si="10"/>
        <v>0</v>
      </c>
      <c r="H22" s="1086">
        <f t="shared" si="10"/>
        <v>14248</v>
      </c>
      <c r="I22" s="1086">
        <f t="shared" si="10"/>
        <v>11283534</v>
      </c>
      <c r="J22" s="1086">
        <f t="shared" si="10"/>
        <v>0</v>
      </c>
      <c r="K22" s="1086">
        <f t="shared" si="10"/>
        <v>0</v>
      </c>
      <c r="L22" s="1086">
        <f t="shared" si="10"/>
        <v>0</v>
      </c>
      <c r="M22" s="1086">
        <f t="shared" si="10"/>
        <v>0</v>
      </c>
      <c r="N22" s="1086">
        <f t="shared" si="10"/>
        <v>0</v>
      </c>
      <c r="O22" s="1092">
        <f t="shared" si="10"/>
        <v>11327601</v>
      </c>
    </row>
    <row r="23" spans="1:15" ht="21" customHeight="1">
      <c r="A23" s="778"/>
      <c r="B23" s="779"/>
      <c r="C23" s="1083" t="s">
        <v>1557</v>
      </c>
      <c r="D23" s="1086">
        <f>SUM(D5+D14)</f>
        <v>32352</v>
      </c>
      <c r="E23" s="1086">
        <f>SUM(E5+E14)</f>
        <v>10685428</v>
      </c>
      <c r="F23" s="1086">
        <v>465575</v>
      </c>
      <c r="G23" s="1086">
        <f t="shared" ref="G23:O23" si="11">SUM(G5+G14)</f>
        <v>0</v>
      </c>
      <c r="H23" s="1086">
        <f t="shared" si="11"/>
        <v>16279</v>
      </c>
      <c r="I23" s="1086">
        <f t="shared" si="11"/>
        <v>11131239</v>
      </c>
      <c r="J23" s="1086">
        <f t="shared" si="11"/>
        <v>0</v>
      </c>
      <c r="K23" s="1086">
        <f t="shared" si="11"/>
        <v>0</v>
      </c>
      <c r="L23" s="1086">
        <f t="shared" si="11"/>
        <v>0</v>
      </c>
      <c r="M23" s="1086">
        <f t="shared" si="11"/>
        <v>0</v>
      </c>
      <c r="N23" s="1086">
        <f t="shared" si="11"/>
        <v>0</v>
      </c>
      <c r="O23" s="1092">
        <f t="shared" si="11"/>
        <v>11163591</v>
      </c>
    </row>
    <row r="24" spans="1:15" ht="21" customHeight="1">
      <c r="A24" s="778" t="s">
        <v>1679</v>
      </c>
      <c r="B24" s="779" t="s">
        <v>1680</v>
      </c>
      <c r="C24" s="777" t="s">
        <v>1676</v>
      </c>
      <c r="D24" s="1086">
        <f t="shared" ref="D24:O24" si="12">SUM(D23-D22)</f>
        <v>-11715</v>
      </c>
      <c r="E24" s="1086">
        <f t="shared" si="12"/>
        <v>-115912</v>
      </c>
      <c r="F24" s="1086">
        <f t="shared" si="12"/>
        <v>-2371</v>
      </c>
      <c r="G24" s="1086">
        <f t="shared" si="12"/>
        <v>0</v>
      </c>
      <c r="H24" s="1086">
        <f t="shared" si="12"/>
        <v>2031</v>
      </c>
      <c r="I24" s="1086">
        <f t="shared" si="12"/>
        <v>-152295</v>
      </c>
      <c r="J24" s="1086">
        <f t="shared" si="12"/>
        <v>0</v>
      </c>
      <c r="K24" s="1086">
        <f t="shared" si="12"/>
        <v>0</v>
      </c>
      <c r="L24" s="1086">
        <f t="shared" si="12"/>
        <v>0</v>
      </c>
      <c r="M24" s="1086">
        <f t="shared" si="12"/>
        <v>0</v>
      </c>
      <c r="N24" s="1086">
        <f t="shared" si="12"/>
        <v>0</v>
      </c>
      <c r="O24" s="1092">
        <f t="shared" si="12"/>
        <v>-164010</v>
      </c>
    </row>
    <row r="25" spans="1:15" ht="21" customHeight="1">
      <c r="A25" s="778"/>
      <c r="B25" s="779"/>
      <c r="C25" s="1083" t="s">
        <v>1561</v>
      </c>
      <c r="D25" s="1086">
        <f t="shared" ref="D25:O25" si="13">SUM(D7+D16)</f>
        <v>19828</v>
      </c>
      <c r="E25" s="1086">
        <f t="shared" si="13"/>
        <v>77907584</v>
      </c>
      <c r="F25" s="1086">
        <f t="shared" si="13"/>
        <v>2404207</v>
      </c>
      <c r="G25" s="1086">
        <f t="shared" si="13"/>
        <v>0</v>
      </c>
      <c r="H25" s="1086">
        <f t="shared" si="13"/>
        <v>994752</v>
      </c>
      <c r="I25" s="1086">
        <f t="shared" si="13"/>
        <v>81306543</v>
      </c>
      <c r="J25" s="1086">
        <f t="shared" si="13"/>
        <v>0</v>
      </c>
      <c r="K25" s="1086">
        <f t="shared" si="13"/>
        <v>0</v>
      </c>
      <c r="L25" s="1086">
        <f t="shared" si="13"/>
        <v>0</v>
      </c>
      <c r="M25" s="1086">
        <f t="shared" si="13"/>
        <v>1108250</v>
      </c>
      <c r="N25" s="1086">
        <f t="shared" si="13"/>
        <v>6481226</v>
      </c>
      <c r="O25" s="1092">
        <f t="shared" si="13"/>
        <v>88915847</v>
      </c>
    </row>
    <row r="26" spans="1:15" ht="21" customHeight="1">
      <c r="A26" s="778"/>
      <c r="B26" s="779"/>
      <c r="C26" s="1083" t="s">
        <v>1557</v>
      </c>
      <c r="D26" s="1086">
        <f t="shared" ref="D26:O26" si="14">SUM(D8+D17)</f>
        <v>39652</v>
      </c>
      <c r="E26" s="1086">
        <f t="shared" si="14"/>
        <v>85579426</v>
      </c>
      <c r="F26" s="1086">
        <f t="shared" si="14"/>
        <v>2175372</v>
      </c>
      <c r="G26" s="1086">
        <f t="shared" si="14"/>
        <v>0</v>
      </c>
      <c r="H26" s="1086">
        <f t="shared" si="14"/>
        <v>1865057</v>
      </c>
      <c r="I26" s="1086">
        <f t="shared" si="14"/>
        <v>89619855</v>
      </c>
      <c r="J26" s="1086">
        <f t="shared" si="14"/>
        <v>0</v>
      </c>
      <c r="K26" s="1086">
        <f t="shared" si="14"/>
        <v>0</v>
      </c>
      <c r="L26" s="1086">
        <f t="shared" si="14"/>
        <v>0</v>
      </c>
      <c r="M26" s="1086">
        <f t="shared" si="14"/>
        <v>1444417</v>
      </c>
      <c r="N26" s="1086">
        <f t="shared" si="14"/>
        <v>196658</v>
      </c>
      <c r="O26" s="1092">
        <f t="shared" si="14"/>
        <v>91300582</v>
      </c>
    </row>
    <row r="27" spans="1:15" ht="21" customHeight="1">
      <c r="A27" s="778"/>
      <c r="B27" s="779"/>
      <c r="C27" s="777" t="s">
        <v>1676</v>
      </c>
      <c r="D27" s="1086">
        <f t="shared" ref="D27:O27" si="15">SUM(D26-D25)</f>
        <v>19824</v>
      </c>
      <c r="E27" s="1086">
        <f t="shared" si="15"/>
        <v>7671842</v>
      </c>
      <c r="F27" s="1086">
        <f t="shared" si="15"/>
        <v>-228835</v>
      </c>
      <c r="G27" s="1086">
        <f t="shared" si="15"/>
        <v>0</v>
      </c>
      <c r="H27" s="1086">
        <f t="shared" si="15"/>
        <v>870305</v>
      </c>
      <c r="I27" s="1086">
        <f t="shared" si="15"/>
        <v>8313312</v>
      </c>
      <c r="J27" s="1086">
        <f t="shared" si="15"/>
        <v>0</v>
      </c>
      <c r="K27" s="1086">
        <f t="shared" si="15"/>
        <v>0</v>
      </c>
      <c r="L27" s="1086">
        <f t="shared" si="15"/>
        <v>0</v>
      </c>
      <c r="M27" s="1086">
        <f t="shared" si="15"/>
        <v>336167</v>
      </c>
      <c r="N27" s="1086">
        <f t="shared" si="15"/>
        <v>-6284568</v>
      </c>
      <c r="O27" s="1092">
        <f t="shared" si="15"/>
        <v>2384735</v>
      </c>
    </row>
    <row r="28" spans="1:15" ht="21" customHeight="1">
      <c r="A28" s="778"/>
      <c r="B28" s="779"/>
      <c r="C28" s="1083" t="s">
        <v>1559</v>
      </c>
      <c r="D28" s="1093">
        <f t="shared" ref="D28:O28" si="16">SUM(D10+D19)</f>
        <v>63895</v>
      </c>
      <c r="E28" s="1093">
        <f t="shared" si="16"/>
        <v>88708924</v>
      </c>
      <c r="F28" s="1093">
        <f t="shared" si="16"/>
        <v>2872153</v>
      </c>
      <c r="G28" s="1093">
        <f t="shared" si="16"/>
        <v>0</v>
      </c>
      <c r="H28" s="1093">
        <f t="shared" si="16"/>
        <v>1009000</v>
      </c>
      <c r="I28" s="1093">
        <f t="shared" si="16"/>
        <v>92590077</v>
      </c>
      <c r="J28" s="1093">
        <f t="shared" si="16"/>
        <v>0</v>
      </c>
      <c r="K28" s="1093">
        <f t="shared" si="16"/>
        <v>0</v>
      </c>
      <c r="L28" s="1093">
        <f t="shared" si="16"/>
        <v>0</v>
      </c>
      <c r="M28" s="1093">
        <f t="shared" si="16"/>
        <v>1108250</v>
      </c>
      <c r="N28" s="1093">
        <f t="shared" si="16"/>
        <v>6481226</v>
      </c>
      <c r="O28" s="1093">
        <f t="shared" si="16"/>
        <v>100243448</v>
      </c>
    </row>
    <row r="29" spans="1:15" ht="21" customHeight="1">
      <c r="A29" s="778"/>
      <c r="B29" s="779"/>
      <c r="C29" s="1083" t="s">
        <v>1557</v>
      </c>
      <c r="D29" s="1093">
        <f t="shared" ref="D29:O29" si="17">SUM(D11+D20)</f>
        <v>72004</v>
      </c>
      <c r="E29" s="1093">
        <f t="shared" si="17"/>
        <v>96264854</v>
      </c>
      <c r="F29" s="1093">
        <f t="shared" si="17"/>
        <v>2604904</v>
      </c>
      <c r="G29" s="1093">
        <f t="shared" si="17"/>
        <v>0</v>
      </c>
      <c r="H29" s="1093">
        <f t="shared" si="17"/>
        <v>1881336</v>
      </c>
      <c r="I29" s="1093">
        <f t="shared" si="17"/>
        <v>100751094</v>
      </c>
      <c r="J29" s="1093">
        <f t="shared" si="17"/>
        <v>0</v>
      </c>
      <c r="K29" s="1093">
        <f t="shared" si="17"/>
        <v>0</v>
      </c>
      <c r="L29" s="1093">
        <f t="shared" si="17"/>
        <v>0</v>
      </c>
      <c r="M29" s="1093">
        <f t="shared" si="17"/>
        <v>1444417</v>
      </c>
      <c r="N29" s="1093">
        <f t="shared" si="17"/>
        <v>196658</v>
      </c>
      <c r="O29" s="1093">
        <f t="shared" si="17"/>
        <v>102464173</v>
      </c>
    </row>
    <row r="30" spans="1:15" ht="21" customHeight="1" thickBot="1">
      <c r="A30" s="778"/>
      <c r="B30" s="779"/>
      <c r="C30" s="777" t="s">
        <v>1677</v>
      </c>
      <c r="D30" s="1093">
        <f t="shared" ref="D30:O30" si="18">SUM(D29-D28)</f>
        <v>8109</v>
      </c>
      <c r="E30" s="1093">
        <f t="shared" si="18"/>
        <v>7555930</v>
      </c>
      <c r="F30" s="1093">
        <f t="shared" si="18"/>
        <v>-267249</v>
      </c>
      <c r="G30" s="1093">
        <f t="shared" si="18"/>
        <v>0</v>
      </c>
      <c r="H30" s="1093">
        <f t="shared" si="18"/>
        <v>872336</v>
      </c>
      <c r="I30" s="1093">
        <f t="shared" si="18"/>
        <v>8161017</v>
      </c>
      <c r="J30" s="1093">
        <f t="shared" si="18"/>
        <v>0</v>
      </c>
      <c r="K30" s="1093">
        <f t="shared" si="18"/>
        <v>0</v>
      </c>
      <c r="L30" s="1093">
        <f t="shared" si="18"/>
        <v>0</v>
      </c>
      <c r="M30" s="1093">
        <f t="shared" si="18"/>
        <v>336167</v>
      </c>
      <c r="N30" s="1093">
        <f t="shared" si="18"/>
        <v>-6284568</v>
      </c>
      <c r="O30" s="1093">
        <f t="shared" si="18"/>
        <v>2220725</v>
      </c>
    </row>
    <row r="31" spans="1:15" ht="17.100000000000001" customHeight="1">
      <c r="A31" s="1091"/>
      <c r="B31" s="775"/>
      <c r="C31" s="776" t="s">
        <v>1556</v>
      </c>
      <c r="D31" s="1084"/>
      <c r="E31" s="1081">
        <v>41961</v>
      </c>
      <c r="F31" s="1081">
        <v>6177</v>
      </c>
      <c r="G31" s="1081"/>
      <c r="H31" s="1081">
        <v>95</v>
      </c>
      <c r="I31" s="1081">
        <f>SUM(E31:H31)</f>
        <v>48233</v>
      </c>
      <c r="J31" s="1081"/>
      <c r="K31" s="1081"/>
      <c r="L31" s="1081"/>
      <c r="M31" s="1081"/>
      <c r="N31" s="1081">
        <v>0</v>
      </c>
      <c r="O31" s="1082">
        <f>+D31+I31+N31</f>
        <v>48233</v>
      </c>
    </row>
    <row r="32" spans="1:15" ht="17.100000000000001" customHeight="1">
      <c r="A32" s="1230" t="s">
        <v>685</v>
      </c>
      <c r="B32" s="1233" t="s">
        <v>1681</v>
      </c>
      <c r="C32" s="1083" t="s">
        <v>1557</v>
      </c>
      <c r="D32" s="1084"/>
      <c r="E32" s="1081">
        <v>17883</v>
      </c>
      <c r="F32" s="1081">
        <v>4594</v>
      </c>
      <c r="G32" s="1081"/>
      <c r="H32" s="1081">
        <v>95</v>
      </c>
      <c r="I32" s="1081">
        <f>SUM(E32:H32)</f>
        <v>22572</v>
      </c>
      <c r="J32" s="1081"/>
      <c r="K32" s="1081"/>
      <c r="L32" s="1081"/>
      <c r="M32" s="1081"/>
      <c r="N32" s="1081">
        <v>0</v>
      </c>
      <c r="O32" s="1082">
        <f>+D32+I32+N32</f>
        <v>22572</v>
      </c>
    </row>
    <row r="33" spans="1:16" ht="17.100000000000001" customHeight="1">
      <c r="A33" s="1231"/>
      <c r="B33" s="1234"/>
      <c r="C33" s="777" t="s">
        <v>1676</v>
      </c>
      <c r="D33" s="1084">
        <f t="shared" ref="D33:L33" si="19">+D32-D31</f>
        <v>0</v>
      </c>
      <c r="E33" s="1084">
        <f t="shared" si="19"/>
        <v>-24078</v>
      </c>
      <c r="F33" s="1084">
        <f t="shared" si="19"/>
        <v>-1583</v>
      </c>
      <c r="G33" s="1084">
        <f t="shared" si="19"/>
        <v>0</v>
      </c>
      <c r="H33" s="1084">
        <f t="shared" si="19"/>
        <v>0</v>
      </c>
      <c r="I33" s="1084">
        <f t="shared" si="19"/>
        <v>-25661</v>
      </c>
      <c r="J33" s="1084">
        <f t="shared" si="19"/>
        <v>0</v>
      </c>
      <c r="K33" s="1084">
        <f t="shared" si="19"/>
        <v>0</v>
      </c>
      <c r="L33" s="1084">
        <f t="shared" si="19"/>
        <v>0</v>
      </c>
      <c r="M33" s="1084"/>
      <c r="N33" s="1084">
        <f>+N32-N31</f>
        <v>0</v>
      </c>
      <c r="O33" s="1085">
        <f>+O32-O31</f>
        <v>-25661</v>
      </c>
    </row>
    <row r="34" spans="1:16" ht="17.100000000000001" customHeight="1">
      <c r="A34" s="1231"/>
      <c r="B34" s="1234"/>
      <c r="C34" s="1083" t="s">
        <v>1558</v>
      </c>
      <c r="D34" s="1084"/>
      <c r="E34" s="1081">
        <v>12701698</v>
      </c>
      <c r="F34" s="1081">
        <v>9689</v>
      </c>
      <c r="G34" s="1081"/>
      <c r="H34" s="1081"/>
      <c r="I34" s="1081">
        <f>SUM(E34:H34)</f>
        <v>12711387</v>
      </c>
      <c r="J34" s="1081"/>
      <c r="K34" s="1081"/>
      <c r="L34" s="1081"/>
      <c r="M34" s="1081">
        <v>192827</v>
      </c>
      <c r="N34" s="1081">
        <v>200475</v>
      </c>
      <c r="O34" s="1082">
        <f>+D34+I34+N34+M34</f>
        <v>13104689</v>
      </c>
    </row>
    <row r="35" spans="1:16" ht="17.100000000000001" customHeight="1">
      <c r="A35" s="1231"/>
      <c r="B35" s="1234"/>
      <c r="C35" s="1083" t="s">
        <v>1557</v>
      </c>
      <c r="D35" s="1084"/>
      <c r="E35" s="1081">
        <v>13099087</v>
      </c>
      <c r="F35" s="1081">
        <v>6637</v>
      </c>
      <c r="G35" s="1081"/>
      <c r="H35" s="1081"/>
      <c r="I35" s="1081">
        <f>SUM(E35:H35)</f>
        <v>13105724</v>
      </c>
      <c r="J35" s="1081"/>
      <c r="K35" s="1081"/>
      <c r="L35" s="1081"/>
      <c r="M35" s="1081"/>
      <c r="N35" s="1081"/>
      <c r="O35" s="1082">
        <f>+D35+I35+N35+M35</f>
        <v>13105724</v>
      </c>
    </row>
    <row r="36" spans="1:16" ht="17.100000000000001" customHeight="1">
      <c r="A36" s="1231"/>
      <c r="B36" s="1234"/>
      <c r="C36" s="777" t="s">
        <v>1676</v>
      </c>
      <c r="D36" s="1086">
        <f t="shared" ref="D36:O36" si="20">+D35-D34</f>
        <v>0</v>
      </c>
      <c r="E36" s="1086">
        <f t="shared" si="20"/>
        <v>397389</v>
      </c>
      <c r="F36" s="1086">
        <f t="shared" si="20"/>
        <v>-3052</v>
      </c>
      <c r="G36" s="1086">
        <f t="shared" si="20"/>
        <v>0</v>
      </c>
      <c r="H36" s="1086">
        <f t="shared" si="20"/>
        <v>0</v>
      </c>
      <c r="I36" s="1086">
        <f t="shared" si="20"/>
        <v>394337</v>
      </c>
      <c r="J36" s="1086">
        <f t="shared" si="20"/>
        <v>0</v>
      </c>
      <c r="K36" s="1086">
        <f t="shared" si="20"/>
        <v>0</v>
      </c>
      <c r="L36" s="1086">
        <f t="shared" si="20"/>
        <v>0</v>
      </c>
      <c r="M36" s="1086">
        <f t="shared" si="20"/>
        <v>-192827</v>
      </c>
      <c r="N36" s="1086">
        <f t="shared" si="20"/>
        <v>-200475</v>
      </c>
      <c r="O36" s="1087">
        <f t="shared" si="20"/>
        <v>1035</v>
      </c>
    </row>
    <row r="37" spans="1:16" ht="17.100000000000001" customHeight="1">
      <c r="A37" s="1231"/>
      <c r="B37" s="1234"/>
      <c r="C37" s="1083" t="s">
        <v>1559</v>
      </c>
      <c r="D37" s="1088">
        <f t="shared" ref="D37:L37" si="21">+D31+D34</f>
        <v>0</v>
      </c>
      <c r="E37" s="1088">
        <f t="shared" si="21"/>
        <v>12743659</v>
      </c>
      <c r="F37" s="1088">
        <f t="shared" si="21"/>
        <v>15866</v>
      </c>
      <c r="G37" s="1088">
        <f t="shared" si="21"/>
        <v>0</v>
      </c>
      <c r="H37" s="1088">
        <f t="shared" si="21"/>
        <v>95</v>
      </c>
      <c r="I37" s="1088">
        <f t="shared" si="21"/>
        <v>12759620</v>
      </c>
      <c r="J37" s="1088">
        <f t="shared" si="21"/>
        <v>0</v>
      </c>
      <c r="K37" s="1088">
        <f t="shared" si="21"/>
        <v>0</v>
      </c>
      <c r="L37" s="1088">
        <f t="shared" si="21"/>
        <v>0</v>
      </c>
      <c r="M37" s="1088">
        <v>507736</v>
      </c>
      <c r="N37" s="1088">
        <f>+N31+N34</f>
        <v>200475</v>
      </c>
      <c r="O37" s="1089">
        <f>+O31+O34</f>
        <v>13152922</v>
      </c>
    </row>
    <row r="38" spans="1:16" ht="17.100000000000001" customHeight="1">
      <c r="A38" s="1232"/>
      <c r="B38" s="1235"/>
      <c r="C38" s="1083" t="s">
        <v>1560</v>
      </c>
      <c r="D38" s="1088">
        <f t="shared" ref="D38:L38" si="22">+D32+D35</f>
        <v>0</v>
      </c>
      <c r="E38" s="1088">
        <f t="shared" si="22"/>
        <v>13116970</v>
      </c>
      <c r="F38" s="1088">
        <f t="shared" si="22"/>
        <v>11231</v>
      </c>
      <c r="G38" s="1088">
        <f t="shared" si="22"/>
        <v>0</v>
      </c>
      <c r="H38" s="1088">
        <f t="shared" si="22"/>
        <v>95</v>
      </c>
      <c r="I38" s="1088">
        <f t="shared" si="22"/>
        <v>13128296</v>
      </c>
      <c r="J38" s="1088">
        <f t="shared" si="22"/>
        <v>0</v>
      </c>
      <c r="K38" s="1088">
        <f t="shared" si="22"/>
        <v>0</v>
      </c>
      <c r="L38" s="1088">
        <f t="shared" si="22"/>
        <v>0</v>
      </c>
      <c r="M38" s="1088">
        <v>192827</v>
      </c>
      <c r="N38" s="1088">
        <f>+N32+N35</f>
        <v>0</v>
      </c>
      <c r="O38" s="1089">
        <f>+O32+O35</f>
        <v>13128296</v>
      </c>
    </row>
    <row r="39" spans="1:16" ht="17.100000000000001" customHeight="1" thickBot="1">
      <c r="A39" s="1090"/>
      <c r="B39" s="780"/>
      <c r="C39" s="777" t="s">
        <v>1677</v>
      </c>
      <c r="D39" s="1088">
        <f t="shared" ref="D39:O39" si="23">+D38-D37</f>
        <v>0</v>
      </c>
      <c r="E39" s="1088">
        <f t="shared" si="23"/>
        <v>373311</v>
      </c>
      <c r="F39" s="1088">
        <f t="shared" si="23"/>
        <v>-4635</v>
      </c>
      <c r="G39" s="1088">
        <f t="shared" si="23"/>
        <v>0</v>
      </c>
      <c r="H39" s="1088">
        <f t="shared" si="23"/>
        <v>0</v>
      </c>
      <c r="I39" s="1088">
        <f t="shared" si="23"/>
        <v>368676</v>
      </c>
      <c r="J39" s="1088">
        <f t="shared" si="23"/>
        <v>0</v>
      </c>
      <c r="K39" s="1088">
        <f t="shared" si="23"/>
        <v>0</v>
      </c>
      <c r="L39" s="1088">
        <f t="shared" si="23"/>
        <v>0</v>
      </c>
      <c r="M39" s="1088">
        <f t="shared" si="23"/>
        <v>-314909</v>
      </c>
      <c r="N39" s="1088">
        <f t="shared" si="23"/>
        <v>-200475</v>
      </c>
      <c r="O39" s="1089">
        <f t="shared" si="23"/>
        <v>-24626</v>
      </c>
    </row>
    <row r="40" spans="1:16" ht="17.100000000000001" customHeight="1">
      <c r="A40" s="1091"/>
      <c r="B40" s="775"/>
      <c r="C40" s="776" t="s">
        <v>1556</v>
      </c>
      <c r="D40" s="1084">
        <f t="shared" ref="D40:O40" si="24">+D4+D13+D31</f>
        <v>44067</v>
      </c>
      <c r="E40" s="1084">
        <f t="shared" si="24"/>
        <v>10843301</v>
      </c>
      <c r="F40" s="1084">
        <f t="shared" si="24"/>
        <v>474123</v>
      </c>
      <c r="G40" s="1084">
        <f t="shared" si="24"/>
        <v>0</v>
      </c>
      <c r="H40" s="1084">
        <f t="shared" si="24"/>
        <v>14343</v>
      </c>
      <c r="I40" s="1084">
        <f t="shared" si="24"/>
        <v>11331767</v>
      </c>
      <c r="J40" s="1084">
        <f t="shared" si="24"/>
        <v>0</v>
      </c>
      <c r="K40" s="1084">
        <f t="shared" si="24"/>
        <v>0</v>
      </c>
      <c r="L40" s="1084">
        <f t="shared" si="24"/>
        <v>0</v>
      </c>
      <c r="M40" s="1084">
        <f t="shared" si="24"/>
        <v>0</v>
      </c>
      <c r="N40" s="1084">
        <f t="shared" si="24"/>
        <v>0</v>
      </c>
      <c r="O40" s="1085">
        <f t="shared" si="24"/>
        <v>11375834</v>
      </c>
      <c r="P40" s="781"/>
    </row>
    <row r="41" spans="1:16" ht="17.100000000000001" customHeight="1">
      <c r="A41" s="1226" t="s">
        <v>686</v>
      </c>
      <c r="B41" s="1227" t="s">
        <v>1682</v>
      </c>
      <c r="C41" s="1083" t="s">
        <v>1557</v>
      </c>
      <c r="D41" s="1084">
        <f t="shared" ref="D41:L41" si="25">+D5+D14+D32</f>
        <v>32352</v>
      </c>
      <c r="E41" s="1084">
        <f t="shared" si="25"/>
        <v>10703311</v>
      </c>
      <c r="F41" s="1084">
        <f t="shared" si="25"/>
        <v>434126</v>
      </c>
      <c r="G41" s="1084">
        <f t="shared" si="25"/>
        <v>0</v>
      </c>
      <c r="H41" s="1084">
        <f t="shared" si="25"/>
        <v>16374</v>
      </c>
      <c r="I41" s="1084">
        <f t="shared" si="25"/>
        <v>11153811</v>
      </c>
      <c r="J41" s="1084">
        <f t="shared" si="25"/>
        <v>0</v>
      </c>
      <c r="K41" s="1084">
        <f t="shared" si="25"/>
        <v>0</v>
      </c>
      <c r="L41" s="1084">
        <f t="shared" si="25"/>
        <v>0</v>
      </c>
      <c r="M41" s="1084"/>
      <c r="N41" s="1084">
        <f>+N5+N14+N32</f>
        <v>0</v>
      </c>
      <c r="O41" s="1085">
        <f>+O5+O14+O32</f>
        <v>11186163</v>
      </c>
      <c r="P41" s="781"/>
    </row>
    <row r="42" spans="1:16" ht="17.100000000000001" customHeight="1">
      <c r="A42" s="1226"/>
      <c r="B42" s="1227"/>
      <c r="C42" s="777" t="s">
        <v>1676</v>
      </c>
      <c r="D42" s="1084">
        <f t="shared" ref="D42:L42" si="26">+D41-D40</f>
        <v>-11715</v>
      </c>
      <c r="E42" s="1084">
        <f t="shared" si="26"/>
        <v>-139990</v>
      </c>
      <c r="F42" s="1084">
        <f t="shared" si="26"/>
        <v>-39997</v>
      </c>
      <c r="G42" s="1084">
        <f t="shared" si="26"/>
        <v>0</v>
      </c>
      <c r="H42" s="1084">
        <f t="shared" si="26"/>
        <v>2031</v>
      </c>
      <c r="I42" s="1084">
        <f t="shared" si="26"/>
        <v>-177956</v>
      </c>
      <c r="J42" s="1084">
        <f t="shared" si="26"/>
        <v>0</v>
      </c>
      <c r="K42" s="1084">
        <f t="shared" si="26"/>
        <v>0</v>
      </c>
      <c r="L42" s="1084">
        <f t="shared" si="26"/>
        <v>0</v>
      </c>
      <c r="M42" s="1084"/>
      <c r="N42" s="1084">
        <f>+N41-N40</f>
        <v>0</v>
      </c>
      <c r="O42" s="1085">
        <f>+O41-O40</f>
        <v>-189671</v>
      </c>
      <c r="P42" s="781"/>
    </row>
    <row r="43" spans="1:16" ht="17.100000000000001" customHeight="1">
      <c r="A43" s="1226"/>
      <c r="B43" s="1227"/>
      <c r="C43" s="1083" t="s">
        <v>1558</v>
      </c>
      <c r="D43" s="1084">
        <f t="shared" ref="D43:O43" si="27">+D7+D16+D34</f>
        <v>19828</v>
      </c>
      <c r="E43" s="1084">
        <f t="shared" si="27"/>
        <v>90609282</v>
      </c>
      <c r="F43" s="1084">
        <f t="shared" si="27"/>
        <v>2413896</v>
      </c>
      <c r="G43" s="1084">
        <f t="shared" si="27"/>
        <v>0</v>
      </c>
      <c r="H43" s="1084">
        <f t="shared" si="27"/>
        <v>994752</v>
      </c>
      <c r="I43" s="1084">
        <f t="shared" si="27"/>
        <v>94017930</v>
      </c>
      <c r="J43" s="1084">
        <f t="shared" si="27"/>
        <v>0</v>
      </c>
      <c r="K43" s="1084">
        <f t="shared" si="27"/>
        <v>0</v>
      </c>
      <c r="L43" s="1084">
        <f t="shared" si="27"/>
        <v>0</v>
      </c>
      <c r="M43" s="1084">
        <f t="shared" si="27"/>
        <v>1301077</v>
      </c>
      <c r="N43" s="1084">
        <f t="shared" si="27"/>
        <v>6681701</v>
      </c>
      <c r="O43" s="1085">
        <f t="shared" si="27"/>
        <v>102020536</v>
      </c>
      <c r="P43" s="781"/>
    </row>
    <row r="44" spans="1:16" ht="17.100000000000001" customHeight="1">
      <c r="A44" s="1226"/>
      <c r="B44" s="1227"/>
      <c r="C44" s="1083" t="s">
        <v>1557</v>
      </c>
      <c r="D44" s="1084">
        <f t="shared" ref="D44:O44" si="28">+D8+D17+D35</f>
        <v>39652</v>
      </c>
      <c r="E44" s="1084">
        <f t="shared" si="28"/>
        <v>98678513</v>
      </c>
      <c r="F44" s="1084">
        <f t="shared" si="28"/>
        <v>2182009</v>
      </c>
      <c r="G44" s="1084">
        <f t="shared" si="28"/>
        <v>0</v>
      </c>
      <c r="H44" s="1084">
        <f t="shared" si="28"/>
        <v>1865057</v>
      </c>
      <c r="I44" s="1084">
        <f t="shared" si="28"/>
        <v>102725579</v>
      </c>
      <c r="J44" s="1084">
        <f t="shared" si="28"/>
        <v>0</v>
      </c>
      <c r="K44" s="1084">
        <f t="shared" si="28"/>
        <v>0</v>
      </c>
      <c r="L44" s="1084">
        <f t="shared" si="28"/>
        <v>0</v>
      </c>
      <c r="M44" s="1084">
        <f t="shared" si="28"/>
        <v>1444417</v>
      </c>
      <c r="N44" s="1084">
        <f t="shared" si="28"/>
        <v>196658</v>
      </c>
      <c r="O44" s="1085">
        <f t="shared" si="28"/>
        <v>104406306</v>
      </c>
      <c r="P44" s="781"/>
    </row>
    <row r="45" spans="1:16" ht="17.100000000000001" customHeight="1">
      <c r="A45" s="1226"/>
      <c r="B45" s="1227"/>
      <c r="C45" s="777" t="s">
        <v>1676</v>
      </c>
      <c r="D45" s="1094">
        <f t="shared" ref="D45:O45" si="29">+D44-D43</f>
        <v>19824</v>
      </c>
      <c r="E45" s="1094">
        <f t="shared" si="29"/>
        <v>8069231</v>
      </c>
      <c r="F45" s="1094">
        <f t="shared" si="29"/>
        <v>-231887</v>
      </c>
      <c r="G45" s="1094">
        <f t="shared" si="29"/>
        <v>0</v>
      </c>
      <c r="H45" s="1094">
        <f t="shared" si="29"/>
        <v>870305</v>
      </c>
      <c r="I45" s="1094">
        <f t="shared" si="29"/>
        <v>8707649</v>
      </c>
      <c r="J45" s="1094">
        <f t="shared" si="29"/>
        <v>0</v>
      </c>
      <c r="K45" s="1094">
        <f t="shared" si="29"/>
        <v>0</v>
      </c>
      <c r="L45" s="1094">
        <f t="shared" si="29"/>
        <v>0</v>
      </c>
      <c r="M45" s="1094">
        <f t="shared" si="29"/>
        <v>143340</v>
      </c>
      <c r="N45" s="1094">
        <f t="shared" si="29"/>
        <v>-6485043</v>
      </c>
      <c r="O45" s="1095">
        <f t="shared" si="29"/>
        <v>2385770</v>
      </c>
    </row>
    <row r="46" spans="1:16" ht="17.100000000000001" customHeight="1">
      <c r="A46" s="1226"/>
      <c r="B46" s="1227"/>
      <c r="C46" s="1083" t="s">
        <v>1559</v>
      </c>
      <c r="D46" s="1096">
        <f t="shared" ref="D46:O46" si="30">+D40+D43</f>
        <v>63895</v>
      </c>
      <c r="E46" s="1096">
        <f t="shared" si="30"/>
        <v>101452583</v>
      </c>
      <c r="F46" s="1096">
        <f t="shared" si="30"/>
        <v>2888019</v>
      </c>
      <c r="G46" s="1096">
        <f t="shared" si="30"/>
        <v>0</v>
      </c>
      <c r="H46" s="1096">
        <f t="shared" si="30"/>
        <v>1009095</v>
      </c>
      <c r="I46" s="1096">
        <f t="shared" si="30"/>
        <v>105349697</v>
      </c>
      <c r="J46" s="1096">
        <f t="shared" si="30"/>
        <v>0</v>
      </c>
      <c r="K46" s="1096">
        <f t="shared" si="30"/>
        <v>0</v>
      </c>
      <c r="L46" s="1096">
        <f t="shared" si="30"/>
        <v>0</v>
      </c>
      <c r="M46" s="1096">
        <f t="shared" si="30"/>
        <v>1301077</v>
      </c>
      <c r="N46" s="1096">
        <f t="shared" si="30"/>
        <v>6681701</v>
      </c>
      <c r="O46" s="1097">
        <f t="shared" si="30"/>
        <v>113396370</v>
      </c>
    </row>
    <row r="47" spans="1:16" ht="17.100000000000001" customHeight="1" thickBot="1">
      <c r="A47" s="1226"/>
      <c r="B47" s="1227"/>
      <c r="C47" s="1083" t="s">
        <v>1560</v>
      </c>
      <c r="D47" s="1096">
        <f t="shared" ref="D47:O47" si="31">+D41+D44</f>
        <v>72004</v>
      </c>
      <c r="E47" s="1096">
        <f t="shared" si="31"/>
        <v>109381824</v>
      </c>
      <c r="F47" s="1096">
        <f t="shared" si="31"/>
        <v>2616135</v>
      </c>
      <c r="G47" s="1096">
        <f t="shared" si="31"/>
        <v>0</v>
      </c>
      <c r="H47" s="1096">
        <f t="shared" si="31"/>
        <v>1881431</v>
      </c>
      <c r="I47" s="1096">
        <f t="shared" si="31"/>
        <v>113879390</v>
      </c>
      <c r="J47" s="1096">
        <f t="shared" si="31"/>
        <v>0</v>
      </c>
      <c r="K47" s="1096">
        <f t="shared" si="31"/>
        <v>0</v>
      </c>
      <c r="L47" s="1096">
        <f t="shared" si="31"/>
        <v>0</v>
      </c>
      <c r="M47" s="1096">
        <f t="shared" si="31"/>
        <v>1444417</v>
      </c>
      <c r="N47" s="1096">
        <f t="shared" si="31"/>
        <v>196658</v>
      </c>
      <c r="O47" s="1097">
        <f t="shared" si="31"/>
        <v>115592469</v>
      </c>
    </row>
    <row r="48" spans="1:16" ht="17.100000000000001" customHeight="1" thickBot="1">
      <c r="A48" s="1090"/>
      <c r="B48" s="780"/>
      <c r="C48" s="777" t="s">
        <v>1677</v>
      </c>
      <c r="D48" s="782">
        <f t="shared" ref="D48:O48" si="32">+D47-D46</f>
        <v>8109</v>
      </c>
      <c r="E48" s="1098">
        <f t="shared" si="32"/>
        <v>7929241</v>
      </c>
      <c r="F48" s="1098">
        <f t="shared" si="32"/>
        <v>-271884</v>
      </c>
      <c r="G48" s="1098">
        <f t="shared" si="32"/>
        <v>0</v>
      </c>
      <c r="H48" s="1098">
        <f t="shared" si="32"/>
        <v>872336</v>
      </c>
      <c r="I48" s="1098">
        <f t="shared" si="32"/>
        <v>8529693</v>
      </c>
      <c r="J48" s="1098">
        <f t="shared" si="32"/>
        <v>0</v>
      </c>
      <c r="K48" s="1098">
        <f t="shared" si="32"/>
        <v>0</v>
      </c>
      <c r="L48" s="1098">
        <f t="shared" si="32"/>
        <v>0</v>
      </c>
      <c r="M48" s="1098">
        <f t="shared" si="32"/>
        <v>143340</v>
      </c>
      <c r="N48" s="1098">
        <f t="shared" si="32"/>
        <v>-6485043</v>
      </c>
      <c r="O48" s="1098">
        <f t="shared" si="32"/>
        <v>2196099</v>
      </c>
    </row>
  </sheetData>
  <mergeCells count="11">
    <mergeCell ref="O1:O2"/>
    <mergeCell ref="A3:C3"/>
    <mergeCell ref="A4:A10"/>
    <mergeCell ref="B4:B10"/>
    <mergeCell ref="A41:A47"/>
    <mergeCell ref="B41:B47"/>
    <mergeCell ref="B1:C2"/>
    <mergeCell ref="A14:A20"/>
    <mergeCell ref="B14:B20"/>
    <mergeCell ref="A32:A38"/>
    <mergeCell ref="B32:B38"/>
  </mergeCells>
  <phoneticPr fontId="83" type="noConversion"/>
  <printOptions horizontalCentered="1" verticalCentered="1"/>
  <pageMargins left="0" right="0" top="0.31496062992125984" bottom="0" header="0.31496062992125984" footer="0.19685039370078741"/>
  <pageSetup paperSize="9" scale="49" orientation="landscape" horizontalDpi="300" verticalDpi="300" r:id="rId1"/>
  <headerFooter alignWithMargins="0">
    <oddHeader>&amp;C&amp;"Arial CE,Félkövér"&amp;12ZMJV Önkormányzata tulajdonában lévő vagyon 
forgalomképesség szerinti megoszlásban 2015. és 2016.XII.31-én &amp;R&amp;"Arial CE,Félkövér"
&amp;"Arial CE,Félkövér dőlt"12.a tábla 
Adatok: ezer Ft-ban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"/>
  <sheetViews>
    <sheetView workbookViewId="0">
      <pane ySplit="3" topLeftCell="A4" activePane="bottomLeft" state="frozen"/>
      <selection activeCell="A26" sqref="A26"/>
      <selection pane="bottomLeft" activeCell="M13" sqref="M13"/>
    </sheetView>
  </sheetViews>
  <sheetFormatPr defaultRowHeight="12.75"/>
  <cols>
    <col min="1" max="1" width="27.6640625" customWidth="1"/>
    <col min="2" max="2" width="14" customWidth="1"/>
    <col min="3" max="3" width="14.5" customWidth="1"/>
    <col min="4" max="4" width="14.1640625" customWidth="1"/>
    <col min="5" max="5" width="12.83203125" customWidth="1"/>
    <col min="6" max="6" width="13.1640625" customWidth="1"/>
    <col min="7" max="7" width="14.1640625" customWidth="1"/>
    <col min="8" max="8" width="14" customWidth="1"/>
    <col min="9" max="9" width="12.5" customWidth="1"/>
  </cols>
  <sheetData>
    <row r="1" spans="1:9" ht="15" customHeight="1">
      <c r="A1" s="1249" t="s">
        <v>1683</v>
      </c>
      <c r="B1" s="1249" t="s">
        <v>1684</v>
      </c>
      <c r="C1" s="1248" t="s">
        <v>1685</v>
      </c>
      <c r="D1" s="1248"/>
      <c r="E1" s="1248"/>
      <c r="F1" s="1248"/>
      <c r="G1" s="1248"/>
      <c r="H1" s="1249" t="s">
        <v>1466</v>
      </c>
      <c r="I1" s="1246" t="s">
        <v>1686</v>
      </c>
    </row>
    <row r="2" spans="1:9" ht="20.100000000000001" customHeight="1">
      <c r="A2" s="1250"/>
      <c r="B2" s="1251"/>
      <c r="C2" s="1206" t="s">
        <v>92</v>
      </c>
      <c r="D2" s="1206" t="s">
        <v>1462</v>
      </c>
      <c r="E2" s="1253" t="s">
        <v>1687</v>
      </c>
      <c r="F2" s="1244" t="s">
        <v>93</v>
      </c>
      <c r="G2" s="1206" t="s">
        <v>1688</v>
      </c>
      <c r="H2" s="1251"/>
      <c r="I2" s="1247"/>
    </row>
    <row r="3" spans="1:9" ht="34.5" customHeight="1">
      <c r="A3" s="1250"/>
      <c r="B3" s="1251"/>
      <c r="C3" s="1252"/>
      <c r="D3" s="1252"/>
      <c r="E3" s="1254"/>
      <c r="F3" s="1245"/>
      <c r="G3" s="1252"/>
      <c r="H3" s="1251"/>
      <c r="I3" s="1247"/>
    </row>
    <row r="4" spans="1:9" ht="15" customHeight="1">
      <c r="A4" s="787" t="s">
        <v>913</v>
      </c>
      <c r="B4" s="700">
        <v>282460</v>
      </c>
      <c r="C4" s="763">
        <v>100</v>
      </c>
      <c r="D4" s="763">
        <v>151483</v>
      </c>
      <c r="E4" s="763"/>
      <c r="F4" s="763"/>
      <c r="G4" s="788">
        <f t="shared" ref="G4:G24" si="0">SUM(C4:F4)</f>
        <v>151583</v>
      </c>
      <c r="H4" s="700"/>
      <c r="I4" s="789">
        <f t="shared" ref="I4:I24" si="1">SUM(B4+G4+H4)</f>
        <v>434043</v>
      </c>
    </row>
    <row r="5" spans="1:9" ht="15" customHeight="1">
      <c r="A5" s="787" t="s">
        <v>1220</v>
      </c>
      <c r="B5" s="700">
        <v>9685</v>
      </c>
      <c r="C5" s="763">
        <v>9434</v>
      </c>
      <c r="D5" s="763">
        <v>29510</v>
      </c>
      <c r="E5" s="763"/>
      <c r="F5" s="763"/>
      <c r="G5" s="788">
        <f t="shared" si="0"/>
        <v>38944</v>
      </c>
      <c r="H5" s="700"/>
      <c r="I5" s="789">
        <f t="shared" si="1"/>
        <v>48629</v>
      </c>
    </row>
    <row r="6" spans="1:9" ht="15" customHeight="1">
      <c r="A6" s="790" t="s">
        <v>1194</v>
      </c>
      <c r="B6" s="700">
        <v>334</v>
      </c>
      <c r="C6" s="763"/>
      <c r="D6" s="763">
        <v>29510</v>
      </c>
      <c r="E6" s="763"/>
      <c r="F6" s="763"/>
      <c r="G6" s="788">
        <f t="shared" si="0"/>
        <v>29510</v>
      </c>
      <c r="H6" s="700"/>
      <c r="I6" s="949">
        <f t="shared" si="1"/>
        <v>29844</v>
      </c>
    </row>
    <row r="7" spans="1:9" ht="23.25" customHeight="1">
      <c r="A7" s="790" t="s">
        <v>915</v>
      </c>
      <c r="B7" s="791">
        <v>154</v>
      </c>
      <c r="C7" s="791">
        <v>915</v>
      </c>
      <c r="D7" s="791">
        <v>39673</v>
      </c>
      <c r="E7" s="791"/>
      <c r="F7" s="791"/>
      <c r="G7" s="788">
        <f t="shared" si="0"/>
        <v>40588</v>
      </c>
      <c r="H7" s="792"/>
      <c r="I7" s="793">
        <f t="shared" si="1"/>
        <v>40742</v>
      </c>
    </row>
    <row r="8" spans="1:9" ht="14.1" customHeight="1">
      <c r="A8" s="790" t="s">
        <v>1689</v>
      </c>
      <c r="B8" s="791">
        <v>2168</v>
      </c>
      <c r="C8" s="791">
        <v>450</v>
      </c>
      <c r="D8" s="794">
        <v>78495</v>
      </c>
      <c r="E8" s="791"/>
      <c r="F8" s="792"/>
      <c r="G8" s="788">
        <f t="shared" si="0"/>
        <v>78945</v>
      </c>
      <c r="H8" s="792"/>
      <c r="I8" s="793">
        <f t="shared" si="1"/>
        <v>81113</v>
      </c>
    </row>
    <row r="9" spans="1:9" ht="27" customHeight="1">
      <c r="A9" s="947" t="s">
        <v>1221</v>
      </c>
      <c r="B9" s="791"/>
      <c r="C9" s="791"/>
      <c r="D9" s="794"/>
      <c r="E9" s="791"/>
      <c r="F9" s="792"/>
      <c r="G9" s="788">
        <f t="shared" si="0"/>
        <v>0</v>
      </c>
      <c r="H9" s="791"/>
      <c r="I9" s="793">
        <f t="shared" si="1"/>
        <v>0</v>
      </c>
    </row>
    <row r="10" spans="1:9" ht="25.5" customHeight="1">
      <c r="A10" s="790" t="s">
        <v>916</v>
      </c>
      <c r="B10" s="794"/>
      <c r="C10" s="794">
        <v>550</v>
      </c>
      <c r="D10" s="794">
        <v>24004</v>
      </c>
      <c r="E10" s="791"/>
      <c r="F10" s="792"/>
      <c r="G10" s="788">
        <f t="shared" si="0"/>
        <v>24554</v>
      </c>
      <c r="H10" s="792"/>
      <c r="I10" s="793">
        <f t="shared" si="1"/>
        <v>24554</v>
      </c>
    </row>
    <row r="11" spans="1:9" ht="24" customHeight="1">
      <c r="A11" s="790" t="s">
        <v>917</v>
      </c>
      <c r="B11" s="791">
        <v>149</v>
      </c>
      <c r="C11" s="794">
        <v>600</v>
      </c>
      <c r="D11" s="794">
        <v>29226</v>
      </c>
      <c r="E11" s="791"/>
      <c r="F11" s="792"/>
      <c r="G11" s="788">
        <f t="shared" si="0"/>
        <v>29826</v>
      </c>
      <c r="H11" s="792"/>
      <c r="I11" s="948">
        <f t="shared" si="1"/>
        <v>29975</v>
      </c>
    </row>
    <row r="12" spans="1:9" ht="26.25" customHeight="1">
      <c r="A12" s="790" t="s">
        <v>918</v>
      </c>
      <c r="B12" s="791">
        <v>149</v>
      </c>
      <c r="C12" s="791">
        <v>590</v>
      </c>
      <c r="D12" s="794">
        <v>15329</v>
      </c>
      <c r="E12" s="791"/>
      <c r="F12" s="792"/>
      <c r="G12" s="788">
        <f t="shared" si="0"/>
        <v>15919</v>
      </c>
      <c r="H12" s="792"/>
      <c r="I12" s="793">
        <f t="shared" si="1"/>
        <v>16068</v>
      </c>
    </row>
    <row r="13" spans="1:9" ht="24" customHeight="1">
      <c r="A13" s="790" t="s">
        <v>919</v>
      </c>
      <c r="B13" s="791"/>
      <c r="C13" s="791">
        <v>2265</v>
      </c>
      <c r="D13" s="794">
        <v>25709</v>
      </c>
      <c r="E13" s="791"/>
      <c r="F13" s="792"/>
      <c r="G13" s="788">
        <f t="shared" si="0"/>
        <v>27974</v>
      </c>
      <c r="H13" s="792"/>
      <c r="I13" s="793">
        <f t="shared" si="1"/>
        <v>27974</v>
      </c>
    </row>
    <row r="14" spans="1:9" ht="27" customHeight="1">
      <c r="A14" s="729" t="s">
        <v>928</v>
      </c>
      <c r="B14" s="794"/>
      <c r="C14" s="791"/>
      <c r="D14" s="794">
        <v>111</v>
      </c>
      <c r="E14" s="791"/>
      <c r="F14" s="792"/>
      <c r="G14" s="788">
        <f t="shared" si="0"/>
        <v>111</v>
      </c>
      <c r="H14" s="791"/>
      <c r="I14" s="793">
        <f t="shared" si="1"/>
        <v>111</v>
      </c>
    </row>
    <row r="15" spans="1:9" ht="12" customHeight="1">
      <c r="A15" s="790" t="s">
        <v>1441</v>
      </c>
      <c r="B15" s="794">
        <v>128</v>
      </c>
      <c r="C15" s="794">
        <v>1748</v>
      </c>
      <c r="D15" s="794">
        <v>77486</v>
      </c>
      <c r="E15" s="791"/>
      <c r="F15" s="792"/>
      <c r="G15" s="788">
        <f t="shared" si="0"/>
        <v>79234</v>
      </c>
      <c r="H15" s="791"/>
      <c r="I15" s="793">
        <f t="shared" si="1"/>
        <v>79362</v>
      </c>
    </row>
    <row r="16" spans="1:9" ht="12" customHeight="1">
      <c r="A16" s="790" t="s">
        <v>1199</v>
      </c>
      <c r="B16" s="794"/>
      <c r="C16" s="794"/>
      <c r="D16" s="794">
        <v>4372</v>
      </c>
      <c r="E16" s="791"/>
      <c r="F16" s="791"/>
      <c r="G16" s="788">
        <f t="shared" si="0"/>
        <v>4372</v>
      </c>
      <c r="H16" s="791"/>
      <c r="I16" s="793">
        <f t="shared" si="1"/>
        <v>4372</v>
      </c>
    </row>
    <row r="17" spans="1:9" ht="25.5" customHeight="1">
      <c r="A17" s="795" t="s">
        <v>922</v>
      </c>
      <c r="B17" s="791">
        <v>15402</v>
      </c>
      <c r="C17" s="794"/>
      <c r="D17" s="794">
        <v>181417</v>
      </c>
      <c r="E17" s="791"/>
      <c r="F17" s="791"/>
      <c r="G17" s="788">
        <f t="shared" si="0"/>
        <v>181417</v>
      </c>
      <c r="H17" s="791"/>
      <c r="I17" s="948">
        <f t="shared" si="1"/>
        <v>196819</v>
      </c>
    </row>
    <row r="18" spans="1:9" ht="12" customHeight="1">
      <c r="A18" s="795" t="s">
        <v>923</v>
      </c>
      <c r="B18" s="791">
        <v>11492</v>
      </c>
      <c r="C18" s="791">
        <v>1056</v>
      </c>
      <c r="D18" s="791">
        <v>134447</v>
      </c>
      <c r="E18" s="791"/>
      <c r="F18" s="791"/>
      <c r="G18" s="788">
        <f t="shared" si="0"/>
        <v>135503</v>
      </c>
      <c r="H18" s="791"/>
      <c r="I18" s="793">
        <f t="shared" si="1"/>
        <v>146995</v>
      </c>
    </row>
    <row r="19" spans="1:9" ht="17.25" customHeight="1">
      <c r="A19" s="795" t="s">
        <v>924</v>
      </c>
      <c r="B19" s="791">
        <v>3403</v>
      </c>
      <c r="C19" s="791"/>
      <c r="D19" s="791">
        <v>91016</v>
      </c>
      <c r="E19" s="791"/>
      <c r="F19" s="791"/>
      <c r="G19" s="788">
        <f t="shared" si="0"/>
        <v>91016</v>
      </c>
      <c r="H19" s="791"/>
      <c r="I19" s="793">
        <f t="shared" si="1"/>
        <v>94419</v>
      </c>
    </row>
    <row r="20" spans="1:9" ht="16.5" customHeight="1">
      <c r="A20" s="795" t="s">
        <v>925</v>
      </c>
      <c r="B20" s="791"/>
      <c r="C20" s="791"/>
      <c r="D20" s="791">
        <v>31268</v>
      </c>
      <c r="E20" s="791"/>
      <c r="F20" s="791"/>
      <c r="G20" s="788">
        <f t="shared" si="0"/>
        <v>31268</v>
      </c>
      <c r="H20" s="791"/>
      <c r="I20" s="793">
        <f t="shared" si="1"/>
        <v>31268</v>
      </c>
    </row>
    <row r="21" spans="1:9" ht="25.5" customHeight="1">
      <c r="A21" s="795" t="s">
        <v>926</v>
      </c>
      <c r="B21" s="791">
        <v>153</v>
      </c>
      <c r="C21" s="791">
        <v>16500</v>
      </c>
      <c r="D21" s="791">
        <v>30540</v>
      </c>
      <c r="E21" s="791"/>
      <c r="F21" s="791"/>
      <c r="G21" s="788">
        <f t="shared" si="0"/>
        <v>47040</v>
      </c>
      <c r="H21" s="791"/>
      <c r="I21" s="793">
        <f t="shared" si="1"/>
        <v>47193</v>
      </c>
    </row>
    <row r="22" spans="1:9" ht="15.75" customHeight="1">
      <c r="A22" s="795" t="s">
        <v>927</v>
      </c>
      <c r="B22" s="791">
        <v>253</v>
      </c>
      <c r="C22" s="791"/>
      <c r="D22" s="791">
        <v>2770</v>
      </c>
      <c r="E22" s="791"/>
      <c r="F22" s="791"/>
      <c r="G22" s="788">
        <f t="shared" si="0"/>
        <v>2770</v>
      </c>
      <c r="H22" s="791"/>
      <c r="I22" s="793">
        <f t="shared" si="1"/>
        <v>3023</v>
      </c>
    </row>
    <row r="23" spans="1:9" ht="27" customHeight="1">
      <c r="A23" s="796" t="s">
        <v>1555</v>
      </c>
      <c r="B23" s="797">
        <f>SUM(B4:B22)</f>
        <v>325930</v>
      </c>
      <c r="C23" s="797">
        <f t="shared" ref="C23:I23" si="2">SUM(C4:C22)</f>
        <v>34208</v>
      </c>
      <c r="D23" s="797">
        <f t="shared" si="2"/>
        <v>976366</v>
      </c>
      <c r="E23" s="797">
        <f t="shared" si="2"/>
        <v>0</v>
      </c>
      <c r="F23" s="797">
        <f t="shared" si="2"/>
        <v>0</v>
      </c>
      <c r="G23" s="797">
        <f t="shared" si="2"/>
        <v>1010574</v>
      </c>
      <c r="H23" s="797">
        <f t="shared" si="2"/>
        <v>0</v>
      </c>
      <c r="I23" s="797">
        <f t="shared" si="2"/>
        <v>1336504</v>
      </c>
    </row>
    <row r="24" spans="1:9" ht="15.75" customHeight="1">
      <c r="A24" s="799" t="s">
        <v>1296</v>
      </c>
      <c r="B24" s="800">
        <v>85934</v>
      </c>
      <c r="C24" s="800">
        <v>54910</v>
      </c>
      <c r="D24" s="800">
        <v>249891</v>
      </c>
      <c r="E24" s="801"/>
      <c r="F24" s="791"/>
      <c r="G24" s="802">
        <f t="shared" si="0"/>
        <v>304801</v>
      </c>
      <c r="H24" s="801">
        <v>9562</v>
      </c>
      <c r="I24" s="793">
        <f t="shared" si="1"/>
        <v>400297</v>
      </c>
    </row>
    <row r="25" spans="1:9" ht="15" customHeight="1">
      <c r="A25" s="796" t="s">
        <v>210</v>
      </c>
      <c r="B25" s="797">
        <f t="shared" ref="B25:I25" si="3">SUM(B23:B24)</f>
        <v>411864</v>
      </c>
      <c r="C25" s="797">
        <f t="shared" si="3"/>
        <v>89118</v>
      </c>
      <c r="D25" s="797">
        <f t="shared" si="3"/>
        <v>1226257</v>
      </c>
      <c r="E25" s="797">
        <f t="shared" si="3"/>
        <v>0</v>
      </c>
      <c r="F25" s="797">
        <f t="shared" si="3"/>
        <v>0</v>
      </c>
      <c r="G25" s="797">
        <f t="shared" si="3"/>
        <v>1315375</v>
      </c>
      <c r="H25" s="797">
        <f t="shared" si="3"/>
        <v>9562</v>
      </c>
      <c r="I25" s="797">
        <f t="shared" si="3"/>
        <v>1736801</v>
      </c>
    </row>
  </sheetData>
  <mergeCells count="10">
    <mergeCell ref="F2:F3"/>
    <mergeCell ref="I1:I3"/>
    <mergeCell ref="C1:G1"/>
    <mergeCell ref="A1:A3"/>
    <mergeCell ref="B1:B3"/>
    <mergeCell ref="H1:H3"/>
    <mergeCell ref="D2:D3"/>
    <mergeCell ref="G2:G3"/>
    <mergeCell ref="C2:C3"/>
    <mergeCell ref="E2:E3"/>
  </mergeCells>
  <phoneticPr fontId="83" type="noConversion"/>
  <printOptions horizontalCentered="1" verticalCentered="1"/>
  <pageMargins left="0.39370078740157483" right="0.39370078740157483" top="0.78740157480314965" bottom="0.39370078740157483" header="0.51181102362204722" footer="0.51181102362204722"/>
  <pageSetup paperSize="9" scale="88" orientation="landscape" r:id="rId1"/>
  <headerFooter alignWithMargins="0">
    <oddHeader>&amp;C&amp;"Times New Roman CE,Félkövér dőlt"Immateriális javak, tárgyi eszközök, koncesszióba, vagyonkezelésbe adott eszközök teljesen
 (0-ig) leírt állományának bruttó értéke 2016. XII.31-én&amp;R
&amp;"Times New Roman CE,Félkövér dőlt"12.b  tábla
Adatok :  ezer Ft-ban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>
  <dimension ref="A1:H25"/>
  <sheetViews>
    <sheetView workbookViewId="0">
      <selection activeCell="G14" sqref="G14"/>
    </sheetView>
  </sheetViews>
  <sheetFormatPr defaultColWidth="23" defaultRowHeight="21" customHeight="1"/>
  <cols>
    <col min="1" max="1" width="33.1640625" style="814" customWidth="1"/>
    <col min="2" max="6" width="15.6640625" style="814" customWidth="1"/>
    <col min="7" max="8" width="15.6640625" style="803" customWidth="1"/>
    <col min="9" max="16384" width="23" style="803"/>
  </cols>
  <sheetData>
    <row r="1" spans="1:8" ht="17.25" customHeight="1">
      <c r="A1" s="1255" t="s">
        <v>1690</v>
      </c>
      <c r="B1" s="1255" t="s">
        <v>1691</v>
      </c>
      <c r="C1" s="1255"/>
      <c r="D1" s="1255"/>
      <c r="E1" s="1255" t="s">
        <v>1692</v>
      </c>
      <c r="F1" s="1255" t="s">
        <v>1693</v>
      </c>
      <c r="G1" s="1255" t="s">
        <v>1694</v>
      </c>
      <c r="H1" s="1256" t="s">
        <v>1695</v>
      </c>
    </row>
    <row r="2" spans="1:8" ht="47.25" customHeight="1">
      <c r="A2" s="1255"/>
      <c r="B2" s="954" t="s">
        <v>1696</v>
      </c>
      <c r="C2" s="954" t="s">
        <v>1697</v>
      </c>
      <c r="D2" s="954" t="s">
        <v>1698</v>
      </c>
      <c r="E2" s="1255"/>
      <c r="F2" s="1255"/>
      <c r="G2" s="1255"/>
      <c r="H2" s="1256"/>
    </row>
    <row r="3" spans="1:8" ht="13.5" customHeight="1">
      <c r="A3" s="955" t="s">
        <v>913</v>
      </c>
      <c r="B3" s="957">
        <v>985305</v>
      </c>
      <c r="C3" s="957">
        <f>B3-D3</f>
        <v>600265</v>
      </c>
      <c r="D3" s="957">
        <f ca="1">'10'!J3</f>
        <v>385040</v>
      </c>
      <c r="E3" s="957">
        <f ca="1">'12'!D4+'12'!Q4+'12'!U4</f>
        <v>19199</v>
      </c>
      <c r="F3" s="957">
        <v>2158</v>
      </c>
      <c r="G3" s="813">
        <f t="shared" ref="G3:G24" si="0">D3/B3*100</f>
        <v>39.078254956587045</v>
      </c>
      <c r="H3" s="813">
        <f t="shared" ref="H3:H24" si="1">F3/E3*100</f>
        <v>11.240168758789521</v>
      </c>
    </row>
    <row r="4" spans="1:8" ht="17.25" customHeight="1">
      <c r="A4" s="955" t="s">
        <v>1220</v>
      </c>
      <c r="B4" s="957">
        <v>5238666</v>
      </c>
      <c r="C4" s="957">
        <f t="shared" ref="C4:C23" si="2">B4-D4</f>
        <v>1321865</v>
      </c>
      <c r="D4" s="957">
        <f ca="1">'10'!J4</f>
        <v>3916801</v>
      </c>
      <c r="E4" s="957">
        <f ca="1">'12'!D5+'12'!Q5+'12'!U5</f>
        <v>1321865</v>
      </c>
      <c r="F4" s="957">
        <v>253362</v>
      </c>
      <c r="G4" s="813">
        <f t="shared" si="0"/>
        <v>74.767144918191008</v>
      </c>
      <c r="H4" s="813">
        <f t="shared" si="1"/>
        <v>19.167010246886029</v>
      </c>
    </row>
    <row r="5" spans="1:8" ht="13.5" customHeight="1">
      <c r="A5" s="794" t="s">
        <v>1194</v>
      </c>
      <c r="B5" s="957">
        <v>41060</v>
      </c>
      <c r="C5" s="957">
        <f t="shared" si="2"/>
        <v>34875</v>
      </c>
      <c r="D5" s="957">
        <f ca="1">'10'!J5</f>
        <v>6185</v>
      </c>
      <c r="E5" s="957">
        <f ca="1">'12'!D6+'12'!Q6+'12'!U6</f>
        <v>-1392789</v>
      </c>
      <c r="F5" s="957">
        <v>6438</v>
      </c>
      <c r="G5" s="813">
        <f t="shared" si="0"/>
        <v>15.063321967851925</v>
      </c>
      <c r="H5" s="813">
        <f t="shared" si="1"/>
        <v>-0.46223799872055277</v>
      </c>
    </row>
    <row r="6" spans="1:8" ht="13.5" customHeight="1">
      <c r="A6" s="794" t="s">
        <v>915</v>
      </c>
      <c r="B6" s="804">
        <v>859542</v>
      </c>
      <c r="C6" s="957">
        <f t="shared" si="2"/>
        <v>142351</v>
      </c>
      <c r="D6" s="957">
        <f ca="1">'10'!J6</f>
        <v>717191</v>
      </c>
      <c r="E6" s="957">
        <f ca="1">'12'!D7+'12'!Q7+'12'!U7</f>
        <v>12376</v>
      </c>
      <c r="F6" s="804">
        <v>11109</v>
      </c>
      <c r="G6" s="813">
        <f t="shared" si="0"/>
        <v>83.438738304818145</v>
      </c>
      <c r="H6" s="813">
        <f t="shared" si="1"/>
        <v>89.762443438914033</v>
      </c>
    </row>
    <row r="7" spans="1:8" ht="13.5" customHeight="1">
      <c r="A7" s="794" t="s">
        <v>1689</v>
      </c>
      <c r="B7" s="804">
        <v>765812</v>
      </c>
      <c r="C7" s="957">
        <f t="shared" si="2"/>
        <v>202911</v>
      </c>
      <c r="D7" s="957">
        <f ca="1">'10'!J7</f>
        <v>562901</v>
      </c>
      <c r="E7" s="957">
        <f ca="1">'12'!D8+'12'!Q8+'12'!U8</f>
        <v>17270</v>
      </c>
      <c r="F7" s="804">
        <v>5404</v>
      </c>
      <c r="G7" s="813">
        <f t="shared" si="0"/>
        <v>73.50381033465132</v>
      </c>
      <c r="H7" s="813">
        <f t="shared" si="1"/>
        <v>31.29125651418645</v>
      </c>
    </row>
    <row r="8" spans="1:8" ht="13.5" customHeight="1">
      <c r="A8" s="956" t="s">
        <v>1221</v>
      </c>
      <c r="B8" s="804">
        <v>10627</v>
      </c>
      <c r="C8" s="957">
        <f t="shared" si="2"/>
        <v>4993</v>
      </c>
      <c r="D8" s="957">
        <f ca="1">'10'!J8</f>
        <v>5634</v>
      </c>
      <c r="E8" s="957">
        <f ca="1">'12'!D9+'12'!Q9+'12'!U9</f>
        <v>2849</v>
      </c>
      <c r="F8" s="804">
        <v>6003</v>
      </c>
      <c r="G8" s="813">
        <f t="shared" si="0"/>
        <v>53.015902888867984</v>
      </c>
      <c r="H8" s="813">
        <f t="shared" si="1"/>
        <v>210.70551070551068</v>
      </c>
    </row>
    <row r="9" spans="1:8" ht="13.5" customHeight="1">
      <c r="A9" s="794" t="s">
        <v>916</v>
      </c>
      <c r="B9" s="804">
        <v>348029</v>
      </c>
      <c r="C9" s="957">
        <f t="shared" si="2"/>
        <v>71552</v>
      </c>
      <c r="D9" s="957">
        <f ca="1">'10'!J9</f>
        <v>276477</v>
      </c>
      <c r="E9" s="957">
        <f ca="1">'12'!D10+'12'!Q10+'12'!U10</f>
        <v>3909</v>
      </c>
      <c r="F9" s="804">
        <v>1424</v>
      </c>
      <c r="G9" s="813">
        <f t="shared" si="0"/>
        <v>79.440793726959541</v>
      </c>
      <c r="H9" s="813">
        <f t="shared" si="1"/>
        <v>36.428754157073421</v>
      </c>
    </row>
    <row r="10" spans="1:8" ht="13.5" customHeight="1">
      <c r="A10" s="794" t="s">
        <v>917</v>
      </c>
      <c r="B10" s="804">
        <v>295319</v>
      </c>
      <c r="C10" s="957">
        <f t="shared" si="2"/>
        <v>73108</v>
      </c>
      <c r="D10" s="957">
        <f ca="1">'10'!J10</f>
        <v>222211</v>
      </c>
      <c r="E10" s="957">
        <f ca="1">'12'!D11+'12'!Q11+'12'!U11</f>
        <v>4529</v>
      </c>
      <c r="F10" s="804">
        <v>10139</v>
      </c>
      <c r="G10" s="813">
        <f t="shared" si="0"/>
        <v>75.244396737087698</v>
      </c>
      <c r="H10" s="813">
        <f t="shared" si="1"/>
        <v>223.8684036211084</v>
      </c>
    </row>
    <row r="11" spans="1:8" ht="13.5" customHeight="1">
      <c r="A11" s="794" t="s">
        <v>918</v>
      </c>
      <c r="B11" s="804">
        <v>320144</v>
      </c>
      <c r="C11" s="957">
        <f t="shared" si="2"/>
        <v>59380</v>
      </c>
      <c r="D11" s="957">
        <f ca="1">'10'!J11</f>
        <v>260764</v>
      </c>
      <c r="E11" s="957">
        <f ca="1">'12'!D12+'12'!Q12+'12'!U12</f>
        <v>3202</v>
      </c>
      <c r="F11" s="804">
        <v>6796</v>
      </c>
      <c r="G11" s="813">
        <f t="shared" si="0"/>
        <v>81.452096556549563</v>
      </c>
      <c r="H11" s="813">
        <f t="shared" si="1"/>
        <v>212.2423485321674</v>
      </c>
    </row>
    <row r="12" spans="1:8" ht="13.5" customHeight="1">
      <c r="A12" s="794" t="s">
        <v>919</v>
      </c>
      <c r="B12" s="804">
        <v>376578</v>
      </c>
      <c r="C12" s="957">
        <f t="shared" si="2"/>
        <v>71774</v>
      </c>
      <c r="D12" s="957">
        <f ca="1">'10'!J12</f>
        <v>304804</v>
      </c>
      <c r="E12" s="957">
        <f ca="1">'12'!D13+'12'!Q13+'12'!U13</f>
        <v>3952</v>
      </c>
      <c r="F12" s="804">
        <v>8780</v>
      </c>
      <c r="G12" s="813">
        <f t="shared" si="0"/>
        <v>80.940469172389257</v>
      </c>
      <c r="H12" s="813">
        <f t="shared" si="1"/>
        <v>222.16599190283398</v>
      </c>
    </row>
    <row r="13" spans="1:8" ht="24.75" customHeight="1">
      <c r="A13" s="729" t="s">
        <v>928</v>
      </c>
      <c r="B13" s="804">
        <v>111</v>
      </c>
      <c r="C13" s="957">
        <f t="shared" si="2"/>
        <v>111</v>
      </c>
      <c r="D13" s="957">
        <f ca="1">'10'!J13</f>
        <v>0</v>
      </c>
      <c r="E13" s="957">
        <f ca="1">'12'!D14+'12'!Q14+'12'!U14</f>
        <v>95</v>
      </c>
      <c r="F13" s="804"/>
      <c r="G13" s="813">
        <f t="shared" si="0"/>
        <v>0</v>
      </c>
      <c r="H13" s="813">
        <f t="shared" si="1"/>
        <v>0</v>
      </c>
    </row>
    <row r="14" spans="1:8" ht="13.5" customHeight="1">
      <c r="A14" s="794" t="s">
        <v>1441</v>
      </c>
      <c r="B14" s="804">
        <v>1682256</v>
      </c>
      <c r="C14" s="957">
        <f t="shared" si="2"/>
        <v>390576</v>
      </c>
      <c r="D14" s="957">
        <f ca="1">'10'!J14</f>
        <v>1291680</v>
      </c>
      <c r="E14" s="957">
        <f ca="1">'12'!D15+'12'!Q15+'12'!U15</f>
        <v>66827</v>
      </c>
      <c r="F14" s="805">
        <v>3918</v>
      </c>
      <c r="G14" s="813">
        <f t="shared" si="0"/>
        <v>76.782606214511944</v>
      </c>
      <c r="H14" s="813">
        <f t="shared" si="1"/>
        <v>5.8628997261585889</v>
      </c>
    </row>
    <row r="15" spans="1:8" ht="13.5" customHeight="1">
      <c r="A15" s="794" t="s">
        <v>1199</v>
      </c>
      <c r="B15" s="804">
        <v>4372</v>
      </c>
      <c r="C15" s="957">
        <f t="shared" si="2"/>
        <v>4372</v>
      </c>
      <c r="D15" s="957">
        <f ca="1">'10'!J15</f>
        <v>0</v>
      </c>
      <c r="E15" s="957">
        <f ca="1">'12'!D16+'12'!Q16+'12'!U16</f>
        <v>142</v>
      </c>
      <c r="F15" s="804">
        <v>299</v>
      </c>
      <c r="G15" s="813">
        <f t="shared" si="0"/>
        <v>0</v>
      </c>
      <c r="H15" s="813">
        <f t="shared" si="1"/>
        <v>210.56338028169014</v>
      </c>
    </row>
    <row r="16" spans="1:8" ht="13.5" customHeight="1">
      <c r="A16" s="806" t="s">
        <v>922</v>
      </c>
      <c r="B16" s="804">
        <v>314198</v>
      </c>
      <c r="C16" s="957">
        <f t="shared" si="2"/>
        <v>242147</v>
      </c>
      <c r="D16" s="957">
        <f ca="1">'10'!J16</f>
        <v>72051</v>
      </c>
      <c r="E16" s="957">
        <f ca="1">'12'!D17+'12'!Q17+'12'!U17</f>
        <v>19514</v>
      </c>
      <c r="F16" s="804"/>
      <c r="G16" s="813">
        <f t="shared" si="0"/>
        <v>22.931718215902073</v>
      </c>
      <c r="H16" s="813">
        <f t="shared" si="1"/>
        <v>0</v>
      </c>
    </row>
    <row r="17" spans="1:8" ht="13.5" customHeight="1">
      <c r="A17" s="806" t="s">
        <v>923</v>
      </c>
      <c r="B17" s="804">
        <v>642544</v>
      </c>
      <c r="C17" s="957">
        <f t="shared" si="2"/>
        <v>247646</v>
      </c>
      <c r="D17" s="957">
        <f ca="1">'10'!J17</f>
        <v>394898</v>
      </c>
      <c r="E17" s="957">
        <f ca="1">'12'!D18+'12'!Q18+'12'!U18</f>
        <v>5878</v>
      </c>
      <c r="F17" s="804"/>
      <c r="G17" s="813">
        <f t="shared" si="0"/>
        <v>61.458514903259541</v>
      </c>
      <c r="H17" s="813">
        <f t="shared" si="1"/>
        <v>0</v>
      </c>
    </row>
    <row r="18" spans="1:8" ht="13.5" customHeight="1">
      <c r="A18" s="807" t="s">
        <v>924</v>
      </c>
      <c r="B18" s="804">
        <v>755185</v>
      </c>
      <c r="C18" s="957">
        <f t="shared" si="2"/>
        <v>316687</v>
      </c>
      <c r="D18" s="957">
        <f ca="1">'10'!J18</f>
        <v>438498</v>
      </c>
      <c r="E18" s="957">
        <f ca="1">'12'!D19+'12'!Q19+'12'!U19</f>
        <v>13289</v>
      </c>
      <c r="F18" s="804">
        <v>15468</v>
      </c>
      <c r="G18" s="813">
        <f t="shared" si="0"/>
        <v>58.064977455855185</v>
      </c>
      <c r="H18" s="813">
        <f t="shared" si="1"/>
        <v>116.39702009180526</v>
      </c>
    </row>
    <row r="19" spans="1:8" ht="13.5" customHeight="1">
      <c r="A19" s="806" t="s">
        <v>925</v>
      </c>
      <c r="B19" s="804">
        <v>33557</v>
      </c>
      <c r="C19" s="957">
        <f t="shared" si="2"/>
        <v>33448</v>
      </c>
      <c r="D19" s="957">
        <f ca="1">'10'!J19</f>
        <v>109</v>
      </c>
      <c r="E19" s="957">
        <f ca="1">'12'!D20+'12'!Q20+'12'!U20</f>
        <v>1255</v>
      </c>
      <c r="F19" s="804"/>
      <c r="G19" s="813">
        <f t="shared" si="0"/>
        <v>0.32482045474863663</v>
      </c>
      <c r="H19" s="813">
        <f t="shared" si="1"/>
        <v>0</v>
      </c>
    </row>
    <row r="20" spans="1:8" ht="13.5" customHeight="1">
      <c r="A20" s="806" t="s">
        <v>1699</v>
      </c>
      <c r="B20" s="804">
        <v>2313626</v>
      </c>
      <c r="C20" s="957">
        <f t="shared" si="2"/>
        <v>445803</v>
      </c>
      <c r="D20" s="957">
        <f ca="1">'10'!J20</f>
        <v>1867823</v>
      </c>
      <c r="E20" s="957">
        <f ca="1">'12'!D21+'12'!Q21+'12'!U21</f>
        <v>23765</v>
      </c>
      <c r="F20" s="804">
        <v>1018</v>
      </c>
      <c r="G20" s="813">
        <f t="shared" si="0"/>
        <v>80.731414671169844</v>
      </c>
      <c r="H20" s="813">
        <f t="shared" si="1"/>
        <v>4.2836103513570372</v>
      </c>
    </row>
    <row r="21" spans="1:8" ht="13.5" customHeight="1">
      <c r="A21" s="806" t="s">
        <v>927</v>
      </c>
      <c r="B21" s="804">
        <v>545597</v>
      </c>
      <c r="C21" s="957">
        <f t="shared" si="2"/>
        <v>82501</v>
      </c>
      <c r="D21" s="957">
        <f ca="1">'10'!J21</f>
        <v>463096</v>
      </c>
      <c r="E21" s="957">
        <f ca="1">'12'!D22+'12'!Q22+'12'!U22</f>
        <v>12788</v>
      </c>
      <c r="F21" s="804"/>
      <c r="G21" s="813">
        <f t="shared" si="0"/>
        <v>84.878765828990993</v>
      </c>
      <c r="H21" s="813">
        <f t="shared" si="1"/>
        <v>0</v>
      </c>
    </row>
    <row r="22" spans="1:8" ht="13.5" customHeight="1">
      <c r="A22" s="808" t="s">
        <v>113</v>
      </c>
      <c r="B22" s="809">
        <f>SUM(B3:B21)</f>
        <v>15532528</v>
      </c>
      <c r="C22" s="809">
        <f>SUM(C3:C21)</f>
        <v>4346365</v>
      </c>
      <c r="D22" s="809">
        <f ca="1">SUM(D3:D21)</f>
        <v>11186163</v>
      </c>
      <c r="E22" s="809">
        <f ca="1">SUM(E3:E21)</f>
        <v>139915</v>
      </c>
      <c r="F22" s="809">
        <f>SUM(F3:F21)</f>
        <v>332316</v>
      </c>
      <c r="G22" s="810">
        <f t="shared" si="0"/>
        <v>72.017658683763514</v>
      </c>
      <c r="H22" s="810">
        <f t="shared" si="1"/>
        <v>237.51277561376551</v>
      </c>
    </row>
    <row r="23" spans="1:8" ht="13.5" customHeight="1">
      <c r="A23" s="811" t="s">
        <v>1296</v>
      </c>
      <c r="B23" s="812">
        <v>119284344</v>
      </c>
      <c r="C23" s="957">
        <f t="shared" si="2"/>
        <v>16322455</v>
      </c>
      <c r="D23" s="812">
        <f ca="1">'10'!J23-'10'!H23</f>
        <v>102961889</v>
      </c>
      <c r="E23" s="957">
        <f ca="1">'12'!D24+'12'!Q24+'12'!U24</f>
        <v>1545710</v>
      </c>
      <c r="F23" s="1023">
        <v>593838</v>
      </c>
      <c r="G23" s="813">
        <f t="shared" si="0"/>
        <v>86.316347600486438</v>
      </c>
      <c r="H23" s="813">
        <f t="shared" si="1"/>
        <v>38.418461419024268</v>
      </c>
    </row>
    <row r="24" spans="1:8" ht="13.5" customHeight="1">
      <c r="A24" s="808" t="s">
        <v>210</v>
      </c>
      <c r="B24" s="809">
        <f>SUM(B22:B23)</f>
        <v>134816872</v>
      </c>
      <c r="C24" s="809">
        <f>SUM(C22:C23)</f>
        <v>20668820</v>
      </c>
      <c r="D24" s="809">
        <f>SUM(D22:D23)</f>
        <v>114148052</v>
      </c>
      <c r="E24" s="809">
        <f>SUM(E22:E23)</f>
        <v>1685625</v>
      </c>
      <c r="F24" s="809">
        <f>SUM(F22:F23)</f>
        <v>926154</v>
      </c>
      <c r="G24" s="810">
        <f t="shared" si="0"/>
        <v>84.668966359047403</v>
      </c>
      <c r="H24" s="810">
        <f t="shared" si="1"/>
        <v>54.944249165739713</v>
      </c>
    </row>
    <row r="25" spans="1:8" ht="21" customHeight="1">
      <c r="B25" s="815"/>
      <c r="C25" s="815"/>
      <c r="D25" s="815"/>
      <c r="E25" s="815"/>
      <c r="F25" s="815"/>
    </row>
  </sheetData>
  <mergeCells count="6">
    <mergeCell ref="A1:A2"/>
    <mergeCell ref="G1:G2"/>
    <mergeCell ref="H1:H2"/>
    <mergeCell ref="B1:D1"/>
    <mergeCell ref="E1:E2"/>
    <mergeCell ref="F1:F2"/>
  </mergeCells>
  <phoneticPr fontId="107" type="noConversion"/>
  <printOptions horizontalCentered="1" verticalCentered="1"/>
  <pageMargins left="0.59055118110236227" right="0.59055118110236227" top="0.94488188976377963" bottom="0.62992125984251968" header="0.51181102362204722" footer="0.51181102362204722"/>
  <pageSetup paperSize="9" scale="95" orientation="landscape" horizontalDpi="300" verticalDpi="300" r:id="rId1"/>
  <headerFooter alignWithMargins="0">
    <oddHeader>&amp;CNemzeti vagyonba tartozó befektetett eszközök értékcsökkenése, 
elhasználódott eszközök  pótlására fordított kiadások és az eszközök elhasználódási foka  2016. évben
&amp;R&amp;"Times New Roman CE,Félkövér dőlt"12.c  tábla
Adatok: ezer Ft-ban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>
  <dimension ref="A1:T24"/>
  <sheetViews>
    <sheetView workbookViewId="0">
      <selection activeCell="K24" sqref="K24"/>
    </sheetView>
  </sheetViews>
  <sheetFormatPr defaultRowHeight="12.75"/>
  <cols>
    <col min="1" max="1" width="32.33203125" customWidth="1"/>
    <col min="2" max="2" width="6.1640625" customWidth="1"/>
    <col min="3" max="3" width="7.33203125" customWidth="1"/>
    <col min="4" max="4" width="6.1640625" customWidth="1"/>
    <col min="5" max="5" width="5.33203125" customWidth="1"/>
    <col min="6" max="6" width="6.6640625" customWidth="1"/>
    <col min="7" max="7" width="5.1640625" customWidth="1"/>
    <col min="8" max="8" width="8" customWidth="1"/>
    <col min="9" max="9" width="6" customWidth="1"/>
    <col min="10" max="10" width="6.5" customWidth="1"/>
    <col min="11" max="11" width="5" customWidth="1"/>
    <col min="12" max="12" width="6.33203125" customWidth="1"/>
    <col min="13" max="13" width="9.1640625" customWidth="1"/>
    <col min="14" max="14" width="6.83203125" customWidth="1"/>
    <col min="15" max="15" width="8.5" customWidth="1"/>
    <col min="16" max="16" width="8.1640625" customWidth="1"/>
    <col min="17" max="17" width="9" customWidth="1"/>
    <col min="18" max="18" width="10" customWidth="1"/>
  </cols>
  <sheetData>
    <row r="1" spans="1:20" ht="146.25" customHeight="1">
      <c r="A1" s="1259" t="s">
        <v>911</v>
      </c>
      <c r="B1" s="1257" t="s">
        <v>1700</v>
      </c>
      <c r="C1" s="1144"/>
      <c r="D1" s="1257" t="s">
        <v>1701</v>
      </c>
      <c r="E1" s="1144"/>
      <c r="F1" s="1257" t="s">
        <v>1702</v>
      </c>
      <c r="G1" s="1144"/>
      <c r="H1" s="1257" t="s">
        <v>1703</v>
      </c>
      <c r="I1" s="1144"/>
      <c r="J1" s="1257" t="s">
        <v>1704</v>
      </c>
      <c r="K1" s="1144"/>
      <c r="L1" s="1257" t="s">
        <v>1705</v>
      </c>
      <c r="M1" s="1258"/>
      <c r="N1" s="1257" t="s">
        <v>1706</v>
      </c>
      <c r="O1" s="1258"/>
      <c r="P1" s="1257" t="s">
        <v>1707</v>
      </c>
      <c r="Q1" s="1258"/>
      <c r="R1" s="816" t="s">
        <v>1686</v>
      </c>
      <c r="S1" s="817"/>
      <c r="T1" s="818"/>
    </row>
    <row r="2" spans="1:20" ht="31.5" customHeight="1">
      <c r="A2" s="1260"/>
      <c r="B2" s="819" t="s">
        <v>1708</v>
      </c>
      <c r="C2" s="819" t="s">
        <v>1709</v>
      </c>
      <c r="D2" s="819" t="s">
        <v>1708</v>
      </c>
      <c r="E2" s="819" t="s">
        <v>1709</v>
      </c>
      <c r="F2" s="819" t="s">
        <v>1708</v>
      </c>
      <c r="G2" s="819" t="s">
        <v>1709</v>
      </c>
      <c r="H2" s="819" t="s">
        <v>1708</v>
      </c>
      <c r="I2" s="819" t="s">
        <v>1709</v>
      </c>
      <c r="J2" s="819" t="s">
        <v>1708</v>
      </c>
      <c r="K2" s="819" t="s">
        <v>1709</v>
      </c>
      <c r="L2" s="819" t="s">
        <v>1708</v>
      </c>
      <c r="M2" s="819" t="s">
        <v>1709</v>
      </c>
      <c r="N2" s="819" t="s">
        <v>1708</v>
      </c>
      <c r="O2" s="819" t="s">
        <v>1709</v>
      </c>
      <c r="P2" s="819" t="s">
        <v>1708</v>
      </c>
      <c r="Q2" s="819" t="s">
        <v>1709</v>
      </c>
      <c r="R2" s="819" t="s">
        <v>1709</v>
      </c>
      <c r="S2" s="817"/>
      <c r="T2" s="818"/>
    </row>
    <row r="3" spans="1:20">
      <c r="A3" s="820" t="s">
        <v>913</v>
      </c>
      <c r="B3" s="821">
        <v>26</v>
      </c>
      <c r="C3" s="822">
        <v>2023</v>
      </c>
      <c r="D3" s="822"/>
      <c r="E3" s="822"/>
      <c r="F3" s="822"/>
      <c r="G3" s="822"/>
      <c r="H3" s="822"/>
      <c r="I3" s="822"/>
      <c r="J3" s="822"/>
      <c r="K3" s="822"/>
      <c r="L3" s="1071">
        <v>634</v>
      </c>
      <c r="M3" s="1072">
        <v>434043</v>
      </c>
      <c r="N3" s="823"/>
      <c r="O3" s="822"/>
      <c r="P3" s="823"/>
      <c r="Q3" s="822"/>
      <c r="R3" s="822">
        <f t="shared" ref="R3:R21" si="0">SUM(C3+E3+G3+I3+K3+M3+O3+Q3)</f>
        <v>436066</v>
      </c>
    </row>
    <row r="4" spans="1:20">
      <c r="A4" s="820" t="s">
        <v>1220</v>
      </c>
      <c r="B4" s="821"/>
      <c r="C4" s="822"/>
      <c r="D4" s="822"/>
      <c r="E4" s="822"/>
      <c r="F4" s="822"/>
      <c r="G4" s="822"/>
      <c r="H4" s="822"/>
      <c r="I4" s="822"/>
      <c r="J4" s="822"/>
      <c r="K4" s="822"/>
      <c r="L4" s="1071">
        <v>2355</v>
      </c>
      <c r="M4" s="1072">
        <v>48629</v>
      </c>
      <c r="N4" s="823">
        <v>52274</v>
      </c>
      <c r="O4" s="822">
        <v>662398</v>
      </c>
      <c r="P4" s="823">
        <v>41482</v>
      </c>
      <c r="Q4" s="822">
        <v>3713244</v>
      </c>
      <c r="R4" s="822">
        <f t="shared" si="0"/>
        <v>4424271</v>
      </c>
    </row>
    <row r="5" spans="1:20">
      <c r="A5" s="824" t="s">
        <v>1194</v>
      </c>
      <c r="B5" s="821"/>
      <c r="C5" s="822"/>
      <c r="D5" s="822"/>
      <c r="E5" s="822"/>
      <c r="F5" s="822"/>
      <c r="G5" s="822"/>
      <c r="H5" s="822"/>
      <c r="I5" s="822"/>
      <c r="J5" s="822"/>
      <c r="K5" s="822"/>
      <c r="L5" s="1071">
        <v>133</v>
      </c>
      <c r="M5" s="1072">
        <v>29844</v>
      </c>
      <c r="N5" s="823">
        <v>1193</v>
      </c>
      <c r="O5" s="822">
        <v>10425</v>
      </c>
      <c r="P5" s="823"/>
      <c r="Q5" s="822"/>
      <c r="R5" s="822">
        <f t="shared" si="0"/>
        <v>40269</v>
      </c>
    </row>
    <row r="6" spans="1:20">
      <c r="A6" s="824" t="s">
        <v>915</v>
      </c>
      <c r="B6" s="825"/>
      <c r="C6" s="822"/>
      <c r="D6" s="822"/>
      <c r="E6" s="822"/>
      <c r="F6" s="822"/>
      <c r="G6" s="822"/>
      <c r="H6" s="822"/>
      <c r="I6" s="822"/>
      <c r="J6" s="822"/>
      <c r="K6" s="822"/>
      <c r="L6" s="1071">
        <v>63</v>
      </c>
      <c r="M6" s="1072">
        <v>40742</v>
      </c>
      <c r="N6" s="823">
        <v>3388</v>
      </c>
      <c r="O6" s="822">
        <v>26068</v>
      </c>
      <c r="P6" s="823"/>
      <c r="Q6" s="822"/>
      <c r="R6" s="822">
        <f t="shared" si="0"/>
        <v>66810</v>
      </c>
    </row>
    <row r="7" spans="1:20">
      <c r="A7" s="824" t="s">
        <v>1689</v>
      </c>
      <c r="B7" s="825"/>
      <c r="C7" s="822"/>
      <c r="D7" s="822"/>
      <c r="E7" s="822"/>
      <c r="F7" s="822"/>
      <c r="G7" s="822"/>
      <c r="H7" s="822"/>
      <c r="I7" s="822"/>
      <c r="J7" s="822"/>
      <c r="K7" s="822"/>
      <c r="L7" s="1071">
        <v>331</v>
      </c>
      <c r="M7" s="1072">
        <v>81113</v>
      </c>
      <c r="N7" s="823">
        <v>4214</v>
      </c>
      <c r="O7" s="822">
        <v>36777</v>
      </c>
      <c r="P7" s="823"/>
      <c r="Q7" s="822"/>
      <c r="R7" s="822">
        <f t="shared" si="0"/>
        <v>117890</v>
      </c>
    </row>
    <row r="8" spans="1:20">
      <c r="A8" s="953" t="s">
        <v>1221</v>
      </c>
      <c r="B8" s="825"/>
      <c r="C8" s="822"/>
      <c r="D8" s="822"/>
      <c r="E8" s="822"/>
      <c r="F8" s="822"/>
      <c r="G8" s="822"/>
      <c r="H8" s="822"/>
      <c r="I8" s="822"/>
      <c r="J8" s="822"/>
      <c r="K8" s="822"/>
      <c r="L8" s="1071"/>
      <c r="M8" s="1072"/>
      <c r="N8" s="823">
        <v>98</v>
      </c>
      <c r="O8" s="822">
        <v>3150</v>
      </c>
      <c r="P8" s="823"/>
      <c r="Q8" s="822"/>
      <c r="R8" s="822">
        <f t="shared" si="0"/>
        <v>3150</v>
      </c>
    </row>
    <row r="9" spans="1:20">
      <c r="A9" s="824" t="s">
        <v>916</v>
      </c>
      <c r="B9" s="825"/>
      <c r="C9" s="822"/>
      <c r="D9" s="822"/>
      <c r="E9" s="822"/>
      <c r="F9" s="822"/>
      <c r="G9" s="822"/>
      <c r="H9" s="822"/>
      <c r="I9" s="822"/>
      <c r="J9" s="822"/>
      <c r="K9" s="822"/>
      <c r="L9" s="1071">
        <v>61</v>
      </c>
      <c r="M9" s="1072">
        <v>24554</v>
      </c>
      <c r="N9" s="823">
        <v>16</v>
      </c>
      <c r="O9" s="822">
        <v>395</v>
      </c>
      <c r="P9" s="823"/>
      <c r="Q9" s="822"/>
      <c r="R9" s="822">
        <f t="shared" si="0"/>
        <v>24949</v>
      </c>
    </row>
    <row r="10" spans="1:20">
      <c r="A10" s="824" t="s">
        <v>917</v>
      </c>
      <c r="B10" s="825"/>
      <c r="C10" s="822"/>
      <c r="D10" s="822"/>
      <c r="E10" s="822"/>
      <c r="F10" s="822"/>
      <c r="G10" s="822"/>
      <c r="H10" s="822"/>
      <c r="I10" s="822"/>
      <c r="J10" s="822"/>
      <c r="K10" s="822"/>
      <c r="L10" s="1071">
        <v>46</v>
      </c>
      <c r="M10" s="1072">
        <v>29975</v>
      </c>
      <c r="N10" s="823">
        <v>53</v>
      </c>
      <c r="O10" s="822">
        <v>1210</v>
      </c>
      <c r="P10" s="823"/>
      <c r="Q10" s="822"/>
      <c r="R10" s="822">
        <f t="shared" si="0"/>
        <v>31185</v>
      </c>
    </row>
    <row r="11" spans="1:20">
      <c r="A11" s="824" t="s">
        <v>918</v>
      </c>
      <c r="B11" s="825"/>
      <c r="C11" s="822"/>
      <c r="D11" s="822"/>
      <c r="E11" s="822"/>
      <c r="F11" s="822"/>
      <c r="G11" s="822"/>
      <c r="H11" s="822"/>
      <c r="I11" s="822"/>
      <c r="J11" s="822"/>
      <c r="K11" s="822"/>
      <c r="L11" s="1071">
        <v>64</v>
      </c>
      <c r="M11" s="1072">
        <v>16068</v>
      </c>
      <c r="N11" s="823">
        <v>16</v>
      </c>
      <c r="O11" s="822">
        <v>322</v>
      </c>
      <c r="P11" s="823"/>
      <c r="Q11" s="822"/>
      <c r="R11" s="822">
        <f t="shared" si="0"/>
        <v>16390</v>
      </c>
    </row>
    <row r="12" spans="1:20">
      <c r="A12" s="824" t="s">
        <v>919</v>
      </c>
      <c r="B12" s="825"/>
      <c r="C12" s="822"/>
      <c r="D12" s="822"/>
      <c r="E12" s="822"/>
      <c r="F12" s="822"/>
      <c r="G12" s="822"/>
      <c r="H12" s="822"/>
      <c r="I12" s="822"/>
      <c r="J12" s="822"/>
      <c r="K12" s="822"/>
      <c r="L12" s="1071">
        <v>40</v>
      </c>
      <c r="M12" s="1072">
        <v>27974</v>
      </c>
      <c r="N12" s="823">
        <v>44</v>
      </c>
      <c r="O12" s="822">
        <v>757</v>
      </c>
      <c r="P12" s="823"/>
      <c r="Q12" s="822"/>
      <c r="R12" s="822">
        <f t="shared" si="0"/>
        <v>28731</v>
      </c>
    </row>
    <row r="13" spans="1:20" ht="25.5">
      <c r="A13" s="729" t="s">
        <v>928</v>
      </c>
      <c r="B13" s="826"/>
      <c r="C13" s="822"/>
      <c r="D13" s="822"/>
      <c r="E13" s="822"/>
      <c r="F13" s="822"/>
      <c r="G13" s="822"/>
      <c r="H13" s="822"/>
      <c r="I13" s="822"/>
      <c r="J13" s="822"/>
      <c r="K13" s="822"/>
      <c r="L13" s="1071">
        <v>1</v>
      </c>
      <c r="M13" s="1072">
        <v>111</v>
      </c>
      <c r="N13" s="823"/>
      <c r="O13" s="822"/>
      <c r="P13" s="823"/>
      <c r="Q13" s="822"/>
      <c r="R13" s="822">
        <f t="shared" si="0"/>
        <v>111</v>
      </c>
    </row>
    <row r="14" spans="1:20">
      <c r="A14" s="824" t="s">
        <v>1441</v>
      </c>
      <c r="B14" s="825"/>
      <c r="C14" s="822"/>
      <c r="D14" s="822"/>
      <c r="E14" s="822"/>
      <c r="F14" s="822"/>
      <c r="G14" s="822"/>
      <c r="H14" s="822"/>
      <c r="I14" s="822"/>
      <c r="J14" s="822"/>
      <c r="K14" s="822"/>
      <c r="L14" s="1071">
        <v>560</v>
      </c>
      <c r="M14" s="1072">
        <v>79362</v>
      </c>
      <c r="N14" s="823">
        <v>1755</v>
      </c>
      <c r="O14" s="822">
        <v>7623</v>
      </c>
      <c r="P14" s="823"/>
      <c r="Q14" s="822"/>
      <c r="R14" s="822">
        <f t="shared" si="0"/>
        <v>86985</v>
      </c>
    </row>
    <row r="15" spans="1:20">
      <c r="A15" s="824" t="s">
        <v>1199</v>
      </c>
      <c r="B15" s="825"/>
      <c r="C15" s="822"/>
      <c r="D15" s="822"/>
      <c r="E15" s="822"/>
      <c r="F15" s="822"/>
      <c r="G15" s="822"/>
      <c r="H15" s="822"/>
      <c r="I15" s="822"/>
      <c r="J15" s="822"/>
      <c r="K15" s="822"/>
      <c r="L15" s="1071">
        <v>38</v>
      </c>
      <c r="M15" s="1072">
        <v>4372</v>
      </c>
      <c r="N15" s="823">
        <v>206</v>
      </c>
      <c r="O15" s="822">
        <v>1219</v>
      </c>
      <c r="P15" s="823"/>
      <c r="Q15" s="822"/>
      <c r="R15" s="822">
        <f t="shared" si="0"/>
        <v>5591</v>
      </c>
    </row>
    <row r="16" spans="1:20">
      <c r="A16" s="827" t="s">
        <v>922</v>
      </c>
      <c r="B16" s="828"/>
      <c r="C16" s="822"/>
      <c r="D16" s="822"/>
      <c r="E16" s="822"/>
      <c r="F16" s="822"/>
      <c r="G16" s="822"/>
      <c r="H16" s="822"/>
      <c r="I16" s="822"/>
      <c r="J16" s="822"/>
      <c r="K16" s="822"/>
      <c r="L16" s="1071">
        <v>913</v>
      </c>
      <c r="M16" s="1072">
        <v>196819</v>
      </c>
      <c r="N16" s="823">
        <v>721</v>
      </c>
      <c r="O16" s="822">
        <v>64839</v>
      </c>
      <c r="P16" s="823"/>
      <c r="Q16" s="822"/>
      <c r="R16" s="822">
        <f t="shared" si="0"/>
        <v>261658</v>
      </c>
    </row>
    <row r="17" spans="1:18">
      <c r="A17" s="827" t="s">
        <v>923</v>
      </c>
      <c r="B17" s="829"/>
      <c r="C17" s="822"/>
      <c r="D17" s="822"/>
      <c r="E17" s="822"/>
      <c r="F17" s="823">
        <v>98959</v>
      </c>
      <c r="G17" s="822"/>
      <c r="H17" s="823">
        <v>266593</v>
      </c>
      <c r="I17" s="822"/>
      <c r="J17" s="822"/>
      <c r="K17" s="822"/>
      <c r="L17" s="1071">
        <v>366</v>
      </c>
      <c r="M17" s="1072">
        <v>146995</v>
      </c>
      <c r="N17" s="823">
        <v>2608</v>
      </c>
      <c r="O17" s="822">
        <v>7547</v>
      </c>
      <c r="P17" s="823"/>
      <c r="Q17" s="822"/>
      <c r="R17" s="822">
        <f t="shared" si="0"/>
        <v>154542</v>
      </c>
    </row>
    <row r="18" spans="1:18">
      <c r="A18" s="830" t="s">
        <v>924</v>
      </c>
      <c r="B18" s="831">
        <v>1</v>
      </c>
      <c r="C18" s="822">
        <v>1579</v>
      </c>
      <c r="D18" s="822"/>
      <c r="E18" s="822"/>
      <c r="F18" s="822"/>
      <c r="G18" s="822"/>
      <c r="H18" s="822"/>
      <c r="I18" s="822"/>
      <c r="J18" s="822"/>
      <c r="K18" s="822"/>
      <c r="L18" s="1071">
        <v>469</v>
      </c>
      <c r="M18" s="1072">
        <v>94419</v>
      </c>
      <c r="N18" s="823">
        <v>75</v>
      </c>
      <c r="O18" s="822">
        <v>3184</v>
      </c>
      <c r="P18" s="823"/>
      <c r="Q18" s="822"/>
      <c r="R18" s="822">
        <f t="shared" si="0"/>
        <v>99182</v>
      </c>
    </row>
    <row r="19" spans="1:18">
      <c r="A19" s="832" t="s">
        <v>925</v>
      </c>
      <c r="B19" s="828"/>
      <c r="C19" s="822"/>
      <c r="D19" s="822"/>
      <c r="E19" s="822"/>
      <c r="F19" s="822"/>
      <c r="G19" s="822"/>
      <c r="H19" s="822"/>
      <c r="I19" s="822"/>
      <c r="J19" s="822"/>
      <c r="K19" s="822"/>
      <c r="L19" s="1071">
        <v>29</v>
      </c>
      <c r="M19" s="1072">
        <v>31268</v>
      </c>
      <c r="N19" s="1071">
        <v>24</v>
      </c>
      <c r="O19" s="1072">
        <v>1885</v>
      </c>
      <c r="P19" s="823"/>
      <c r="Q19" s="822"/>
      <c r="R19" s="822">
        <f t="shared" si="0"/>
        <v>33153</v>
      </c>
    </row>
    <row r="20" spans="1:18">
      <c r="A20" s="832" t="s">
        <v>1699</v>
      </c>
      <c r="B20" s="828"/>
      <c r="C20" s="822"/>
      <c r="D20" s="822"/>
      <c r="E20" s="822"/>
      <c r="F20" s="822"/>
      <c r="G20" s="822"/>
      <c r="H20" s="822"/>
      <c r="I20" s="822"/>
      <c r="J20" s="822"/>
      <c r="K20" s="822"/>
      <c r="L20" s="1071">
        <v>33</v>
      </c>
      <c r="M20" s="1072">
        <v>47193</v>
      </c>
      <c r="N20" s="823">
        <v>2017</v>
      </c>
      <c r="O20" s="822">
        <v>5366</v>
      </c>
      <c r="P20" s="823"/>
      <c r="Q20" s="822"/>
      <c r="R20" s="822">
        <f t="shared" si="0"/>
        <v>52559</v>
      </c>
    </row>
    <row r="21" spans="1:18">
      <c r="A21" s="832" t="s">
        <v>927</v>
      </c>
      <c r="B21" s="828"/>
      <c r="C21" s="822"/>
      <c r="D21" s="822"/>
      <c r="E21" s="822"/>
      <c r="F21" s="822"/>
      <c r="G21" s="822"/>
      <c r="H21" s="822"/>
      <c r="I21" s="822"/>
      <c r="J21" s="822"/>
      <c r="K21" s="822"/>
      <c r="L21" s="1071">
        <v>32</v>
      </c>
      <c r="M21" s="1072">
        <v>3023</v>
      </c>
      <c r="N21" s="823">
        <v>154</v>
      </c>
      <c r="O21" s="822">
        <v>2845</v>
      </c>
      <c r="P21" s="823"/>
      <c r="Q21" s="822"/>
      <c r="R21" s="822">
        <f t="shared" si="0"/>
        <v>5868</v>
      </c>
    </row>
    <row r="22" spans="1:18">
      <c r="A22" s="770" t="s">
        <v>113</v>
      </c>
      <c r="B22" s="833">
        <f>SUM(B3:B21)</f>
        <v>27</v>
      </c>
      <c r="C22" s="833">
        <f>SUM(C3:C21)</f>
        <v>3602</v>
      </c>
      <c r="D22" s="833"/>
      <c r="E22" s="833"/>
      <c r="F22" s="833">
        <f>SUM(F3:F21)</f>
        <v>98959</v>
      </c>
      <c r="G22" s="833"/>
      <c r="H22" s="833">
        <f>SUM(H3:H21)</f>
        <v>266593</v>
      </c>
      <c r="I22" s="833"/>
      <c r="J22" s="833"/>
      <c r="K22" s="833"/>
      <c r="L22" s="833">
        <f t="shared" ref="L22:R22" si="1">SUM(L3:L21)</f>
        <v>6168</v>
      </c>
      <c r="M22" s="833">
        <f t="shared" si="1"/>
        <v>1336504</v>
      </c>
      <c r="N22" s="833">
        <f t="shared" si="1"/>
        <v>68856</v>
      </c>
      <c r="O22" s="833">
        <f t="shared" si="1"/>
        <v>836010</v>
      </c>
      <c r="P22" s="833">
        <f t="shared" si="1"/>
        <v>41482</v>
      </c>
      <c r="Q22" s="833">
        <f t="shared" si="1"/>
        <v>3713244</v>
      </c>
      <c r="R22" s="833">
        <f t="shared" si="1"/>
        <v>5889360</v>
      </c>
    </row>
    <row r="23" spans="1:18">
      <c r="A23" s="827" t="s">
        <v>1296</v>
      </c>
      <c r="B23" s="829">
        <v>162</v>
      </c>
      <c r="C23" s="822">
        <v>155781</v>
      </c>
      <c r="D23" s="822"/>
      <c r="E23" s="822"/>
      <c r="F23" s="822"/>
      <c r="G23" s="822"/>
      <c r="H23" s="822"/>
      <c r="I23" s="822"/>
      <c r="J23" s="822"/>
      <c r="K23" s="822"/>
      <c r="L23" s="1071">
        <v>132</v>
      </c>
      <c r="M23" s="1072">
        <v>400297</v>
      </c>
      <c r="N23" s="823"/>
      <c r="O23" s="822"/>
      <c r="P23" s="823"/>
      <c r="Q23" s="822"/>
      <c r="R23" s="822">
        <f>SUM(C23+E23+G23+I23+K23+M23+O23+Q23)</f>
        <v>556078</v>
      </c>
    </row>
    <row r="24" spans="1:18">
      <c r="A24" s="770" t="s">
        <v>210</v>
      </c>
      <c r="B24" s="833">
        <f>SUM(B22:B23)</f>
        <v>189</v>
      </c>
      <c r="C24" s="833">
        <f>SUM(C22:C23)</f>
        <v>159383</v>
      </c>
      <c r="D24" s="833"/>
      <c r="E24" s="833"/>
      <c r="F24" s="833">
        <f t="shared" ref="F24:N24" si="2">SUM(F22:F23)</f>
        <v>98959</v>
      </c>
      <c r="G24" s="833"/>
      <c r="H24" s="833">
        <f t="shared" si="2"/>
        <v>266593</v>
      </c>
      <c r="I24" s="833"/>
      <c r="J24" s="833"/>
      <c r="K24" s="833"/>
      <c r="L24" s="833">
        <f t="shared" si="2"/>
        <v>6300</v>
      </c>
      <c r="M24" s="833">
        <f t="shared" si="2"/>
        <v>1736801</v>
      </c>
      <c r="N24" s="833">
        <f t="shared" si="2"/>
        <v>68856</v>
      </c>
      <c r="O24" s="833">
        <f>SUM(O22:O23)</f>
        <v>836010</v>
      </c>
      <c r="P24" s="833">
        <f>SUM(P22:P23)</f>
        <v>41482</v>
      </c>
      <c r="Q24" s="833">
        <f>SUM(Q22:Q23)</f>
        <v>3713244</v>
      </c>
      <c r="R24" s="833">
        <f>SUM(R22:R23)</f>
        <v>6445438</v>
      </c>
    </row>
  </sheetData>
  <mergeCells count="9">
    <mergeCell ref="L1:M1"/>
    <mergeCell ref="N1:O1"/>
    <mergeCell ref="P1:Q1"/>
    <mergeCell ref="A1:A2"/>
    <mergeCell ref="B1:C1"/>
    <mergeCell ref="D1:E1"/>
    <mergeCell ref="F1:G1"/>
    <mergeCell ref="H1:I1"/>
    <mergeCell ref="J1:K1"/>
  </mergeCells>
  <phoneticPr fontId="83" type="noConversion"/>
  <pageMargins left="0.39370078740157483" right="0.39370078740157483" top="0.98425196850393704" bottom="0.59055118110236227" header="0.51181102362204722" footer="0.51181102362204722"/>
  <pageSetup paperSize="9" orientation="landscape" r:id="rId1"/>
  <headerFooter alignWithMargins="0">
    <oddHeader>&amp;C&amp;"Times New Roman CE,Félkövér dőlt"Zalaegerszeg MJV önkormányzata és költségvetési szervei kezelésében lévő, mérlegben nem szereplő eszközök 2016. évben&amp;R&amp;"Times New Roman CE,Félkövér dőlt"12.d tábla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>
  <dimension ref="A1:L52"/>
  <sheetViews>
    <sheetView tabSelected="1" zoomScaleNormal="90" workbookViewId="0">
      <selection activeCell="I15" sqref="I15"/>
    </sheetView>
  </sheetViews>
  <sheetFormatPr defaultRowHeight="12.75"/>
  <cols>
    <col min="1" max="1" width="7.83203125" style="845" customWidth="1"/>
    <col min="2" max="2" width="39" style="846" customWidth="1"/>
    <col min="3" max="3" width="14.83203125" style="846" customWidth="1"/>
    <col min="4" max="4" width="14.6640625" style="846" customWidth="1"/>
    <col min="5" max="6" width="17.6640625" style="874" customWidth="1"/>
    <col min="7" max="8" width="17.6640625" style="875" customWidth="1"/>
    <col min="9" max="10" width="14.1640625" style="845" customWidth="1"/>
    <col min="11" max="11" width="13.83203125" style="845" customWidth="1"/>
    <col min="12" max="12" width="16.6640625" style="845" customWidth="1"/>
    <col min="13" max="16384" width="9.33203125" style="846"/>
  </cols>
  <sheetData>
    <row r="1" spans="1:11" s="835" customFormat="1" ht="15.95" customHeight="1">
      <c r="A1" s="1271" t="s">
        <v>1134</v>
      </c>
      <c r="B1" s="1263" t="s">
        <v>1011</v>
      </c>
      <c r="C1" s="1280" t="s">
        <v>2197</v>
      </c>
      <c r="D1" s="1266" t="s">
        <v>1710</v>
      </c>
      <c r="E1" s="1266" t="s">
        <v>1711</v>
      </c>
      <c r="F1" s="1267"/>
      <c r="G1" s="1266" t="s">
        <v>49</v>
      </c>
      <c r="H1" s="1267"/>
      <c r="I1" s="834"/>
    </row>
    <row r="2" spans="1:11" s="835" customFormat="1" ht="14.1" customHeight="1">
      <c r="A2" s="1272"/>
      <c r="B2" s="1264"/>
      <c r="C2" s="1281"/>
      <c r="D2" s="1261"/>
      <c r="E2" s="1261" t="s">
        <v>1712</v>
      </c>
      <c r="F2" s="1261" t="s">
        <v>1713</v>
      </c>
      <c r="G2" s="1261" t="s">
        <v>1712</v>
      </c>
      <c r="H2" s="1261" t="s">
        <v>1713</v>
      </c>
      <c r="I2" s="836"/>
    </row>
    <row r="3" spans="1:11" s="834" customFormat="1" ht="22.5" customHeight="1">
      <c r="A3" s="1273"/>
      <c r="B3" s="1265"/>
      <c r="C3" s="1282"/>
      <c r="D3" s="1274"/>
      <c r="E3" s="1262"/>
      <c r="F3" s="1262"/>
      <c r="G3" s="1262"/>
      <c r="H3" s="1262"/>
      <c r="I3" s="837"/>
      <c r="J3" s="838"/>
      <c r="K3" s="838"/>
    </row>
    <row r="4" spans="1:11" s="834" customFormat="1" ht="14.45" customHeight="1">
      <c r="A4" s="1277" t="s">
        <v>2198</v>
      </c>
      <c r="B4" s="1278"/>
      <c r="C4" s="1278"/>
      <c r="D4" s="1278"/>
      <c r="E4" s="1278"/>
      <c r="F4" s="1278"/>
      <c r="G4" s="1278"/>
      <c r="H4" s="1279"/>
      <c r="I4" s="837"/>
      <c r="J4" s="838"/>
      <c r="K4" s="838"/>
    </row>
    <row r="5" spans="1:11" ht="14.45" customHeight="1">
      <c r="A5" s="839"/>
      <c r="B5" s="840" t="s">
        <v>1714</v>
      </c>
      <c r="C5" s="840"/>
      <c r="D5" s="841"/>
      <c r="E5" s="842"/>
      <c r="F5" s="842"/>
      <c r="G5" s="842"/>
      <c r="H5" s="842"/>
      <c r="I5" s="843"/>
      <c r="J5" s="844"/>
      <c r="K5" s="844"/>
    </row>
    <row r="6" spans="1:11" ht="14.45" customHeight="1">
      <c r="A6" s="847" t="s">
        <v>635</v>
      </c>
      <c r="B6" s="848" t="s">
        <v>1715</v>
      </c>
      <c r="C6" s="849" t="s">
        <v>1716</v>
      </c>
      <c r="D6" s="850" t="s">
        <v>1717</v>
      </c>
      <c r="E6" s="851">
        <v>94470000</v>
      </c>
      <c r="F6" s="851">
        <v>94470000</v>
      </c>
      <c r="G6" s="851">
        <v>94470000</v>
      </c>
      <c r="H6" s="851">
        <v>94470000</v>
      </c>
      <c r="I6" s="852"/>
      <c r="J6" s="844"/>
      <c r="K6" s="844"/>
    </row>
    <row r="7" spans="1:11" ht="14.45" customHeight="1">
      <c r="A7" s="847" t="s">
        <v>683</v>
      </c>
      <c r="B7" s="848" t="s">
        <v>1718</v>
      </c>
      <c r="C7" s="849" t="s">
        <v>1716</v>
      </c>
      <c r="D7" s="850" t="s">
        <v>1717</v>
      </c>
      <c r="E7" s="851">
        <v>95000000</v>
      </c>
      <c r="F7" s="851">
        <v>95000000</v>
      </c>
      <c r="G7" s="851">
        <v>95000000</v>
      </c>
      <c r="H7" s="851">
        <v>95000000</v>
      </c>
      <c r="I7" s="853"/>
      <c r="J7" s="844"/>
      <c r="K7" s="844"/>
    </row>
    <row r="8" spans="1:11" ht="14.45" customHeight="1">
      <c r="A8" s="847" t="s">
        <v>685</v>
      </c>
      <c r="B8" s="848" t="s">
        <v>1719</v>
      </c>
      <c r="C8" s="849" t="s">
        <v>1716</v>
      </c>
      <c r="D8" s="850" t="s">
        <v>1717</v>
      </c>
      <c r="E8" s="854">
        <v>3000000</v>
      </c>
      <c r="F8" s="854">
        <v>3000000</v>
      </c>
      <c r="G8" s="854">
        <v>3000000</v>
      </c>
      <c r="H8" s="854">
        <v>3000000</v>
      </c>
      <c r="I8" s="853"/>
      <c r="J8" s="844"/>
      <c r="K8" s="844"/>
    </row>
    <row r="9" spans="1:11" ht="14.45" customHeight="1">
      <c r="A9" s="847" t="s">
        <v>686</v>
      </c>
      <c r="B9" s="848" t="s">
        <v>1720</v>
      </c>
      <c r="C9" s="849" t="s">
        <v>1716</v>
      </c>
      <c r="D9" s="850" t="s">
        <v>1717</v>
      </c>
      <c r="E9" s="854">
        <v>210000000</v>
      </c>
      <c r="F9" s="854">
        <v>210000000</v>
      </c>
      <c r="G9" s="854">
        <v>210000000</v>
      </c>
      <c r="H9" s="854">
        <v>210000000</v>
      </c>
      <c r="I9" s="853"/>
      <c r="J9" s="844"/>
      <c r="K9" s="844"/>
    </row>
    <row r="10" spans="1:11" ht="14.45" customHeight="1">
      <c r="A10" s="847" t="s">
        <v>687</v>
      </c>
      <c r="B10" s="855" t="s">
        <v>1721</v>
      </c>
      <c r="C10" s="849" t="s">
        <v>1716</v>
      </c>
      <c r="D10" s="856" t="s">
        <v>1717</v>
      </c>
      <c r="E10" s="857">
        <v>3000000</v>
      </c>
      <c r="F10" s="857">
        <v>3000000</v>
      </c>
      <c r="G10" s="854">
        <v>3000000</v>
      </c>
      <c r="H10" s="854">
        <v>3000000</v>
      </c>
      <c r="I10" s="853"/>
      <c r="J10" s="844"/>
      <c r="K10" s="844"/>
    </row>
    <row r="11" spans="1:11" ht="14.45" customHeight="1">
      <c r="A11" s="847" t="s">
        <v>688</v>
      </c>
      <c r="B11" s="855" t="s">
        <v>1726</v>
      </c>
      <c r="C11" s="849" t="s">
        <v>1716</v>
      </c>
      <c r="D11" s="850" t="s">
        <v>1717</v>
      </c>
      <c r="E11" s="859">
        <v>323000000</v>
      </c>
      <c r="F11" s="859">
        <v>323450000</v>
      </c>
      <c r="G11" s="998">
        <v>473000000</v>
      </c>
      <c r="H11" s="998">
        <v>486450000</v>
      </c>
      <c r="I11" s="853"/>
      <c r="J11" s="844"/>
      <c r="K11" s="844"/>
    </row>
    <row r="12" spans="1:11" ht="14.45" customHeight="1">
      <c r="A12" s="858"/>
      <c r="B12" s="840" t="s">
        <v>1722</v>
      </c>
      <c r="C12" s="849"/>
      <c r="D12" s="850"/>
      <c r="E12" s="851"/>
      <c r="F12" s="851"/>
      <c r="G12" s="851"/>
      <c r="H12" s="851"/>
      <c r="I12" s="853"/>
      <c r="J12" s="844"/>
      <c r="K12" s="844"/>
    </row>
    <row r="13" spans="1:11" ht="14.45" customHeight="1">
      <c r="A13" s="858" t="s">
        <v>867</v>
      </c>
      <c r="B13" s="855" t="s">
        <v>1723</v>
      </c>
      <c r="C13" s="849" t="s">
        <v>1724</v>
      </c>
      <c r="D13" s="850" t="s">
        <v>1717</v>
      </c>
      <c r="E13" s="851">
        <v>396700000</v>
      </c>
      <c r="F13" s="851">
        <v>379330000</v>
      </c>
      <c r="G13" s="851">
        <v>396700000</v>
      </c>
      <c r="H13" s="851">
        <v>379330000</v>
      </c>
      <c r="I13" s="853"/>
      <c r="J13" s="844"/>
      <c r="K13" s="844"/>
    </row>
    <row r="14" spans="1:11" ht="24.75" customHeight="1">
      <c r="A14" s="1283" t="s">
        <v>2195</v>
      </c>
      <c r="B14" s="1284"/>
      <c r="C14" s="849"/>
      <c r="D14" s="850"/>
      <c r="E14" s="861">
        <f>SUM(E6:E13)</f>
        <v>1125170000</v>
      </c>
      <c r="F14" s="861">
        <f>SUM(F6:F13)</f>
        <v>1108250000</v>
      </c>
      <c r="G14" s="861">
        <f>SUM(G6:G13)</f>
        <v>1275170000</v>
      </c>
      <c r="H14" s="861">
        <f>SUM(H6:H13)</f>
        <v>1271250000</v>
      </c>
      <c r="I14" s="853"/>
      <c r="J14" s="844"/>
      <c r="K14" s="844"/>
    </row>
    <row r="15" spans="1:11" ht="14.45" customHeight="1">
      <c r="A15" s="1283" t="s">
        <v>1727</v>
      </c>
      <c r="B15" s="1285"/>
      <c r="C15" s="1285"/>
      <c r="D15" s="1285"/>
      <c r="E15" s="1285"/>
      <c r="F15" s="1285"/>
      <c r="G15" s="1285"/>
      <c r="H15" s="1284"/>
      <c r="I15" s="853"/>
      <c r="J15" s="844"/>
      <c r="K15" s="844"/>
    </row>
    <row r="16" spans="1:11" ht="14.45" customHeight="1">
      <c r="A16" s="860"/>
      <c r="B16" s="840" t="s">
        <v>1714</v>
      </c>
      <c r="C16" s="849"/>
      <c r="D16" s="850"/>
      <c r="E16" s="862"/>
      <c r="F16" s="862"/>
      <c r="G16" s="862"/>
      <c r="H16" s="862"/>
      <c r="I16" s="853"/>
      <c r="J16" s="844"/>
      <c r="K16" s="844"/>
    </row>
    <row r="17" spans="1:12" ht="14.45" customHeight="1">
      <c r="A17" s="863" t="s">
        <v>1003</v>
      </c>
      <c r="B17" s="848" t="s">
        <v>123</v>
      </c>
      <c r="C17" s="849" t="s">
        <v>1716</v>
      </c>
      <c r="D17" s="850" t="s">
        <v>1717</v>
      </c>
      <c r="E17" s="851">
        <v>500000</v>
      </c>
      <c r="F17" s="851">
        <v>500000</v>
      </c>
      <c r="G17" s="851">
        <v>3500000</v>
      </c>
      <c r="H17" s="851">
        <v>500000</v>
      </c>
      <c r="I17" s="853"/>
      <c r="J17" s="844"/>
      <c r="K17" s="844"/>
    </row>
    <row r="18" spans="1:12" ht="14.45" customHeight="1">
      <c r="A18" s="863" t="s">
        <v>1005</v>
      </c>
      <c r="B18" s="855" t="s">
        <v>1728</v>
      </c>
      <c r="C18" s="849" t="s">
        <v>1716</v>
      </c>
      <c r="D18" s="856" t="s">
        <v>1717</v>
      </c>
      <c r="E18" s="857">
        <v>41420000</v>
      </c>
      <c r="F18" s="857">
        <v>114720000</v>
      </c>
      <c r="G18" s="854">
        <v>41420000</v>
      </c>
      <c r="H18" s="854">
        <v>114720000</v>
      </c>
      <c r="I18" s="852" t="s">
        <v>211</v>
      </c>
      <c r="J18" s="844"/>
      <c r="K18" s="844"/>
    </row>
    <row r="19" spans="1:12" ht="14.45" customHeight="1">
      <c r="A19" s="863" t="s">
        <v>1729</v>
      </c>
      <c r="B19" s="855" t="s">
        <v>1730</v>
      </c>
      <c r="C19" s="849" t="s">
        <v>1716</v>
      </c>
      <c r="D19" s="856" t="s">
        <v>1717</v>
      </c>
      <c r="E19" s="857">
        <v>500000</v>
      </c>
      <c r="F19" s="857">
        <v>500000</v>
      </c>
      <c r="G19" s="854">
        <v>3000000</v>
      </c>
      <c r="H19" s="854">
        <v>3000000</v>
      </c>
      <c r="I19" s="853"/>
      <c r="J19" s="844"/>
      <c r="K19" s="844"/>
    </row>
    <row r="20" spans="1:12" ht="14.45" customHeight="1">
      <c r="A20" s="863" t="s">
        <v>1731</v>
      </c>
      <c r="B20" s="1026" t="s">
        <v>1732</v>
      </c>
      <c r="C20" s="849" t="s">
        <v>1716</v>
      </c>
      <c r="D20" s="856" t="s">
        <v>1717</v>
      </c>
      <c r="E20" s="862">
        <v>3000000</v>
      </c>
      <c r="F20" s="862">
        <v>50000000</v>
      </c>
      <c r="G20" s="862">
        <v>3000000</v>
      </c>
      <c r="H20" s="862">
        <v>50000000</v>
      </c>
      <c r="I20" s="852" t="s">
        <v>211</v>
      </c>
      <c r="J20" s="844"/>
      <c r="K20" s="844"/>
    </row>
    <row r="21" spans="1:12" ht="14.45" customHeight="1">
      <c r="A21" s="863"/>
      <c r="B21" s="864" t="s">
        <v>1722</v>
      </c>
      <c r="C21" s="849"/>
      <c r="D21" s="850"/>
      <c r="E21" s="862"/>
      <c r="F21" s="862"/>
      <c r="G21" s="862"/>
      <c r="H21" s="862"/>
      <c r="I21" s="853"/>
      <c r="J21" s="844"/>
      <c r="K21" s="844"/>
    </row>
    <row r="22" spans="1:12" ht="14.45" customHeight="1">
      <c r="A22" s="863" t="s">
        <v>1733</v>
      </c>
      <c r="B22" s="848" t="s">
        <v>1734</v>
      </c>
      <c r="C22" s="849" t="s">
        <v>1326</v>
      </c>
      <c r="D22" s="850" t="s">
        <v>1717</v>
      </c>
      <c r="E22" s="854">
        <v>830000</v>
      </c>
      <c r="F22" s="854">
        <v>1691000</v>
      </c>
      <c r="G22" s="854">
        <v>2820000</v>
      </c>
      <c r="H22" s="854">
        <v>3681000</v>
      </c>
      <c r="I22" s="853"/>
      <c r="J22" s="844"/>
      <c r="K22" s="844"/>
    </row>
    <row r="23" spans="1:12" ht="14.45" customHeight="1">
      <c r="A23" s="863"/>
      <c r="B23" s="864" t="s">
        <v>1725</v>
      </c>
      <c r="C23" s="849"/>
      <c r="D23" s="850"/>
      <c r="E23" s="862"/>
      <c r="F23" s="862"/>
      <c r="G23" s="862"/>
      <c r="H23" s="862"/>
      <c r="I23" s="853"/>
      <c r="J23" s="844"/>
      <c r="K23" s="844"/>
    </row>
    <row r="24" spans="1:12" ht="14.45" customHeight="1">
      <c r="A24" s="863" t="s">
        <v>1735</v>
      </c>
      <c r="B24" s="1026" t="s">
        <v>1736</v>
      </c>
      <c r="C24" s="849" t="s">
        <v>1737</v>
      </c>
      <c r="D24" s="850" t="s">
        <v>1738</v>
      </c>
      <c r="E24" s="862">
        <v>1560000</v>
      </c>
      <c r="F24" s="862">
        <v>1560000</v>
      </c>
      <c r="G24" s="862">
        <v>1560000</v>
      </c>
      <c r="H24" s="862"/>
      <c r="I24" s="853"/>
      <c r="J24" s="844"/>
      <c r="K24" s="844"/>
    </row>
    <row r="25" spans="1:12" ht="14.45" customHeight="1">
      <c r="A25" s="847"/>
      <c r="B25" s="864" t="s">
        <v>1739</v>
      </c>
      <c r="C25" s="849"/>
      <c r="D25" s="850"/>
      <c r="E25" s="862"/>
      <c r="F25" s="851"/>
      <c r="G25" s="862"/>
      <c r="H25" s="851"/>
      <c r="I25" s="853"/>
      <c r="J25" s="844"/>
      <c r="K25" s="844"/>
    </row>
    <row r="26" spans="1:12" ht="24.75" customHeight="1">
      <c r="A26" s="865" t="s">
        <v>1740</v>
      </c>
      <c r="B26" s="848" t="s">
        <v>1741</v>
      </c>
      <c r="C26" s="849" t="s">
        <v>1742</v>
      </c>
      <c r="D26" s="850" t="s">
        <v>1743</v>
      </c>
      <c r="E26" s="862">
        <v>600000</v>
      </c>
      <c r="F26" s="851">
        <v>600000</v>
      </c>
      <c r="G26" s="862">
        <v>600000</v>
      </c>
      <c r="H26" s="851">
        <v>600000</v>
      </c>
      <c r="I26" s="853"/>
      <c r="J26" s="844"/>
      <c r="K26" s="844"/>
    </row>
    <row r="27" spans="1:12" ht="14.45" customHeight="1">
      <c r="A27" s="865" t="s">
        <v>1744</v>
      </c>
      <c r="B27" s="848" t="s">
        <v>1745</v>
      </c>
      <c r="C27" s="849" t="s">
        <v>1746</v>
      </c>
      <c r="D27" s="850" t="s">
        <v>1717</v>
      </c>
      <c r="E27" s="851">
        <v>1650</v>
      </c>
      <c r="F27" s="851">
        <v>1650</v>
      </c>
      <c r="G27" s="851">
        <v>1650</v>
      </c>
      <c r="H27" s="851">
        <v>1650</v>
      </c>
      <c r="I27" s="853"/>
      <c r="J27" s="844"/>
      <c r="K27" s="844"/>
    </row>
    <row r="28" spans="1:12" ht="14.45" customHeight="1">
      <c r="A28" s="865" t="s">
        <v>185</v>
      </c>
      <c r="B28" s="866" t="s">
        <v>1747</v>
      </c>
      <c r="C28" s="849" t="s">
        <v>1748</v>
      </c>
      <c r="D28" s="850" t="s">
        <v>1743</v>
      </c>
      <c r="E28" s="862">
        <v>23254000</v>
      </c>
      <c r="F28" s="862">
        <v>23254000</v>
      </c>
      <c r="G28" s="862">
        <v>2859844</v>
      </c>
      <c r="H28" s="862">
        <v>174966</v>
      </c>
      <c r="I28" s="853"/>
      <c r="J28" s="844"/>
      <c r="K28" s="844"/>
    </row>
    <row r="29" spans="1:12" ht="14.45" customHeight="1">
      <c r="A29" s="999" t="s">
        <v>1749</v>
      </c>
      <c r="B29" s="1026" t="s">
        <v>1327</v>
      </c>
      <c r="C29" s="867" t="s">
        <v>1328</v>
      </c>
      <c r="D29" s="868" t="s">
        <v>1717</v>
      </c>
      <c r="E29" s="862"/>
      <c r="F29" s="862"/>
      <c r="G29" s="862">
        <v>489000</v>
      </c>
      <c r="H29" s="862">
        <v>489000</v>
      </c>
      <c r="I29" s="853"/>
      <c r="J29" s="844"/>
      <c r="K29" s="844"/>
    </row>
    <row r="30" spans="1:12" ht="24.75" customHeight="1">
      <c r="A30" s="1275" t="s">
        <v>2196</v>
      </c>
      <c r="B30" s="1276"/>
      <c r="C30" s="867"/>
      <c r="D30" s="868"/>
      <c r="E30" s="861">
        <f>SUM(E17:E29)</f>
        <v>71665650</v>
      </c>
      <c r="F30" s="861">
        <f>SUM(F17:F29)</f>
        <v>192826650</v>
      </c>
      <c r="G30" s="861">
        <f>SUM(G17:G29)</f>
        <v>59250494</v>
      </c>
      <c r="H30" s="861">
        <f>SUM(H17:H29)</f>
        <v>173166616</v>
      </c>
      <c r="I30" s="853"/>
      <c r="J30" s="844"/>
      <c r="K30" s="844"/>
    </row>
    <row r="31" spans="1:12" s="835" customFormat="1" ht="14.45" customHeight="1">
      <c r="A31" s="869"/>
      <c r="B31" s="1269" t="s">
        <v>1750</v>
      </c>
      <c r="C31" s="1269"/>
      <c r="D31" s="1270"/>
      <c r="E31" s="870">
        <f>SUM(E14+E30)</f>
        <v>1196835650</v>
      </c>
      <c r="F31" s="870">
        <f>SUM(F14+F30)</f>
        <v>1301076650</v>
      </c>
      <c r="G31" s="870">
        <f>SUM(G14+G30)</f>
        <v>1334420494</v>
      </c>
      <c r="H31" s="870">
        <f>SUM(H14+H30)</f>
        <v>1444416616</v>
      </c>
      <c r="I31" s="871"/>
    </row>
    <row r="32" spans="1:12" s="872" customFormat="1" ht="21.75" customHeight="1">
      <c r="A32" s="1268" t="s">
        <v>1825</v>
      </c>
      <c r="B32" s="1268"/>
      <c r="C32" s="1268"/>
      <c r="D32" s="1268"/>
      <c r="E32" s="1268"/>
      <c r="F32" s="1268"/>
      <c r="G32" s="873"/>
      <c r="H32" s="873"/>
      <c r="I32" s="873"/>
      <c r="J32" s="873"/>
      <c r="K32" s="873"/>
      <c r="L32" s="837"/>
    </row>
    <row r="33" spans="1:12" s="872" customFormat="1" ht="17.25" customHeight="1">
      <c r="A33" s="837"/>
      <c r="D33" s="843"/>
      <c r="E33" s="873"/>
      <c r="F33" s="873"/>
      <c r="G33" s="873"/>
      <c r="H33" s="873"/>
      <c r="I33" s="873"/>
      <c r="J33" s="873"/>
      <c r="K33" s="873"/>
      <c r="L33" s="837"/>
    </row>
    <row r="34" spans="1:12" ht="17.25" customHeight="1"/>
    <row r="35" spans="1:12" ht="17.25" customHeight="1"/>
    <row r="36" spans="1:12" ht="15" customHeight="1"/>
    <row r="37" spans="1:12" ht="15" customHeight="1"/>
    <row r="38" spans="1:12" ht="15" customHeight="1"/>
    <row r="39" spans="1:12" ht="15" customHeight="1"/>
    <row r="40" spans="1:12" ht="15" customHeight="1"/>
    <row r="41" spans="1:12" ht="15" customHeight="1"/>
    <row r="42" spans="1:12" ht="15" customHeight="1"/>
    <row r="43" spans="1:12" ht="15" customHeight="1"/>
    <row r="44" spans="1:12" ht="15" customHeight="1"/>
    <row r="45" spans="1:12" ht="15" customHeight="1"/>
    <row r="46" spans="1:12" ht="15" customHeight="1"/>
    <row r="47" spans="1:12" ht="15" customHeight="1"/>
    <row r="48" spans="1:12" ht="15" customHeight="1"/>
    <row r="49" ht="15" customHeight="1"/>
    <row r="50" ht="15" customHeight="1"/>
    <row r="51" ht="15" customHeight="1"/>
    <row r="52" ht="15" customHeight="1"/>
  </sheetData>
  <mergeCells count="16">
    <mergeCell ref="A32:F32"/>
    <mergeCell ref="B31:D31"/>
    <mergeCell ref="A1:A3"/>
    <mergeCell ref="E1:F1"/>
    <mergeCell ref="D1:D3"/>
    <mergeCell ref="A30:B30"/>
    <mergeCell ref="A4:H4"/>
    <mergeCell ref="C1:C3"/>
    <mergeCell ref="A14:B14"/>
    <mergeCell ref="A15:H15"/>
    <mergeCell ref="F2:F3"/>
    <mergeCell ref="G2:G3"/>
    <mergeCell ref="B1:B3"/>
    <mergeCell ref="E2:E3"/>
    <mergeCell ref="G1:H1"/>
    <mergeCell ref="H2:H3"/>
  </mergeCells>
  <phoneticPr fontId="83" type="noConversion"/>
  <printOptions horizontalCentered="1" verticalCentered="1"/>
  <pageMargins left="0.35433070866141736" right="0.35433070866141736" top="0.94488188976377963" bottom="0.19685039370078741" header="0.35433070866141736" footer="0.11811023622047245"/>
  <pageSetup paperSize="9" scale="90" orientation="landscape" horizontalDpi="300" verticalDpi="300" r:id="rId1"/>
  <headerFooter alignWithMargins="0">
    <oddHeader>&amp;CAz önkormányzat tulajdonában &amp;"Times New Roman CE,Félkövér dőlt"lévő részesedések
2015. és 2016. december 31-i állományáról
a tulajdoni részesedés aránya alapján&amp;R&amp;"Times New Roman CE,Félkövér dőlt"13. tábla
Adatok: Ft-ban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>
  <dimension ref="A1:G41"/>
  <sheetViews>
    <sheetView workbookViewId="0">
      <selection activeCell="I16" sqref="I16"/>
    </sheetView>
  </sheetViews>
  <sheetFormatPr defaultColWidth="10.6640625" defaultRowHeight="12.75"/>
  <cols>
    <col min="1" max="1" width="9" style="880" customWidth="1"/>
    <col min="2" max="2" width="43.33203125" style="880" customWidth="1"/>
    <col min="3" max="3" width="10.6640625" style="880" customWidth="1"/>
    <col min="4" max="4" width="10.5" style="880" customWidth="1"/>
    <col min="5" max="5" width="13.33203125" style="880" customWidth="1"/>
    <col min="6" max="6" width="9.6640625" style="880" customWidth="1"/>
    <col min="7" max="16384" width="10.6640625" style="880"/>
  </cols>
  <sheetData>
    <row r="1" spans="1:7" ht="76.5" customHeight="1" thickBot="1">
      <c r="A1" s="876" t="s">
        <v>1751</v>
      </c>
      <c r="B1" s="877" t="s">
        <v>1011</v>
      </c>
      <c r="C1" s="878" t="s">
        <v>46</v>
      </c>
      <c r="D1" s="879" t="s">
        <v>47</v>
      </c>
      <c r="E1" s="879" t="s">
        <v>48</v>
      </c>
      <c r="F1" s="879" t="s">
        <v>1752</v>
      </c>
    </row>
    <row r="2" spans="1:7">
      <c r="A2" s="650" t="s">
        <v>635</v>
      </c>
      <c r="B2" s="288" t="s">
        <v>222</v>
      </c>
      <c r="C2" s="881">
        <v>5</v>
      </c>
      <c r="D2" s="881">
        <v>5</v>
      </c>
      <c r="E2" s="882">
        <v>5</v>
      </c>
      <c r="F2" s="883">
        <f t="shared" ref="F2:F23" si="0">E2/D2*100</f>
        <v>100</v>
      </c>
    </row>
    <row r="3" spans="1:7">
      <c r="A3" s="650" t="s">
        <v>683</v>
      </c>
      <c r="B3" s="884" t="s">
        <v>913</v>
      </c>
      <c r="C3" s="883">
        <v>185</v>
      </c>
      <c r="D3" s="883">
        <v>186</v>
      </c>
      <c r="E3" s="883">
        <v>183</v>
      </c>
      <c r="F3" s="883">
        <f t="shared" si="0"/>
        <v>98.387096774193552</v>
      </c>
    </row>
    <row r="4" spans="1:7">
      <c r="A4" s="650" t="s">
        <v>685</v>
      </c>
      <c r="B4" s="884" t="s">
        <v>1968</v>
      </c>
      <c r="C4" s="883">
        <v>149</v>
      </c>
      <c r="D4" s="883">
        <v>136.5</v>
      </c>
      <c r="E4" s="883">
        <v>136</v>
      </c>
      <c r="F4" s="883">
        <f t="shared" si="0"/>
        <v>99.633699633699635</v>
      </c>
    </row>
    <row r="5" spans="1:7">
      <c r="A5" s="650" t="s">
        <v>686</v>
      </c>
      <c r="B5" s="884" t="s">
        <v>914</v>
      </c>
      <c r="C5" s="883">
        <v>33</v>
      </c>
      <c r="D5" s="883">
        <v>45.5</v>
      </c>
      <c r="E5" s="883">
        <v>32</v>
      </c>
      <c r="F5" s="883">
        <f t="shared" si="0"/>
        <v>70.329670329670336</v>
      </c>
      <c r="G5" s="885"/>
    </row>
    <row r="6" spans="1:7">
      <c r="A6" s="650" t="s">
        <v>687</v>
      </c>
      <c r="B6" s="288" t="s">
        <v>915</v>
      </c>
      <c r="C6" s="883">
        <v>122.5</v>
      </c>
      <c r="D6" s="883">
        <v>122.5</v>
      </c>
      <c r="E6" s="883">
        <v>119</v>
      </c>
      <c r="F6" s="883">
        <f t="shared" si="0"/>
        <v>97.142857142857139</v>
      </c>
    </row>
    <row r="7" spans="1:7">
      <c r="A7" s="650" t="s">
        <v>688</v>
      </c>
      <c r="B7" s="288" t="s">
        <v>1753</v>
      </c>
      <c r="C7" s="883">
        <v>56.5</v>
      </c>
      <c r="D7" s="883">
        <v>56.5</v>
      </c>
      <c r="E7" s="883">
        <v>49</v>
      </c>
      <c r="F7" s="883">
        <f t="shared" si="0"/>
        <v>86.725663716814154</v>
      </c>
    </row>
    <row r="8" spans="1:7">
      <c r="A8" s="650" t="s">
        <v>867</v>
      </c>
      <c r="B8" s="288" t="s">
        <v>1969</v>
      </c>
      <c r="C8" s="883">
        <v>36.5</v>
      </c>
      <c r="D8" s="883">
        <v>36.5</v>
      </c>
      <c r="E8" s="883">
        <v>36</v>
      </c>
      <c r="F8" s="883">
        <f t="shared" si="0"/>
        <v>98.630136986301366</v>
      </c>
    </row>
    <row r="9" spans="1:7">
      <c r="A9" s="650" t="s">
        <v>1003</v>
      </c>
      <c r="B9" s="288" t="s">
        <v>1754</v>
      </c>
      <c r="C9" s="883">
        <v>72.5</v>
      </c>
      <c r="D9" s="883">
        <v>72.5</v>
      </c>
      <c r="E9" s="883">
        <v>72</v>
      </c>
      <c r="F9" s="883">
        <f t="shared" si="0"/>
        <v>99.310344827586206</v>
      </c>
    </row>
    <row r="10" spans="1:7">
      <c r="A10" s="650" t="s">
        <v>1005</v>
      </c>
      <c r="B10" s="288" t="s">
        <v>1755</v>
      </c>
      <c r="C10" s="883">
        <v>67</v>
      </c>
      <c r="D10" s="883">
        <v>67</v>
      </c>
      <c r="E10" s="883">
        <v>66</v>
      </c>
      <c r="F10" s="883">
        <f t="shared" si="0"/>
        <v>98.507462686567166</v>
      </c>
    </row>
    <row r="11" spans="1:7">
      <c r="A11" s="650" t="s">
        <v>1729</v>
      </c>
      <c r="B11" s="288" t="s">
        <v>983</v>
      </c>
      <c r="C11" s="883">
        <v>69</v>
      </c>
      <c r="D11" s="883">
        <v>69</v>
      </c>
      <c r="E11" s="883">
        <v>68</v>
      </c>
      <c r="F11" s="883">
        <f t="shared" si="0"/>
        <v>98.550724637681171</v>
      </c>
    </row>
    <row r="12" spans="1:7">
      <c r="A12" s="650" t="s">
        <v>1731</v>
      </c>
      <c r="B12" s="281" t="s">
        <v>919</v>
      </c>
      <c r="C12" s="883">
        <v>67.5</v>
      </c>
      <c r="D12" s="883">
        <v>68</v>
      </c>
      <c r="E12" s="886">
        <v>67</v>
      </c>
      <c r="F12" s="883">
        <f t="shared" si="0"/>
        <v>98.529411764705884</v>
      </c>
    </row>
    <row r="13" spans="1:7">
      <c r="A13" s="650" t="s">
        <v>1733</v>
      </c>
      <c r="B13" s="289" t="s">
        <v>928</v>
      </c>
      <c r="C13" s="883">
        <v>13</v>
      </c>
      <c r="D13" s="883">
        <v>13</v>
      </c>
      <c r="E13" s="886">
        <v>13</v>
      </c>
      <c r="F13" s="883">
        <f t="shared" si="0"/>
        <v>100</v>
      </c>
    </row>
    <row r="14" spans="1:7">
      <c r="A14" s="650" t="s">
        <v>1735</v>
      </c>
      <c r="B14" s="281" t="s">
        <v>984</v>
      </c>
      <c r="C14" s="883">
        <v>54</v>
      </c>
      <c r="D14" s="883">
        <v>54</v>
      </c>
      <c r="E14" s="886">
        <v>54</v>
      </c>
      <c r="F14" s="883">
        <f t="shared" si="0"/>
        <v>100</v>
      </c>
    </row>
    <row r="15" spans="1:7" ht="25.5">
      <c r="A15" s="650" t="s">
        <v>1740</v>
      </c>
      <c r="B15" s="729" t="s">
        <v>921</v>
      </c>
      <c r="C15" s="883">
        <v>4</v>
      </c>
      <c r="D15" s="883">
        <v>4</v>
      </c>
      <c r="E15" s="886">
        <v>4</v>
      </c>
      <c r="F15" s="883">
        <f t="shared" si="0"/>
        <v>100</v>
      </c>
    </row>
    <row r="16" spans="1:7">
      <c r="A16" s="650" t="s">
        <v>1744</v>
      </c>
      <c r="B16" s="887" t="s">
        <v>922</v>
      </c>
      <c r="C16" s="883">
        <v>54</v>
      </c>
      <c r="D16" s="883">
        <v>54</v>
      </c>
      <c r="E16" s="886">
        <v>54</v>
      </c>
      <c r="F16" s="883">
        <f t="shared" si="0"/>
        <v>100</v>
      </c>
      <c r="G16" s="885"/>
    </row>
    <row r="17" spans="1:6">
      <c r="A17" s="650" t="s">
        <v>185</v>
      </c>
      <c r="B17" s="887" t="s">
        <v>349</v>
      </c>
      <c r="C17" s="883">
        <v>58</v>
      </c>
      <c r="D17" s="883">
        <v>58</v>
      </c>
      <c r="E17" s="886">
        <v>44</v>
      </c>
      <c r="F17" s="883">
        <f t="shared" si="0"/>
        <v>75.862068965517238</v>
      </c>
    </row>
    <row r="18" spans="1:6">
      <c r="A18" s="650" t="s">
        <v>1749</v>
      </c>
      <c r="B18" s="887" t="s">
        <v>924</v>
      </c>
      <c r="C18" s="883">
        <v>127</v>
      </c>
      <c r="D18" s="883">
        <v>127</v>
      </c>
      <c r="E18" s="886">
        <v>113</v>
      </c>
      <c r="F18" s="883">
        <f t="shared" si="0"/>
        <v>88.976377952755897</v>
      </c>
    </row>
    <row r="19" spans="1:6">
      <c r="A19" s="650" t="s">
        <v>1756</v>
      </c>
      <c r="B19" s="887" t="s">
        <v>925</v>
      </c>
      <c r="C19" s="883">
        <v>18</v>
      </c>
      <c r="D19" s="883">
        <v>18</v>
      </c>
      <c r="E19" s="886">
        <v>18</v>
      </c>
      <c r="F19" s="883">
        <f t="shared" si="0"/>
        <v>100</v>
      </c>
    </row>
    <row r="20" spans="1:6">
      <c r="A20" s="650" t="s">
        <v>1757</v>
      </c>
      <c r="B20" s="887" t="s">
        <v>926</v>
      </c>
      <c r="C20" s="883">
        <v>23</v>
      </c>
      <c r="D20" s="883">
        <v>23</v>
      </c>
      <c r="E20" s="886">
        <v>21</v>
      </c>
      <c r="F20" s="883">
        <f t="shared" si="0"/>
        <v>91.304347826086953</v>
      </c>
    </row>
    <row r="21" spans="1:6">
      <c r="A21" s="650" t="s">
        <v>982</v>
      </c>
      <c r="B21" s="729" t="s">
        <v>927</v>
      </c>
      <c r="C21" s="883">
        <v>11</v>
      </c>
      <c r="D21" s="886">
        <v>11</v>
      </c>
      <c r="E21" s="886">
        <v>10</v>
      </c>
      <c r="F21" s="883">
        <f t="shared" si="0"/>
        <v>90.909090909090907</v>
      </c>
    </row>
    <row r="22" spans="1:6" ht="15">
      <c r="A22" s="888"/>
      <c r="B22" s="889" t="s">
        <v>1555</v>
      </c>
      <c r="C22" s="890">
        <f>SUM(C3:C21)</f>
        <v>1220.5</v>
      </c>
      <c r="D22" s="890">
        <f>SUM(D3:D21)</f>
        <v>1222</v>
      </c>
      <c r="E22" s="890">
        <f>SUM(E3:E21)</f>
        <v>1159</v>
      </c>
      <c r="F22" s="891">
        <f t="shared" si="0"/>
        <v>94.844517184942717</v>
      </c>
    </row>
    <row r="23" spans="1:6" s="895" customFormat="1" ht="15">
      <c r="A23" s="892"/>
      <c r="B23" s="893" t="s">
        <v>115</v>
      </c>
      <c r="C23" s="894">
        <f>SUM(C2+C22)</f>
        <v>1225.5</v>
      </c>
      <c r="D23" s="894">
        <f>SUM(D2+D22)</f>
        <v>1227</v>
      </c>
      <c r="E23" s="894">
        <f>SUM(E2+E22)</f>
        <v>1164</v>
      </c>
      <c r="F23" s="891">
        <f t="shared" si="0"/>
        <v>94.865525672371646</v>
      </c>
    </row>
    <row r="25" spans="1:6">
      <c r="B25" s="896"/>
    </row>
    <row r="26" spans="1:6">
      <c r="B26" s="897"/>
    </row>
    <row r="32" spans="1:6">
      <c r="B32" s="898"/>
    </row>
    <row r="33" spans="2:2">
      <c r="B33" s="899"/>
    </row>
    <row r="34" spans="2:2">
      <c r="B34" s="900"/>
    </row>
    <row r="35" spans="2:2">
      <c r="B35" s="899"/>
    </row>
    <row r="36" spans="2:2">
      <c r="B36" s="901"/>
    </row>
    <row r="37" spans="2:2">
      <c r="B37" s="901"/>
    </row>
    <row r="38" spans="2:2">
      <c r="B38" s="901"/>
    </row>
    <row r="39" spans="2:2">
      <c r="B39" s="901"/>
    </row>
    <row r="40" spans="2:2">
      <c r="B40" s="901"/>
    </row>
    <row r="41" spans="2:2">
      <c r="B41" s="901"/>
    </row>
  </sheetData>
  <phoneticPr fontId="107" type="noConversion"/>
  <pageMargins left="0.39370078740157483" right="0.39370078740157483" top="3.1496062992125986" bottom="0.98425196850393704" header="1.4960629921259843" footer="0.51181102362204722"/>
  <pageSetup paperSize="9" orientation="portrait" r:id="rId1"/>
  <headerFooter alignWithMargins="0">
    <oddHeader>&amp;CZALAEGERSZEG MEGYEI JOGÚ VÁROS ÖNKORMÁNYZATA ÉS AZ ÁLTALA IRÁNYÍTOTT KÖLTSÉGVETÉSI SZERVEK 
LÉTSZÁMKERETE ÉS A TÉNYLEGES LÉTSZÁM ALAKULÁSA 2016. ÉVBEN&amp;R&amp;"Times New Roman CE,Félkövér dőlt"
14.  tábla
Adatok: főben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>
  <dimension ref="A1:C19"/>
  <sheetViews>
    <sheetView workbookViewId="0">
      <selection activeCell="B6" sqref="B6"/>
    </sheetView>
  </sheetViews>
  <sheetFormatPr defaultRowHeight="12.75"/>
  <cols>
    <col min="1" max="1" width="54.83203125" customWidth="1"/>
    <col min="2" max="2" width="17.33203125" customWidth="1"/>
    <col min="3" max="3" width="16" customWidth="1"/>
  </cols>
  <sheetData>
    <row r="1" spans="1:3" ht="67.5">
      <c r="A1" s="652" t="s">
        <v>1758</v>
      </c>
      <c r="B1" s="292" t="s">
        <v>44</v>
      </c>
    </row>
    <row r="2" spans="1:3" ht="24.95" customHeight="1">
      <c r="A2" s="786" t="s">
        <v>1759</v>
      </c>
      <c r="B2" s="802"/>
      <c r="C2" s="902"/>
    </row>
    <row r="3" spans="1:3" ht="24.95" customHeight="1">
      <c r="A3" s="786" t="s">
        <v>1760</v>
      </c>
      <c r="B3" s="802">
        <v>3690</v>
      </c>
      <c r="C3" s="902"/>
    </row>
    <row r="4" spans="1:3" ht="24.95" customHeight="1">
      <c r="A4" s="786" t="s">
        <v>1761</v>
      </c>
      <c r="B4" s="802">
        <v>188581</v>
      </c>
      <c r="C4" s="902"/>
    </row>
    <row r="5" spans="1:3" ht="24.95" customHeight="1">
      <c r="A5" s="903" t="s">
        <v>1762</v>
      </c>
      <c r="B5" s="802">
        <v>75022</v>
      </c>
      <c r="C5" s="902"/>
    </row>
    <row r="6" spans="1:3" ht="24.95" customHeight="1">
      <c r="A6" s="786" t="s">
        <v>1763</v>
      </c>
      <c r="B6" s="904"/>
      <c r="C6" s="902"/>
    </row>
    <row r="7" spans="1:3" ht="14.1" customHeight="1">
      <c r="A7" s="905" t="s">
        <v>1686</v>
      </c>
      <c r="B7" s="798">
        <f>SUM(B2:B6)</f>
        <v>267293</v>
      </c>
    </row>
    <row r="8" spans="1:3" ht="14.1" customHeight="1">
      <c r="B8" s="576"/>
    </row>
    <row r="9" spans="1:3" ht="14.1" customHeight="1"/>
    <row r="10" spans="1:3" ht="14.1" customHeight="1"/>
    <row r="11" spans="1:3" ht="60" customHeight="1">
      <c r="A11" s="652" t="s">
        <v>1764</v>
      </c>
      <c r="B11" s="292" t="s">
        <v>1765</v>
      </c>
      <c r="C11" s="292" t="s">
        <v>1766</v>
      </c>
    </row>
    <row r="12" spans="1:3" ht="15.95" customHeight="1">
      <c r="A12" s="906" t="s">
        <v>1767</v>
      </c>
      <c r="B12" s="802">
        <v>35</v>
      </c>
      <c r="C12" s="802">
        <v>103877</v>
      </c>
    </row>
    <row r="13" spans="1:3" ht="15.95" customHeight="1">
      <c r="A13" s="906" t="s">
        <v>1768</v>
      </c>
      <c r="B13" s="802">
        <v>8</v>
      </c>
      <c r="C13" s="802"/>
    </row>
    <row r="14" spans="1:3" ht="15.95" customHeight="1">
      <c r="A14" s="906" t="s">
        <v>1769</v>
      </c>
      <c r="B14" s="802">
        <v>9111</v>
      </c>
      <c r="C14" s="802"/>
    </row>
    <row r="15" spans="1:3" ht="15.95" customHeight="1">
      <c r="A15" s="906" t="s">
        <v>1770</v>
      </c>
      <c r="B15" s="802"/>
      <c r="C15" s="802">
        <v>73079</v>
      </c>
    </row>
    <row r="16" spans="1:3" ht="15.95" customHeight="1">
      <c r="A16" s="906" t="s">
        <v>1771</v>
      </c>
      <c r="B16" s="802">
        <v>2471</v>
      </c>
      <c r="C16" s="802"/>
    </row>
    <row r="17" spans="1:3" ht="15.95" customHeight="1">
      <c r="A17" s="905" t="s">
        <v>1686</v>
      </c>
      <c r="B17" s="798">
        <f>SUM(B12:B16)</f>
        <v>11625</v>
      </c>
      <c r="C17" s="798">
        <f>SUM(C12:C16)</f>
        <v>176956</v>
      </c>
    </row>
    <row r="19" spans="1:3">
      <c r="A19" t="s">
        <v>45</v>
      </c>
    </row>
  </sheetData>
  <phoneticPr fontId="0" type="noConversion"/>
  <printOptions horizontalCentered="1" verticalCentered="1"/>
  <pageMargins left="0.39370078740157483" right="0.39370078740157483" top="0.98425196850393704" bottom="0.98425196850393704" header="0.51181102362204722" footer="0.51181102362204722"/>
  <pageSetup paperSize="9" scale="110" orientation="portrait" r:id="rId1"/>
  <headerFooter alignWithMargins="0">
    <oddHeader>&amp;C&amp;"Times New Roman CE,Félkövér dőlt"KÖZVETETT TÁMOGATÁSOK JOGCÍMEI ÉS ÖSSZEGEI&amp;R&amp;"Times New Roman CE,Félkövér dőlt"
15.  tábla
Adatok :ezerFt-ban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>
  <dimension ref="A1:L20"/>
  <sheetViews>
    <sheetView workbookViewId="0">
      <selection activeCell="L2" sqref="L2:L3"/>
    </sheetView>
  </sheetViews>
  <sheetFormatPr defaultColWidth="10.6640625" defaultRowHeight="12.75"/>
  <cols>
    <col min="1" max="1" width="10.6640625" style="907" customWidth="1"/>
    <col min="2" max="2" width="26.83203125" style="907" customWidth="1"/>
    <col min="3" max="3" width="9.83203125" style="907" customWidth="1"/>
    <col min="4" max="4" width="7" style="907" customWidth="1"/>
    <col min="5" max="5" width="10.5" style="907" customWidth="1"/>
    <col min="6" max="6" width="16" style="907" customWidth="1"/>
    <col min="7" max="7" width="13.33203125" style="907" customWidth="1"/>
    <col min="8" max="8" width="11.5" style="907" customWidth="1"/>
    <col min="9" max="9" width="12.1640625" style="907" customWidth="1"/>
    <col min="10" max="10" width="11" style="907" customWidth="1"/>
    <col min="11" max="11" width="10.5" style="907" customWidth="1"/>
    <col min="12" max="12" width="14.6640625" style="907" customWidth="1"/>
    <col min="13" max="16384" width="10.6640625" style="907"/>
  </cols>
  <sheetData>
    <row r="1" spans="1:12" ht="13.5">
      <c r="A1" s="1294" t="s">
        <v>1295</v>
      </c>
      <c r="B1" s="1294"/>
      <c r="C1" s="1294"/>
      <c r="D1" s="1294"/>
      <c r="E1" s="1294"/>
      <c r="F1" s="1294"/>
      <c r="G1" s="1294"/>
      <c r="H1" s="1294"/>
      <c r="I1" s="1294"/>
      <c r="J1" s="1294"/>
      <c r="K1" s="1294"/>
      <c r="L1" s="1294"/>
    </row>
    <row r="2" spans="1:12" ht="12.75" customHeight="1">
      <c r="A2" s="1286" t="s">
        <v>1011</v>
      </c>
      <c r="B2" s="1291"/>
      <c r="C2" s="1286" t="s">
        <v>1772</v>
      </c>
      <c r="D2" s="1292" t="s">
        <v>1773</v>
      </c>
      <c r="E2" s="1292" t="s">
        <v>1774</v>
      </c>
      <c r="F2" s="1286" t="s">
        <v>127</v>
      </c>
      <c r="G2" s="1286"/>
      <c r="H2" s="1286"/>
      <c r="I2" s="1292" t="s">
        <v>1895</v>
      </c>
      <c r="J2" s="1292" t="s">
        <v>42</v>
      </c>
      <c r="K2" s="1292" t="s">
        <v>43</v>
      </c>
      <c r="L2" s="1290" t="s">
        <v>1826</v>
      </c>
    </row>
    <row r="3" spans="1:12" ht="49.5" customHeight="1">
      <c r="A3" s="1291"/>
      <c r="B3" s="1291"/>
      <c r="C3" s="1287"/>
      <c r="D3" s="1293"/>
      <c r="E3" s="1293"/>
      <c r="F3" s="908" t="s">
        <v>1775</v>
      </c>
      <c r="G3" s="908" t="s">
        <v>1893</v>
      </c>
      <c r="H3" s="908" t="s">
        <v>1894</v>
      </c>
      <c r="I3" s="1293"/>
      <c r="J3" s="1293"/>
      <c r="K3" s="1293"/>
      <c r="L3" s="1291"/>
    </row>
    <row r="4" spans="1:12" ht="26.25" customHeight="1">
      <c r="A4" s="1307" t="s">
        <v>1776</v>
      </c>
      <c r="B4" s="1298"/>
      <c r="C4" s="909" t="s">
        <v>1777</v>
      </c>
      <c r="D4" s="909" t="s">
        <v>1778</v>
      </c>
      <c r="E4" s="910">
        <v>300000</v>
      </c>
      <c r="F4" s="911">
        <v>95874</v>
      </c>
      <c r="G4" s="911">
        <v>137002</v>
      </c>
      <c r="H4" s="911">
        <v>41128</v>
      </c>
      <c r="I4" s="911">
        <v>0</v>
      </c>
      <c r="J4" s="911">
        <v>5288</v>
      </c>
      <c r="K4" s="912">
        <v>10576</v>
      </c>
      <c r="L4" s="912">
        <v>121138</v>
      </c>
    </row>
    <row r="5" spans="1:12" ht="14.25" customHeight="1">
      <c r="A5" s="1308" t="s">
        <v>1779</v>
      </c>
      <c r="B5" s="1309"/>
      <c r="C5" s="909" t="s">
        <v>1777</v>
      </c>
      <c r="D5" s="909" t="s">
        <v>1780</v>
      </c>
      <c r="E5" s="910">
        <v>173892</v>
      </c>
      <c r="F5" s="912">
        <v>0</v>
      </c>
      <c r="G5" s="912">
        <v>5982</v>
      </c>
      <c r="H5" s="911">
        <v>5982</v>
      </c>
      <c r="I5" s="912">
        <v>1200</v>
      </c>
      <c r="J5" s="912">
        <v>1200</v>
      </c>
      <c r="K5" s="912">
        <v>1200</v>
      </c>
      <c r="L5" s="912">
        <v>2382</v>
      </c>
    </row>
    <row r="6" spans="1:12" ht="18.75" customHeight="1">
      <c r="A6" s="1297" t="s">
        <v>1781</v>
      </c>
      <c r="B6" s="1298"/>
      <c r="C6" s="913"/>
      <c r="D6" s="914"/>
      <c r="E6" s="915">
        <f t="shared" ref="E6:L6" si="0">SUM(E4:E5)</f>
        <v>473892</v>
      </c>
      <c r="F6" s="915">
        <f t="shared" si="0"/>
        <v>95874</v>
      </c>
      <c r="G6" s="915">
        <f t="shared" si="0"/>
        <v>142984</v>
      </c>
      <c r="H6" s="915">
        <f t="shared" si="0"/>
        <v>47110</v>
      </c>
      <c r="I6" s="915">
        <f t="shared" si="0"/>
        <v>1200</v>
      </c>
      <c r="J6" s="915">
        <f t="shared" si="0"/>
        <v>6488</v>
      </c>
      <c r="K6" s="915">
        <f t="shared" si="0"/>
        <v>11776</v>
      </c>
      <c r="L6" s="915">
        <f t="shared" si="0"/>
        <v>123520</v>
      </c>
    </row>
    <row r="7" spans="1:12" ht="39.75" customHeight="1">
      <c r="A7" s="1288" t="s">
        <v>1562</v>
      </c>
      <c r="B7" s="1289"/>
      <c r="C7" s="1099"/>
      <c r="D7" s="1100" t="s">
        <v>1563</v>
      </c>
      <c r="E7" s="1101"/>
      <c r="F7" s="1101"/>
      <c r="G7" s="1101">
        <v>450000</v>
      </c>
      <c r="H7" s="1101">
        <v>450000</v>
      </c>
      <c r="I7" s="1101">
        <v>25000</v>
      </c>
      <c r="J7" s="1101">
        <v>25000</v>
      </c>
      <c r="K7" s="1101">
        <v>25000</v>
      </c>
      <c r="L7" s="1101">
        <v>375000</v>
      </c>
    </row>
    <row r="8" spans="1:12" ht="18.75" customHeight="1">
      <c r="A8" s="1316" t="s">
        <v>126</v>
      </c>
      <c r="B8" s="1317"/>
      <c r="C8" s="913"/>
      <c r="D8" s="914"/>
      <c r="E8" s="915">
        <f>SUM(E6:E7)</f>
        <v>473892</v>
      </c>
      <c r="F8" s="915">
        <f t="shared" ref="F8:L8" si="1">SUM(F6:F7)</f>
        <v>95874</v>
      </c>
      <c r="G8" s="915">
        <f t="shared" si="1"/>
        <v>592984</v>
      </c>
      <c r="H8" s="915">
        <f t="shared" si="1"/>
        <v>497110</v>
      </c>
      <c r="I8" s="915">
        <f t="shared" si="1"/>
        <v>26200</v>
      </c>
      <c r="J8" s="915">
        <f t="shared" si="1"/>
        <v>31488</v>
      </c>
      <c r="K8" s="915">
        <f t="shared" si="1"/>
        <v>36776</v>
      </c>
      <c r="L8" s="915">
        <f t="shared" si="1"/>
        <v>498520</v>
      </c>
    </row>
    <row r="9" spans="1:12" ht="6.75" customHeight="1">
      <c r="A9" s="916"/>
      <c r="B9" s="917"/>
      <c r="C9" s="918"/>
      <c r="D9" s="919"/>
      <c r="E9" s="919"/>
      <c r="F9" s="920"/>
      <c r="G9" s="920"/>
      <c r="H9" s="920"/>
      <c r="I9" s="920"/>
      <c r="J9" s="920"/>
      <c r="K9" s="920"/>
      <c r="L9" s="920"/>
    </row>
    <row r="10" spans="1:12" ht="14.25" thickBot="1">
      <c r="A10" s="921"/>
      <c r="B10" s="1299" t="s">
        <v>1782</v>
      </c>
      <c r="C10" s="1300"/>
      <c r="D10" s="1300"/>
      <c r="E10" s="1300"/>
      <c r="F10" s="1300"/>
      <c r="G10" s="1300"/>
      <c r="H10" s="1300"/>
      <c r="I10" s="1300"/>
      <c r="J10" s="1300"/>
      <c r="K10" s="920"/>
      <c r="L10" s="920"/>
    </row>
    <row r="11" spans="1:12">
      <c r="A11" s="1301" t="s">
        <v>1011</v>
      </c>
      <c r="B11" s="1302"/>
      <c r="C11" s="1313" t="s">
        <v>1783</v>
      </c>
      <c r="D11" s="1302"/>
      <c r="E11" s="1310" t="s">
        <v>1287</v>
      </c>
      <c r="F11" s="1313" t="s">
        <v>1602</v>
      </c>
      <c r="G11" s="1341" t="s">
        <v>1603</v>
      </c>
      <c r="H11" s="1342"/>
      <c r="I11" s="1342"/>
      <c r="J11" s="1343"/>
      <c r="K11" s="922"/>
      <c r="L11" s="922"/>
    </row>
    <row r="12" spans="1:12">
      <c r="A12" s="1303"/>
      <c r="B12" s="1304"/>
      <c r="C12" s="1326"/>
      <c r="D12" s="1304"/>
      <c r="E12" s="1311"/>
      <c r="F12" s="1314"/>
      <c r="G12" s="1339" t="s">
        <v>1604</v>
      </c>
      <c r="H12" s="1339" t="s">
        <v>1605</v>
      </c>
      <c r="I12" s="1339" t="s">
        <v>1288</v>
      </c>
      <c r="J12" s="1295" t="s">
        <v>1606</v>
      </c>
      <c r="K12" s="923"/>
      <c r="L12" s="923"/>
    </row>
    <row r="13" spans="1:12" ht="21" customHeight="1" thickBot="1">
      <c r="A13" s="1305"/>
      <c r="B13" s="1306"/>
      <c r="C13" s="1327"/>
      <c r="D13" s="1306"/>
      <c r="E13" s="1312"/>
      <c r="F13" s="1315"/>
      <c r="G13" s="1340"/>
      <c r="H13" s="1340"/>
      <c r="I13" s="1340"/>
      <c r="J13" s="1296"/>
      <c r="K13" s="923"/>
      <c r="L13" s="923"/>
    </row>
    <row r="14" spans="1:12" ht="28.5" customHeight="1">
      <c r="A14" s="1331" t="s">
        <v>1607</v>
      </c>
      <c r="B14" s="1332"/>
      <c r="C14" s="1333" t="s">
        <v>1289</v>
      </c>
      <c r="D14" s="1334"/>
      <c r="E14" s="911">
        <v>8054</v>
      </c>
      <c r="F14" s="1064" t="s">
        <v>1608</v>
      </c>
      <c r="G14" s="911">
        <v>4639</v>
      </c>
      <c r="H14" s="911">
        <v>3415</v>
      </c>
      <c r="I14" s="911"/>
      <c r="J14" s="1102"/>
      <c r="K14" s="923"/>
      <c r="L14" s="923"/>
    </row>
    <row r="15" spans="1:12" ht="39" customHeight="1">
      <c r="A15" s="1318" t="s">
        <v>1609</v>
      </c>
      <c r="B15" s="1319"/>
      <c r="C15" s="1322" t="s">
        <v>1290</v>
      </c>
      <c r="D15" s="1323"/>
      <c r="E15" s="911">
        <v>186975</v>
      </c>
      <c r="F15" s="1064" t="s">
        <v>1610</v>
      </c>
      <c r="G15" s="911">
        <v>33995</v>
      </c>
      <c r="H15" s="911">
        <v>33995</v>
      </c>
      <c r="I15" s="911">
        <v>33995</v>
      </c>
      <c r="J15" s="1065">
        <v>84990</v>
      </c>
      <c r="K15" s="923"/>
      <c r="L15" s="923"/>
    </row>
    <row r="16" spans="1:12" ht="29.25" customHeight="1">
      <c r="A16" s="1324" t="s">
        <v>1611</v>
      </c>
      <c r="B16" s="1325"/>
      <c r="C16" s="1322" t="s">
        <v>1291</v>
      </c>
      <c r="D16" s="1323"/>
      <c r="E16" s="1066">
        <v>48990</v>
      </c>
      <c r="F16" s="1067" t="s">
        <v>1612</v>
      </c>
      <c r="G16" s="1066">
        <v>8904</v>
      </c>
      <c r="H16" s="1066">
        <v>8904</v>
      </c>
      <c r="I16" s="1066">
        <v>8904</v>
      </c>
      <c r="J16" s="1068">
        <v>22278</v>
      </c>
      <c r="K16" s="923"/>
      <c r="L16" s="923" t="s">
        <v>1613</v>
      </c>
    </row>
    <row r="17" spans="1:12" ht="41.25" customHeight="1">
      <c r="A17" s="1337" t="s">
        <v>1614</v>
      </c>
      <c r="B17" s="1338"/>
      <c r="C17" s="1335" t="s">
        <v>1292</v>
      </c>
      <c r="D17" s="1336"/>
      <c r="E17" s="161">
        <v>171282</v>
      </c>
      <c r="F17" s="1069" t="s">
        <v>1615</v>
      </c>
      <c r="G17" s="161">
        <v>171282</v>
      </c>
      <c r="H17" s="161"/>
      <c r="I17" s="161"/>
      <c r="J17" s="1070"/>
      <c r="K17" s="923"/>
      <c r="L17" s="923"/>
    </row>
    <row r="18" spans="1:12" ht="33.75" customHeight="1">
      <c r="A18" s="1324" t="s">
        <v>1616</v>
      </c>
      <c r="B18" s="1325"/>
      <c r="C18" s="1322" t="s">
        <v>1293</v>
      </c>
      <c r="D18" s="1323"/>
      <c r="E18" s="1066">
        <v>656250</v>
      </c>
      <c r="F18" s="1067" t="s">
        <v>1617</v>
      </c>
      <c r="G18" s="1066">
        <v>93750</v>
      </c>
      <c r="H18" s="1066">
        <v>93750</v>
      </c>
      <c r="I18" s="1066">
        <v>93750</v>
      </c>
      <c r="J18" s="1068">
        <v>375000</v>
      </c>
      <c r="K18" s="924"/>
      <c r="L18" s="924"/>
    </row>
    <row r="19" spans="1:12" ht="28.5" customHeight="1">
      <c r="A19" s="1320" t="s">
        <v>1618</v>
      </c>
      <c r="B19" s="1321"/>
      <c r="C19" s="1322" t="s">
        <v>1294</v>
      </c>
      <c r="D19" s="1323"/>
      <c r="E19" s="1066">
        <v>213000</v>
      </c>
      <c r="F19" s="1067" t="s">
        <v>1619</v>
      </c>
      <c r="G19" s="1066">
        <v>27000</v>
      </c>
      <c r="H19" s="1066">
        <v>27000</v>
      </c>
      <c r="I19" s="1066">
        <v>27000</v>
      </c>
      <c r="J19" s="1068">
        <v>132000</v>
      </c>
      <c r="K19" s="924"/>
      <c r="L19" s="924"/>
    </row>
    <row r="20" spans="1:12" ht="22.5" customHeight="1" thickBot="1">
      <c r="A20" s="1328" t="s">
        <v>1620</v>
      </c>
      <c r="B20" s="1329"/>
      <c r="C20" s="1330"/>
      <c r="D20" s="1329"/>
      <c r="E20" s="925">
        <f>SUM(E14:E19)</f>
        <v>1284551</v>
      </c>
      <c r="F20" s="925"/>
      <c r="G20" s="925">
        <f>SUM(G14:G19)</f>
        <v>339570</v>
      </c>
      <c r="H20" s="925">
        <f>SUM(H14:H19)</f>
        <v>167064</v>
      </c>
      <c r="I20" s="925">
        <f>SUM(I14:I19)</f>
        <v>163649</v>
      </c>
      <c r="J20" s="926">
        <f>SUM(J14:J19)</f>
        <v>614268</v>
      </c>
      <c r="K20" s="924"/>
      <c r="L20" s="924"/>
    </row>
  </sheetData>
  <mergeCells count="39">
    <mergeCell ref="H12:H13"/>
    <mergeCell ref="I12:I13"/>
    <mergeCell ref="G11:J11"/>
    <mergeCell ref="G12:G13"/>
    <mergeCell ref="F2:H2"/>
    <mergeCell ref="A20:B20"/>
    <mergeCell ref="C20:D20"/>
    <mergeCell ref="A14:B14"/>
    <mergeCell ref="C14:D14"/>
    <mergeCell ref="C15:D15"/>
    <mergeCell ref="C19:D19"/>
    <mergeCell ref="C17:D17"/>
    <mergeCell ref="A17:B17"/>
    <mergeCell ref="A18:B18"/>
    <mergeCell ref="F11:F13"/>
    <mergeCell ref="A8:B8"/>
    <mergeCell ref="A15:B15"/>
    <mergeCell ref="A19:B19"/>
    <mergeCell ref="C18:D18"/>
    <mergeCell ref="A16:B16"/>
    <mergeCell ref="C16:D16"/>
    <mergeCell ref="C11:D13"/>
    <mergeCell ref="J12:J13"/>
    <mergeCell ref="A6:B6"/>
    <mergeCell ref="B10:J10"/>
    <mergeCell ref="A11:B13"/>
    <mergeCell ref="A2:B3"/>
    <mergeCell ref="K2:K3"/>
    <mergeCell ref="I2:I3"/>
    <mergeCell ref="A4:B4"/>
    <mergeCell ref="A5:B5"/>
    <mergeCell ref="E11:E13"/>
    <mergeCell ref="C2:C3"/>
    <mergeCell ref="A7:B7"/>
    <mergeCell ref="L2:L3"/>
    <mergeCell ref="D2:D3"/>
    <mergeCell ref="E2:E3"/>
    <mergeCell ref="A1:L1"/>
    <mergeCell ref="J2:J3"/>
  </mergeCells>
  <phoneticPr fontId="107" type="noConversion"/>
  <pageMargins left="0.19685039370078741" right="0.19685039370078741" top="0.78740157480314965" bottom="0.59055118110236227" header="0.31496062992125984" footer="0.11811023622047245"/>
  <pageSetup paperSize="9" orientation="landscape" horizontalDpi="300" verticalDpi="300" r:id="rId1"/>
  <headerFooter alignWithMargins="0">
    <oddHeader>&amp;C&amp;"Times New Roman CE,Félkövér dőlt"&amp;12 Zalaegerszeg Megyei Jogú Város Önkormányzatának több éves kihatással járó kötelezettségei&amp;R&amp;"Times New Roman CE,Félkövér dőlt"16. tábla
Adatok: ezer Ft-ban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>
  <dimension ref="A1:Q36"/>
  <sheetViews>
    <sheetView topLeftCell="B1" zoomScale="85" zoomScaleNormal="85" workbookViewId="0">
      <pane ySplit="4" topLeftCell="A29" activePane="bottomLeft" state="frozen"/>
      <selection activeCell="A26" sqref="A26"/>
      <selection pane="bottomLeft" activeCell="P1" sqref="P1:P4"/>
    </sheetView>
  </sheetViews>
  <sheetFormatPr defaultColWidth="10.6640625" defaultRowHeight="12.75"/>
  <cols>
    <col min="1" max="1" width="4" style="1027" customWidth="1"/>
    <col min="2" max="2" width="38.1640625" style="1027" customWidth="1"/>
    <col min="3" max="3" width="13.1640625" style="1027" customWidth="1"/>
    <col min="4" max="4" width="12.5" style="1027" customWidth="1"/>
    <col min="5" max="12" width="12" style="1027" customWidth="1"/>
    <col min="13" max="13" width="11.1640625" style="1027" customWidth="1"/>
    <col min="14" max="15" width="11.33203125" style="1027" customWidth="1"/>
    <col min="16" max="16" width="13.6640625" style="1027" customWidth="1"/>
    <col min="17" max="16384" width="10.6640625" style="1027"/>
  </cols>
  <sheetData>
    <row r="1" spans="1:16" ht="21.75" customHeight="1">
      <c r="A1" s="1350" t="s">
        <v>1134</v>
      </c>
      <c r="B1" s="1351" t="s">
        <v>748</v>
      </c>
      <c r="C1" s="1166" t="s">
        <v>787</v>
      </c>
      <c r="D1" s="1166"/>
      <c r="E1" s="1166"/>
      <c r="F1" s="1358" t="s">
        <v>788</v>
      </c>
      <c r="G1" s="1359"/>
      <c r="H1" s="1359"/>
      <c r="I1" s="1359"/>
      <c r="J1" s="1359"/>
      <c r="K1" s="1359"/>
      <c r="L1" s="1359"/>
      <c r="M1" s="1359"/>
      <c r="N1" s="1359"/>
      <c r="O1" s="1359"/>
      <c r="P1" s="1355" t="s">
        <v>783</v>
      </c>
    </row>
    <row r="2" spans="1:16" ht="17.25" customHeight="1">
      <c r="A2" s="1350"/>
      <c r="B2" s="1351"/>
      <c r="C2" s="1355" t="s">
        <v>752</v>
      </c>
      <c r="D2" s="1351" t="s">
        <v>749</v>
      </c>
      <c r="E2" s="1350" t="s">
        <v>786</v>
      </c>
      <c r="F2" s="1347" t="s">
        <v>782</v>
      </c>
      <c r="G2" s="1348"/>
      <c r="H2" s="1348"/>
      <c r="I2" s="1348"/>
      <c r="J2" s="1348"/>
      <c r="K2" s="1348"/>
      <c r="L2" s="1349"/>
      <c r="M2" s="1344" t="s">
        <v>750</v>
      </c>
      <c r="N2" s="1345"/>
      <c r="O2" s="1346"/>
      <c r="P2" s="1356"/>
    </row>
    <row r="3" spans="1:16" ht="48" customHeight="1">
      <c r="A3" s="1350"/>
      <c r="B3" s="1351"/>
      <c r="C3" s="1356"/>
      <c r="D3" s="1140"/>
      <c r="E3" s="1166"/>
      <c r="F3" s="1351" t="s">
        <v>751</v>
      </c>
      <c r="G3" s="1166"/>
      <c r="H3" s="1166"/>
      <c r="I3" s="1362" t="s">
        <v>756</v>
      </c>
      <c r="J3" s="1363"/>
      <c r="K3" s="1364"/>
      <c r="L3" s="1360" t="s">
        <v>785</v>
      </c>
      <c r="M3" s="1196" t="s">
        <v>753</v>
      </c>
      <c r="N3" s="1351" t="s">
        <v>754</v>
      </c>
      <c r="O3" s="1143" t="s">
        <v>755</v>
      </c>
      <c r="P3" s="1356"/>
    </row>
    <row r="4" spans="1:16" ht="39" customHeight="1">
      <c r="A4" s="1350"/>
      <c r="B4" s="1351"/>
      <c r="C4" s="1357"/>
      <c r="D4" s="1140"/>
      <c r="E4" s="1166"/>
      <c r="F4" s="290" t="s">
        <v>757</v>
      </c>
      <c r="G4" s="1028" t="s">
        <v>754</v>
      </c>
      <c r="H4" s="292" t="s">
        <v>1621</v>
      </c>
      <c r="I4" s="290" t="s">
        <v>757</v>
      </c>
      <c r="J4" s="1028" t="s">
        <v>754</v>
      </c>
      <c r="K4" s="292" t="s">
        <v>1621</v>
      </c>
      <c r="L4" s="1361"/>
      <c r="M4" s="1196"/>
      <c r="N4" s="1166"/>
      <c r="O4" s="1365"/>
      <c r="P4" s="1357"/>
    </row>
    <row r="5" spans="1:16" ht="21" customHeight="1">
      <c r="B5" s="1049" t="s">
        <v>758</v>
      </c>
      <c r="C5" s="1029"/>
      <c r="D5" s="1029"/>
      <c r="E5" s="1030"/>
      <c r="F5" s="1029"/>
      <c r="G5" s="1032"/>
      <c r="H5" s="1032"/>
      <c r="I5" s="1032"/>
      <c r="J5" s="1032"/>
      <c r="K5" s="1033"/>
      <c r="M5" s="1029"/>
      <c r="N5" s="1029"/>
      <c r="O5" s="1031"/>
      <c r="P5" s="1046"/>
    </row>
    <row r="6" spans="1:16" ht="45" customHeight="1">
      <c r="A6" s="1034">
        <v>1</v>
      </c>
      <c r="B6" s="1035" t="s">
        <v>759</v>
      </c>
      <c r="C6" s="1052">
        <v>599168</v>
      </c>
      <c r="D6" s="1052"/>
      <c r="E6" s="1051">
        <f>SUM(C6:D6)</f>
        <v>599168</v>
      </c>
      <c r="F6" s="1052"/>
      <c r="G6" s="1052"/>
      <c r="H6" s="1053">
        <f t="shared" ref="H6:H31" si="0">SUM(F6:G6)</f>
        <v>0</v>
      </c>
      <c r="I6" s="1052">
        <v>305566</v>
      </c>
      <c r="J6" s="1052">
        <v>5520</v>
      </c>
      <c r="K6" s="1053">
        <f>SUM(I6:J6)</f>
        <v>311086</v>
      </c>
      <c r="L6" s="1054"/>
      <c r="M6" s="1055">
        <v>311086</v>
      </c>
      <c r="N6" s="1052"/>
      <c r="O6" s="1056">
        <f t="shared" ref="O6:O31" si="1">SUM(M6:N6)</f>
        <v>311086</v>
      </c>
      <c r="P6" s="1054"/>
    </row>
    <row r="7" spans="1:16" ht="54" customHeight="1">
      <c r="A7" s="1034">
        <v>2</v>
      </c>
      <c r="B7" s="1035" t="s">
        <v>760</v>
      </c>
      <c r="C7" s="1052">
        <v>725000</v>
      </c>
      <c r="D7" s="1052"/>
      <c r="E7" s="1051">
        <f>SUM(C7:D7)</f>
        <v>725000</v>
      </c>
      <c r="F7" s="1052"/>
      <c r="G7" s="1057"/>
      <c r="H7" s="1053">
        <f t="shared" si="0"/>
        <v>0</v>
      </c>
      <c r="I7" s="1052">
        <v>671991</v>
      </c>
      <c r="J7" s="1052">
        <v>5460</v>
      </c>
      <c r="K7" s="1053">
        <f>SUM(I7:J7)</f>
        <v>677451</v>
      </c>
      <c r="L7" s="1054"/>
      <c r="M7" s="1058">
        <v>677451</v>
      </c>
      <c r="N7" s="1057"/>
      <c r="O7" s="1056">
        <f t="shared" si="1"/>
        <v>677451</v>
      </c>
      <c r="P7" s="1054"/>
    </row>
    <row r="8" spans="1:16" ht="27" customHeight="1">
      <c r="A8" s="1034">
        <v>3</v>
      </c>
      <c r="B8" s="1035" t="s">
        <v>789</v>
      </c>
      <c r="C8" s="1052">
        <v>60000</v>
      </c>
      <c r="D8" s="1052">
        <v>80</v>
      </c>
      <c r="E8" s="1051">
        <f>SUM(C8:D8)</f>
        <v>60080</v>
      </c>
      <c r="F8" s="1052">
        <v>80</v>
      </c>
      <c r="G8" s="1052"/>
      <c r="H8" s="1053">
        <f t="shared" si="0"/>
        <v>80</v>
      </c>
      <c r="I8" s="1052">
        <v>57000</v>
      </c>
      <c r="J8" s="1052">
        <v>2578</v>
      </c>
      <c r="K8" s="1053">
        <f>SUM(I8:J8)</f>
        <v>59578</v>
      </c>
      <c r="L8" s="1054"/>
      <c r="M8" s="1055">
        <v>59658</v>
      </c>
      <c r="N8" s="1052"/>
      <c r="O8" s="1056">
        <f t="shared" si="1"/>
        <v>59658</v>
      </c>
      <c r="P8" s="1054"/>
    </row>
    <row r="9" spans="1:16" ht="22.5" customHeight="1">
      <c r="A9" s="1034"/>
      <c r="B9" s="1048" t="s">
        <v>784</v>
      </c>
      <c r="C9" s="1050">
        <f>SUM(C6:C8)</f>
        <v>1384168</v>
      </c>
      <c r="D9" s="1050">
        <f t="shared" ref="D9:P9" si="2">SUM(D6:D8)</f>
        <v>80</v>
      </c>
      <c r="E9" s="1050">
        <f t="shared" si="2"/>
        <v>1384248</v>
      </c>
      <c r="F9" s="1050">
        <f t="shared" si="2"/>
        <v>80</v>
      </c>
      <c r="G9" s="1050">
        <f t="shared" si="2"/>
        <v>0</v>
      </c>
      <c r="H9" s="1050">
        <f t="shared" si="2"/>
        <v>80</v>
      </c>
      <c r="I9" s="1050">
        <f t="shared" si="2"/>
        <v>1034557</v>
      </c>
      <c r="J9" s="1050">
        <f t="shared" si="2"/>
        <v>13558</v>
      </c>
      <c r="K9" s="1050">
        <f t="shared" si="2"/>
        <v>1048115</v>
      </c>
      <c r="L9" s="1050">
        <f t="shared" si="2"/>
        <v>0</v>
      </c>
      <c r="M9" s="1050">
        <f t="shared" si="2"/>
        <v>1048195</v>
      </c>
      <c r="N9" s="1050">
        <f t="shared" si="2"/>
        <v>0</v>
      </c>
      <c r="O9" s="1050">
        <f t="shared" si="2"/>
        <v>1048195</v>
      </c>
      <c r="P9" s="1051">
        <f t="shared" si="2"/>
        <v>0</v>
      </c>
    </row>
    <row r="10" spans="1:16" ht="23.25" customHeight="1">
      <c r="A10" s="1034"/>
      <c r="B10" s="1352" t="s">
        <v>1567</v>
      </c>
      <c r="C10" s="1353"/>
      <c r="D10" s="1353"/>
      <c r="E10" s="1353"/>
      <c r="F10" s="1353"/>
      <c r="G10" s="1353"/>
      <c r="H10" s="1353"/>
      <c r="I10" s="1353"/>
      <c r="J10" s="1353"/>
      <c r="K10" s="1353"/>
      <c r="L10" s="1353"/>
      <c r="M10" s="1353"/>
      <c r="N10" s="1353"/>
      <c r="O10" s="1353"/>
      <c r="P10" s="1354"/>
    </row>
    <row r="11" spans="1:16" ht="31.5" customHeight="1">
      <c r="A11" s="1034">
        <v>4</v>
      </c>
      <c r="B11" s="1036" t="s">
        <v>761</v>
      </c>
      <c r="C11" s="1052">
        <v>358971</v>
      </c>
      <c r="D11" s="1052">
        <v>20892</v>
      </c>
      <c r="E11" s="1051">
        <f>SUM(C11:D11)</f>
        <v>379863</v>
      </c>
      <c r="F11" s="1052"/>
      <c r="G11" s="1052">
        <v>20892</v>
      </c>
      <c r="H11" s="1053">
        <f t="shared" si="0"/>
        <v>20892</v>
      </c>
      <c r="I11" s="1052"/>
      <c r="J11" s="1052">
        <v>58757</v>
      </c>
      <c r="K11" s="1053">
        <f t="shared" ref="K11:K31" si="3">SUM(I11:J11)</f>
        <v>58757</v>
      </c>
      <c r="L11" s="1054"/>
      <c r="M11" s="1055">
        <v>3505</v>
      </c>
      <c r="N11" s="1052">
        <v>8945</v>
      </c>
      <c r="O11" s="1056">
        <f t="shared" si="1"/>
        <v>12450</v>
      </c>
      <c r="P11" s="1104">
        <f>SUM(H11+K11+L11-O11)</f>
        <v>67199</v>
      </c>
    </row>
    <row r="12" spans="1:16" ht="40.5" customHeight="1">
      <c r="A12" s="1034">
        <v>5</v>
      </c>
      <c r="B12" s="1036" t="s">
        <v>762</v>
      </c>
      <c r="C12" s="1052">
        <v>353000</v>
      </c>
      <c r="D12" s="1052"/>
      <c r="E12" s="1051">
        <f t="shared" ref="E12:E31" si="4">SUM(C12:D12)</f>
        <v>353000</v>
      </c>
      <c r="F12" s="1052"/>
      <c r="G12" s="1052"/>
      <c r="H12" s="1053">
        <f t="shared" si="0"/>
        <v>0</v>
      </c>
      <c r="I12" s="1052"/>
      <c r="J12" s="1052">
        <v>345221</v>
      </c>
      <c r="K12" s="1053">
        <f t="shared" si="3"/>
        <v>345221</v>
      </c>
      <c r="L12" s="1054"/>
      <c r="M12" s="1055"/>
      <c r="N12" s="1052">
        <v>16231</v>
      </c>
      <c r="O12" s="1056">
        <f t="shared" si="1"/>
        <v>16231</v>
      </c>
      <c r="P12" s="1104">
        <f t="shared" ref="P12:P31" si="5">SUM(H12+K12+L12-O12)</f>
        <v>328990</v>
      </c>
    </row>
    <row r="13" spans="1:16" ht="33" customHeight="1">
      <c r="A13" s="1034">
        <v>6</v>
      </c>
      <c r="B13" s="1037" t="s">
        <v>763</v>
      </c>
      <c r="C13" s="1052">
        <v>199992</v>
      </c>
      <c r="D13" s="1052"/>
      <c r="E13" s="1051">
        <f t="shared" si="4"/>
        <v>199992</v>
      </c>
      <c r="F13" s="1052"/>
      <c r="G13" s="1052"/>
      <c r="H13" s="1053">
        <f t="shared" si="0"/>
        <v>0</v>
      </c>
      <c r="I13" s="1052"/>
      <c r="J13" s="1052">
        <v>190107</v>
      </c>
      <c r="K13" s="1053">
        <f t="shared" si="3"/>
        <v>190107</v>
      </c>
      <c r="L13" s="1054"/>
      <c r="M13" s="1055"/>
      <c r="N13" s="1052">
        <v>9227</v>
      </c>
      <c r="O13" s="1056">
        <f t="shared" si="1"/>
        <v>9227</v>
      </c>
      <c r="P13" s="1104">
        <f t="shared" si="5"/>
        <v>180880</v>
      </c>
    </row>
    <row r="14" spans="1:16" ht="31.5" customHeight="1">
      <c r="A14" s="1034">
        <v>7</v>
      </c>
      <c r="B14" s="1037" t="s">
        <v>764</v>
      </c>
      <c r="C14" s="1052">
        <v>149992</v>
      </c>
      <c r="D14" s="1052"/>
      <c r="E14" s="1051">
        <f t="shared" si="4"/>
        <v>149992</v>
      </c>
      <c r="F14" s="1052"/>
      <c r="G14" s="1052"/>
      <c r="H14" s="1053">
        <f t="shared" si="0"/>
        <v>0</v>
      </c>
      <c r="I14" s="1052"/>
      <c r="J14" s="1052">
        <v>149992</v>
      </c>
      <c r="K14" s="1053">
        <f t="shared" si="3"/>
        <v>149992</v>
      </c>
      <c r="L14" s="1054"/>
      <c r="M14" s="1055"/>
      <c r="N14" s="1052">
        <v>480</v>
      </c>
      <c r="O14" s="1056">
        <f t="shared" si="1"/>
        <v>480</v>
      </c>
      <c r="P14" s="1104">
        <f t="shared" si="5"/>
        <v>149512</v>
      </c>
    </row>
    <row r="15" spans="1:16" ht="71.25" customHeight="1">
      <c r="A15" s="1034">
        <v>8</v>
      </c>
      <c r="B15" s="1036" t="s">
        <v>765</v>
      </c>
      <c r="C15" s="1052">
        <v>997000</v>
      </c>
      <c r="D15" s="1052"/>
      <c r="E15" s="1051">
        <f t="shared" si="4"/>
        <v>997000</v>
      </c>
      <c r="F15" s="1052"/>
      <c r="G15" s="1052"/>
      <c r="H15" s="1053">
        <f t="shared" si="0"/>
        <v>0</v>
      </c>
      <c r="I15" s="1052"/>
      <c r="J15" s="1052">
        <v>993000</v>
      </c>
      <c r="K15" s="1053">
        <f t="shared" si="3"/>
        <v>993000</v>
      </c>
      <c r="L15" s="1054"/>
      <c r="M15" s="1055"/>
      <c r="N15" s="1052">
        <v>6292</v>
      </c>
      <c r="O15" s="1056">
        <f t="shared" si="1"/>
        <v>6292</v>
      </c>
      <c r="P15" s="1105">
        <f t="shared" si="5"/>
        <v>986708</v>
      </c>
    </row>
    <row r="16" spans="1:16" ht="42.75" customHeight="1">
      <c r="A16" s="1034">
        <v>9</v>
      </c>
      <c r="B16" s="1036" t="s">
        <v>766</v>
      </c>
      <c r="C16" s="1052">
        <v>950000</v>
      </c>
      <c r="D16" s="1052"/>
      <c r="E16" s="1051">
        <f t="shared" si="4"/>
        <v>950000</v>
      </c>
      <c r="F16" s="1052"/>
      <c r="G16" s="1052"/>
      <c r="H16" s="1053">
        <f t="shared" si="0"/>
        <v>0</v>
      </c>
      <c r="I16" s="1052"/>
      <c r="J16" s="1052">
        <v>950000</v>
      </c>
      <c r="K16" s="1053">
        <f t="shared" si="3"/>
        <v>950000</v>
      </c>
      <c r="L16" s="1054"/>
      <c r="M16" s="1055"/>
      <c r="N16" s="1052">
        <v>3942</v>
      </c>
      <c r="O16" s="1056">
        <f t="shared" si="1"/>
        <v>3942</v>
      </c>
      <c r="P16" s="1105">
        <f t="shared" si="5"/>
        <v>946058</v>
      </c>
    </row>
    <row r="17" spans="1:17" ht="41.25" customHeight="1">
      <c r="A17" s="1034">
        <v>10</v>
      </c>
      <c r="B17" s="1036" t="s">
        <v>767</v>
      </c>
      <c r="C17" s="1052">
        <v>456760</v>
      </c>
      <c r="D17" s="1052"/>
      <c r="E17" s="1051">
        <f t="shared" si="4"/>
        <v>456760</v>
      </c>
      <c r="F17" s="1052"/>
      <c r="G17" s="1052"/>
      <c r="H17" s="1053">
        <f t="shared" si="0"/>
        <v>0</v>
      </c>
      <c r="I17" s="1052"/>
      <c r="J17" s="1052">
        <v>431760</v>
      </c>
      <c r="K17" s="1053">
        <f t="shared" si="3"/>
        <v>431760</v>
      </c>
      <c r="L17" s="1054"/>
      <c r="M17" s="1055"/>
      <c r="N17" s="1052">
        <v>2267</v>
      </c>
      <c r="O17" s="1056">
        <f t="shared" si="1"/>
        <v>2267</v>
      </c>
      <c r="P17" s="1105">
        <f t="shared" si="5"/>
        <v>429493</v>
      </c>
    </row>
    <row r="18" spans="1:17" ht="41.25" customHeight="1">
      <c r="A18" s="1034">
        <v>11</v>
      </c>
      <c r="B18" s="1059" t="s">
        <v>768</v>
      </c>
      <c r="C18" s="1052">
        <v>337228</v>
      </c>
      <c r="D18" s="1052"/>
      <c r="E18" s="1051">
        <f t="shared" si="4"/>
        <v>337228</v>
      </c>
      <c r="F18" s="1052"/>
      <c r="G18" s="1052"/>
      <c r="H18" s="1053">
        <f t="shared" si="0"/>
        <v>0</v>
      </c>
      <c r="I18" s="1052"/>
      <c r="J18" s="1052">
        <v>337228</v>
      </c>
      <c r="K18" s="1053">
        <f t="shared" si="3"/>
        <v>337228</v>
      </c>
      <c r="L18" s="1054"/>
      <c r="M18" s="1055">
        <v>9144</v>
      </c>
      <c r="N18" s="1052"/>
      <c r="O18" s="1056">
        <f t="shared" si="1"/>
        <v>9144</v>
      </c>
      <c r="P18" s="1105">
        <f t="shared" si="5"/>
        <v>328084</v>
      </c>
    </row>
    <row r="19" spans="1:17" ht="53.25" customHeight="1">
      <c r="A19" s="1034">
        <v>12</v>
      </c>
      <c r="B19" s="1059" t="s">
        <v>769</v>
      </c>
      <c r="C19" s="1052">
        <v>394925</v>
      </c>
      <c r="D19" s="1052"/>
      <c r="E19" s="1051">
        <f t="shared" si="4"/>
        <v>394925</v>
      </c>
      <c r="F19" s="1052"/>
      <c r="G19" s="1052"/>
      <c r="H19" s="1053">
        <f t="shared" si="0"/>
        <v>0</v>
      </c>
      <c r="I19" s="1052"/>
      <c r="J19" s="1052">
        <v>394925</v>
      </c>
      <c r="K19" s="1053">
        <f t="shared" si="3"/>
        <v>394925</v>
      </c>
      <c r="L19" s="1054"/>
      <c r="M19" s="1055"/>
      <c r="N19" s="1052">
        <v>508</v>
      </c>
      <c r="O19" s="1056">
        <f t="shared" si="1"/>
        <v>508</v>
      </c>
      <c r="P19" s="1105">
        <f t="shared" si="5"/>
        <v>394417</v>
      </c>
    </row>
    <row r="20" spans="1:17" ht="40.5" customHeight="1">
      <c r="A20" s="1034">
        <v>13</v>
      </c>
      <c r="B20" s="1060" t="s">
        <v>770</v>
      </c>
      <c r="C20" s="1052">
        <v>1400000</v>
      </c>
      <c r="D20" s="1052"/>
      <c r="E20" s="1051">
        <f t="shared" si="4"/>
        <v>1400000</v>
      </c>
      <c r="F20" s="1052"/>
      <c r="G20" s="1052"/>
      <c r="H20" s="1053">
        <f t="shared" si="0"/>
        <v>0</v>
      </c>
      <c r="I20" s="1052"/>
      <c r="J20" s="1052">
        <v>1393000</v>
      </c>
      <c r="K20" s="1053">
        <f t="shared" si="3"/>
        <v>1393000</v>
      </c>
      <c r="L20" s="1054"/>
      <c r="M20" s="1055"/>
      <c r="N20" s="1052">
        <v>5118</v>
      </c>
      <c r="O20" s="1056">
        <f t="shared" si="1"/>
        <v>5118</v>
      </c>
      <c r="P20" s="1105">
        <f t="shared" si="5"/>
        <v>1387882</v>
      </c>
    </row>
    <row r="21" spans="1:17" ht="38.25" customHeight="1">
      <c r="A21" s="1034">
        <v>14</v>
      </c>
      <c r="B21" s="1060" t="s">
        <v>771</v>
      </c>
      <c r="C21" s="1052">
        <v>500000</v>
      </c>
      <c r="D21" s="1052"/>
      <c r="E21" s="1051">
        <f t="shared" si="4"/>
        <v>500000</v>
      </c>
      <c r="F21" s="1052"/>
      <c r="G21" s="1052"/>
      <c r="H21" s="1053">
        <f t="shared" si="0"/>
        <v>0</v>
      </c>
      <c r="I21" s="1052"/>
      <c r="J21" s="1052">
        <v>475000</v>
      </c>
      <c r="K21" s="1053">
        <f t="shared" si="3"/>
        <v>475000</v>
      </c>
      <c r="L21" s="1054">
        <v>561</v>
      </c>
      <c r="M21" s="1055"/>
      <c r="N21" s="1052">
        <v>3979</v>
      </c>
      <c r="O21" s="1056">
        <f t="shared" si="1"/>
        <v>3979</v>
      </c>
      <c r="P21" s="1105">
        <f t="shared" si="5"/>
        <v>471582</v>
      </c>
    </row>
    <row r="22" spans="1:17" ht="42" customHeight="1">
      <c r="A22" s="1034">
        <v>15</v>
      </c>
      <c r="B22" s="1060" t="s">
        <v>772</v>
      </c>
      <c r="C22" s="1052">
        <v>200000</v>
      </c>
      <c r="D22" s="1052"/>
      <c r="E22" s="1051">
        <f t="shared" si="4"/>
        <v>200000</v>
      </c>
      <c r="F22" s="1052"/>
      <c r="G22" s="1052"/>
      <c r="H22" s="1053">
        <f t="shared" si="0"/>
        <v>0</v>
      </c>
      <c r="I22" s="1052"/>
      <c r="J22" s="1052">
        <v>193015</v>
      </c>
      <c r="K22" s="1053">
        <f t="shared" si="3"/>
        <v>193015</v>
      </c>
      <c r="L22" s="1054"/>
      <c r="M22" s="1055"/>
      <c r="N22" s="1052">
        <v>7937</v>
      </c>
      <c r="O22" s="1056">
        <f t="shared" si="1"/>
        <v>7937</v>
      </c>
      <c r="P22" s="1105">
        <f t="shared" si="5"/>
        <v>185078</v>
      </c>
    </row>
    <row r="23" spans="1:17" ht="63" customHeight="1">
      <c r="A23" s="1034">
        <v>16</v>
      </c>
      <c r="B23" s="1060" t="s">
        <v>773</v>
      </c>
      <c r="C23" s="1052">
        <v>83320</v>
      </c>
      <c r="D23" s="1052"/>
      <c r="E23" s="1051">
        <f t="shared" si="4"/>
        <v>83320</v>
      </c>
      <c r="F23" s="1052"/>
      <c r="G23" s="1052"/>
      <c r="H23" s="1053">
        <f t="shared" si="0"/>
        <v>0</v>
      </c>
      <c r="I23" s="1052"/>
      <c r="J23" s="1052">
        <v>83320</v>
      </c>
      <c r="K23" s="1053">
        <f t="shared" si="3"/>
        <v>83320</v>
      </c>
      <c r="L23" s="1054"/>
      <c r="M23" s="1055"/>
      <c r="N23" s="1052">
        <v>9000</v>
      </c>
      <c r="O23" s="1056">
        <f t="shared" si="1"/>
        <v>9000</v>
      </c>
      <c r="P23" s="1105">
        <f t="shared" si="5"/>
        <v>74320</v>
      </c>
    </row>
    <row r="24" spans="1:17" ht="27.75" customHeight="1">
      <c r="A24" s="1034">
        <v>17</v>
      </c>
      <c r="B24" s="1060" t="s">
        <v>774</v>
      </c>
      <c r="C24" s="1052">
        <v>232000</v>
      </c>
      <c r="D24" s="1052"/>
      <c r="E24" s="1051">
        <f t="shared" si="4"/>
        <v>232000</v>
      </c>
      <c r="F24" s="1052"/>
      <c r="G24" s="1052"/>
      <c r="H24" s="1053">
        <f t="shared" si="0"/>
        <v>0</v>
      </c>
      <c r="I24" s="1052"/>
      <c r="J24" s="1052">
        <v>221448</v>
      </c>
      <c r="K24" s="1053">
        <f t="shared" si="3"/>
        <v>221448</v>
      </c>
      <c r="L24" s="1054"/>
      <c r="M24" s="1055"/>
      <c r="N24" s="1052">
        <v>7417</v>
      </c>
      <c r="O24" s="1056">
        <f t="shared" si="1"/>
        <v>7417</v>
      </c>
      <c r="P24" s="1105">
        <f t="shared" si="5"/>
        <v>214031</v>
      </c>
      <c r="Q24" s="1047"/>
    </row>
    <row r="25" spans="1:17" ht="54.75" customHeight="1">
      <c r="A25" s="1034">
        <v>18</v>
      </c>
      <c r="B25" s="1060" t="s">
        <v>775</v>
      </c>
      <c r="C25" s="1052">
        <v>238749</v>
      </c>
      <c r="D25" s="1052"/>
      <c r="E25" s="1051">
        <f t="shared" si="4"/>
        <v>238749</v>
      </c>
      <c r="F25" s="1052"/>
      <c r="G25" s="1052"/>
      <c r="H25" s="1053">
        <f t="shared" si="0"/>
        <v>0</v>
      </c>
      <c r="I25" s="1052"/>
      <c r="J25" s="1052">
        <v>238749</v>
      </c>
      <c r="K25" s="1053">
        <f t="shared" si="3"/>
        <v>238749</v>
      </c>
      <c r="L25" s="1054"/>
      <c r="M25" s="1055"/>
      <c r="N25" s="1052">
        <v>8890</v>
      </c>
      <c r="O25" s="1056">
        <f t="shared" si="1"/>
        <v>8890</v>
      </c>
      <c r="P25" s="1105">
        <f t="shared" si="5"/>
        <v>229859</v>
      </c>
    </row>
    <row r="26" spans="1:17" ht="38.25" customHeight="1">
      <c r="A26" s="1034">
        <v>19</v>
      </c>
      <c r="B26" s="1060" t="s">
        <v>776</v>
      </c>
      <c r="C26" s="1052">
        <v>96846</v>
      </c>
      <c r="D26" s="1052"/>
      <c r="E26" s="1051">
        <f t="shared" si="4"/>
        <v>96846</v>
      </c>
      <c r="F26" s="1052"/>
      <c r="G26" s="1052"/>
      <c r="H26" s="1053">
        <f t="shared" si="0"/>
        <v>0</v>
      </c>
      <c r="I26" s="1052"/>
      <c r="J26" s="1052">
        <v>96846</v>
      </c>
      <c r="K26" s="1053">
        <f t="shared" si="3"/>
        <v>96846</v>
      </c>
      <c r="L26" s="1054"/>
      <c r="M26" s="1055"/>
      <c r="N26" s="1052">
        <v>3810</v>
      </c>
      <c r="O26" s="1056">
        <f t="shared" si="1"/>
        <v>3810</v>
      </c>
      <c r="P26" s="1105">
        <f t="shared" si="5"/>
        <v>93036</v>
      </c>
    </row>
    <row r="27" spans="1:17" ht="39" customHeight="1">
      <c r="A27" s="1034">
        <v>20</v>
      </c>
      <c r="B27" s="1060" t="s">
        <v>777</v>
      </c>
      <c r="C27" s="1052">
        <v>97689</v>
      </c>
      <c r="D27" s="1052"/>
      <c r="E27" s="1051">
        <f t="shared" si="4"/>
        <v>97689</v>
      </c>
      <c r="F27" s="1052"/>
      <c r="G27" s="1052"/>
      <c r="H27" s="1053">
        <f t="shared" si="0"/>
        <v>0</v>
      </c>
      <c r="I27" s="1052"/>
      <c r="J27" s="1052">
        <v>97689</v>
      </c>
      <c r="K27" s="1053">
        <f t="shared" si="3"/>
        <v>97689</v>
      </c>
      <c r="L27" s="1054"/>
      <c r="M27" s="1055"/>
      <c r="N27" s="1052">
        <v>3607</v>
      </c>
      <c r="O27" s="1056">
        <f t="shared" si="1"/>
        <v>3607</v>
      </c>
      <c r="P27" s="1105">
        <f t="shared" si="5"/>
        <v>94082</v>
      </c>
      <c r="Q27" s="1047"/>
    </row>
    <row r="28" spans="1:17" ht="41.25" customHeight="1">
      <c r="A28" s="1034">
        <v>21</v>
      </c>
      <c r="B28" s="1060" t="s">
        <v>778</v>
      </c>
      <c r="C28" s="1052">
        <v>76724</v>
      </c>
      <c r="D28" s="1052"/>
      <c r="E28" s="1051">
        <f t="shared" si="4"/>
        <v>76724</v>
      </c>
      <c r="F28" s="1052"/>
      <c r="G28" s="1052"/>
      <c r="H28" s="1053">
        <f t="shared" si="0"/>
        <v>0</v>
      </c>
      <c r="I28" s="1052"/>
      <c r="J28" s="1052">
        <v>76724</v>
      </c>
      <c r="K28" s="1053">
        <f t="shared" si="3"/>
        <v>76724</v>
      </c>
      <c r="L28" s="1054"/>
      <c r="M28" s="1055"/>
      <c r="N28" s="1052">
        <v>3492</v>
      </c>
      <c r="O28" s="1056">
        <f t="shared" si="1"/>
        <v>3492</v>
      </c>
      <c r="P28" s="1105">
        <f t="shared" si="5"/>
        <v>73232</v>
      </c>
    </row>
    <row r="29" spans="1:17" ht="54" customHeight="1">
      <c r="A29" s="1034">
        <v>22</v>
      </c>
      <c r="B29" s="1060" t="s">
        <v>779</v>
      </c>
      <c r="C29" s="1052">
        <v>147134</v>
      </c>
      <c r="D29" s="1052"/>
      <c r="E29" s="1051">
        <f t="shared" si="4"/>
        <v>147134</v>
      </c>
      <c r="F29" s="1052"/>
      <c r="G29" s="1052"/>
      <c r="H29" s="1053">
        <f t="shared" si="0"/>
        <v>0</v>
      </c>
      <c r="I29" s="1052"/>
      <c r="J29" s="1052">
        <v>133164</v>
      </c>
      <c r="K29" s="1053">
        <f t="shared" si="3"/>
        <v>133164</v>
      </c>
      <c r="L29" s="1054"/>
      <c r="M29" s="1055"/>
      <c r="N29" s="1052">
        <v>4685</v>
      </c>
      <c r="O29" s="1056">
        <f t="shared" si="1"/>
        <v>4685</v>
      </c>
      <c r="P29" s="1105">
        <f t="shared" si="5"/>
        <v>128479</v>
      </c>
    </row>
    <row r="30" spans="1:17" ht="39.75" customHeight="1">
      <c r="A30" s="1034">
        <v>23</v>
      </c>
      <c r="B30" s="1060" t="s">
        <v>780</v>
      </c>
      <c r="C30" s="1052">
        <v>314061</v>
      </c>
      <c r="D30" s="1052"/>
      <c r="E30" s="1051">
        <f t="shared" si="4"/>
        <v>314061</v>
      </c>
      <c r="F30" s="1052"/>
      <c r="G30" s="1052"/>
      <c r="H30" s="1053">
        <f t="shared" si="0"/>
        <v>0</v>
      </c>
      <c r="I30" s="1052"/>
      <c r="J30" s="1052">
        <v>285486</v>
      </c>
      <c r="K30" s="1053">
        <f t="shared" si="3"/>
        <v>285486</v>
      </c>
      <c r="L30" s="1054"/>
      <c r="M30" s="1055"/>
      <c r="N30" s="1052">
        <v>7860</v>
      </c>
      <c r="O30" s="1056">
        <f t="shared" si="1"/>
        <v>7860</v>
      </c>
      <c r="P30" s="1105">
        <f t="shared" si="5"/>
        <v>277626</v>
      </c>
    </row>
    <row r="31" spans="1:17" ht="42" customHeight="1">
      <c r="A31" s="1034">
        <v>24</v>
      </c>
      <c r="B31" s="1060" t="s">
        <v>781</v>
      </c>
      <c r="C31" s="1052">
        <v>204988</v>
      </c>
      <c r="D31" s="1052"/>
      <c r="E31" s="1051">
        <f t="shared" si="4"/>
        <v>204988</v>
      </c>
      <c r="F31" s="1052"/>
      <c r="G31" s="1052"/>
      <c r="H31" s="1053">
        <f t="shared" si="0"/>
        <v>0</v>
      </c>
      <c r="I31" s="1052"/>
      <c r="J31" s="1052">
        <v>185938</v>
      </c>
      <c r="K31" s="1053">
        <f t="shared" si="3"/>
        <v>185938</v>
      </c>
      <c r="L31" s="1054"/>
      <c r="M31" s="1055"/>
      <c r="N31" s="1052">
        <v>6590</v>
      </c>
      <c r="O31" s="1056">
        <f t="shared" si="1"/>
        <v>6590</v>
      </c>
      <c r="P31" s="1105">
        <f t="shared" si="5"/>
        <v>179348</v>
      </c>
    </row>
    <row r="32" spans="1:17" ht="27" customHeight="1">
      <c r="A32" s="1034"/>
      <c r="B32" s="1061" t="s">
        <v>1568</v>
      </c>
      <c r="C32" s="1062">
        <f>SUM(C11:C31)</f>
        <v>7789379</v>
      </c>
      <c r="D32" s="1062">
        <f t="shared" ref="D32:P32" si="6">SUM(D11:D31)</f>
        <v>20892</v>
      </c>
      <c r="E32" s="1062">
        <f t="shared" si="6"/>
        <v>7810271</v>
      </c>
      <c r="F32" s="1062">
        <f t="shared" si="6"/>
        <v>0</v>
      </c>
      <c r="G32" s="1062">
        <f t="shared" si="6"/>
        <v>20892</v>
      </c>
      <c r="H32" s="1062">
        <f t="shared" si="6"/>
        <v>20892</v>
      </c>
      <c r="I32" s="1062">
        <f t="shared" si="6"/>
        <v>0</v>
      </c>
      <c r="J32" s="1062">
        <f t="shared" si="6"/>
        <v>7331369</v>
      </c>
      <c r="K32" s="1062">
        <f t="shared" si="6"/>
        <v>7331369</v>
      </c>
      <c r="L32" s="1062">
        <f t="shared" si="6"/>
        <v>561</v>
      </c>
      <c r="M32" s="1062">
        <f t="shared" si="6"/>
        <v>12649</v>
      </c>
      <c r="N32" s="1062">
        <f t="shared" si="6"/>
        <v>120277</v>
      </c>
      <c r="O32" s="1062">
        <f t="shared" si="6"/>
        <v>132926</v>
      </c>
      <c r="P32" s="1063">
        <f t="shared" si="6"/>
        <v>7219896</v>
      </c>
    </row>
    <row r="33" spans="1:16" ht="23.25" customHeight="1">
      <c r="A33" s="1038"/>
      <c r="B33" s="1039" t="s">
        <v>1686</v>
      </c>
      <c r="C33" s="1063">
        <f>SUM(C9+C32)</f>
        <v>9173547</v>
      </c>
      <c r="D33" s="1063">
        <f t="shared" ref="D33:P33" si="7">SUM(D9+D32)</f>
        <v>20972</v>
      </c>
      <c r="E33" s="1063">
        <f t="shared" si="7"/>
        <v>9194519</v>
      </c>
      <c r="F33" s="1063">
        <f t="shared" si="7"/>
        <v>80</v>
      </c>
      <c r="G33" s="1063">
        <f t="shared" si="7"/>
        <v>20892</v>
      </c>
      <c r="H33" s="1063">
        <f t="shared" si="7"/>
        <v>20972</v>
      </c>
      <c r="I33" s="1063">
        <f t="shared" si="7"/>
        <v>1034557</v>
      </c>
      <c r="J33" s="1063">
        <f t="shared" si="7"/>
        <v>7344927</v>
      </c>
      <c r="K33" s="1063">
        <f t="shared" si="7"/>
        <v>8379484</v>
      </c>
      <c r="L33" s="1063">
        <f t="shared" si="7"/>
        <v>561</v>
      </c>
      <c r="M33" s="1063">
        <f t="shared" si="7"/>
        <v>1060844</v>
      </c>
      <c r="N33" s="1063">
        <f t="shared" si="7"/>
        <v>120277</v>
      </c>
      <c r="O33" s="1063">
        <f t="shared" si="7"/>
        <v>1181121</v>
      </c>
      <c r="P33" s="1063">
        <f t="shared" si="7"/>
        <v>7219896</v>
      </c>
    </row>
    <row r="34" spans="1:16" ht="23.25" customHeight="1">
      <c r="A34" s="1040"/>
      <c r="B34" s="1041"/>
      <c r="C34" s="1042"/>
      <c r="D34" s="1042"/>
      <c r="E34" s="1043"/>
      <c r="F34" s="1043"/>
      <c r="G34" s="1043"/>
      <c r="H34" s="1043"/>
      <c r="I34" s="1043"/>
      <c r="J34" s="1043"/>
      <c r="K34" s="1043"/>
      <c r="L34" s="1043"/>
      <c r="M34" s="1042"/>
      <c r="N34" s="1042"/>
      <c r="O34" s="1042"/>
    </row>
    <row r="35" spans="1:16">
      <c r="C35" s="1044"/>
      <c r="D35" s="1044"/>
      <c r="E35" s="1044"/>
      <c r="F35" s="1044"/>
      <c r="G35" s="1044"/>
      <c r="H35" s="1044"/>
      <c r="I35" s="1044"/>
      <c r="J35" s="1044"/>
      <c r="K35" s="1044"/>
      <c r="L35" s="1044"/>
      <c r="M35" s="1044"/>
      <c r="N35" s="1044"/>
      <c r="O35" s="1044"/>
    </row>
    <row r="36" spans="1:16">
      <c r="C36" s="1045"/>
      <c r="D36" s="1045"/>
      <c r="E36" s="1045"/>
      <c r="F36" s="1045"/>
      <c r="G36" s="1045"/>
      <c r="H36" s="1045"/>
      <c r="I36" s="1045"/>
      <c r="J36" s="1045"/>
      <c r="K36" s="1045"/>
      <c r="L36" s="1045"/>
      <c r="M36" s="1045"/>
      <c r="N36" s="1045"/>
      <c r="O36" s="1045"/>
    </row>
  </sheetData>
  <mergeCells count="17">
    <mergeCell ref="B10:P10"/>
    <mergeCell ref="C2:C4"/>
    <mergeCell ref="F1:O1"/>
    <mergeCell ref="P1:P4"/>
    <mergeCell ref="L3:L4"/>
    <mergeCell ref="I3:K3"/>
    <mergeCell ref="F3:H3"/>
    <mergeCell ref="M3:M4"/>
    <mergeCell ref="N3:N4"/>
    <mergeCell ref="O3:O4"/>
    <mergeCell ref="M2:O2"/>
    <mergeCell ref="F2:L2"/>
    <mergeCell ref="A1:A4"/>
    <mergeCell ref="B1:B4"/>
    <mergeCell ref="D2:D4"/>
    <mergeCell ref="E2:E4"/>
    <mergeCell ref="C1:E1"/>
  </mergeCells>
  <phoneticPr fontId="0" type="noConversion"/>
  <printOptions horizontalCentered="1"/>
  <pageMargins left="0.35433070866141736" right="0.31496062992125984" top="0.62992125984251968" bottom="0.59055118110236227" header="0.31496062992125984" footer="0.51181102362204722"/>
  <pageSetup paperSize="9" scale="70" orientation="landscape" horizontalDpi="300" verticalDpi="300" r:id="rId1"/>
  <headerFooter alignWithMargins="0">
    <oddHeader>&amp;C&amp;12Az Európai uniós támogatással megvalósuló programok tervezett költségei, finanszírozási forrásai és teljesítési adatai 2016. évben
&amp;R&amp;"Times New Roman CE,Félkövér dőlt"17. tábla
Adatok: ezer Ft-ban</oddHead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>
  <dimension ref="A1:M35"/>
  <sheetViews>
    <sheetView workbookViewId="0">
      <pane ySplit="2" topLeftCell="A3" activePane="bottomLeft" state="frozen"/>
      <selection activeCell="A26" sqref="A26"/>
      <selection pane="bottomLeft" activeCell="A3" sqref="A3:IV3"/>
    </sheetView>
  </sheetViews>
  <sheetFormatPr defaultRowHeight="12.75"/>
  <cols>
    <col min="1" max="1" width="19.5" style="661" customWidth="1"/>
    <col min="2" max="2" width="13" style="661" customWidth="1"/>
    <col min="3" max="3" width="8.6640625" style="661" customWidth="1"/>
    <col min="4" max="4" width="9.83203125" style="661" customWidth="1"/>
    <col min="5" max="5" width="11.6640625" style="661" customWidth="1"/>
    <col min="6" max="6" width="11.33203125" style="661" customWidth="1"/>
    <col min="7" max="7" width="11.1640625" style="661" customWidth="1"/>
    <col min="8" max="8" width="11.33203125" style="661" customWidth="1"/>
    <col min="9" max="9" width="19.83203125" style="661" customWidth="1"/>
    <col min="10" max="10" width="12" style="661" customWidth="1"/>
    <col min="11" max="11" width="11.33203125" style="661" customWidth="1"/>
    <col min="12" max="12" width="9.33203125" style="661"/>
    <col min="13" max="13" width="13.83203125" style="661" customWidth="1"/>
    <col min="14" max="16384" width="9.33203125" style="661"/>
  </cols>
  <sheetData>
    <row r="1" spans="1:13" ht="12.75" customHeight="1">
      <c r="A1" s="1366" t="s">
        <v>1011</v>
      </c>
      <c r="B1" s="720" t="s">
        <v>79</v>
      </c>
      <c r="C1" s="720" t="s">
        <v>320</v>
      </c>
      <c r="D1" s="720" t="s">
        <v>321</v>
      </c>
      <c r="E1" s="720" t="s">
        <v>322</v>
      </c>
      <c r="F1" s="720" t="s">
        <v>323</v>
      </c>
      <c r="G1" s="720" t="s">
        <v>324</v>
      </c>
      <c r="H1" s="720" t="s">
        <v>325</v>
      </c>
      <c r="I1" s="719" t="s">
        <v>1452</v>
      </c>
      <c r="J1" s="720" t="s">
        <v>326</v>
      </c>
      <c r="K1" s="720" t="s">
        <v>327</v>
      </c>
      <c r="L1" s="719" t="s">
        <v>1118</v>
      </c>
      <c r="M1" s="719" t="s">
        <v>1455</v>
      </c>
    </row>
    <row r="2" spans="1:13" ht="90.75" customHeight="1">
      <c r="A2" s="1199"/>
      <c r="B2" s="927" t="s">
        <v>328</v>
      </c>
      <c r="C2" s="927" t="s">
        <v>329</v>
      </c>
      <c r="D2" s="927" t="s">
        <v>330</v>
      </c>
      <c r="E2" s="927" t="s">
        <v>331</v>
      </c>
      <c r="F2" s="927" t="s">
        <v>332</v>
      </c>
      <c r="G2" s="927" t="s">
        <v>333</v>
      </c>
      <c r="H2" s="927" t="s">
        <v>334</v>
      </c>
      <c r="I2" s="722" t="s">
        <v>335</v>
      </c>
      <c r="J2" s="927" t="s">
        <v>336</v>
      </c>
      <c r="K2" s="927" t="s">
        <v>337</v>
      </c>
      <c r="L2" s="722" t="s">
        <v>338</v>
      </c>
      <c r="M2" s="725" t="s">
        <v>339</v>
      </c>
    </row>
    <row r="3" spans="1:13" ht="17.25" customHeight="1">
      <c r="A3" s="694" t="s">
        <v>913</v>
      </c>
      <c r="B3" s="726">
        <v>14896</v>
      </c>
      <c r="C3" s="726"/>
      <c r="D3" s="726">
        <v>1178802</v>
      </c>
      <c r="E3" s="726">
        <v>140219</v>
      </c>
      <c r="F3" s="726">
        <v>1021727</v>
      </c>
      <c r="G3" s="726">
        <v>27954</v>
      </c>
      <c r="H3" s="726">
        <v>31311</v>
      </c>
      <c r="I3" s="928">
        <f t="shared" ref="I3:I23" si="0">SUM(B3+C3+D3-E3-F3-G3-H3)</f>
        <v>-27513</v>
      </c>
      <c r="J3" s="727">
        <v>8</v>
      </c>
      <c r="K3" s="726"/>
      <c r="L3" s="928">
        <f t="shared" ref="L3:L21" si="1">SUM(J3-K3)</f>
        <v>8</v>
      </c>
      <c r="M3" s="928">
        <f t="shared" ref="M3:M21" si="2">SUM(L3,I3)</f>
        <v>-27505</v>
      </c>
    </row>
    <row r="4" spans="1:13" ht="16.5" customHeight="1">
      <c r="A4" s="661" t="s">
        <v>1220</v>
      </c>
      <c r="B4" s="727">
        <v>65420</v>
      </c>
      <c r="C4" s="727"/>
      <c r="D4" s="727">
        <v>529427</v>
      </c>
      <c r="E4" s="727">
        <v>215097</v>
      </c>
      <c r="F4" s="727">
        <v>334777</v>
      </c>
      <c r="G4" s="727">
        <v>59155</v>
      </c>
      <c r="H4" s="726">
        <v>50402</v>
      </c>
      <c r="I4" s="928">
        <f t="shared" si="0"/>
        <v>-64584</v>
      </c>
      <c r="J4" s="727">
        <v>2</v>
      </c>
      <c r="K4" s="726"/>
      <c r="L4" s="928">
        <f t="shared" si="1"/>
        <v>2</v>
      </c>
      <c r="M4" s="928">
        <f t="shared" si="2"/>
        <v>-64582</v>
      </c>
    </row>
    <row r="5" spans="1:13" ht="19.5" customHeight="1">
      <c r="A5" s="694" t="s">
        <v>1194</v>
      </c>
      <c r="B5" s="727">
        <v>255263</v>
      </c>
      <c r="C5" s="727"/>
      <c r="D5" s="727">
        <v>433966</v>
      </c>
      <c r="E5" s="727">
        <v>549238</v>
      </c>
      <c r="F5" s="727">
        <v>100120</v>
      </c>
      <c r="G5" s="727">
        <v>19377</v>
      </c>
      <c r="H5" s="726">
        <v>3711</v>
      </c>
      <c r="I5" s="928">
        <f t="shared" si="0"/>
        <v>16783</v>
      </c>
      <c r="J5" s="727">
        <v>32</v>
      </c>
      <c r="K5" s="726"/>
      <c r="L5" s="928">
        <f t="shared" si="1"/>
        <v>32</v>
      </c>
      <c r="M5" s="928">
        <f t="shared" si="2"/>
        <v>16815</v>
      </c>
    </row>
    <row r="6" spans="1:13" ht="15" customHeight="1">
      <c r="A6" s="704" t="s">
        <v>1474</v>
      </c>
      <c r="B6" s="727">
        <v>85412</v>
      </c>
      <c r="C6" s="727"/>
      <c r="D6" s="727">
        <v>377729</v>
      </c>
      <c r="E6" s="727">
        <v>84646</v>
      </c>
      <c r="F6" s="727">
        <v>346051</v>
      </c>
      <c r="G6" s="727">
        <v>14390</v>
      </c>
      <c r="H6" s="726">
        <v>12452</v>
      </c>
      <c r="I6" s="928">
        <f t="shared" si="0"/>
        <v>5602</v>
      </c>
      <c r="J6" s="727">
        <v>11</v>
      </c>
      <c r="K6" s="726"/>
      <c r="L6" s="928">
        <f t="shared" si="1"/>
        <v>11</v>
      </c>
      <c r="M6" s="928">
        <f t="shared" si="2"/>
        <v>5613</v>
      </c>
    </row>
    <row r="7" spans="1:13" ht="24.95" customHeight="1">
      <c r="A7" s="704" t="s">
        <v>1475</v>
      </c>
      <c r="B7" s="727">
        <v>1933</v>
      </c>
      <c r="C7" s="727"/>
      <c r="D7" s="727">
        <v>318609</v>
      </c>
      <c r="E7" s="727">
        <v>121987</v>
      </c>
      <c r="F7" s="727">
        <v>210642</v>
      </c>
      <c r="G7" s="727">
        <v>18836</v>
      </c>
      <c r="H7" s="726">
        <v>5934</v>
      </c>
      <c r="I7" s="928">
        <f t="shared" si="0"/>
        <v>-36857</v>
      </c>
      <c r="J7" s="727">
        <v>147</v>
      </c>
      <c r="K7" s="726"/>
      <c r="L7" s="928">
        <f t="shared" si="1"/>
        <v>147</v>
      </c>
      <c r="M7" s="928">
        <f t="shared" si="2"/>
        <v>-36710</v>
      </c>
    </row>
    <row r="8" spans="1:13" ht="39" customHeight="1">
      <c r="A8" s="1103" t="s">
        <v>1566</v>
      </c>
      <c r="B8" s="727">
        <v>16</v>
      </c>
      <c r="C8" s="727"/>
      <c r="D8" s="727">
        <v>160279</v>
      </c>
      <c r="E8" s="727">
        <v>9906</v>
      </c>
      <c r="F8" s="727">
        <v>116896</v>
      </c>
      <c r="G8" s="727">
        <v>2853</v>
      </c>
      <c r="H8" s="726">
        <v>12297</v>
      </c>
      <c r="I8" s="928">
        <f t="shared" si="0"/>
        <v>18343</v>
      </c>
      <c r="J8" s="727">
        <v>13</v>
      </c>
      <c r="K8" s="726"/>
      <c r="L8" s="928">
        <f t="shared" si="1"/>
        <v>13</v>
      </c>
      <c r="M8" s="928">
        <f t="shared" si="2"/>
        <v>18356</v>
      </c>
    </row>
    <row r="9" spans="1:13" ht="24.95" customHeight="1">
      <c r="A9" s="704" t="s">
        <v>1476</v>
      </c>
      <c r="B9" s="727">
        <v>13550</v>
      </c>
      <c r="C9" s="727"/>
      <c r="D9" s="727">
        <v>331408</v>
      </c>
      <c r="E9" s="727">
        <v>66095</v>
      </c>
      <c r="F9" s="727">
        <v>270556</v>
      </c>
      <c r="G9" s="727">
        <v>5247</v>
      </c>
      <c r="H9" s="726">
        <v>10172</v>
      </c>
      <c r="I9" s="928">
        <f t="shared" si="0"/>
        <v>-7112</v>
      </c>
      <c r="J9" s="727">
        <v>1</v>
      </c>
      <c r="K9" s="726"/>
      <c r="L9" s="928">
        <f t="shared" si="1"/>
        <v>1</v>
      </c>
      <c r="M9" s="928">
        <f t="shared" si="2"/>
        <v>-7111</v>
      </c>
    </row>
    <row r="10" spans="1:13" ht="24.95" customHeight="1">
      <c r="A10" s="704" t="s">
        <v>1477</v>
      </c>
      <c r="B10" s="727">
        <v>10915</v>
      </c>
      <c r="C10" s="727"/>
      <c r="D10" s="727">
        <v>297510</v>
      </c>
      <c r="E10" s="727">
        <v>54582</v>
      </c>
      <c r="F10" s="727">
        <v>229761</v>
      </c>
      <c r="G10" s="727">
        <v>4808</v>
      </c>
      <c r="H10" s="726">
        <v>6080</v>
      </c>
      <c r="I10" s="928">
        <f t="shared" si="0"/>
        <v>13194</v>
      </c>
      <c r="J10" s="727"/>
      <c r="K10" s="726"/>
      <c r="L10" s="928">
        <f t="shared" si="1"/>
        <v>0</v>
      </c>
      <c r="M10" s="928">
        <f t="shared" si="2"/>
        <v>13194</v>
      </c>
    </row>
    <row r="11" spans="1:13" ht="24.95" customHeight="1">
      <c r="A11" s="704" t="s">
        <v>918</v>
      </c>
      <c r="B11" s="727">
        <v>8032</v>
      </c>
      <c r="C11" s="727"/>
      <c r="D11" s="727">
        <v>309815</v>
      </c>
      <c r="E11" s="727">
        <v>51399</v>
      </c>
      <c r="F11" s="727">
        <v>260913</v>
      </c>
      <c r="G11" s="727">
        <v>4366</v>
      </c>
      <c r="H11" s="726">
        <v>8727</v>
      </c>
      <c r="I11" s="928">
        <f t="shared" si="0"/>
        <v>-7558</v>
      </c>
      <c r="J11" s="727">
        <v>2</v>
      </c>
      <c r="K11" s="726"/>
      <c r="L11" s="928">
        <f t="shared" si="1"/>
        <v>2</v>
      </c>
      <c r="M11" s="928">
        <f t="shared" si="2"/>
        <v>-7556</v>
      </c>
    </row>
    <row r="12" spans="1:13" ht="23.25" customHeight="1">
      <c r="A12" s="704" t="s">
        <v>1478</v>
      </c>
      <c r="B12" s="727">
        <v>8343</v>
      </c>
      <c r="C12" s="727"/>
      <c r="D12" s="727">
        <v>291593</v>
      </c>
      <c r="E12" s="727">
        <v>51360</v>
      </c>
      <c r="F12" s="727">
        <v>245876</v>
      </c>
      <c r="G12" s="727">
        <v>4374</v>
      </c>
      <c r="H12" s="726">
        <v>8774</v>
      </c>
      <c r="I12" s="928">
        <f t="shared" si="0"/>
        <v>-10448</v>
      </c>
      <c r="J12" s="727">
        <v>1</v>
      </c>
      <c r="K12" s="726"/>
      <c r="L12" s="928">
        <f t="shared" si="1"/>
        <v>1</v>
      </c>
      <c r="M12" s="928">
        <f t="shared" si="2"/>
        <v>-10447</v>
      </c>
    </row>
    <row r="13" spans="1:13" ht="24" customHeight="1">
      <c r="A13" s="729" t="s">
        <v>928</v>
      </c>
      <c r="B13" s="727"/>
      <c r="C13" s="727"/>
      <c r="D13" s="727">
        <v>41579</v>
      </c>
      <c r="E13" s="727">
        <v>1655</v>
      </c>
      <c r="F13" s="727">
        <v>39123</v>
      </c>
      <c r="G13" s="727">
        <v>95</v>
      </c>
      <c r="H13" s="726">
        <v>446</v>
      </c>
      <c r="I13" s="928">
        <f t="shared" si="0"/>
        <v>260</v>
      </c>
      <c r="J13" s="727">
        <v>2</v>
      </c>
      <c r="K13" s="726"/>
      <c r="L13" s="928">
        <f t="shared" si="1"/>
        <v>2</v>
      </c>
      <c r="M13" s="928">
        <f t="shared" si="2"/>
        <v>262</v>
      </c>
    </row>
    <row r="14" spans="1:13" ht="23.25" customHeight="1">
      <c r="A14" s="708" t="s">
        <v>920</v>
      </c>
      <c r="B14" s="727">
        <v>76117</v>
      </c>
      <c r="C14" s="727"/>
      <c r="D14" s="727">
        <v>203902</v>
      </c>
      <c r="E14" s="727">
        <v>115196</v>
      </c>
      <c r="F14" s="727">
        <v>152265</v>
      </c>
      <c r="G14" s="727">
        <v>36762</v>
      </c>
      <c r="H14" s="726">
        <v>12282</v>
      </c>
      <c r="I14" s="928">
        <f t="shared" si="0"/>
        <v>-36486</v>
      </c>
      <c r="J14" s="727">
        <v>1</v>
      </c>
      <c r="K14" s="726"/>
      <c r="L14" s="928">
        <f t="shared" si="1"/>
        <v>1</v>
      </c>
      <c r="M14" s="928">
        <f t="shared" si="2"/>
        <v>-36485</v>
      </c>
    </row>
    <row r="15" spans="1:13" ht="15" customHeight="1">
      <c r="A15" s="704" t="s">
        <v>59</v>
      </c>
      <c r="B15" s="727">
        <v>1378</v>
      </c>
      <c r="C15" s="727"/>
      <c r="D15" s="727">
        <v>19994</v>
      </c>
      <c r="E15" s="727">
        <v>4276</v>
      </c>
      <c r="F15" s="727">
        <v>16755</v>
      </c>
      <c r="G15" s="727">
        <v>198</v>
      </c>
      <c r="H15" s="726">
        <v>685</v>
      </c>
      <c r="I15" s="928">
        <f t="shared" si="0"/>
        <v>-542</v>
      </c>
      <c r="J15" s="727">
        <v>1</v>
      </c>
      <c r="K15" s="726"/>
      <c r="L15" s="928">
        <f t="shared" si="1"/>
        <v>1</v>
      </c>
      <c r="M15" s="928">
        <f t="shared" si="2"/>
        <v>-541</v>
      </c>
    </row>
    <row r="16" spans="1:13" ht="23.25" customHeight="1">
      <c r="A16" s="711" t="s">
        <v>922</v>
      </c>
      <c r="B16" s="727">
        <v>4839</v>
      </c>
      <c r="C16" s="727"/>
      <c r="D16" s="727">
        <v>379950</v>
      </c>
      <c r="E16" s="727">
        <v>143174</v>
      </c>
      <c r="F16" s="727">
        <v>191995</v>
      </c>
      <c r="G16" s="727">
        <v>39141</v>
      </c>
      <c r="H16" s="726">
        <v>21500</v>
      </c>
      <c r="I16" s="928">
        <f t="shared" si="0"/>
        <v>-11021</v>
      </c>
      <c r="J16" s="727">
        <v>198</v>
      </c>
      <c r="K16" s="726"/>
      <c r="L16" s="928">
        <f t="shared" si="1"/>
        <v>198</v>
      </c>
      <c r="M16" s="928">
        <f t="shared" si="2"/>
        <v>-10823</v>
      </c>
    </row>
    <row r="17" spans="1:13" ht="14.1" customHeight="1">
      <c r="A17" s="712" t="s">
        <v>923</v>
      </c>
      <c r="B17" s="727">
        <v>19736</v>
      </c>
      <c r="C17" s="727">
        <v>-295</v>
      </c>
      <c r="D17" s="727">
        <v>175924</v>
      </c>
      <c r="E17" s="727">
        <v>41316</v>
      </c>
      <c r="F17" s="727">
        <v>134865</v>
      </c>
      <c r="G17" s="727">
        <v>16700</v>
      </c>
      <c r="H17" s="726">
        <v>67956</v>
      </c>
      <c r="I17" s="928">
        <f t="shared" si="0"/>
        <v>-65472</v>
      </c>
      <c r="J17" s="727">
        <v>501</v>
      </c>
      <c r="K17" s="726"/>
      <c r="L17" s="928">
        <f t="shared" si="1"/>
        <v>501</v>
      </c>
      <c r="M17" s="928">
        <f t="shared" si="2"/>
        <v>-64971</v>
      </c>
    </row>
    <row r="18" spans="1:13" ht="18.75" customHeight="1">
      <c r="A18" s="712" t="s">
        <v>1554</v>
      </c>
      <c r="B18" s="727">
        <v>127402</v>
      </c>
      <c r="C18" s="727"/>
      <c r="D18" s="727">
        <v>438719</v>
      </c>
      <c r="E18" s="727">
        <v>177495</v>
      </c>
      <c r="F18" s="727">
        <v>381297</v>
      </c>
      <c r="G18" s="727">
        <v>13364</v>
      </c>
      <c r="H18" s="726">
        <v>4555</v>
      </c>
      <c r="I18" s="928">
        <f t="shared" si="0"/>
        <v>-10590</v>
      </c>
      <c r="J18" s="727">
        <v>10</v>
      </c>
      <c r="K18" s="726"/>
      <c r="L18" s="928">
        <f t="shared" si="1"/>
        <v>10</v>
      </c>
      <c r="M18" s="928">
        <f t="shared" si="2"/>
        <v>-10580</v>
      </c>
    </row>
    <row r="19" spans="1:13" ht="18.75" customHeight="1">
      <c r="A19" s="712" t="s">
        <v>925</v>
      </c>
      <c r="B19" s="727">
        <v>18119</v>
      </c>
      <c r="C19" s="727"/>
      <c r="D19" s="727">
        <v>85704</v>
      </c>
      <c r="E19" s="727">
        <v>51296</v>
      </c>
      <c r="F19" s="727">
        <v>57836</v>
      </c>
      <c r="G19" s="727">
        <v>1255</v>
      </c>
      <c r="H19" s="726"/>
      <c r="I19" s="928">
        <f t="shared" si="0"/>
        <v>-6564</v>
      </c>
      <c r="J19" s="727">
        <v>10</v>
      </c>
      <c r="K19" s="726">
        <v>40</v>
      </c>
      <c r="L19" s="928">
        <f t="shared" si="1"/>
        <v>-30</v>
      </c>
      <c r="M19" s="928">
        <f t="shared" si="2"/>
        <v>-6594</v>
      </c>
    </row>
    <row r="20" spans="1:13" ht="18" customHeight="1">
      <c r="A20" s="711" t="s">
        <v>60</v>
      </c>
      <c r="B20" s="727">
        <v>11811</v>
      </c>
      <c r="C20" s="727"/>
      <c r="D20" s="727">
        <v>85898</v>
      </c>
      <c r="E20" s="727">
        <v>33345</v>
      </c>
      <c r="F20" s="727">
        <v>59349</v>
      </c>
      <c r="G20" s="727">
        <v>24856</v>
      </c>
      <c r="H20" s="726">
        <v>8630</v>
      </c>
      <c r="I20" s="928">
        <f t="shared" si="0"/>
        <v>-28471</v>
      </c>
      <c r="J20" s="727">
        <v>20</v>
      </c>
      <c r="K20" s="726"/>
      <c r="L20" s="928">
        <f t="shared" si="1"/>
        <v>20</v>
      </c>
      <c r="M20" s="928">
        <f t="shared" si="2"/>
        <v>-28451</v>
      </c>
    </row>
    <row r="21" spans="1:13" ht="19.5" customHeight="1">
      <c r="A21" s="712" t="s">
        <v>927</v>
      </c>
      <c r="B21" s="727">
        <v>85613</v>
      </c>
      <c r="C21" s="727"/>
      <c r="D21" s="727">
        <v>1522</v>
      </c>
      <c r="E21" s="727">
        <v>40396</v>
      </c>
      <c r="F21" s="727">
        <v>38529</v>
      </c>
      <c r="G21" s="727">
        <v>13272</v>
      </c>
      <c r="H21" s="726">
        <v>81</v>
      </c>
      <c r="I21" s="928">
        <f t="shared" si="0"/>
        <v>-5143</v>
      </c>
      <c r="J21" s="727">
        <v>27</v>
      </c>
      <c r="K21" s="726"/>
      <c r="L21" s="928">
        <f t="shared" si="1"/>
        <v>27</v>
      </c>
      <c r="M21" s="928">
        <f t="shared" si="2"/>
        <v>-5116</v>
      </c>
    </row>
    <row r="22" spans="1:13" ht="27" customHeight="1">
      <c r="A22" s="730" t="s">
        <v>1555</v>
      </c>
      <c r="B22" s="731">
        <f>SUM(B3:B21)</f>
        <v>808795</v>
      </c>
      <c r="C22" s="731">
        <f t="shared" ref="C22:M22" si="3">SUM(C3:C21)</f>
        <v>-295</v>
      </c>
      <c r="D22" s="731">
        <f t="shared" si="3"/>
        <v>5662330</v>
      </c>
      <c r="E22" s="731">
        <f t="shared" si="3"/>
        <v>1952678</v>
      </c>
      <c r="F22" s="731">
        <f t="shared" si="3"/>
        <v>4209333</v>
      </c>
      <c r="G22" s="731">
        <f t="shared" si="3"/>
        <v>307003</v>
      </c>
      <c r="H22" s="731">
        <f t="shared" si="3"/>
        <v>265995</v>
      </c>
      <c r="I22" s="731">
        <f t="shared" si="3"/>
        <v>-264179</v>
      </c>
      <c r="J22" s="731">
        <f t="shared" si="3"/>
        <v>987</v>
      </c>
      <c r="K22" s="731">
        <f t="shared" si="3"/>
        <v>40</v>
      </c>
      <c r="L22" s="731">
        <f t="shared" si="3"/>
        <v>947</v>
      </c>
      <c r="M22" s="731">
        <f t="shared" si="3"/>
        <v>-263232</v>
      </c>
    </row>
    <row r="23" spans="1:13" ht="19.5" customHeight="1">
      <c r="A23" s="732" t="s">
        <v>1296</v>
      </c>
      <c r="B23" s="726">
        <v>6600154</v>
      </c>
      <c r="C23" s="726">
        <v>435</v>
      </c>
      <c r="D23" s="726">
        <v>4309629</v>
      </c>
      <c r="E23" s="726">
        <v>1469924</v>
      </c>
      <c r="F23" s="726">
        <v>189299</v>
      </c>
      <c r="G23" s="726">
        <v>1633531</v>
      </c>
      <c r="H23" s="726">
        <v>8115019</v>
      </c>
      <c r="I23" s="928">
        <f t="shared" si="0"/>
        <v>-497555</v>
      </c>
      <c r="J23" s="726">
        <v>33424</v>
      </c>
      <c r="K23" s="726">
        <v>11246</v>
      </c>
      <c r="L23" s="928">
        <f>SUM(J23-K23)</f>
        <v>22178</v>
      </c>
      <c r="M23" s="929">
        <f>SUM(L23,I23)</f>
        <v>-475377</v>
      </c>
    </row>
    <row r="24" spans="1:13" ht="18" customHeight="1">
      <c r="A24" s="733" t="s">
        <v>61</v>
      </c>
      <c r="B24" s="731">
        <f t="shared" ref="B24:M24" si="4">SUM(B22:B23)</f>
        <v>7408949</v>
      </c>
      <c r="C24" s="731">
        <f t="shared" si="4"/>
        <v>140</v>
      </c>
      <c r="D24" s="731">
        <f t="shared" si="4"/>
        <v>9971959</v>
      </c>
      <c r="E24" s="731">
        <f t="shared" si="4"/>
        <v>3422602</v>
      </c>
      <c r="F24" s="731">
        <f t="shared" si="4"/>
        <v>4398632</v>
      </c>
      <c r="G24" s="731">
        <f t="shared" si="4"/>
        <v>1940534</v>
      </c>
      <c r="H24" s="731">
        <f t="shared" si="4"/>
        <v>8381014</v>
      </c>
      <c r="I24" s="731">
        <f t="shared" si="4"/>
        <v>-761734</v>
      </c>
      <c r="J24" s="731">
        <f t="shared" si="4"/>
        <v>34411</v>
      </c>
      <c r="K24" s="731">
        <f t="shared" si="4"/>
        <v>11286</v>
      </c>
      <c r="L24" s="731">
        <f t="shared" si="4"/>
        <v>23125</v>
      </c>
      <c r="M24" s="731">
        <f t="shared" si="4"/>
        <v>-738609</v>
      </c>
    </row>
    <row r="25" spans="1:13">
      <c r="A25" s="734"/>
      <c r="B25" s="734"/>
      <c r="C25" s="734"/>
      <c r="D25" s="734"/>
      <c r="E25" s="734"/>
      <c r="F25" s="734"/>
      <c r="G25" s="734"/>
      <c r="H25" s="734"/>
      <c r="I25" s="734"/>
      <c r="J25" s="734"/>
      <c r="K25" s="734"/>
      <c r="L25" s="734"/>
      <c r="M25" s="734"/>
    </row>
    <row r="26" spans="1:13">
      <c r="A26" s="734"/>
      <c r="B26" s="734"/>
      <c r="C26" s="734"/>
      <c r="D26" s="734"/>
      <c r="E26" s="734"/>
      <c r="F26" s="734"/>
      <c r="G26" s="734"/>
      <c r="H26" s="734"/>
      <c r="I26" s="734"/>
      <c r="J26" s="734"/>
      <c r="K26" s="734"/>
      <c r="L26" s="734"/>
      <c r="M26" s="734"/>
    </row>
    <row r="27" spans="1:13">
      <c r="A27" s="734"/>
      <c r="B27" s="734"/>
      <c r="C27" s="734"/>
      <c r="D27" s="734"/>
      <c r="E27" s="734"/>
      <c r="F27" s="734"/>
      <c r="G27" s="734"/>
      <c r="H27" s="734"/>
      <c r="I27" s="734"/>
      <c r="J27" s="734"/>
      <c r="K27" s="734"/>
      <c r="L27" s="734"/>
      <c r="M27" s="734"/>
    </row>
    <row r="28" spans="1:13">
      <c r="A28" s="734"/>
      <c r="B28" s="734"/>
      <c r="C28" s="734"/>
      <c r="D28" s="734"/>
      <c r="E28" s="734"/>
      <c r="F28" s="734"/>
      <c r="G28" s="734"/>
      <c r="H28" s="734"/>
      <c r="I28" s="734"/>
      <c r="J28" s="734"/>
      <c r="K28" s="734"/>
      <c r="L28" s="734"/>
      <c r="M28" s="734"/>
    </row>
    <row r="29" spans="1:13">
      <c r="A29" s="734"/>
      <c r="B29" s="734"/>
      <c r="C29" s="734"/>
      <c r="D29" s="734"/>
      <c r="E29" s="734"/>
      <c r="F29" s="734"/>
      <c r="G29" s="734"/>
      <c r="H29" s="734"/>
      <c r="I29" s="734"/>
      <c r="J29" s="734"/>
      <c r="K29" s="734"/>
      <c r="L29" s="734"/>
      <c r="M29" s="734"/>
    </row>
    <row r="30" spans="1:13">
      <c r="A30" s="734"/>
      <c r="B30" s="734"/>
      <c r="C30" s="734"/>
      <c r="D30" s="734"/>
      <c r="E30" s="734"/>
      <c r="F30" s="734"/>
      <c r="G30" s="734"/>
      <c r="H30" s="734"/>
      <c r="I30" s="734"/>
      <c r="J30" s="734"/>
      <c r="K30" s="734"/>
      <c r="L30" s="734"/>
      <c r="M30" s="734"/>
    </row>
    <row r="31" spans="1:13">
      <c r="A31" s="734"/>
      <c r="B31" s="734"/>
      <c r="C31" s="734"/>
      <c r="D31" s="734"/>
      <c r="E31" s="734"/>
      <c r="F31" s="734"/>
      <c r="G31" s="734"/>
      <c r="H31" s="734"/>
      <c r="I31" s="734"/>
      <c r="J31" s="734"/>
      <c r="K31" s="734"/>
      <c r="L31" s="734"/>
      <c r="M31" s="734"/>
    </row>
    <row r="32" spans="1:13">
      <c r="A32" s="734"/>
      <c r="B32" s="734"/>
      <c r="C32" s="734"/>
      <c r="D32" s="734"/>
      <c r="E32" s="734"/>
      <c r="F32" s="734"/>
      <c r="G32" s="734"/>
      <c r="H32" s="734"/>
      <c r="I32" s="734"/>
      <c r="J32" s="734"/>
      <c r="K32" s="734"/>
      <c r="L32" s="734"/>
      <c r="M32" s="734"/>
    </row>
    <row r="33" spans="1:13">
      <c r="A33" s="734"/>
      <c r="B33" s="734"/>
      <c r="C33" s="734"/>
      <c r="D33" s="734"/>
      <c r="E33" s="734"/>
      <c r="F33" s="734"/>
      <c r="G33" s="734"/>
      <c r="H33" s="734"/>
      <c r="I33" s="734"/>
      <c r="J33" s="734"/>
      <c r="K33" s="734"/>
      <c r="L33" s="734"/>
      <c r="M33" s="734"/>
    </row>
    <row r="34" spans="1:13">
      <c r="A34" s="734"/>
      <c r="B34" s="734"/>
      <c r="C34" s="734"/>
      <c r="D34" s="734"/>
      <c r="E34" s="734"/>
      <c r="F34" s="734"/>
      <c r="G34" s="734"/>
      <c r="H34" s="734"/>
      <c r="I34" s="734"/>
      <c r="J34" s="734"/>
      <c r="K34" s="734"/>
      <c r="L34" s="734"/>
      <c r="M34" s="734"/>
    </row>
    <row r="35" spans="1:13">
      <c r="A35" s="734"/>
      <c r="B35" s="734"/>
      <c r="C35" s="734"/>
      <c r="D35" s="734"/>
      <c r="E35" s="734"/>
      <c r="F35" s="734"/>
      <c r="G35" s="734"/>
      <c r="H35" s="734"/>
      <c r="I35" s="734"/>
      <c r="J35" s="734"/>
      <c r="K35" s="734"/>
      <c r="L35" s="734"/>
      <c r="M35" s="734"/>
    </row>
  </sheetData>
  <mergeCells count="1">
    <mergeCell ref="A1:A2"/>
  </mergeCells>
  <phoneticPr fontId="83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scale="85" orientation="landscape" r:id="rId1"/>
  <headerFooter alignWithMargins="0">
    <oddHeader>&amp;C&amp;"Times New Roman,Félkövér dőlt"ZALAEGERSZEG MEGYEI JOGÚ VÁROS ÖNKORMÁNYZATÁNAK EREDMÉNYKIMUTATÁSA&amp;R&amp;"Times New Roman,Félkövér dőlt"18. tábla
Adatok: ezer Ft-ban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>
  <dimension ref="A1:M264"/>
  <sheetViews>
    <sheetView workbookViewId="0">
      <pane ySplit="1" topLeftCell="A47" activePane="bottomLeft" state="frozen"/>
      <selection pane="bottomLeft" activeCell="E266" sqref="E266"/>
    </sheetView>
  </sheetViews>
  <sheetFormatPr defaultColWidth="10.6640625" defaultRowHeight="12"/>
  <cols>
    <col min="1" max="1" width="44.5" style="1002" customWidth="1"/>
    <col min="2" max="2" width="15.33203125" style="1002" customWidth="1"/>
    <col min="3" max="3" width="18.1640625" style="1002" bestFit="1" customWidth="1"/>
    <col min="4" max="5" width="17" style="1002" bestFit="1" customWidth="1"/>
    <col min="6" max="6" width="14" style="1002" bestFit="1" customWidth="1"/>
    <col min="7" max="7" width="17" style="1002" customWidth="1"/>
    <col min="8" max="8" width="11.1640625" style="1002" hidden="1" customWidth="1"/>
    <col min="9" max="9" width="18" style="1002" customWidth="1"/>
    <col min="10" max="10" width="11.1640625" style="1002" hidden="1" customWidth="1"/>
    <col min="11" max="11" width="18.33203125" style="1002" customWidth="1"/>
    <col min="12" max="12" width="10.6640625" style="1000" customWidth="1"/>
    <col min="13" max="13" width="10.6640625" style="1001" customWidth="1"/>
    <col min="14" max="16384" width="10.6640625" style="1002"/>
  </cols>
  <sheetData>
    <row r="1" spans="1:13" ht="60">
      <c r="A1" s="1107" t="s">
        <v>340</v>
      </c>
      <c r="B1" s="1108" t="s">
        <v>341</v>
      </c>
      <c r="C1" s="1108" t="s">
        <v>342</v>
      </c>
      <c r="D1" s="1108" t="s">
        <v>343</v>
      </c>
      <c r="E1" s="1108" t="s">
        <v>1329</v>
      </c>
      <c r="F1" s="1108" t="s">
        <v>344</v>
      </c>
      <c r="G1" s="1108" t="s">
        <v>1330</v>
      </c>
      <c r="H1" s="1108" t="s">
        <v>1331</v>
      </c>
      <c r="I1" s="1107" t="s">
        <v>345</v>
      </c>
      <c r="J1" s="1108" t="s">
        <v>346</v>
      </c>
      <c r="K1" s="1107" t="s">
        <v>1621</v>
      </c>
    </row>
    <row r="2" spans="1:13" s="1005" customFormat="1" ht="15">
      <c r="A2" s="1109" t="s">
        <v>223</v>
      </c>
      <c r="B2" s="1110"/>
      <c r="C2" s="1110"/>
      <c r="D2" s="1110"/>
      <c r="E2" s="1110"/>
      <c r="F2" s="1110"/>
      <c r="G2" s="1110"/>
      <c r="H2" s="1110"/>
      <c r="I2" s="1110"/>
      <c r="J2" s="1110"/>
      <c r="K2" s="1110"/>
      <c r="L2" s="1003"/>
      <c r="M2" s="1004"/>
    </row>
    <row r="3" spans="1:13">
      <c r="A3" s="1110" t="s">
        <v>1332</v>
      </c>
      <c r="B3" s="1111"/>
      <c r="C3" s="1111">
        <v>75000</v>
      </c>
      <c r="D3" s="1111">
        <v>40000</v>
      </c>
      <c r="E3" s="1111">
        <v>0</v>
      </c>
      <c r="F3" s="1111">
        <v>0</v>
      </c>
      <c r="G3" s="1111">
        <v>0</v>
      </c>
      <c r="H3" s="1111">
        <v>0</v>
      </c>
      <c r="I3" s="1111">
        <v>300000</v>
      </c>
      <c r="J3" s="1111">
        <v>0</v>
      </c>
      <c r="K3" s="1111">
        <v>415000</v>
      </c>
    </row>
    <row r="4" spans="1:13">
      <c r="A4" s="1110" t="s">
        <v>1474</v>
      </c>
      <c r="B4" s="1111">
        <v>200000</v>
      </c>
      <c r="C4" s="1111">
        <v>0</v>
      </c>
      <c r="D4" s="1111">
        <v>0</v>
      </c>
      <c r="E4" s="1111">
        <v>0</v>
      </c>
      <c r="F4" s="1111">
        <v>0</v>
      </c>
      <c r="G4" s="1111">
        <v>0</v>
      </c>
      <c r="H4" s="1111">
        <v>0</v>
      </c>
      <c r="I4" s="1111">
        <v>40000</v>
      </c>
      <c r="J4" s="1111">
        <v>0</v>
      </c>
      <c r="K4" s="1111">
        <v>240000</v>
      </c>
    </row>
    <row r="5" spans="1:13">
      <c r="A5" s="1110" t="s">
        <v>2190</v>
      </c>
      <c r="B5" s="1111">
        <v>1080000</v>
      </c>
      <c r="C5" s="1111">
        <v>45000</v>
      </c>
      <c r="D5" s="1111">
        <v>0</v>
      </c>
      <c r="E5" s="1111">
        <v>0</v>
      </c>
      <c r="F5" s="1111">
        <v>0</v>
      </c>
      <c r="G5" s="1111">
        <v>430000</v>
      </c>
      <c r="H5" s="1111">
        <v>0</v>
      </c>
      <c r="I5" s="1111">
        <v>245000</v>
      </c>
      <c r="J5" s="1111">
        <v>0</v>
      </c>
      <c r="K5" s="1111">
        <v>1800000</v>
      </c>
    </row>
    <row r="6" spans="1:13">
      <c r="A6" s="1110" t="s">
        <v>350</v>
      </c>
      <c r="B6" s="1111"/>
      <c r="C6" s="1111">
        <v>1180000</v>
      </c>
      <c r="D6" s="1111">
        <v>100000</v>
      </c>
      <c r="E6" s="1111">
        <v>90000</v>
      </c>
      <c r="F6" s="1111">
        <v>0</v>
      </c>
      <c r="G6" s="1111">
        <v>300000</v>
      </c>
      <c r="H6" s="1111">
        <v>0</v>
      </c>
      <c r="I6" s="1111">
        <v>2050000</v>
      </c>
      <c r="J6" s="1111">
        <v>0</v>
      </c>
      <c r="K6" s="1111">
        <v>3720000</v>
      </c>
    </row>
    <row r="7" spans="1:13">
      <c r="A7" s="1110" t="s">
        <v>1333</v>
      </c>
      <c r="B7" s="1111">
        <v>75000</v>
      </c>
      <c r="C7" s="1111">
        <v>30000</v>
      </c>
      <c r="D7" s="1111">
        <v>100000</v>
      </c>
      <c r="E7" s="1111">
        <v>200000</v>
      </c>
      <c r="F7" s="1111">
        <v>0</v>
      </c>
      <c r="G7" s="1111">
        <v>400000</v>
      </c>
      <c r="H7" s="1111">
        <v>0</v>
      </c>
      <c r="I7" s="1111">
        <v>1521645</v>
      </c>
      <c r="J7" s="1111">
        <v>0</v>
      </c>
      <c r="K7" s="1111">
        <v>2326645</v>
      </c>
    </row>
    <row r="8" spans="1:13">
      <c r="A8" s="1110" t="s">
        <v>348</v>
      </c>
      <c r="B8" s="1111">
        <v>50000</v>
      </c>
      <c r="C8" s="1111">
        <v>3567000</v>
      </c>
      <c r="D8" s="1111">
        <v>345000</v>
      </c>
      <c r="E8" s="1111">
        <v>25000</v>
      </c>
      <c r="F8" s="1111">
        <v>0</v>
      </c>
      <c r="G8" s="1111">
        <v>950000</v>
      </c>
      <c r="H8" s="1111">
        <v>0</v>
      </c>
      <c r="I8" s="1111">
        <v>7378913</v>
      </c>
      <c r="J8" s="1111">
        <v>0</v>
      </c>
      <c r="K8" s="1111">
        <v>12315913</v>
      </c>
    </row>
    <row r="9" spans="1:13">
      <c r="A9" s="1110" t="s">
        <v>1334</v>
      </c>
      <c r="B9" s="1111"/>
      <c r="C9" s="1111">
        <v>340000</v>
      </c>
      <c r="D9" s="1111">
        <v>130000</v>
      </c>
      <c r="E9" s="1111">
        <v>25000</v>
      </c>
      <c r="F9" s="1111">
        <v>0</v>
      </c>
      <c r="G9" s="1111">
        <v>0</v>
      </c>
      <c r="H9" s="1111">
        <v>0</v>
      </c>
      <c r="I9" s="1111">
        <v>0</v>
      </c>
      <c r="J9" s="1111">
        <v>0</v>
      </c>
      <c r="K9" s="1111">
        <v>495000</v>
      </c>
    </row>
    <row r="10" spans="1:13">
      <c r="A10" s="1110" t="s">
        <v>1335</v>
      </c>
      <c r="B10" s="1111"/>
      <c r="C10" s="1111">
        <v>140000</v>
      </c>
      <c r="D10" s="1111">
        <v>0</v>
      </c>
      <c r="E10" s="1111">
        <v>0</v>
      </c>
      <c r="F10" s="1111">
        <v>0</v>
      </c>
      <c r="G10" s="1111">
        <v>0</v>
      </c>
      <c r="H10" s="1111">
        <v>0</v>
      </c>
      <c r="I10" s="1111">
        <v>50000</v>
      </c>
      <c r="J10" s="1111">
        <v>0</v>
      </c>
      <c r="K10" s="1111">
        <v>190000</v>
      </c>
    </row>
    <row r="11" spans="1:13">
      <c r="A11" s="1110" t="s">
        <v>1336</v>
      </c>
      <c r="B11" s="1111"/>
      <c r="C11" s="1111"/>
      <c r="D11" s="1111"/>
      <c r="E11" s="1111"/>
      <c r="F11" s="1111"/>
      <c r="G11" s="1111"/>
      <c r="H11" s="1111"/>
      <c r="I11" s="1111">
        <v>200000</v>
      </c>
      <c r="J11" s="1111">
        <v>0</v>
      </c>
      <c r="K11" s="1111">
        <v>200000</v>
      </c>
    </row>
    <row r="12" spans="1:13">
      <c r="A12" s="1110" t="s">
        <v>1337</v>
      </c>
      <c r="B12" s="1111"/>
      <c r="C12" s="1111">
        <v>413000</v>
      </c>
      <c r="D12" s="1111">
        <v>0</v>
      </c>
      <c r="E12" s="1111">
        <v>120000</v>
      </c>
      <c r="F12" s="1111">
        <v>0</v>
      </c>
      <c r="G12" s="1111">
        <v>0</v>
      </c>
      <c r="H12" s="1111">
        <v>0</v>
      </c>
      <c r="I12" s="1111">
        <v>40000</v>
      </c>
      <c r="J12" s="1111">
        <v>0</v>
      </c>
      <c r="K12" s="1111">
        <v>573000</v>
      </c>
    </row>
    <row r="13" spans="1:13" ht="24">
      <c r="A13" s="1112" t="s">
        <v>921</v>
      </c>
      <c r="B13" s="1111"/>
      <c r="C13" s="1111"/>
      <c r="D13" s="1111"/>
      <c r="E13" s="1111"/>
      <c r="F13" s="1111"/>
      <c r="G13" s="1111"/>
      <c r="H13" s="1111"/>
      <c r="I13" s="1111">
        <v>2800000</v>
      </c>
      <c r="J13" s="1111"/>
      <c r="K13" s="1111">
        <v>2800000</v>
      </c>
    </row>
    <row r="14" spans="1:13">
      <c r="A14" s="1110" t="s">
        <v>347</v>
      </c>
      <c r="B14" s="1111">
        <v>150000</v>
      </c>
      <c r="C14" s="1111">
        <v>0</v>
      </c>
      <c r="D14" s="1111">
        <v>70000</v>
      </c>
      <c r="E14" s="1111">
        <v>0</v>
      </c>
      <c r="F14" s="1111">
        <v>0</v>
      </c>
      <c r="G14" s="1111">
        <v>100000</v>
      </c>
      <c r="H14" s="1111">
        <v>0</v>
      </c>
      <c r="I14" s="1111">
        <v>280000</v>
      </c>
      <c r="J14" s="1111">
        <v>0</v>
      </c>
      <c r="K14" s="1111">
        <v>600000</v>
      </c>
    </row>
    <row r="15" spans="1:13" s="1008" customFormat="1" ht="12.75">
      <c r="A15" s="1113" t="s">
        <v>1555</v>
      </c>
      <c r="B15" s="1114">
        <f>SUM(B3:B14)</f>
        <v>1555000</v>
      </c>
      <c r="C15" s="1114">
        <f t="shared" ref="C15:I15" si="0">SUM(C3:C14)</f>
        <v>5790000</v>
      </c>
      <c r="D15" s="1114">
        <f t="shared" si="0"/>
        <v>785000</v>
      </c>
      <c r="E15" s="1114">
        <f t="shared" si="0"/>
        <v>460000</v>
      </c>
      <c r="F15" s="1114">
        <f t="shared" si="0"/>
        <v>0</v>
      </c>
      <c r="G15" s="1114">
        <f t="shared" si="0"/>
        <v>2180000</v>
      </c>
      <c r="H15" s="1114">
        <f t="shared" si="0"/>
        <v>0</v>
      </c>
      <c r="I15" s="1114">
        <f t="shared" si="0"/>
        <v>14905558</v>
      </c>
      <c r="J15" s="1114">
        <f>SUM(J4:J14)</f>
        <v>0</v>
      </c>
      <c r="K15" s="1114">
        <f>SUM(K3:K14)</f>
        <v>25675558</v>
      </c>
      <c r="L15" s="1006"/>
      <c r="M15" s="1007"/>
    </row>
    <row r="16" spans="1:13" ht="12.75">
      <c r="A16" s="1115" t="s">
        <v>1338</v>
      </c>
      <c r="B16" s="1110"/>
      <c r="C16" s="1110"/>
      <c r="D16" s="1110"/>
      <c r="E16" s="1110"/>
      <c r="F16" s="1110"/>
      <c r="G16" s="1110"/>
      <c r="H16" s="1110"/>
      <c r="I16" s="1110"/>
      <c r="J16" s="1110"/>
      <c r="K16" s="1110"/>
    </row>
    <row r="17" spans="1:13">
      <c r="A17" s="1110" t="s">
        <v>1339</v>
      </c>
      <c r="B17" s="1110"/>
      <c r="C17" s="1110"/>
      <c r="D17" s="1110"/>
      <c r="E17" s="1110"/>
      <c r="F17" s="1110"/>
      <c r="G17" s="1110"/>
      <c r="H17" s="1110"/>
      <c r="I17" s="1111">
        <v>8000000</v>
      </c>
      <c r="J17" s="1111"/>
      <c r="K17" s="1111">
        <v>8000000</v>
      </c>
    </row>
    <row r="18" spans="1:13">
      <c r="A18" s="1110" t="s">
        <v>1340</v>
      </c>
      <c r="B18" s="1110"/>
      <c r="C18" s="1110"/>
      <c r="D18" s="1110"/>
      <c r="E18" s="1110"/>
      <c r="F18" s="1110"/>
      <c r="G18" s="1110"/>
      <c r="H18" s="1110"/>
      <c r="I18" s="1111">
        <v>6000000</v>
      </c>
      <c r="J18" s="1111"/>
      <c r="K18" s="1111">
        <v>6000000</v>
      </c>
    </row>
    <row r="19" spans="1:13" s="1005" customFormat="1">
      <c r="A19" s="1110" t="s">
        <v>1341</v>
      </c>
      <c r="B19" s="1111">
        <v>90000</v>
      </c>
      <c r="C19" s="1111">
        <v>30000</v>
      </c>
      <c r="D19" s="1111">
        <v>90000</v>
      </c>
      <c r="E19" s="1111">
        <v>0</v>
      </c>
      <c r="F19" s="1111">
        <v>0</v>
      </c>
      <c r="G19" s="1111">
        <v>0</v>
      </c>
      <c r="H19" s="1111">
        <v>0</v>
      </c>
      <c r="I19" s="1111">
        <v>3500000</v>
      </c>
      <c r="J19" s="1111">
        <v>0</v>
      </c>
      <c r="K19" s="1111">
        <v>3710000</v>
      </c>
      <c r="L19" s="1003"/>
      <c r="M19" s="1004"/>
    </row>
    <row r="20" spans="1:13" s="1011" customFormat="1">
      <c r="A20" s="1116" t="s">
        <v>1342</v>
      </c>
      <c r="B20" s="1117">
        <f>SUM(B16:B19)</f>
        <v>90000</v>
      </c>
      <c r="C20" s="1117">
        <f t="shared" ref="C20:K20" si="1">SUM(C16:C19)</f>
        <v>30000</v>
      </c>
      <c r="D20" s="1117">
        <f t="shared" si="1"/>
        <v>90000</v>
      </c>
      <c r="E20" s="1117">
        <f t="shared" si="1"/>
        <v>0</v>
      </c>
      <c r="F20" s="1117">
        <f t="shared" si="1"/>
        <v>0</v>
      </c>
      <c r="G20" s="1117">
        <f t="shared" si="1"/>
        <v>0</v>
      </c>
      <c r="H20" s="1117">
        <f t="shared" si="1"/>
        <v>0</v>
      </c>
      <c r="I20" s="1117">
        <f t="shared" si="1"/>
        <v>17500000</v>
      </c>
      <c r="J20" s="1117">
        <f t="shared" si="1"/>
        <v>0</v>
      </c>
      <c r="K20" s="1117">
        <f t="shared" si="1"/>
        <v>17710000</v>
      </c>
      <c r="L20" s="1009"/>
      <c r="M20" s="1010"/>
    </row>
    <row r="21" spans="1:13" ht="45">
      <c r="A21" s="1118" t="s">
        <v>494</v>
      </c>
      <c r="B21" s="1110"/>
      <c r="C21" s="1110"/>
      <c r="D21" s="1110"/>
      <c r="E21" s="1110"/>
      <c r="F21" s="1110"/>
      <c r="G21" s="1110"/>
      <c r="H21" s="1110"/>
      <c r="I21" s="1110"/>
      <c r="J21" s="1110"/>
      <c r="K21" s="1119"/>
    </row>
    <row r="22" spans="1:13" s="1005" customFormat="1">
      <c r="A22" s="1110" t="s">
        <v>149</v>
      </c>
      <c r="B22" s="1111"/>
      <c r="C22" s="1111">
        <v>120000</v>
      </c>
      <c r="D22" s="1111"/>
      <c r="E22" s="1111"/>
      <c r="F22" s="1111"/>
      <c r="G22" s="1111"/>
      <c r="H22" s="1111"/>
      <c r="I22" s="1111"/>
      <c r="J22" s="1111"/>
      <c r="K22" s="1111">
        <v>120000</v>
      </c>
      <c r="L22" s="1003"/>
      <c r="M22" s="1004"/>
    </row>
    <row r="23" spans="1:13" s="1005" customFormat="1" ht="24">
      <c r="A23" s="1112" t="s">
        <v>1343</v>
      </c>
      <c r="B23" s="1111"/>
      <c r="C23" s="1111">
        <v>30000</v>
      </c>
      <c r="D23" s="1111">
        <v>50000</v>
      </c>
      <c r="E23" s="1111">
        <v>225000</v>
      </c>
      <c r="F23" s="1111">
        <v>0</v>
      </c>
      <c r="G23" s="1111">
        <v>200000</v>
      </c>
      <c r="H23" s="1111">
        <v>0</v>
      </c>
      <c r="I23" s="1111">
        <v>0</v>
      </c>
      <c r="J23" s="1111">
        <v>0</v>
      </c>
      <c r="K23" s="1111">
        <v>505000</v>
      </c>
      <c r="L23" s="1003"/>
      <c r="M23" s="1004"/>
    </row>
    <row r="24" spans="1:13" s="1005" customFormat="1">
      <c r="A24" s="1110" t="s">
        <v>352</v>
      </c>
      <c r="B24" s="1111"/>
      <c r="C24" s="1111">
        <v>50000</v>
      </c>
      <c r="D24" s="1111">
        <v>50000</v>
      </c>
      <c r="E24" s="1111"/>
      <c r="F24" s="1111"/>
      <c r="G24" s="1111"/>
      <c r="H24" s="1111"/>
      <c r="I24" s="1111"/>
      <c r="J24" s="1111"/>
      <c r="K24" s="1111">
        <v>100000</v>
      </c>
      <c r="L24" s="1003"/>
      <c r="M24" s="1004"/>
    </row>
    <row r="25" spans="1:13" s="1005" customFormat="1">
      <c r="A25" s="1110" t="s">
        <v>1344</v>
      </c>
      <c r="B25" s="1111"/>
      <c r="C25" s="1111"/>
      <c r="D25" s="1111"/>
      <c r="E25" s="1111"/>
      <c r="F25" s="1111"/>
      <c r="G25" s="1111">
        <v>50000</v>
      </c>
      <c r="H25" s="1111"/>
      <c r="I25" s="1111"/>
      <c r="J25" s="1111"/>
      <c r="K25" s="1111">
        <v>50000</v>
      </c>
      <c r="L25" s="1003"/>
      <c r="M25" s="1004"/>
    </row>
    <row r="26" spans="1:13" s="1005" customFormat="1">
      <c r="A26" s="1110" t="s">
        <v>2188</v>
      </c>
      <c r="B26" s="1111"/>
      <c r="C26" s="1111">
        <v>900000</v>
      </c>
      <c r="D26" s="1111">
        <v>0</v>
      </c>
      <c r="E26" s="1111">
        <v>0</v>
      </c>
      <c r="F26" s="1111">
        <v>0</v>
      </c>
      <c r="G26" s="1111">
        <v>0</v>
      </c>
      <c r="H26" s="1111">
        <v>0</v>
      </c>
      <c r="I26" s="1111">
        <v>0</v>
      </c>
      <c r="J26" s="1111">
        <v>0</v>
      </c>
      <c r="K26" s="1111">
        <v>900000</v>
      </c>
      <c r="L26" s="1003"/>
      <c r="M26" s="1004"/>
    </row>
    <row r="27" spans="1:13" s="1005" customFormat="1">
      <c r="A27" s="1110" t="s">
        <v>1345</v>
      </c>
      <c r="B27" s="1111">
        <v>25000</v>
      </c>
      <c r="C27" s="1111">
        <v>300000</v>
      </c>
      <c r="D27" s="1111">
        <v>0</v>
      </c>
      <c r="E27" s="1111">
        <v>0</v>
      </c>
      <c r="F27" s="1111">
        <v>0</v>
      </c>
      <c r="G27" s="1111">
        <v>0</v>
      </c>
      <c r="H27" s="1111">
        <v>0</v>
      </c>
      <c r="I27" s="1111">
        <v>202148</v>
      </c>
      <c r="J27" s="1111">
        <v>0</v>
      </c>
      <c r="K27" s="1111">
        <v>527148</v>
      </c>
      <c r="L27" s="1003"/>
      <c r="M27" s="1004"/>
    </row>
    <row r="28" spans="1:13" s="1005" customFormat="1">
      <c r="A28" s="1110" t="s">
        <v>1346</v>
      </c>
      <c r="B28" s="1111"/>
      <c r="C28" s="1111">
        <v>500000</v>
      </c>
      <c r="D28" s="1111"/>
      <c r="E28" s="1111"/>
      <c r="F28" s="1111"/>
      <c r="G28" s="1111"/>
      <c r="H28" s="1111"/>
      <c r="I28" s="1111">
        <v>93000</v>
      </c>
      <c r="J28" s="1111"/>
      <c r="K28" s="1111">
        <v>593000</v>
      </c>
      <c r="L28" s="1003"/>
      <c r="M28" s="1004"/>
    </row>
    <row r="29" spans="1:13" s="1005" customFormat="1">
      <c r="A29" s="1110" t="s">
        <v>150</v>
      </c>
      <c r="B29" s="1111"/>
      <c r="C29" s="1111">
        <v>7000000</v>
      </c>
      <c r="D29" s="1111">
        <v>0</v>
      </c>
      <c r="E29" s="1111">
        <v>0</v>
      </c>
      <c r="F29" s="1111">
        <v>0</v>
      </c>
      <c r="G29" s="1111">
        <v>0</v>
      </c>
      <c r="H29" s="1111">
        <v>0</v>
      </c>
      <c r="I29" s="1111">
        <v>5093000</v>
      </c>
      <c r="J29" s="1111">
        <v>0</v>
      </c>
      <c r="K29" s="1111">
        <v>12093000</v>
      </c>
      <c r="L29" s="1003"/>
      <c r="M29" s="1004"/>
    </row>
    <row r="30" spans="1:13" s="1005" customFormat="1" hidden="1">
      <c r="A30" s="1110" t="s">
        <v>151</v>
      </c>
      <c r="B30" s="1111"/>
      <c r="C30" s="1111"/>
      <c r="D30" s="1111"/>
      <c r="E30" s="1111"/>
      <c r="F30" s="1111"/>
      <c r="G30" s="1111"/>
      <c r="H30" s="1111"/>
      <c r="I30" s="1111"/>
      <c r="J30" s="1111"/>
      <c r="K30" s="1111"/>
      <c r="L30" s="1003"/>
      <c r="M30" s="1004"/>
    </row>
    <row r="31" spans="1:13" s="1005" customFormat="1">
      <c r="A31" s="1110" t="s">
        <v>152</v>
      </c>
      <c r="B31" s="1111">
        <v>25000</v>
      </c>
      <c r="C31" s="1111"/>
      <c r="D31" s="1111"/>
      <c r="E31" s="1111"/>
      <c r="F31" s="1111"/>
      <c r="G31" s="1111"/>
      <c r="H31" s="1111"/>
      <c r="I31" s="1111"/>
      <c r="J31" s="1111"/>
      <c r="K31" s="1111">
        <v>25000</v>
      </c>
      <c r="L31" s="1003"/>
      <c r="M31" s="1004"/>
    </row>
    <row r="32" spans="1:13" s="1005" customFormat="1">
      <c r="A32" s="1110" t="s">
        <v>153</v>
      </c>
      <c r="B32" s="1111"/>
      <c r="C32" s="1111"/>
      <c r="D32" s="1111"/>
      <c r="E32" s="1111"/>
      <c r="F32" s="1111"/>
      <c r="G32" s="1111">
        <v>50000</v>
      </c>
      <c r="H32" s="1111"/>
      <c r="I32" s="1111"/>
      <c r="J32" s="1111"/>
      <c r="K32" s="1111">
        <v>50000</v>
      </c>
      <c r="L32" s="1003"/>
      <c r="M32" s="1004"/>
    </row>
    <row r="33" spans="1:13" s="1005" customFormat="1">
      <c r="A33" s="1110" t="s">
        <v>156</v>
      </c>
      <c r="B33" s="1111"/>
      <c r="C33" s="1111">
        <v>150000</v>
      </c>
      <c r="D33" s="1111"/>
      <c r="E33" s="1111"/>
      <c r="F33" s="1111"/>
      <c r="G33" s="1111"/>
      <c r="H33" s="1111"/>
      <c r="I33" s="1111"/>
      <c r="J33" s="1111"/>
      <c r="K33" s="1111">
        <v>150000</v>
      </c>
      <c r="L33" s="1003"/>
      <c r="M33" s="1004"/>
    </row>
    <row r="34" spans="1:13" s="1005" customFormat="1">
      <c r="A34" s="1110" t="s">
        <v>154</v>
      </c>
      <c r="B34" s="1111"/>
      <c r="C34" s="1111">
        <v>1230000</v>
      </c>
      <c r="D34" s="1111">
        <v>0</v>
      </c>
      <c r="E34" s="1111">
        <v>0</v>
      </c>
      <c r="F34" s="1111">
        <v>0</v>
      </c>
      <c r="G34" s="1111">
        <v>0</v>
      </c>
      <c r="H34" s="1111">
        <v>0</v>
      </c>
      <c r="I34" s="1111">
        <v>0</v>
      </c>
      <c r="J34" s="1111">
        <v>0</v>
      </c>
      <c r="K34" s="1111">
        <v>1230000</v>
      </c>
      <c r="L34" s="1003"/>
      <c r="M34" s="1004"/>
    </row>
    <row r="35" spans="1:13" s="1005" customFormat="1">
      <c r="A35" s="1110" t="s">
        <v>155</v>
      </c>
      <c r="B35" s="1111"/>
      <c r="C35" s="1111"/>
      <c r="D35" s="1111">
        <v>130000</v>
      </c>
      <c r="E35" s="1111">
        <v>100000</v>
      </c>
      <c r="F35" s="1111"/>
      <c r="G35" s="1111">
        <v>100000</v>
      </c>
      <c r="H35" s="1111"/>
      <c r="I35" s="1111">
        <v>110000</v>
      </c>
      <c r="J35" s="1111"/>
      <c r="K35" s="1111">
        <v>440000</v>
      </c>
      <c r="L35" s="1003"/>
      <c r="M35" s="1004"/>
    </row>
    <row r="36" spans="1:13" s="1005" customFormat="1">
      <c r="A36" s="1110" t="s">
        <v>1347</v>
      </c>
      <c r="B36" s="1111"/>
      <c r="C36" s="1111"/>
      <c r="D36" s="1111"/>
      <c r="E36" s="1111"/>
      <c r="F36" s="1111"/>
      <c r="G36" s="1111"/>
      <c r="H36" s="1111"/>
      <c r="I36" s="1111">
        <v>500000</v>
      </c>
      <c r="J36" s="1111"/>
      <c r="K36" s="1111">
        <v>500000</v>
      </c>
      <c r="L36" s="1003"/>
      <c r="M36" s="1004"/>
    </row>
    <row r="37" spans="1:13" s="1005" customFormat="1">
      <c r="A37" s="1110" t="s">
        <v>157</v>
      </c>
      <c r="B37" s="1111"/>
      <c r="C37" s="1111"/>
      <c r="D37" s="1111"/>
      <c r="E37" s="1111"/>
      <c r="F37" s="1111"/>
      <c r="G37" s="1111"/>
      <c r="H37" s="1111"/>
      <c r="I37" s="1111">
        <v>2700000</v>
      </c>
      <c r="J37" s="1111">
        <v>0</v>
      </c>
      <c r="K37" s="1111">
        <v>2700000</v>
      </c>
      <c r="L37" s="1003"/>
      <c r="M37" s="1004"/>
    </row>
    <row r="38" spans="1:13" s="1005" customFormat="1">
      <c r="A38" s="1110" t="s">
        <v>158</v>
      </c>
      <c r="B38" s="1111"/>
      <c r="C38" s="1111">
        <v>1500000</v>
      </c>
      <c r="D38" s="1111">
        <v>0</v>
      </c>
      <c r="E38" s="1111">
        <v>0</v>
      </c>
      <c r="F38" s="1111">
        <v>0</v>
      </c>
      <c r="G38" s="1111">
        <v>0</v>
      </c>
      <c r="H38" s="1111">
        <v>0</v>
      </c>
      <c r="I38" s="1111">
        <v>2000000</v>
      </c>
      <c r="J38" s="1111">
        <v>0</v>
      </c>
      <c r="K38" s="1111">
        <v>3500000</v>
      </c>
      <c r="L38" s="1003"/>
      <c r="M38" s="1004"/>
    </row>
    <row r="39" spans="1:13" s="1005" customFormat="1">
      <c r="A39" s="1110" t="s">
        <v>159</v>
      </c>
      <c r="B39" s="1111"/>
      <c r="C39" s="1111"/>
      <c r="D39" s="1111"/>
      <c r="E39" s="1111"/>
      <c r="F39" s="1111"/>
      <c r="G39" s="1111">
        <v>50000</v>
      </c>
      <c r="H39" s="1111"/>
      <c r="I39" s="1111">
        <v>100000</v>
      </c>
      <c r="J39" s="1111"/>
      <c r="K39" s="1111">
        <v>150000</v>
      </c>
      <c r="L39" s="1003"/>
      <c r="M39" s="1004"/>
    </row>
    <row r="40" spans="1:13" s="1005" customFormat="1">
      <c r="A40" s="1110" t="s">
        <v>1348</v>
      </c>
      <c r="B40" s="1111"/>
      <c r="C40" s="1111">
        <v>900000</v>
      </c>
      <c r="D40" s="1111">
        <v>40000</v>
      </c>
      <c r="E40" s="1111">
        <v>0</v>
      </c>
      <c r="F40" s="1111">
        <v>0</v>
      </c>
      <c r="G40" s="1111">
        <v>100000</v>
      </c>
      <c r="H40" s="1111">
        <v>0</v>
      </c>
      <c r="I40" s="1111">
        <v>60000</v>
      </c>
      <c r="J40" s="1111">
        <v>0</v>
      </c>
      <c r="K40" s="1111">
        <v>1100000</v>
      </c>
      <c r="L40" s="1003"/>
      <c r="M40" s="1004"/>
    </row>
    <row r="41" spans="1:13" s="1005" customFormat="1">
      <c r="A41" s="1110" t="s">
        <v>161</v>
      </c>
      <c r="B41" s="1111"/>
      <c r="C41" s="1111"/>
      <c r="D41" s="1111"/>
      <c r="E41" s="1111"/>
      <c r="F41" s="1111"/>
      <c r="G41" s="1111"/>
      <c r="H41" s="1111"/>
      <c r="I41" s="1111">
        <v>180000</v>
      </c>
      <c r="J41" s="1111"/>
      <c r="K41" s="1111">
        <v>180000</v>
      </c>
      <c r="L41" s="1003"/>
      <c r="M41" s="1004"/>
    </row>
    <row r="42" spans="1:13" s="1005" customFormat="1">
      <c r="A42" s="1110" t="s">
        <v>160</v>
      </c>
      <c r="B42" s="1111"/>
      <c r="C42" s="1111">
        <v>1200000</v>
      </c>
      <c r="D42" s="1111">
        <v>0</v>
      </c>
      <c r="E42" s="1111">
        <v>0</v>
      </c>
      <c r="F42" s="1111">
        <v>0</v>
      </c>
      <c r="G42" s="1111">
        <v>0</v>
      </c>
      <c r="H42" s="1111">
        <v>0</v>
      </c>
      <c r="I42" s="1111">
        <v>600000</v>
      </c>
      <c r="J42" s="1111">
        <v>0</v>
      </c>
      <c r="K42" s="1111">
        <v>1800000</v>
      </c>
      <c r="L42" s="1003"/>
      <c r="M42" s="1004"/>
    </row>
    <row r="43" spans="1:13" s="1005" customFormat="1" ht="24">
      <c r="A43" s="1112" t="s">
        <v>2185</v>
      </c>
      <c r="B43" s="1111"/>
      <c r="C43" s="1111">
        <v>30000</v>
      </c>
      <c r="D43" s="1111"/>
      <c r="E43" s="1111"/>
      <c r="F43" s="1111"/>
      <c r="G43" s="1111"/>
      <c r="H43" s="1111"/>
      <c r="I43" s="1111"/>
      <c r="J43" s="1111"/>
      <c r="K43" s="1111">
        <v>30000</v>
      </c>
      <c r="L43" s="1003"/>
      <c r="M43" s="1004"/>
    </row>
    <row r="44" spans="1:13" s="1005" customFormat="1">
      <c r="A44" s="1110" t="s">
        <v>1349</v>
      </c>
      <c r="B44" s="1111"/>
      <c r="C44" s="1111"/>
      <c r="D44" s="1111"/>
      <c r="E44" s="1111"/>
      <c r="F44" s="1111"/>
      <c r="G44" s="1111">
        <v>100000</v>
      </c>
      <c r="H44" s="1111"/>
      <c r="I44" s="1111"/>
      <c r="J44" s="1111"/>
      <c r="K44" s="1111">
        <v>100000</v>
      </c>
      <c r="L44" s="1003"/>
      <c r="M44" s="1004"/>
    </row>
    <row r="45" spans="1:13" s="1005" customFormat="1">
      <c r="A45" s="1110" t="s">
        <v>2187</v>
      </c>
      <c r="B45" s="1111"/>
      <c r="C45" s="1111">
        <v>50000</v>
      </c>
      <c r="D45" s="1111"/>
      <c r="E45" s="1111"/>
      <c r="F45" s="1111"/>
      <c r="G45" s="1111"/>
      <c r="H45" s="1111"/>
      <c r="I45" s="1111"/>
      <c r="J45" s="1111"/>
      <c r="K45" s="1111">
        <v>50000</v>
      </c>
      <c r="L45" s="1003"/>
      <c r="M45" s="1004"/>
    </row>
    <row r="46" spans="1:13" s="1005" customFormat="1">
      <c r="A46" s="1110" t="s">
        <v>162</v>
      </c>
      <c r="B46" s="1111"/>
      <c r="C46" s="1111">
        <v>300000</v>
      </c>
      <c r="D46" s="1111">
        <v>0</v>
      </c>
      <c r="E46" s="1111">
        <v>0</v>
      </c>
      <c r="F46" s="1111">
        <v>0</v>
      </c>
      <c r="G46" s="1111">
        <v>150000</v>
      </c>
      <c r="H46" s="1111">
        <v>0</v>
      </c>
      <c r="I46" s="1111">
        <v>0</v>
      </c>
      <c r="J46" s="1111">
        <v>0</v>
      </c>
      <c r="K46" s="1111">
        <v>450000</v>
      </c>
      <c r="L46" s="1003"/>
      <c r="M46" s="1004"/>
    </row>
    <row r="47" spans="1:13" s="1005" customFormat="1">
      <c r="A47" s="1110" t="s">
        <v>163</v>
      </c>
      <c r="B47" s="1111">
        <v>50000</v>
      </c>
      <c r="C47" s="1111">
        <v>0</v>
      </c>
      <c r="D47" s="1111">
        <v>0</v>
      </c>
      <c r="E47" s="1111">
        <v>0</v>
      </c>
      <c r="F47" s="1111">
        <v>0</v>
      </c>
      <c r="G47" s="1111">
        <v>0</v>
      </c>
      <c r="H47" s="1111">
        <v>0</v>
      </c>
      <c r="I47" s="1111">
        <v>0</v>
      </c>
      <c r="J47" s="1111">
        <v>0</v>
      </c>
      <c r="K47" s="1111">
        <v>50000</v>
      </c>
      <c r="L47" s="1003"/>
      <c r="M47" s="1004"/>
    </row>
    <row r="48" spans="1:13" s="1005" customFormat="1">
      <c r="A48" s="1110" t="s">
        <v>164</v>
      </c>
      <c r="B48" s="1111">
        <v>25000</v>
      </c>
      <c r="C48" s="1111">
        <v>0</v>
      </c>
      <c r="D48" s="1111">
        <v>35000</v>
      </c>
      <c r="E48" s="1111">
        <v>20000</v>
      </c>
      <c r="F48" s="1111">
        <v>0</v>
      </c>
      <c r="G48" s="1111">
        <v>80000</v>
      </c>
      <c r="H48" s="1111">
        <v>0</v>
      </c>
      <c r="I48" s="1111">
        <v>0</v>
      </c>
      <c r="J48" s="1111">
        <v>0</v>
      </c>
      <c r="K48" s="1111">
        <v>160000</v>
      </c>
      <c r="L48" s="1003"/>
      <c r="M48" s="1004"/>
    </row>
    <row r="49" spans="1:13" s="1005" customFormat="1">
      <c r="A49" s="1110" t="s">
        <v>165</v>
      </c>
      <c r="B49" s="1111"/>
      <c r="C49" s="1111"/>
      <c r="D49" s="1111"/>
      <c r="E49" s="1111"/>
      <c r="F49" s="1111"/>
      <c r="G49" s="1111"/>
      <c r="H49" s="1111"/>
      <c r="I49" s="1111">
        <v>3350000</v>
      </c>
      <c r="J49" s="1111"/>
      <c r="K49" s="1111">
        <v>3350000</v>
      </c>
      <c r="L49" s="1003"/>
      <c r="M49" s="1004"/>
    </row>
    <row r="50" spans="1:13" s="1005" customFormat="1">
      <c r="A50" s="1110" t="s">
        <v>166</v>
      </c>
      <c r="B50" s="1111">
        <v>25000</v>
      </c>
      <c r="C50" s="1111">
        <v>0</v>
      </c>
      <c r="D50" s="1111">
        <v>75000</v>
      </c>
      <c r="E50" s="1111">
        <v>20000</v>
      </c>
      <c r="F50" s="1111">
        <v>0</v>
      </c>
      <c r="G50" s="1111">
        <v>100000</v>
      </c>
      <c r="H50" s="1111">
        <v>0</v>
      </c>
      <c r="I50" s="1111">
        <v>0</v>
      </c>
      <c r="J50" s="1111">
        <v>0</v>
      </c>
      <c r="K50" s="1111">
        <v>220000</v>
      </c>
      <c r="L50" s="1003"/>
      <c r="M50" s="1004"/>
    </row>
    <row r="51" spans="1:13" s="1005" customFormat="1" ht="24">
      <c r="A51" s="1112" t="s">
        <v>169</v>
      </c>
      <c r="B51" s="1111"/>
      <c r="C51" s="1111">
        <v>50000</v>
      </c>
      <c r="D51" s="1111">
        <v>70000</v>
      </c>
      <c r="E51" s="1111"/>
      <c r="F51" s="1111"/>
      <c r="G51" s="1111">
        <v>50000</v>
      </c>
      <c r="H51" s="1111"/>
      <c r="I51" s="1111"/>
      <c r="J51" s="1111"/>
      <c r="K51" s="1111">
        <v>170000</v>
      </c>
      <c r="L51" s="1003"/>
      <c r="M51" s="1004"/>
    </row>
    <row r="52" spans="1:13" s="1005" customFormat="1">
      <c r="A52" s="1110" t="s">
        <v>167</v>
      </c>
      <c r="B52" s="1111"/>
      <c r="C52" s="1111">
        <v>150000</v>
      </c>
      <c r="D52" s="1111"/>
      <c r="E52" s="1111"/>
      <c r="F52" s="1111"/>
      <c r="G52" s="1111"/>
      <c r="H52" s="1111"/>
      <c r="I52" s="1111"/>
      <c r="J52" s="1111"/>
      <c r="K52" s="1111">
        <v>150000</v>
      </c>
      <c r="L52" s="1003"/>
      <c r="M52" s="1004"/>
    </row>
    <row r="53" spans="1:13" s="1005" customFormat="1">
      <c r="A53" s="1110" t="s">
        <v>412</v>
      </c>
      <c r="B53" s="1111"/>
      <c r="C53" s="1111"/>
      <c r="D53" s="1111"/>
      <c r="E53" s="1111"/>
      <c r="F53" s="1111"/>
      <c r="G53" s="1111"/>
      <c r="H53" s="1111"/>
      <c r="I53" s="1111">
        <v>500000</v>
      </c>
      <c r="J53" s="1111"/>
      <c r="K53" s="1111">
        <v>500000</v>
      </c>
      <c r="L53" s="1003"/>
      <c r="M53" s="1004"/>
    </row>
    <row r="54" spans="1:13" s="1005" customFormat="1">
      <c r="A54" s="1110" t="s">
        <v>426</v>
      </c>
      <c r="B54" s="1111"/>
      <c r="C54" s="1111"/>
      <c r="D54" s="1111"/>
      <c r="E54" s="1111"/>
      <c r="F54" s="1111"/>
      <c r="G54" s="1111"/>
      <c r="H54" s="1111"/>
      <c r="I54" s="1111">
        <v>500000</v>
      </c>
      <c r="J54" s="1111"/>
      <c r="K54" s="1111">
        <v>500000</v>
      </c>
      <c r="L54" s="1003"/>
      <c r="M54" s="1004"/>
    </row>
    <row r="55" spans="1:13" s="1005" customFormat="1">
      <c r="A55" s="1110" t="s">
        <v>1889</v>
      </c>
      <c r="B55" s="1111"/>
      <c r="C55" s="1111"/>
      <c r="D55" s="1111"/>
      <c r="E55" s="1111"/>
      <c r="F55" s="1111"/>
      <c r="G55" s="1111"/>
      <c r="H55" s="1111"/>
      <c r="I55" s="1111">
        <v>500000</v>
      </c>
      <c r="J55" s="1111"/>
      <c r="K55" s="1111">
        <v>500000</v>
      </c>
      <c r="L55" s="1003"/>
      <c r="M55" s="1004"/>
    </row>
    <row r="56" spans="1:13" s="1005" customFormat="1">
      <c r="A56" s="1110" t="s">
        <v>170</v>
      </c>
      <c r="B56" s="1111"/>
      <c r="C56" s="1111"/>
      <c r="D56" s="1111"/>
      <c r="E56" s="1111"/>
      <c r="F56" s="1111"/>
      <c r="G56" s="1111"/>
      <c r="H56" s="1111"/>
      <c r="I56" s="1111">
        <v>260000</v>
      </c>
      <c r="J56" s="1111"/>
      <c r="K56" s="1111">
        <v>260000</v>
      </c>
      <c r="L56" s="1003"/>
      <c r="M56" s="1004"/>
    </row>
    <row r="57" spans="1:13" s="1005" customFormat="1">
      <c r="A57" s="1110" t="s">
        <v>1350</v>
      </c>
      <c r="B57" s="1111"/>
      <c r="C57" s="1111">
        <v>1126177</v>
      </c>
      <c r="D57" s="1111">
        <v>0</v>
      </c>
      <c r="E57" s="1111">
        <v>0</v>
      </c>
      <c r="F57" s="1111">
        <v>0</v>
      </c>
      <c r="G57" s="1111">
        <v>0</v>
      </c>
      <c r="H57" s="1111">
        <v>0</v>
      </c>
      <c r="I57" s="1111">
        <v>0</v>
      </c>
      <c r="J57" s="1111">
        <v>0</v>
      </c>
      <c r="K57" s="1111">
        <v>1126177</v>
      </c>
      <c r="L57" s="1003"/>
      <c r="M57" s="1004"/>
    </row>
    <row r="58" spans="1:13" s="1005" customFormat="1">
      <c r="A58" s="1110" t="s">
        <v>171</v>
      </c>
      <c r="B58" s="1111"/>
      <c r="C58" s="1111">
        <v>100000</v>
      </c>
      <c r="D58" s="1111">
        <v>70000</v>
      </c>
      <c r="E58" s="1111"/>
      <c r="F58" s="1111"/>
      <c r="G58" s="1111"/>
      <c r="H58" s="1111"/>
      <c r="I58" s="1111"/>
      <c r="J58" s="1111"/>
      <c r="K58" s="1111">
        <v>170000</v>
      </c>
      <c r="L58" s="1003"/>
      <c r="M58" s="1004"/>
    </row>
    <row r="59" spans="1:13" s="1005" customFormat="1">
      <c r="A59" s="1110" t="s">
        <v>1351</v>
      </c>
      <c r="B59" s="1111">
        <v>35000</v>
      </c>
      <c r="C59" s="1111">
        <v>80000</v>
      </c>
      <c r="D59" s="1111">
        <v>115000</v>
      </c>
      <c r="E59" s="1111"/>
      <c r="F59" s="1111"/>
      <c r="G59" s="1111">
        <v>50000</v>
      </c>
      <c r="H59" s="1111"/>
      <c r="I59" s="1111"/>
      <c r="J59" s="1111"/>
      <c r="K59" s="1111">
        <v>280000</v>
      </c>
      <c r="L59" s="1003"/>
      <c r="M59" s="1004"/>
    </row>
    <row r="60" spans="1:13" s="1005" customFormat="1" ht="24">
      <c r="A60" s="1112" t="s">
        <v>1352</v>
      </c>
      <c r="B60" s="1111">
        <v>50000</v>
      </c>
      <c r="C60" s="1111">
        <v>0</v>
      </c>
      <c r="D60" s="1111">
        <v>0</v>
      </c>
      <c r="E60" s="1111">
        <v>0</v>
      </c>
      <c r="F60" s="1111">
        <v>0</v>
      </c>
      <c r="G60" s="1111">
        <v>0</v>
      </c>
      <c r="H60" s="1111">
        <v>0</v>
      </c>
      <c r="I60" s="1111">
        <v>0</v>
      </c>
      <c r="J60" s="1111">
        <v>0</v>
      </c>
      <c r="K60" s="1111">
        <v>50000</v>
      </c>
      <c r="L60" s="1003"/>
      <c r="M60" s="1004"/>
    </row>
    <row r="61" spans="1:13" s="1005" customFormat="1" ht="24">
      <c r="A61" s="1112" t="s">
        <v>172</v>
      </c>
      <c r="B61" s="1111">
        <v>30000</v>
      </c>
      <c r="C61" s="1111"/>
      <c r="D61" s="1111"/>
      <c r="E61" s="1111"/>
      <c r="F61" s="1111"/>
      <c r="G61" s="1111"/>
      <c r="H61" s="1111"/>
      <c r="I61" s="1111"/>
      <c r="J61" s="1111"/>
      <c r="K61" s="1111">
        <v>30000</v>
      </c>
      <c r="L61" s="1003"/>
      <c r="M61" s="1004"/>
    </row>
    <row r="62" spans="1:13" s="1005" customFormat="1">
      <c r="A62" s="1110" t="s">
        <v>1353</v>
      </c>
      <c r="B62" s="1111"/>
      <c r="C62" s="1111"/>
      <c r="D62" s="1111"/>
      <c r="E62" s="1111"/>
      <c r="F62" s="1111"/>
      <c r="G62" s="1111">
        <v>350000</v>
      </c>
      <c r="H62" s="1111"/>
      <c r="I62" s="1111"/>
      <c r="J62" s="1111"/>
      <c r="K62" s="1111">
        <v>350000</v>
      </c>
      <c r="L62" s="1003"/>
      <c r="M62" s="1004"/>
    </row>
    <row r="63" spans="1:13" s="1005" customFormat="1">
      <c r="A63" s="1110" t="s">
        <v>1354</v>
      </c>
      <c r="B63" s="1111"/>
      <c r="C63" s="1111">
        <v>60000</v>
      </c>
      <c r="D63" s="1111">
        <v>80000</v>
      </c>
      <c r="E63" s="1111">
        <v>60000</v>
      </c>
      <c r="F63" s="1111"/>
      <c r="G63" s="1111"/>
      <c r="H63" s="1111"/>
      <c r="I63" s="1111"/>
      <c r="J63" s="1111"/>
      <c r="K63" s="1111">
        <v>200000</v>
      </c>
      <c r="L63" s="1003"/>
      <c r="M63" s="1004"/>
    </row>
    <row r="64" spans="1:13" s="1005" customFormat="1">
      <c r="A64" s="1110" t="s">
        <v>410</v>
      </c>
      <c r="B64" s="1111">
        <v>50000</v>
      </c>
      <c r="C64" s="1111"/>
      <c r="D64" s="1111"/>
      <c r="E64" s="1111"/>
      <c r="F64" s="1111"/>
      <c r="G64" s="1111"/>
      <c r="H64" s="1111"/>
      <c r="I64" s="1111"/>
      <c r="J64" s="1111"/>
      <c r="K64" s="1111">
        <v>50000</v>
      </c>
      <c r="L64" s="1003"/>
      <c r="M64" s="1004"/>
    </row>
    <row r="65" spans="1:13" s="1005" customFormat="1">
      <c r="A65" s="1110" t="s">
        <v>411</v>
      </c>
      <c r="B65" s="1111"/>
      <c r="C65" s="1111"/>
      <c r="D65" s="1111"/>
      <c r="E65" s="1111"/>
      <c r="F65" s="1111"/>
      <c r="G65" s="1111">
        <v>50000</v>
      </c>
      <c r="H65" s="1111"/>
      <c r="I65" s="1111"/>
      <c r="J65" s="1111"/>
      <c r="K65" s="1111">
        <v>50000</v>
      </c>
      <c r="L65" s="1003"/>
      <c r="M65" s="1004"/>
    </row>
    <row r="66" spans="1:13" s="1005" customFormat="1" hidden="1">
      <c r="A66" s="1110"/>
      <c r="B66" s="1111"/>
      <c r="C66" s="1111"/>
      <c r="D66" s="1111"/>
      <c r="E66" s="1111"/>
      <c r="F66" s="1111"/>
      <c r="G66" s="1111"/>
      <c r="H66" s="1111"/>
      <c r="I66" s="1111"/>
      <c r="J66" s="1111"/>
      <c r="K66" s="1111"/>
      <c r="L66" s="1003"/>
      <c r="M66" s="1004"/>
    </row>
    <row r="67" spans="1:13" s="1005" customFormat="1">
      <c r="A67" s="1110" t="s">
        <v>489</v>
      </c>
      <c r="B67" s="1111"/>
      <c r="C67" s="1111">
        <v>91440</v>
      </c>
      <c r="D67" s="1111">
        <v>0</v>
      </c>
      <c r="E67" s="1111">
        <v>0</v>
      </c>
      <c r="F67" s="1111">
        <v>0</v>
      </c>
      <c r="G67" s="1111">
        <v>50000</v>
      </c>
      <c r="H67" s="1111">
        <v>0</v>
      </c>
      <c r="I67" s="1111">
        <v>0</v>
      </c>
      <c r="J67" s="1111">
        <v>0</v>
      </c>
      <c r="K67" s="1111">
        <v>141440</v>
      </c>
      <c r="L67" s="1003"/>
      <c r="M67" s="1004"/>
    </row>
    <row r="68" spans="1:13" s="1005" customFormat="1">
      <c r="A68" s="1110" t="s">
        <v>1355</v>
      </c>
      <c r="B68" s="1111"/>
      <c r="C68" s="1111">
        <v>1000000</v>
      </c>
      <c r="D68" s="1111">
        <v>0</v>
      </c>
      <c r="E68" s="1111">
        <v>0</v>
      </c>
      <c r="F68" s="1111">
        <v>0</v>
      </c>
      <c r="G68" s="1111">
        <v>0</v>
      </c>
      <c r="H68" s="1111">
        <v>0</v>
      </c>
      <c r="I68" s="1111">
        <v>1200000</v>
      </c>
      <c r="J68" s="1111">
        <v>0</v>
      </c>
      <c r="K68" s="1111">
        <v>2200000</v>
      </c>
      <c r="L68" s="1003"/>
      <c r="M68" s="1004"/>
    </row>
    <row r="69" spans="1:13" s="1005" customFormat="1">
      <c r="A69" s="1110" t="s">
        <v>1356</v>
      </c>
      <c r="B69" s="1111"/>
      <c r="C69" s="1111"/>
      <c r="D69" s="1111"/>
      <c r="E69" s="1111"/>
      <c r="F69" s="1111"/>
      <c r="G69" s="1111"/>
      <c r="H69" s="1111"/>
      <c r="I69" s="1111">
        <v>50000</v>
      </c>
      <c r="J69" s="1111"/>
      <c r="K69" s="1111">
        <f>SUM(I69:J69)</f>
        <v>50000</v>
      </c>
      <c r="L69" s="1003"/>
      <c r="M69" s="1004"/>
    </row>
    <row r="70" spans="1:13" s="1005" customFormat="1">
      <c r="A70" s="1110" t="s">
        <v>1357</v>
      </c>
      <c r="B70" s="1111"/>
      <c r="C70" s="1111"/>
      <c r="D70" s="1111"/>
      <c r="E70" s="1111"/>
      <c r="F70" s="1111"/>
      <c r="G70" s="1111"/>
      <c r="H70" s="1111"/>
      <c r="I70" s="1111">
        <v>50000</v>
      </c>
      <c r="J70" s="1111"/>
      <c r="K70" s="1111">
        <v>50000</v>
      </c>
      <c r="L70" s="1003"/>
      <c r="M70" s="1004"/>
    </row>
    <row r="71" spans="1:13" s="1005" customFormat="1">
      <c r="A71" s="1110" t="s">
        <v>1358</v>
      </c>
      <c r="B71" s="1111">
        <v>220000</v>
      </c>
      <c r="C71" s="1111">
        <v>20000</v>
      </c>
      <c r="D71" s="1111">
        <v>30000</v>
      </c>
      <c r="E71" s="1111">
        <v>0</v>
      </c>
      <c r="F71" s="1111">
        <v>0</v>
      </c>
      <c r="G71" s="1111">
        <v>100000</v>
      </c>
      <c r="H71" s="1111">
        <v>0</v>
      </c>
      <c r="I71" s="1111">
        <v>0</v>
      </c>
      <c r="J71" s="1111">
        <v>0</v>
      </c>
      <c r="K71" s="1111">
        <v>370000</v>
      </c>
      <c r="L71" s="1003"/>
      <c r="M71" s="1004"/>
    </row>
    <row r="72" spans="1:13" s="1005" customFormat="1">
      <c r="A72" s="1110" t="s">
        <v>413</v>
      </c>
      <c r="B72" s="1111"/>
      <c r="C72" s="1111">
        <v>125000</v>
      </c>
      <c r="D72" s="1111">
        <v>220000</v>
      </c>
      <c r="E72" s="1111"/>
      <c r="F72" s="1111"/>
      <c r="G72" s="1111">
        <v>100000</v>
      </c>
      <c r="H72" s="1111"/>
      <c r="I72" s="1111"/>
      <c r="J72" s="1111"/>
      <c r="K72" s="1111">
        <v>445000</v>
      </c>
      <c r="L72" s="1003"/>
      <c r="M72" s="1004"/>
    </row>
    <row r="73" spans="1:13" s="1005" customFormat="1" ht="24">
      <c r="A73" s="1112" t="s">
        <v>414</v>
      </c>
      <c r="B73" s="1111"/>
      <c r="C73" s="1111"/>
      <c r="D73" s="1111"/>
      <c r="E73" s="1111"/>
      <c r="F73" s="1111"/>
      <c r="G73" s="1111">
        <v>43900</v>
      </c>
      <c r="H73" s="1111"/>
      <c r="I73" s="1111"/>
      <c r="J73" s="1111"/>
      <c r="K73" s="1111">
        <v>43900</v>
      </c>
      <c r="L73" s="1003"/>
      <c r="M73" s="1004"/>
    </row>
    <row r="74" spans="1:13" s="1005" customFormat="1">
      <c r="A74" s="1110" t="s">
        <v>415</v>
      </c>
      <c r="B74" s="1111"/>
      <c r="C74" s="1111">
        <v>30000</v>
      </c>
      <c r="D74" s="1111">
        <v>30000</v>
      </c>
      <c r="E74" s="1111"/>
      <c r="F74" s="1111"/>
      <c r="G74" s="1111">
        <v>300000</v>
      </c>
      <c r="H74" s="1111"/>
      <c r="I74" s="1111"/>
      <c r="J74" s="1111"/>
      <c r="K74" s="1111">
        <v>360000</v>
      </c>
      <c r="L74" s="1003"/>
      <c r="M74" s="1004"/>
    </row>
    <row r="75" spans="1:13" s="1005" customFormat="1">
      <c r="A75" s="1110" t="s">
        <v>416</v>
      </c>
      <c r="B75" s="1111"/>
      <c r="C75" s="1111"/>
      <c r="D75" s="1111"/>
      <c r="E75" s="1111"/>
      <c r="F75" s="1111"/>
      <c r="G75" s="1111"/>
      <c r="H75" s="1111"/>
      <c r="I75" s="1111">
        <v>1500000</v>
      </c>
      <c r="J75" s="1111"/>
      <c r="K75" s="1111">
        <v>1500000</v>
      </c>
      <c r="L75" s="1003"/>
      <c r="M75" s="1004"/>
    </row>
    <row r="76" spans="1:13" s="1005" customFormat="1">
      <c r="A76" s="1110" t="s">
        <v>417</v>
      </c>
      <c r="B76" s="1111"/>
      <c r="C76" s="1111">
        <v>60000</v>
      </c>
      <c r="D76" s="1111"/>
      <c r="E76" s="1111"/>
      <c r="F76" s="1111"/>
      <c r="G76" s="1111"/>
      <c r="H76" s="1111"/>
      <c r="I76" s="1111"/>
      <c r="J76" s="1111"/>
      <c r="K76" s="1111">
        <v>60000</v>
      </c>
      <c r="L76" s="1003"/>
      <c r="M76" s="1004"/>
    </row>
    <row r="77" spans="1:13" s="1005" customFormat="1">
      <c r="A77" s="1110" t="s">
        <v>1359</v>
      </c>
      <c r="B77" s="1111"/>
      <c r="C77" s="1111"/>
      <c r="D77" s="1111"/>
      <c r="E77" s="1111"/>
      <c r="F77" s="1111"/>
      <c r="G77" s="1111">
        <v>90000</v>
      </c>
      <c r="H77" s="1111"/>
      <c r="I77" s="1111"/>
      <c r="J77" s="1111"/>
      <c r="K77" s="1111">
        <v>90000</v>
      </c>
      <c r="L77" s="1003"/>
      <c r="M77" s="1004"/>
    </row>
    <row r="78" spans="1:13" s="1005" customFormat="1">
      <c r="A78" s="1110" t="s">
        <v>418</v>
      </c>
      <c r="B78" s="1111"/>
      <c r="C78" s="1111">
        <v>100000</v>
      </c>
      <c r="D78" s="1111"/>
      <c r="E78" s="1111"/>
      <c r="F78" s="1111"/>
      <c r="G78" s="1111"/>
      <c r="H78" s="1111"/>
      <c r="I78" s="1111"/>
      <c r="J78" s="1111"/>
      <c r="K78" s="1111">
        <v>100000</v>
      </c>
      <c r="L78" s="1003"/>
      <c r="M78" s="1004"/>
    </row>
    <row r="79" spans="1:13" s="1005" customFormat="1">
      <c r="A79" s="1110" t="s">
        <v>450</v>
      </c>
      <c r="B79" s="1111"/>
      <c r="C79" s="1111"/>
      <c r="D79" s="1111"/>
      <c r="E79" s="1111"/>
      <c r="F79" s="1111"/>
      <c r="G79" s="1111">
        <v>50000</v>
      </c>
      <c r="H79" s="1111"/>
      <c r="I79" s="1111">
        <v>70000</v>
      </c>
      <c r="J79" s="1111"/>
      <c r="K79" s="1111">
        <v>120000</v>
      </c>
      <c r="L79" s="1003"/>
      <c r="M79" s="1004"/>
    </row>
    <row r="80" spans="1:13" s="1005" customFormat="1" ht="24">
      <c r="A80" s="1112" t="s">
        <v>419</v>
      </c>
      <c r="B80" s="1111">
        <v>20000</v>
      </c>
      <c r="C80" s="1111"/>
      <c r="D80" s="1111"/>
      <c r="E80" s="1111"/>
      <c r="F80" s="1111"/>
      <c r="G80" s="1111"/>
      <c r="H80" s="1111"/>
      <c r="I80" s="1111"/>
      <c r="J80" s="1111"/>
      <c r="K80" s="1111">
        <v>20000</v>
      </c>
      <c r="L80" s="1003"/>
      <c r="M80" s="1004"/>
    </row>
    <row r="81" spans="1:13" s="1005" customFormat="1">
      <c r="A81" s="1110" t="s">
        <v>420</v>
      </c>
      <c r="B81" s="1111"/>
      <c r="C81" s="1111">
        <v>700000</v>
      </c>
      <c r="D81" s="1111">
        <v>0</v>
      </c>
      <c r="E81" s="1111">
        <v>0</v>
      </c>
      <c r="F81" s="1111">
        <v>0</v>
      </c>
      <c r="G81" s="1111">
        <v>0</v>
      </c>
      <c r="H81" s="1111">
        <v>0</v>
      </c>
      <c r="I81" s="1111">
        <v>0</v>
      </c>
      <c r="J81" s="1111">
        <v>0</v>
      </c>
      <c r="K81" s="1111">
        <v>700000</v>
      </c>
      <c r="L81" s="1003"/>
      <c r="M81" s="1004"/>
    </row>
    <row r="82" spans="1:13" s="1005" customFormat="1">
      <c r="A82" s="1110" t="s">
        <v>421</v>
      </c>
      <c r="B82" s="1111"/>
      <c r="C82" s="1111">
        <v>100000</v>
      </c>
      <c r="D82" s="1111"/>
      <c r="E82" s="1111"/>
      <c r="F82" s="1111"/>
      <c r="G82" s="1111">
        <v>100000</v>
      </c>
      <c r="H82" s="1111"/>
      <c r="I82" s="1111">
        <v>6000000</v>
      </c>
      <c r="J82" s="1111"/>
      <c r="K82" s="1111">
        <v>6200000</v>
      </c>
      <c r="L82" s="1003"/>
      <c r="M82" s="1004"/>
    </row>
    <row r="83" spans="1:13" s="1005" customFormat="1">
      <c r="A83" s="1110" t="s">
        <v>422</v>
      </c>
      <c r="B83" s="1111"/>
      <c r="C83" s="1111"/>
      <c r="D83" s="1111"/>
      <c r="E83" s="1111"/>
      <c r="F83" s="1111"/>
      <c r="G83" s="1111"/>
      <c r="H83" s="1111"/>
      <c r="I83" s="1111">
        <v>100000</v>
      </c>
      <c r="J83" s="1111">
        <v>0</v>
      </c>
      <c r="K83" s="1111">
        <v>100000</v>
      </c>
      <c r="L83" s="1003"/>
      <c r="M83" s="1004"/>
    </row>
    <row r="84" spans="1:13" s="1005" customFormat="1">
      <c r="A84" s="1110" t="s">
        <v>1360</v>
      </c>
      <c r="B84" s="1111"/>
      <c r="C84" s="1111"/>
      <c r="D84" s="1111"/>
      <c r="E84" s="1111"/>
      <c r="F84" s="1111"/>
      <c r="G84" s="1111">
        <v>50000</v>
      </c>
      <c r="H84" s="1111"/>
      <c r="I84" s="1111"/>
      <c r="J84" s="1111"/>
      <c r="K84" s="1111">
        <v>50000</v>
      </c>
      <c r="L84" s="1003"/>
      <c r="M84" s="1004"/>
    </row>
    <row r="85" spans="1:13" s="1005" customFormat="1">
      <c r="A85" s="1110" t="s">
        <v>423</v>
      </c>
      <c r="B85" s="1111">
        <v>50000</v>
      </c>
      <c r="C85" s="1111"/>
      <c r="D85" s="1111"/>
      <c r="E85" s="1111"/>
      <c r="F85" s="1111"/>
      <c r="G85" s="1111"/>
      <c r="H85" s="1111"/>
      <c r="I85" s="1111"/>
      <c r="J85" s="1111"/>
      <c r="K85" s="1120">
        <f>SUM(B85:J85)</f>
        <v>50000</v>
      </c>
      <c r="L85" s="1003"/>
      <c r="M85" s="1004"/>
    </row>
    <row r="86" spans="1:13" s="1005" customFormat="1">
      <c r="A86" s="1110" t="s">
        <v>2186</v>
      </c>
      <c r="B86" s="1111"/>
      <c r="C86" s="1111">
        <v>50000</v>
      </c>
      <c r="D86" s="1111"/>
      <c r="E86" s="1111"/>
      <c r="F86" s="1111"/>
      <c r="G86" s="1111"/>
      <c r="H86" s="1111"/>
      <c r="I86" s="1111"/>
      <c r="J86" s="1111"/>
      <c r="K86" s="1111">
        <v>50000</v>
      </c>
      <c r="L86" s="1003"/>
      <c r="M86" s="1004"/>
    </row>
    <row r="87" spans="1:13" s="1005" customFormat="1">
      <c r="A87" s="1110" t="s">
        <v>1361</v>
      </c>
      <c r="B87" s="1111"/>
      <c r="C87" s="1111"/>
      <c r="D87" s="1111"/>
      <c r="E87" s="1111"/>
      <c r="F87" s="1111"/>
      <c r="G87" s="1111"/>
      <c r="H87" s="1111"/>
      <c r="I87" s="1111">
        <v>500000</v>
      </c>
      <c r="J87" s="1111"/>
      <c r="K87" s="1111">
        <v>500000</v>
      </c>
      <c r="L87" s="1003"/>
      <c r="M87" s="1004"/>
    </row>
    <row r="88" spans="1:13" s="1005" customFormat="1">
      <c r="A88" s="1110" t="s">
        <v>424</v>
      </c>
      <c r="B88" s="1111"/>
      <c r="C88" s="1111">
        <v>80000</v>
      </c>
      <c r="D88" s="1111"/>
      <c r="E88" s="1111"/>
      <c r="F88" s="1111"/>
      <c r="G88" s="1111"/>
      <c r="H88" s="1111"/>
      <c r="I88" s="1111"/>
      <c r="J88" s="1111"/>
      <c r="K88" s="1111">
        <v>80000</v>
      </c>
      <c r="L88" s="1003"/>
      <c r="M88" s="1004"/>
    </row>
    <row r="89" spans="1:13" s="1005" customFormat="1">
      <c r="A89" s="1110" t="s">
        <v>425</v>
      </c>
      <c r="B89" s="1111"/>
      <c r="C89" s="1111">
        <v>100000</v>
      </c>
      <c r="D89" s="1111"/>
      <c r="E89" s="1111"/>
      <c r="F89" s="1111"/>
      <c r="G89" s="1111"/>
      <c r="H89" s="1111"/>
      <c r="I89" s="1111"/>
      <c r="J89" s="1111"/>
      <c r="K89" s="1111">
        <v>100000</v>
      </c>
      <c r="L89" s="1003"/>
      <c r="M89" s="1004"/>
    </row>
    <row r="90" spans="1:13" s="1005" customFormat="1">
      <c r="A90" s="1110" t="s">
        <v>428</v>
      </c>
      <c r="B90" s="1111"/>
      <c r="C90" s="1111">
        <v>80000</v>
      </c>
      <c r="D90" s="1111">
        <v>80000</v>
      </c>
      <c r="E90" s="1111"/>
      <c r="F90" s="1111"/>
      <c r="G90" s="1111"/>
      <c r="H90" s="1111"/>
      <c r="I90" s="1111"/>
      <c r="J90" s="1111"/>
      <c r="K90" s="1111">
        <v>160000</v>
      </c>
      <c r="L90" s="1003"/>
      <c r="M90" s="1004"/>
    </row>
    <row r="91" spans="1:13" s="1005" customFormat="1">
      <c r="A91" s="1110" t="s">
        <v>429</v>
      </c>
      <c r="B91" s="1111"/>
      <c r="C91" s="1111">
        <v>700000</v>
      </c>
      <c r="D91" s="1111">
        <v>0</v>
      </c>
      <c r="E91" s="1111">
        <v>0</v>
      </c>
      <c r="F91" s="1111">
        <v>0</v>
      </c>
      <c r="G91" s="1111">
        <v>0</v>
      </c>
      <c r="H91" s="1111">
        <v>0</v>
      </c>
      <c r="I91" s="1111">
        <v>0</v>
      </c>
      <c r="J91" s="1111">
        <v>0</v>
      </c>
      <c r="K91" s="1111">
        <v>700000</v>
      </c>
      <c r="L91" s="1003"/>
      <c r="M91" s="1004"/>
    </row>
    <row r="92" spans="1:13" s="1005" customFormat="1">
      <c r="A92" s="1110" t="s">
        <v>430</v>
      </c>
      <c r="B92" s="1111"/>
      <c r="C92" s="1111"/>
      <c r="D92" s="1111"/>
      <c r="E92" s="1111"/>
      <c r="F92" s="1111"/>
      <c r="G92" s="1111"/>
      <c r="H92" s="1111"/>
      <c r="I92" s="1111">
        <v>150000</v>
      </c>
      <c r="J92" s="1111"/>
      <c r="K92" s="1111">
        <v>150000</v>
      </c>
      <c r="L92" s="1003"/>
      <c r="M92" s="1004"/>
    </row>
    <row r="93" spans="1:13" s="1005" customFormat="1">
      <c r="A93" s="1110" t="s">
        <v>431</v>
      </c>
      <c r="B93" s="1111"/>
      <c r="C93" s="1111"/>
      <c r="D93" s="1111">
        <v>70000</v>
      </c>
      <c r="E93" s="1111"/>
      <c r="F93" s="1111"/>
      <c r="G93" s="1111">
        <v>50000</v>
      </c>
      <c r="H93" s="1111"/>
      <c r="I93" s="1111"/>
      <c r="J93" s="1111"/>
      <c r="K93" s="1111">
        <v>120000</v>
      </c>
      <c r="L93" s="1003"/>
      <c r="M93" s="1004"/>
    </row>
    <row r="94" spans="1:13" s="1005" customFormat="1">
      <c r="A94" s="1110" t="s">
        <v>432</v>
      </c>
      <c r="B94" s="1111"/>
      <c r="C94" s="1111">
        <v>150000</v>
      </c>
      <c r="D94" s="1111"/>
      <c r="E94" s="1111"/>
      <c r="F94" s="1111"/>
      <c r="G94" s="1111"/>
      <c r="H94" s="1111"/>
      <c r="I94" s="1111"/>
      <c r="J94" s="1111"/>
      <c r="K94" s="1111">
        <v>150000</v>
      </c>
      <c r="L94" s="1003"/>
      <c r="M94" s="1004"/>
    </row>
    <row r="95" spans="1:13" s="1005" customFormat="1">
      <c r="A95" s="1110" t="s">
        <v>1362</v>
      </c>
      <c r="B95" s="1111"/>
      <c r="C95" s="1111">
        <v>150000</v>
      </c>
      <c r="D95" s="1111"/>
      <c r="E95" s="1111"/>
      <c r="F95" s="1111"/>
      <c r="G95" s="1111"/>
      <c r="H95" s="1111"/>
      <c r="I95" s="1111">
        <v>300000</v>
      </c>
      <c r="J95" s="1111"/>
      <c r="K95" s="1111">
        <v>450000</v>
      </c>
      <c r="L95" s="1003"/>
      <c r="M95" s="1004"/>
    </row>
    <row r="96" spans="1:13" s="1005" customFormat="1">
      <c r="A96" s="1110" t="s">
        <v>503</v>
      </c>
      <c r="B96" s="1110"/>
      <c r="C96" s="1111">
        <v>120000</v>
      </c>
      <c r="D96" s="1111">
        <v>0</v>
      </c>
      <c r="E96" s="1111">
        <v>0</v>
      </c>
      <c r="F96" s="1111">
        <v>0</v>
      </c>
      <c r="G96" s="1111">
        <v>39615</v>
      </c>
      <c r="H96" s="1111">
        <v>0</v>
      </c>
      <c r="I96" s="1111">
        <v>0</v>
      </c>
      <c r="J96" s="1111">
        <v>0</v>
      </c>
      <c r="K96" s="1111">
        <v>159615</v>
      </c>
      <c r="L96" s="1003"/>
      <c r="M96" s="1004"/>
    </row>
    <row r="97" spans="1:13" s="1005" customFormat="1">
      <c r="A97" s="1110" t="s">
        <v>433</v>
      </c>
      <c r="B97" s="1111"/>
      <c r="C97" s="1111">
        <v>120000</v>
      </c>
      <c r="D97" s="1111"/>
      <c r="E97" s="1111"/>
      <c r="F97" s="1111"/>
      <c r="G97" s="1111"/>
      <c r="H97" s="1111"/>
      <c r="I97" s="1111"/>
      <c r="J97" s="1111"/>
      <c r="K97" s="1111">
        <v>120000</v>
      </c>
      <c r="L97" s="1003"/>
      <c r="M97" s="1004"/>
    </row>
    <row r="98" spans="1:13" s="1005" customFormat="1">
      <c r="A98" s="1110" t="s">
        <v>434</v>
      </c>
      <c r="B98" s="1111">
        <v>500000</v>
      </c>
      <c r="C98" s="1111">
        <v>0</v>
      </c>
      <c r="D98" s="1111">
        <v>140000</v>
      </c>
      <c r="E98" s="1111">
        <v>0</v>
      </c>
      <c r="F98" s="1111">
        <v>0</v>
      </c>
      <c r="G98" s="1111">
        <v>0</v>
      </c>
      <c r="H98" s="1111">
        <v>0</v>
      </c>
      <c r="I98" s="1111">
        <v>2570000</v>
      </c>
      <c r="J98" s="1111">
        <v>0</v>
      </c>
      <c r="K98" s="1111">
        <v>3210000</v>
      </c>
      <c r="L98" s="1003"/>
      <c r="M98" s="1004"/>
    </row>
    <row r="99" spans="1:13" s="1005" customFormat="1" ht="24">
      <c r="A99" s="1112" t="s">
        <v>435</v>
      </c>
      <c r="B99" s="1111">
        <v>25000</v>
      </c>
      <c r="C99" s="1111">
        <v>0</v>
      </c>
      <c r="D99" s="1111">
        <v>0</v>
      </c>
      <c r="E99" s="1111">
        <v>0</v>
      </c>
      <c r="F99" s="1111">
        <v>0</v>
      </c>
      <c r="G99" s="1111">
        <v>100000</v>
      </c>
      <c r="H99" s="1111">
        <v>0</v>
      </c>
      <c r="I99" s="1111">
        <v>0</v>
      </c>
      <c r="J99" s="1111">
        <v>0</v>
      </c>
      <c r="K99" s="1111">
        <v>125000</v>
      </c>
      <c r="L99" s="1003"/>
      <c r="M99" s="1004"/>
    </row>
    <row r="100" spans="1:13" s="1005" customFormat="1">
      <c r="A100" s="1110" t="s">
        <v>1363</v>
      </c>
      <c r="B100" s="1111"/>
      <c r="C100" s="1111">
        <v>20000</v>
      </c>
      <c r="D100" s="1111"/>
      <c r="E100" s="1111"/>
      <c r="F100" s="1111"/>
      <c r="G100" s="1111"/>
      <c r="H100" s="1111"/>
      <c r="I100" s="1111"/>
      <c r="J100" s="1111"/>
      <c r="K100" s="1111">
        <v>20000</v>
      </c>
      <c r="L100" s="1003"/>
      <c r="M100" s="1004"/>
    </row>
    <row r="101" spans="1:13" s="1005" customFormat="1">
      <c r="A101" s="1110" t="s">
        <v>1364</v>
      </c>
      <c r="B101" s="1111"/>
      <c r="C101" s="1111">
        <v>50000</v>
      </c>
      <c r="D101" s="1111">
        <v>35000</v>
      </c>
      <c r="E101" s="1111">
        <v>20000</v>
      </c>
      <c r="F101" s="1111"/>
      <c r="G101" s="1111">
        <v>200000</v>
      </c>
      <c r="H101" s="1111"/>
      <c r="I101" s="1111"/>
      <c r="J101" s="1111"/>
      <c r="K101" s="1111">
        <v>305000</v>
      </c>
      <c r="L101" s="1003"/>
      <c r="M101" s="1004"/>
    </row>
    <row r="102" spans="1:13" s="1005" customFormat="1">
      <c r="A102" s="1110" t="s">
        <v>1365</v>
      </c>
      <c r="B102" s="1111"/>
      <c r="C102" s="1111"/>
      <c r="D102" s="1111"/>
      <c r="E102" s="1111"/>
      <c r="F102" s="1111"/>
      <c r="G102" s="1111"/>
      <c r="H102" s="1111"/>
      <c r="I102" s="1111">
        <v>1000000</v>
      </c>
      <c r="J102" s="1111"/>
      <c r="K102" s="1111">
        <v>1000000</v>
      </c>
      <c r="L102" s="1003"/>
      <c r="M102" s="1004"/>
    </row>
    <row r="103" spans="1:13" s="1005" customFormat="1">
      <c r="A103" s="1110" t="s">
        <v>1366</v>
      </c>
      <c r="B103" s="1111">
        <v>40000</v>
      </c>
      <c r="C103" s="1111">
        <v>0</v>
      </c>
      <c r="D103" s="1111">
        <v>0</v>
      </c>
      <c r="E103" s="1111">
        <v>0</v>
      </c>
      <c r="F103" s="1111">
        <v>0</v>
      </c>
      <c r="G103" s="1111">
        <v>0</v>
      </c>
      <c r="H103" s="1111">
        <v>0</v>
      </c>
      <c r="I103" s="1111">
        <v>0</v>
      </c>
      <c r="J103" s="1111">
        <v>0</v>
      </c>
      <c r="K103" s="1111">
        <v>40000</v>
      </c>
      <c r="L103" s="1003"/>
      <c r="M103" s="1004"/>
    </row>
    <row r="104" spans="1:13" s="1005" customFormat="1">
      <c r="A104" s="1110" t="s">
        <v>1367</v>
      </c>
      <c r="B104" s="1111"/>
      <c r="C104" s="1111"/>
      <c r="D104" s="1111"/>
      <c r="E104" s="1111"/>
      <c r="F104" s="1111"/>
      <c r="G104" s="1111">
        <v>100000</v>
      </c>
      <c r="H104" s="1111"/>
      <c r="I104" s="1111"/>
      <c r="J104" s="1111"/>
      <c r="K104" s="1111">
        <v>100000</v>
      </c>
      <c r="L104" s="1003"/>
      <c r="M104" s="1004"/>
    </row>
    <row r="105" spans="1:13" s="1005" customFormat="1">
      <c r="A105" s="1110" t="s">
        <v>1368</v>
      </c>
      <c r="B105" s="1111"/>
      <c r="C105" s="1111"/>
      <c r="D105" s="1111"/>
      <c r="E105" s="1111"/>
      <c r="F105" s="1111"/>
      <c r="G105" s="1111">
        <v>96000</v>
      </c>
      <c r="H105" s="1111"/>
      <c r="I105" s="1111"/>
      <c r="J105" s="1111"/>
      <c r="K105" s="1111">
        <v>96000</v>
      </c>
      <c r="L105" s="1003"/>
      <c r="M105" s="1004"/>
    </row>
    <row r="106" spans="1:13" s="1005" customFormat="1">
      <c r="A106" s="1110" t="s">
        <v>436</v>
      </c>
      <c r="B106" s="1111"/>
      <c r="C106" s="1111">
        <v>100000</v>
      </c>
      <c r="D106" s="1111"/>
      <c r="E106" s="1111"/>
      <c r="F106" s="1111"/>
      <c r="G106" s="1111"/>
      <c r="H106" s="1111"/>
      <c r="I106" s="1111"/>
      <c r="J106" s="1111"/>
      <c r="K106" s="1111">
        <v>100000</v>
      </c>
      <c r="L106" s="1003"/>
      <c r="M106" s="1004"/>
    </row>
    <row r="107" spans="1:13" s="1005" customFormat="1">
      <c r="A107" s="1110" t="s">
        <v>437</v>
      </c>
      <c r="B107" s="1111">
        <v>30000</v>
      </c>
      <c r="C107" s="1111">
        <v>100000</v>
      </c>
      <c r="D107" s="1111"/>
      <c r="E107" s="1111"/>
      <c r="F107" s="1111"/>
      <c r="G107" s="1111">
        <v>100000</v>
      </c>
      <c r="H107" s="1111"/>
      <c r="I107" s="1111"/>
      <c r="J107" s="1111"/>
      <c r="K107" s="1111">
        <v>230000</v>
      </c>
      <c r="L107" s="1003"/>
      <c r="M107" s="1004"/>
    </row>
    <row r="108" spans="1:13" s="1005" customFormat="1">
      <c r="A108" s="1110" t="s">
        <v>439</v>
      </c>
      <c r="B108" s="1111">
        <v>45000</v>
      </c>
      <c r="C108" s="1111">
        <v>0</v>
      </c>
      <c r="D108" s="1111">
        <v>0</v>
      </c>
      <c r="E108" s="1111">
        <v>0</v>
      </c>
      <c r="F108" s="1111">
        <v>0</v>
      </c>
      <c r="G108" s="1111">
        <v>0</v>
      </c>
      <c r="H108" s="1111">
        <v>0</v>
      </c>
      <c r="I108" s="1111">
        <v>2000000</v>
      </c>
      <c r="J108" s="1111">
        <v>0</v>
      </c>
      <c r="K108" s="1111">
        <v>2045000</v>
      </c>
      <c r="L108" s="1003"/>
      <c r="M108" s="1004"/>
    </row>
    <row r="109" spans="1:13" s="1005" customFormat="1">
      <c r="A109" s="1110" t="s">
        <v>438</v>
      </c>
      <c r="B109" s="1111"/>
      <c r="C109" s="1111">
        <v>50000</v>
      </c>
      <c r="D109" s="1111"/>
      <c r="E109" s="1111"/>
      <c r="F109" s="1111"/>
      <c r="G109" s="1111">
        <v>200000</v>
      </c>
      <c r="H109" s="1111"/>
      <c r="I109" s="1111"/>
      <c r="J109" s="1111"/>
      <c r="K109" s="1111">
        <v>250000</v>
      </c>
      <c r="L109" s="1003"/>
      <c r="M109" s="1004"/>
    </row>
    <row r="110" spans="1:13" s="1005" customFormat="1" hidden="1">
      <c r="A110" s="1110"/>
      <c r="B110" s="1111"/>
      <c r="C110" s="1111"/>
      <c r="D110" s="1111"/>
      <c r="E110" s="1111"/>
      <c r="F110" s="1111"/>
      <c r="G110" s="1111"/>
      <c r="H110" s="1111"/>
      <c r="I110" s="1111"/>
      <c r="J110" s="1111"/>
      <c r="K110" s="1111"/>
      <c r="L110" s="1003"/>
      <c r="M110" s="1004"/>
    </row>
    <row r="111" spans="1:13" s="1005" customFormat="1">
      <c r="A111" s="1110" t="s">
        <v>440</v>
      </c>
      <c r="B111" s="1111"/>
      <c r="C111" s="1111"/>
      <c r="D111" s="1111"/>
      <c r="E111" s="1111"/>
      <c r="F111" s="1111"/>
      <c r="G111" s="1111">
        <v>100000</v>
      </c>
      <c r="H111" s="1111"/>
      <c r="I111" s="1111"/>
      <c r="J111" s="1111"/>
      <c r="K111" s="1111">
        <v>100000</v>
      </c>
      <c r="L111" s="1003"/>
      <c r="M111" s="1004"/>
    </row>
    <row r="112" spans="1:13" s="1005" customFormat="1">
      <c r="A112" s="1110" t="s">
        <v>441</v>
      </c>
      <c r="B112" s="1111"/>
      <c r="C112" s="1111">
        <v>50000</v>
      </c>
      <c r="D112" s="1111">
        <v>40000</v>
      </c>
      <c r="E112" s="1111"/>
      <c r="F112" s="1111"/>
      <c r="G112" s="1111">
        <v>200000</v>
      </c>
      <c r="H112" s="1111"/>
      <c r="I112" s="1111"/>
      <c r="J112" s="1111"/>
      <c r="K112" s="1111">
        <v>290000</v>
      </c>
      <c r="L112" s="1003"/>
      <c r="M112" s="1004"/>
    </row>
    <row r="113" spans="1:13" s="1005" customFormat="1">
      <c r="A113" s="1110" t="s">
        <v>442</v>
      </c>
      <c r="B113" s="1111"/>
      <c r="C113" s="1111"/>
      <c r="D113" s="1111"/>
      <c r="E113" s="1111"/>
      <c r="F113" s="1111"/>
      <c r="G113" s="1111">
        <v>50000</v>
      </c>
      <c r="H113" s="1111"/>
      <c r="I113" s="1111"/>
      <c r="J113" s="1111"/>
      <c r="K113" s="1111">
        <v>50000</v>
      </c>
      <c r="L113" s="1003"/>
      <c r="M113" s="1004"/>
    </row>
    <row r="114" spans="1:13" s="1005" customFormat="1">
      <c r="A114" s="1110" t="s">
        <v>443</v>
      </c>
      <c r="B114" s="1111"/>
      <c r="C114" s="1111">
        <v>80000</v>
      </c>
      <c r="D114" s="1111">
        <v>0</v>
      </c>
      <c r="E114" s="1111">
        <v>0</v>
      </c>
      <c r="F114" s="1111">
        <v>0</v>
      </c>
      <c r="G114" s="1111">
        <v>0</v>
      </c>
      <c r="H114" s="1111">
        <v>0</v>
      </c>
      <c r="I114" s="1111">
        <v>0</v>
      </c>
      <c r="J114" s="1111">
        <v>0</v>
      </c>
      <c r="K114" s="1111">
        <v>80000</v>
      </c>
      <c r="L114" s="1003"/>
      <c r="M114" s="1004"/>
    </row>
    <row r="115" spans="1:13" s="1005" customFormat="1">
      <c r="A115" s="1110" t="s">
        <v>444</v>
      </c>
      <c r="B115" s="1111"/>
      <c r="C115" s="1111"/>
      <c r="D115" s="1111"/>
      <c r="E115" s="1111"/>
      <c r="F115" s="1111"/>
      <c r="G115" s="1111">
        <v>300000</v>
      </c>
      <c r="H115" s="1111"/>
      <c r="I115" s="1111"/>
      <c r="J115" s="1111"/>
      <c r="K115" s="1111">
        <v>300000</v>
      </c>
      <c r="L115" s="1003"/>
      <c r="M115" s="1004"/>
    </row>
    <row r="116" spans="1:13" s="1005" customFormat="1">
      <c r="A116" s="1110" t="s">
        <v>445</v>
      </c>
      <c r="B116" s="1111"/>
      <c r="C116" s="1111">
        <v>200000</v>
      </c>
      <c r="D116" s="1111">
        <v>0</v>
      </c>
      <c r="E116" s="1111">
        <v>0</v>
      </c>
      <c r="F116" s="1111">
        <v>0</v>
      </c>
      <c r="G116" s="1111">
        <v>0</v>
      </c>
      <c r="H116" s="1111">
        <v>0</v>
      </c>
      <c r="I116" s="1111">
        <v>0</v>
      </c>
      <c r="J116" s="1111">
        <v>0</v>
      </c>
      <c r="K116" s="1111">
        <v>200000</v>
      </c>
      <c r="L116" s="1003"/>
      <c r="M116" s="1004"/>
    </row>
    <row r="117" spans="1:13" s="1005" customFormat="1">
      <c r="A117" s="1110" t="s">
        <v>446</v>
      </c>
      <c r="B117" s="1111"/>
      <c r="C117" s="1111"/>
      <c r="D117" s="1111"/>
      <c r="E117" s="1111"/>
      <c r="F117" s="1111"/>
      <c r="G117" s="1111">
        <v>200000</v>
      </c>
      <c r="H117" s="1111"/>
      <c r="I117" s="1111"/>
      <c r="J117" s="1111"/>
      <c r="K117" s="1111">
        <v>200000</v>
      </c>
      <c r="L117" s="1003"/>
      <c r="M117" s="1004"/>
    </row>
    <row r="118" spans="1:13" s="1005" customFormat="1">
      <c r="A118" s="1110" t="s">
        <v>447</v>
      </c>
      <c r="B118" s="1111"/>
      <c r="C118" s="1111"/>
      <c r="D118" s="1111"/>
      <c r="E118" s="1111"/>
      <c r="F118" s="1111">
        <v>300000</v>
      </c>
      <c r="G118" s="1111"/>
      <c r="H118" s="1111"/>
      <c r="I118" s="1111"/>
      <c r="J118" s="1111"/>
      <c r="K118" s="1111">
        <v>300000</v>
      </c>
      <c r="L118" s="1003"/>
      <c r="M118" s="1004"/>
    </row>
    <row r="119" spans="1:13" s="1005" customFormat="1">
      <c r="A119" s="1110" t="s">
        <v>1369</v>
      </c>
      <c r="B119" s="1111"/>
      <c r="C119" s="1111">
        <v>100000</v>
      </c>
      <c r="D119" s="1111">
        <v>0</v>
      </c>
      <c r="E119" s="1111">
        <v>0</v>
      </c>
      <c r="F119" s="1111">
        <v>0</v>
      </c>
      <c r="G119" s="1111">
        <v>0</v>
      </c>
      <c r="H119" s="1111">
        <v>0</v>
      </c>
      <c r="I119" s="1111">
        <v>0</v>
      </c>
      <c r="J119" s="1111">
        <v>0</v>
      </c>
      <c r="K119" s="1111">
        <v>100000</v>
      </c>
      <c r="L119" s="1003"/>
      <c r="M119" s="1004"/>
    </row>
    <row r="120" spans="1:13" s="1005" customFormat="1">
      <c r="A120" s="1110" t="s">
        <v>448</v>
      </c>
      <c r="B120" s="1111"/>
      <c r="C120" s="1111"/>
      <c r="D120" s="1111"/>
      <c r="E120" s="1111"/>
      <c r="F120" s="1111"/>
      <c r="G120" s="1111"/>
      <c r="H120" s="1111"/>
      <c r="I120" s="1111">
        <v>1000000</v>
      </c>
      <c r="J120" s="1111"/>
      <c r="K120" s="1111">
        <v>1000000</v>
      </c>
      <c r="L120" s="1003"/>
      <c r="M120" s="1004"/>
    </row>
    <row r="121" spans="1:13" s="1005" customFormat="1">
      <c r="A121" s="1110" t="s">
        <v>449</v>
      </c>
      <c r="B121" s="1111">
        <v>25000</v>
      </c>
      <c r="C121" s="1111"/>
      <c r="D121" s="1111"/>
      <c r="E121" s="1111"/>
      <c r="F121" s="1111"/>
      <c r="G121" s="1111"/>
      <c r="H121" s="1111"/>
      <c r="I121" s="1111"/>
      <c r="J121" s="1111"/>
      <c r="K121" s="1111">
        <v>25000</v>
      </c>
      <c r="L121" s="1003"/>
      <c r="M121" s="1004"/>
    </row>
    <row r="122" spans="1:13" s="1005" customFormat="1">
      <c r="A122" s="1110" t="s">
        <v>451</v>
      </c>
      <c r="B122" s="1111"/>
      <c r="C122" s="1111"/>
      <c r="D122" s="1111"/>
      <c r="E122" s="1111"/>
      <c r="F122" s="1111"/>
      <c r="G122" s="1111"/>
      <c r="H122" s="1111"/>
      <c r="I122" s="1111">
        <v>50000</v>
      </c>
      <c r="J122" s="1111"/>
      <c r="K122" s="1111">
        <v>50000</v>
      </c>
      <c r="L122" s="1003"/>
      <c r="M122" s="1004"/>
    </row>
    <row r="123" spans="1:13" s="1005" customFormat="1">
      <c r="A123" s="1110" t="s">
        <v>452</v>
      </c>
      <c r="B123" s="1111"/>
      <c r="C123" s="1111"/>
      <c r="D123" s="1111"/>
      <c r="E123" s="1111"/>
      <c r="F123" s="1111"/>
      <c r="G123" s="1111">
        <v>100000</v>
      </c>
      <c r="H123" s="1111"/>
      <c r="I123" s="1111"/>
      <c r="J123" s="1111"/>
      <c r="K123" s="1111">
        <v>100000</v>
      </c>
      <c r="L123" s="1003"/>
      <c r="M123" s="1004"/>
    </row>
    <row r="124" spans="1:13" s="1005" customFormat="1">
      <c r="A124" s="1110" t="s">
        <v>453</v>
      </c>
      <c r="B124" s="1111"/>
      <c r="C124" s="1111">
        <v>550000</v>
      </c>
      <c r="D124" s="1111">
        <v>125000</v>
      </c>
      <c r="E124" s="1111">
        <v>0</v>
      </c>
      <c r="F124" s="1111">
        <v>0</v>
      </c>
      <c r="G124" s="1111">
        <v>150000</v>
      </c>
      <c r="H124" s="1111">
        <v>0</v>
      </c>
      <c r="I124" s="1111">
        <v>90000</v>
      </c>
      <c r="J124" s="1111">
        <v>0</v>
      </c>
      <c r="K124" s="1111">
        <v>915000</v>
      </c>
      <c r="L124" s="1003"/>
      <c r="M124" s="1004"/>
    </row>
    <row r="125" spans="1:13" s="1005" customFormat="1">
      <c r="A125" s="1110" t="s">
        <v>454</v>
      </c>
      <c r="B125" s="1111"/>
      <c r="C125" s="1111">
        <v>850000</v>
      </c>
      <c r="D125" s="1111">
        <v>40000</v>
      </c>
      <c r="E125" s="1111">
        <v>0</v>
      </c>
      <c r="F125" s="1111">
        <v>0</v>
      </c>
      <c r="G125" s="1111">
        <v>50000</v>
      </c>
      <c r="H125" s="1111">
        <v>0</v>
      </c>
      <c r="I125" s="1111">
        <v>100000</v>
      </c>
      <c r="J125" s="1111">
        <v>0</v>
      </c>
      <c r="K125" s="1111">
        <v>1040000</v>
      </c>
      <c r="L125" s="1003"/>
      <c r="M125" s="1004"/>
    </row>
    <row r="126" spans="1:13" s="1005" customFormat="1">
      <c r="A126" s="1110" t="s">
        <v>456</v>
      </c>
      <c r="B126" s="1111"/>
      <c r="C126" s="1111">
        <v>55000</v>
      </c>
      <c r="D126" s="1111"/>
      <c r="E126" s="1111"/>
      <c r="F126" s="1111"/>
      <c r="G126" s="1111"/>
      <c r="H126" s="1111"/>
      <c r="I126" s="1111">
        <v>5000000</v>
      </c>
      <c r="J126" s="1111"/>
      <c r="K126" s="1111">
        <f>SUM(C126:I126)</f>
        <v>5055000</v>
      </c>
      <c r="L126" s="1003"/>
      <c r="M126" s="1004"/>
    </row>
    <row r="127" spans="1:13" s="1005" customFormat="1">
      <c r="A127" s="1110" t="s">
        <v>1370</v>
      </c>
      <c r="B127" s="1111"/>
      <c r="C127" s="1111"/>
      <c r="D127" s="1111"/>
      <c r="E127" s="1111"/>
      <c r="F127" s="1111"/>
      <c r="G127" s="1111"/>
      <c r="H127" s="1111"/>
      <c r="I127" s="1111">
        <v>50000</v>
      </c>
      <c r="J127" s="1111"/>
      <c r="K127" s="1111">
        <v>50000</v>
      </c>
      <c r="L127" s="1003"/>
      <c r="M127" s="1004"/>
    </row>
    <row r="128" spans="1:13" s="1005" customFormat="1">
      <c r="A128" s="1110" t="s">
        <v>464</v>
      </c>
      <c r="B128" s="1111"/>
      <c r="C128" s="1111">
        <v>100000</v>
      </c>
      <c r="D128" s="1111">
        <v>0</v>
      </c>
      <c r="E128" s="1111">
        <v>0</v>
      </c>
      <c r="F128" s="1111">
        <v>0</v>
      </c>
      <c r="G128" s="1111">
        <v>0</v>
      </c>
      <c r="H128" s="1111">
        <v>0</v>
      </c>
      <c r="I128" s="1111">
        <v>0</v>
      </c>
      <c r="J128" s="1111">
        <v>0</v>
      </c>
      <c r="K128" s="1111">
        <v>100000</v>
      </c>
      <c r="L128" s="1003"/>
      <c r="M128" s="1004"/>
    </row>
    <row r="129" spans="1:13" s="1005" customFormat="1">
      <c r="A129" s="1110" t="s">
        <v>458</v>
      </c>
      <c r="B129" s="1111"/>
      <c r="C129" s="1111"/>
      <c r="D129" s="1111"/>
      <c r="E129" s="1111"/>
      <c r="F129" s="1111"/>
      <c r="G129" s="1111"/>
      <c r="H129" s="1111"/>
      <c r="I129" s="1111">
        <v>220000</v>
      </c>
      <c r="J129" s="1111"/>
      <c r="K129" s="1111">
        <v>220000</v>
      </c>
      <c r="L129" s="1003"/>
      <c r="M129" s="1004"/>
    </row>
    <row r="130" spans="1:13" s="1005" customFormat="1">
      <c r="A130" s="1110" t="s">
        <v>457</v>
      </c>
      <c r="B130" s="1111"/>
      <c r="C130" s="1111">
        <v>1900000</v>
      </c>
      <c r="D130" s="1111">
        <v>0</v>
      </c>
      <c r="E130" s="1111">
        <v>0</v>
      </c>
      <c r="F130" s="1111">
        <v>0</v>
      </c>
      <c r="G130" s="1111">
        <v>100000</v>
      </c>
      <c r="H130" s="1111">
        <v>0</v>
      </c>
      <c r="I130" s="1111">
        <v>1250000</v>
      </c>
      <c r="J130" s="1111">
        <v>0</v>
      </c>
      <c r="K130" s="1111">
        <v>3250000</v>
      </c>
      <c r="L130" s="1003"/>
      <c r="M130" s="1004"/>
    </row>
    <row r="131" spans="1:13" s="1005" customFormat="1">
      <c r="A131" s="1110" t="s">
        <v>459</v>
      </c>
      <c r="B131" s="1111"/>
      <c r="C131" s="1111">
        <v>25000</v>
      </c>
      <c r="D131" s="1111"/>
      <c r="E131" s="1111"/>
      <c r="F131" s="1111"/>
      <c r="G131" s="1111"/>
      <c r="H131" s="1111"/>
      <c r="I131" s="1111"/>
      <c r="J131" s="1111"/>
      <c r="K131" s="1111">
        <v>25000</v>
      </c>
      <c r="L131" s="1003"/>
      <c r="M131" s="1004"/>
    </row>
    <row r="132" spans="1:13" s="1005" customFormat="1">
      <c r="A132" s="1110" t="s">
        <v>460</v>
      </c>
      <c r="B132" s="1111"/>
      <c r="C132" s="1111"/>
      <c r="D132" s="1111"/>
      <c r="E132" s="1111"/>
      <c r="F132" s="1111"/>
      <c r="G132" s="1111">
        <v>80000</v>
      </c>
      <c r="H132" s="1111"/>
      <c r="I132" s="1111"/>
      <c r="J132" s="1111"/>
      <c r="K132" s="1111">
        <v>80000</v>
      </c>
      <c r="L132" s="1003"/>
      <c r="M132" s="1004"/>
    </row>
    <row r="133" spans="1:13" s="1005" customFormat="1">
      <c r="A133" s="1110" t="s">
        <v>1371</v>
      </c>
      <c r="B133" s="1111"/>
      <c r="C133" s="1111">
        <v>70000</v>
      </c>
      <c r="D133" s="1111">
        <v>70000</v>
      </c>
      <c r="E133" s="1111">
        <v>40000</v>
      </c>
      <c r="F133" s="1111"/>
      <c r="G133" s="1111">
        <v>100000</v>
      </c>
      <c r="H133" s="1111"/>
      <c r="I133" s="1111"/>
      <c r="J133" s="1111"/>
      <c r="K133" s="1111">
        <v>280000</v>
      </c>
      <c r="L133" s="1003"/>
      <c r="M133" s="1004"/>
    </row>
    <row r="134" spans="1:13" s="1005" customFormat="1">
      <c r="A134" s="1110" t="s">
        <v>461</v>
      </c>
      <c r="B134" s="1111"/>
      <c r="C134" s="1111"/>
      <c r="D134" s="1111"/>
      <c r="E134" s="1111"/>
      <c r="F134" s="1111"/>
      <c r="G134" s="1111">
        <v>100000</v>
      </c>
      <c r="H134" s="1111"/>
      <c r="I134" s="1111">
        <v>50000</v>
      </c>
      <c r="J134" s="1111"/>
      <c r="K134" s="1111">
        <v>150000</v>
      </c>
      <c r="L134" s="1003"/>
      <c r="M134" s="1004"/>
    </row>
    <row r="135" spans="1:13" s="1005" customFormat="1">
      <c r="A135" s="1110" t="s">
        <v>462</v>
      </c>
      <c r="B135" s="1111"/>
      <c r="C135" s="1111">
        <v>2250000</v>
      </c>
      <c r="D135" s="1111">
        <v>0</v>
      </c>
      <c r="E135" s="1111">
        <v>0</v>
      </c>
      <c r="F135" s="1111">
        <v>0</v>
      </c>
      <c r="G135" s="1111">
        <v>0</v>
      </c>
      <c r="H135" s="1111">
        <v>0</v>
      </c>
      <c r="I135" s="1111">
        <v>500000</v>
      </c>
      <c r="J135" s="1111">
        <v>0</v>
      </c>
      <c r="K135" s="1111">
        <v>2750000</v>
      </c>
      <c r="L135" s="1003"/>
      <c r="M135" s="1004"/>
    </row>
    <row r="136" spans="1:13" s="1005" customFormat="1">
      <c r="A136" s="1110" t="s">
        <v>1372</v>
      </c>
      <c r="B136" s="1111"/>
      <c r="C136" s="1111">
        <v>850000</v>
      </c>
      <c r="D136" s="1111">
        <v>0</v>
      </c>
      <c r="E136" s="1111">
        <v>0</v>
      </c>
      <c r="F136" s="1111">
        <v>0</v>
      </c>
      <c r="G136" s="1111">
        <v>0</v>
      </c>
      <c r="H136" s="1111">
        <v>0</v>
      </c>
      <c r="I136" s="1111">
        <v>0</v>
      </c>
      <c r="J136" s="1111">
        <v>0</v>
      </c>
      <c r="K136" s="1111">
        <v>850000</v>
      </c>
      <c r="L136" s="1003"/>
      <c r="M136" s="1004"/>
    </row>
    <row r="137" spans="1:13" s="1005" customFormat="1">
      <c r="A137" s="1110" t="s">
        <v>463</v>
      </c>
      <c r="B137" s="1111"/>
      <c r="C137" s="1111"/>
      <c r="D137" s="1111"/>
      <c r="E137" s="1111"/>
      <c r="F137" s="1111"/>
      <c r="G137" s="1111"/>
      <c r="H137" s="1111"/>
      <c r="I137" s="1111">
        <v>200000</v>
      </c>
      <c r="J137" s="1111"/>
      <c r="K137" s="1111">
        <v>200000</v>
      </c>
      <c r="L137" s="1003"/>
      <c r="M137" s="1004"/>
    </row>
    <row r="138" spans="1:13" s="1005" customFormat="1">
      <c r="A138" s="1110" t="s">
        <v>465</v>
      </c>
      <c r="B138" s="1111"/>
      <c r="C138" s="1111">
        <v>50000</v>
      </c>
      <c r="D138" s="1111">
        <v>120000</v>
      </c>
      <c r="E138" s="1111">
        <v>0</v>
      </c>
      <c r="F138" s="1111">
        <v>0</v>
      </c>
      <c r="G138" s="1111">
        <v>0</v>
      </c>
      <c r="H138" s="1111">
        <v>0</v>
      </c>
      <c r="I138" s="1111">
        <v>0</v>
      </c>
      <c r="J138" s="1111">
        <v>0</v>
      </c>
      <c r="K138" s="1111">
        <v>170000</v>
      </c>
      <c r="L138" s="1003"/>
      <c r="M138" s="1004"/>
    </row>
    <row r="139" spans="1:13" s="1005" customFormat="1">
      <c r="A139" s="1110" t="s">
        <v>466</v>
      </c>
      <c r="B139" s="1111"/>
      <c r="C139" s="1111"/>
      <c r="D139" s="1111"/>
      <c r="E139" s="1111"/>
      <c r="F139" s="1111"/>
      <c r="G139" s="1111"/>
      <c r="H139" s="1111"/>
      <c r="I139" s="1111">
        <v>1000000</v>
      </c>
      <c r="J139" s="1111"/>
      <c r="K139" s="1111">
        <v>1000000</v>
      </c>
      <c r="L139" s="1003"/>
      <c r="M139" s="1004"/>
    </row>
    <row r="140" spans="1:13" s="1005" customFormat="1">
      <c r="A140" s="1110" t="s">
        <v>467</v>
      </c>
      <c r="B140" s="1111"/>
      <c r="C140" s="1111"/>
      <c r="D140" s="1111"/>
      <c r="E140" s="1111"/>
      <c r="F140" s="1111"/>
      <c r="G140" s="1111">
        <v>100000</v>
      </c>
      <c r="H140" s="1111"/>
      <c r="I140" s="1111"/>
      <c r="J140" s="1111"/>
      <c r="K140" s="1111">
        <v>100000</v>
      </c>
      <c r="L140" s="1003"/>
      <c r="M140" s="1004"/>
    </row>
    <row r="141" spans="1:13" s="1005" customFormat="1">
      <c r="A141" s="1110" t="s">
        <v>2191</v>
      </c>
      <c r="B141" s="1111">
        <v>40000</v>
      </c>
      <c r="C141" s="1111"/>
      <c r="D141" s="1111"/>
      <c r="E141" s="1111"/>
      <c r="F141" s="1111"/>
      <c r="G141" s="1111"/>
      <c r="H141" s="1111"/>
      <c r="I141" s="1111">
        <v>30000</v>
      </c>
      <c r="J141" s="1111"/>
      <c r="K141" s="1111">
        <v>70000</v>
      </c>
      <c r="L141" s="1003"/>
      <c r="M141" s="1004"/>
    </row>
    <row r="142" spans="1:13" s="1005" customFormat="1">
      <c r="A142" s="1110" t="s">
        <v>468</v>
      </c>
      <c r="B142" s="1111">
        <v>0</v>
      </c>
      <c r="C142" s="1111">
        <v>0</v>
      </c>
      <c r="D142" s="1111">
        <v>0</v>
      </c>
      <c r="E142" s="1111">
        <v>0</v>
      </c>
      <c r="F142" s="1111">
        <v>0</v>
      </c>
      <c r="G142" s="1111">
        <v>300000</v>
      </c>
      <c r="H142" s="1111">
        <v>0</v>
      </c>
      <c r="I142" s="1111">
        <v>2650000</v>
      </c>
      <c r="J142" s="1111">
        <v>0</v>
      </c>
      <c r="K142" s="1111">
        <v>2950000</v>
      </c>
      <c r="L142" s="1003"/>
      <c r="M142" s="1004"/>
    </row>
    <row r="143" spans="1:13" s="1005" customFormat="1">
      <c r="A143" s="1110" t="s">
        <v>469</v>
      </c>
      <c r="B143" s="1111"/>
      <c r="C143" s="1111">
        <v>1000000</v>
      </c>
      <c r="D143" s="1111">
        <v>0</v>
      </c>
      <c r="E143" s="1111">
        <v>0</v>
      </c>
      <c r="F143" s="1111">
        <v>0</v>
      </c>
      <c r="G143" s="1111">
        <v>0</v>
      </c>
      <c r="H143" s="1111">
        <v>0</v>
      </c>
      <c r="I143" s="1111">
        <v>313715</v>
      </c>
      <c r="J143" s="1111">
        <v>0</v>
      </c>
      <c r="K143" s="1111">
        <v>1313715</v>
      </c>
      <c r="L143" s="1003"/>
      <c r="M143" s="1004"/>
    </row>
    <row r="144" spans="1:13" s="1005" customFormat="1">
      <c r="A144" s="1110" t="s">
        <v>470</v>
      </c>
      <c r="B144" s="1111"/>
      <c r="C144" s="1111"/>
      <c r="D144" s="1111"/>
      <c r="E144" s="1111"/>
      <c r="F144" s="1111"/>
      <c r="G144" s="1111"/>
      <c r="H144" s="1111"/>
      <c r="I144" s="1111">
        <v>90000</v>
      </c>
      <c r="J144" s="1111"/>
      <c r="K144" s="1111">
        <v>90000</v>
      </c>
      <c r="L144" s="1003"/>
      <c r="M144" s="1004"/>
    </row>
    <row r="145" spans="1:13" s="1005" customFormat="1">
      <c r="A145" s="1110" t="s">
        <v>471</v>
      </c>
      <c r="B145" s="1111"/>
      <c r="C145" s="1111">
        <v>150000</v>
      </c>
      <c r="D145" s="1111">
        <v>40000</v>
      </c>
      <c r="E145" s="1111"/>
      <c r="F145" s="1111"/>
      <c r="G145" s="1111"/>
      <c r="H145" s="1111"/>
      <c r="I145" s="1111"/>
      <c r="J145" s="1111"/>
      <c r="K145" s="1111">
        <v>190000</v>
      </c>
      <c r="L145" s="1003"/>
      <c r="M145" s="1004"/>
    </row>
    <row r="146" spans="1:13" s="1005" customFormat="1">
      <c r="A146" s="1110" t="s">
        <v>1373</v>
      </c>
      <c r="B146" s="1111"/>
      <c r="C146" s="1111">
        <v>50000</v>
      </c>
      <c r="D146" s="1111"/>
      <c r="E146" s="1111"/>
      <c r="F146" s="1111"/>
      <c r="G146" s="1111"/>
      <c r="H146" s="1111"/>
      <c r="I146" s="1111"/>
      <c r="J146" s="1111"/>
      <c r="K146" s="1111">
        <v>50000</v>
      </c>
      <c r="L146" s="1003"/>
      <c r="M146" s="1004"/>
    </row>
    <row r="147" spans="1:13" s="1005" customFormat="1">
      <c r="A147" s="1110" t="s">
        <v>472</v>
      </c>
      <c r="B147" s="1111"/>
      <c r="C147" s="1111">
        <v>80000</v>
      </c>
      <c r="D147" s="1111"/>
      <c r="E147" s="1111"/>
      <c r="F147" s="1111"/>
      <c r="G147" s="1111"/>
      <c r="H147" s="1111"/>
      <c r="I147" s="1111"/>
      <c r="J147" s="1111"/>
      <c r="K147" s="1111">
        <v>80000</v>
      </c>
      <c r="L147" s="1003"/>
      <c r="M147" s="1004"/>
    </row>
    <row r="148" spans="1:13" s="1005" customFormat="1">
      <c r="A148" s="1110" t="s">
        <v>473</v>
      </c>
      <c r="B148" s="1111"/>
      <c r="C148" s="1111"/>
      <c r="D148" s="1111"/>
      <c r="E148" s="1111"/>
      <c r="F148" s="1111"/>
      <c r="G148" s="1111"/>
      <c r="H148" s="1111"/>
      <c r="I148" s="1111">
        <v>348337000</v>
      </c>
      <c r="J148" s="1111"/>
      <c r="K148" s="1111">
        <v>348337000</v>
      </c>
      <c r="L148" s="1003"/>
      <c r="M148" s="1004"/>
    </row>
    <row r="149" spans="1:13" s="1005" customFormat="1">
      <c r="A149" s="1112" t="s">
        <v>474</v>
      </c>
      <c r="B149" s="1111">
        <v>50000</v>
      </c>
      <c r="C149" s="1111">
        <v>0</v>
      </c>
      <c r="D149" s="1111">
        <v>0</v>
      </c>
      <c r="E149" s="1111">
        <v>0</v>
      </c>
      <c r="F149" s="1111">
        <v>0</v>
      </c>
      <c r="G149" s="1111">
        <v>0</v>
      </c>
      <c r="H149" s="1111">
        <v>0</v>
      </c>
      <c r="I149" s="1111">
        <v>0</v>
      </c>
      <c r="J149" s="1111">
        <v>0</v>
      </c>
      <c r="K149" s="1111">
        <v>50000</v>
      </c>
      <c r="L149" s="1003"/>
      <c r="M149" s="1004"/>
    </row>
    <row r="150" spans="1:13" s="1005" customFormat="1">
      <c r="A150" s="1112" t="s">
        <v>475</v>
      </c>
      <c r="B150" s="1111">
        <v>50000</v>
      </c>
      <c r="C150" s="1111">
        <v>250000</v>
      </c>
      <c r="D150" s="1111">
        <v>50000</v>
      </c>
      <c r="E150" s="1111">
        <v>50000</v>
      </c>
      <c r="F150" s="1111">
        <v>0</v>
      </c>
      <c r="G150" s="1111">
        <v>0</v>
      </c>
      <c r="H150" s="1111">
        <v>0</v>
      </c>
      <c r="I150" s="1111">
        <v>100000</v>
      </c>
      <c r="J150" s="1111">
        <v>0</v>
      </c>
      <c r="K150" s="1111">
        <v>500000</v>
      </c>
      <c r="L150" s="1003"/>
      <c r="M150" s="1004"/>
    </row>
    <row r="151" spans="1:13" s="1005" customFormat="1">
      <c r="A151" s="1110" t="s">
        <v>476</v>
      </c>
      <c r="B151" s="1111"/>
      <c r="C151" s="1111">
        <v>159950</v>
      </c>
      <c r="D151" s="1111"/>
      <c r="E151" s="1111"/>
      <c r="F151" s="1111"/>
      <c r="G151" s="1111"/>
      <c r="H151" s="1111"/>
      <c r="I151" s="1111"/>
      <c r="J151" s="1111"/>
      <c r="K151" s="1111">
        <v>159950</v>
      </c>
      <c r="L151" s="1003"/>
      <c r="M151" s="1004"/>
    </row>
    <row r="152" spans="1:13" s="1005" customFormat="1">
      <c r="A152" s="1110" t="s">
        <v>477</v>
      </c>
      <c r="B152" s="1111"/>
      <c r="C152" s="1111"/>
      <c r="D152" s="1111"/>
      <c r="E152" s="1111"/>
      <c r="F152" s="1111"/>
      <c r="G152" s="1111">
        <v>100000</v>
      </c>
      <c r="H152" s="1111"/>
      <c r="I152" s="1111"/>
      <c r="J152" s="1111"/>
      <c r="K152" s="1111">
        <v>100000</v>
      </c>
      <c r="L152" s="1003"/>
      <c r="M152" s="1004"/>
    </row>
    <row r="153" spans="1:13" s="1005" customFormat="1">
      <c r="A153" s="1110" t="s">
        <v>478</v>
      </c>
      <c r="B153" s="1111"/>
      <c r="C153" s="1111">
        <v>650000</v>
      </c>
      <c r="D153" s="1111">
        <v>0</v>
      </c>
      <c r="E153" s="1111">
        <v>0</v>
      </c>
      <c r="F153" s="1111">
        <v>0</v>
      </c>
      <c r="G153" s="1111">
        <v>100000</v>
      </c>
      <c r="H153" s="1111">
        <v>0</v>
      </c>
      <c r="I153" s="1111">
        <v>110000</v>
      </c>
      <c r="J153" s="1111">
        <v>0</v>
      </c>
      <c r="K153" s="1111">
        <v>860000</v>
      </c>
      <c r="L153" s="1003"/>
      <c r="M153" s="1004"/>
    </row>
    <row r="154" spans="1:13" s="1005" customFormat="1">
      <c r="A154" s="1110" t="s">
        <v>485</v>
      </c>
      <c r="B154" s="1111"/>
      <c r="C154" s="1111"/>
      <c r="D154" s="1111"/>
      <c r="E154" s="1111"/>
      <c r="F154" s="1111"/>
      <c r="G154" s="1111"/>
      <c r="H154" s="1111"/>
      <c r="I154" s="1111">
        <v>400000</v>
      </c>
      <c r="J154" s="1111"/>
      <c r="K154" s="1111">
        <v>400000</v>
      </c>
      <c r="L154" s="1003"/>
      <c r="M154" s="1004"/>
    </row>
    <row r="155" spans="1:13" s="1005" customFormat="1">
      <c r="A155" s="1110" t="s">
        <v>479</v>
      </c>
      <c r="B155" s="1111"/>
      <c r="C155" s="1111">
        <v>80000</v>
      </c>
      <c r="D155" s="1111">
        <v>75000</v>
      </c>
      <c r="E155" s="1111">
        <v>50000</v>
      </c>
      <c r="F155" s="1111">
        <v>0</v>
      </c>
      <c r="G155" s="1111">
        <v>0</v>
      </c>
      <c r="H155" s="1111">
        <v>0</v>
      </c>
      <c r="I155" s="1111">
        <v>0</v>
      </c>
      <c r="J155" s="1111">
        <v>0</v>
      </c>
      <c r="K155" s="1111">
        <v>205000</v>
      </c>
      <c r="L155" s="1003"/>
      <c r="M155" s="1004"/>
    </row>
    <row r="156" spans="1:13" s="1005" customFormat="1">
      <c r="A156" s="1110" t="s">
        <v>480</v>
      </c>
      <c r="B156" s="1111"/>
      <c r="C156" s="1111">
        <v>50000</v>
      </c>
      <c r="D156" s="1111"/>
      <c r="E156" s="1111"/>
      <c r="F156" s="1111"/>
      <c r="G156" s="1111">
        <v>100000</v>
      </c>
      <c r="H156" s="1111"/>
      <c r="I156" s="1111"/>
      <c r="J156" s="1111"/>
      <c r="K156" s="1111">
        <v>150000</v>
      </c>
      <c r="L156" s="1003"/>
      <c r="M156" s="1004"/>
    </row>
    <row r="157" spans="1:13" s="1005" customFormat="1">
      <c r="A157" s="1110" t="s">
        <v>481</v>
      </c>
      <c r="B157" s="1111"/>
      <c r="C157" s="1111">
        <v>1800000</v>
      </c>
      <c r="D157" s="1111">
        <v>0</v>
      </c>
      <c r="E157" s="1111">
        <v>0</v>
      </c>
      <c r="F157" s="1111">
        <v>0</v>
      </c>
      <c r="G157" s="1111">
        <v>0</v>
      </c>
      <c r="H157" s="1111">
        <v>0</v>
      </c>
      <c r="I157" s="1111">
        <v>200000</v>
      </c>
      <c r="J157" s="1111">
        <v>0</v>
      </c>
      <c r="K157" s="1111">
        <v>2000000</v>
      </c>
      <c r="L157" s="1003"/>
      <c r="M157" s="1004"/>
    </row>
    <row r="158" spans="1:13" s="1005" customFormat="1">
      <c r="A158" s="1110" t="s">
        <v>482</v>
      </c>
      <c r="B158" s="1111">
        <v>25000</v>
      </c>
      <c r="C158" s="1111"/>
      <c r="D158" s="1111"/>
      <c r="E158" s="1111"/>
      <c r="F158" s="1111"/>
      <c r="G158" s="1111"/>
      <c r="H158" s="1111"/>
      <c r="I158" s="1111"/>
      <c r="J158" s="1111"/>
      <c r="K158" s="1111">
        <v>25000</v>
      </c>
      <c r="L158" s="1003"/>
      <c r="M158" s="1004"/>
    </row>
    <row r="159" spans="1:13" s="1005" customFormat="1">
      <c r="A159" s="1110" t="s">
        <v>483</v>
      </c>
      <c r="B159" s="1111"/>
      <c r="C159" s="1111">
        <v>300000</v>
      </c>
      <c r="D159" s="1111">
        <v>0</v>
      </c>
      <c r="E159" s="1111">
        <v>0</v>
      </c>
      <c r="F159" s="1111">
        <v>0</v>
      </c>
      <c r="G159" s="1111">
        <v>0</v>
      </c>
      <c r="H159" s="1111">
        <v>0</v>
      </c>
      <c r="I159" s="1111">
        <v>0</v>
      </c>
      <c r="J159" s="1111">
        <v>0</v>
      </c>
      <c r="K159" s="1111">
        <v>300000</v>
      </c>
      <c r="L159" s="1003"/>
      <c r="M159" s="1004"/>
    </row>
    <row r="160" spans="1:13" s="1005" customFormat="1">
      <c r="A160" s="1110" t="s">
        <v>484</v>
      </c>
      <c r="B160" s="1111"/>
      <c r="C160" s="1111">
        <v>400000</v>
      </c>
      <c r="D160" s="1111">
        <v>0</v>
      </c>
      <c r="E160" s="1111">
        <v>0</v>
      </c>
      <c r="F160" s="1111">
        <v>0</v>
      </c>
      <c r="G160" s="1111">
        <v>0</v>
      </c>
      <c r="H160" s="1111">
        <v>0</v>
      </c>
      <c r="I160" s="1111">
        <v>700000</v>
      </c>
      <c r="J160" s="1111">
        <v>0</v>
      </c>
      <c r="K160" s="1111">
        <v>1100000</v>
      </c>
      <c r="L160" s="1003"/>
      <c r="M160" s="1004"/>
    </row>
    <row r="161" spans="1:13" s="1005" customFormat="1">
      <c r="A161" s="1110" t="s">
        <v>1374</v>
      </c>
      <c r="B161" s="1111"/>
      <c r="C161" s="1111">
        <v>50000</v>
      </c>
      <c r="D161" s="1111"/>
      <c r="E161" s="1111"/>
      <c r="F161" s="1111"/>
      <c r="G161" s="1111">
        <v>50000</v>
      </c>
      <c r="H161" s="1111"/>
      <c r="I161" s="1111"/>
      <c r="J161" s="1111"/>
      <c r="K161" s="1111">
        <v>100000</v>
      </c>
      <c r="L161" s="1003"/>
      <c r="M161" s="1004"/>
    </row>
    <row r="162" spans="1:13" s="1005" customFormat="1">
      <c r="A162" s="1110" t="s">
        <v>1375</v>
      </c>
      <c r="B162" s="1111"/>
      <c r="C162" s="1111">
        <v>30000</v>
      </c>
      <c r="D162" s="1111"/>
      <c r="E162" s="1111"/>
      <c r="F162" s="1111"/>
      <c r="G162" s="1111"/>
      <c r="H162" s="1111"/>
      <c r="I162" s="1111"/>
      <c r="J162" s="1111"/>
      <c r="K162" s="1111">
        <v>30000</v>
      </c>
      <c r="L162" s="1003"/>
      <c r="M162" s="1004"/>
    </row>
    <row r="163" spans="1:13" s="1005" customFormat="1">
      <c r="A163" s="1110" t="s">
        <v>486</v>
      </c>
      <c r="B163" s="1111"/>
      <c r="C163" s="1111">
        <v>300000</v>
      </c>
      <c r="D163" s="1111">
        <v>0</v>
      </c>
      <c r="E163" s="1111">
        <v>0</v>
      </c>
      <c r="F163" s="1111">
        <v>0</v>
      </c>
      <c r="G163" s="1111">
        <v>100000</v>
      </c>
      <c r="H163" s="1111">
        <v>0</v>
      </c>
      <c r="I163" s="1111">
        <v>0</v>
      </c>
      <c r="J163" s="1111">
        <v>0</v>
      </c>
      <c r="K163" s="1111">
        <v>400000</v>
      </c>
      <c r="L163" s="1003"/>
      <c r="M163" s="1004"/>
    </row>
    <row r="164" spans="1:13" s="1005" customFormat="1">
      <c r="A164" s="1110" t="s">
        <v>487</v>
      </c>
      <c r="B164" s="1111"/>
      <c r="C164" s="1111">
        <v>50000</v>
      </c>
      <c r="D164" s="1111"/>
      <c r="E164" s="1111"/>
      <c r="F164" s="1111"/>
      <c r="G164" s="1111"/>
      <c r="H164" s="1111"/>
      <c r="I164" s="1111"/>
      <c r="J164" s="1111"/>
      <c r="K164" s="1111">
        <v>50000</v>
      </c>
      <c r="L164" s="1003"/>
      <c r="M164" s="1004"/>
    </row>
    <row r="165" spans="1:13" s="1005" customFormat="1">
      <c r="A165" s="1110" t="s">
        <v>1844</v>
      </c>
      <c r="B165" s="1111"/>
      <c r="C165" s="1111">
        <v>450000</v>
      </c>
      <c r="D165" s="1111"/>
      <c r="E165" s="1111"/>
      <c r="F165" s="1111"/>
      <c r="G165" s="1111"/>
      <c r="H165" s="1111"/>
      <c r="I165" s="1111"/>
      <c r="J165" s="1111"/>
      <c r="K165" s="1111">
        <v>450000</v>
      </c>
      <c r="L165" s="1003"/>
      <c r="M165" s="1004"/>
    </row>
    <row r="166" spans="1:13" s="1005" customFormat="1" ht="24">
      <c r="A166" s="1112" t="s">
        <v>488</v>
      </c>
      <c r="B166" s="1111"/>
      <c r="C166" s="1111"/>
      <c r="D166" s="1111"/>
      <c r="E166" s="1111"/>
      <c r="F166" s="1111"/>
      <c r="G166" s="1111"/>
      <c r="H166" s="1111"/>
      <c r="I166" s="1111">
        <v>1300000</v>
      </c>
      <c r="J166" s="1111"/>
      <c r="K166" s="1111">
        <v>1300000</v>
      </c>
      <c r="L166" s="1003"/>
      <c r="M166" s="1004"/>
    </row>
    <row r="167" spans="1:13" s="1005" customFormat="1">
      <c r="A167" s="1112" t="s">
        <v>1845</v>
      </c>
      <c r="B167" s="1111">
        <v>20000</v>
      </c>
      <c r="C167" s="1111">
        <v>0</v>
      </c>
      <c r="D167" s="1111">
        <v>0</v>
      </c>
      <c r="E167" s="1111">
        <v>0</v>
      </c>
      <c r="F167" s="1111">
        <v>0</v>
      </c>
      <c r="G167" s="1111">
        <v>0</v>
      </c>
      <c r="H167" s="1111">
        <v>0</v>
      </c>
      <c r="I167" s="1111">
        <v>0</v>
      </c>
      <c r="J167" s="1111">
        <v>0</v>
      </c>
      <c r="K167" s="1111">
        <v>20000</v>
      </c>
      <c r="L167" s="1003"/>
      <c r="M167" s="1004"/>
    </row>
    <row r="168" spans="1:13" s="1005" customFormat="1" ht="24">
      <c r="A168" s="1112" t="s">
        <v>1846</v>
      </c>
      <c r="B168" s="1111"/>
      <c r="C168" s="1111">
        <v>33000</v>
      </c>
      <c r="D168" s="1111"/>
      <c r="E168" s="1111"/>
      <c r="F168" s="1111"/>
      <c r="G168" s="1111"/>
      <c r="H168" s="1111"/>
      <c r="I168" s="1111"/>
      <c r="J168" s="1111"/>
      <c r="K168" s="1111">
        <v>33000</v>
      </c>
      <c r="L168" s="1003"/>
      <c r="M168" s="1004"/>
    </row>
    <row r="169" spans="1:13" s="1005" customFormat="1">
      <c r="A169" s="1110" t="s">
        <v>1848</v>
      </c>
      <c r="B169" s="1111"/>
      <c r="C169" s="1111"/>
      <c r="D169" s="1111"/>
      <c r="E169" s="1111"/>
      <c r="F169" s="1111"/>
      <c r="G169" s="1111"/>
      <c r="H169" s="1111"/>
      <c r="I169" s="1111">
        <v>800000</v>
      </c>
      <c r="J169" s="1111"/>
      <c r="K169" s="1111">
        <v>800000</v>
      </c>
      <c r="L169" s="1003"/>
      <c r="M169" s="1004"/>
    </row>
    <row r="170" spans="1:13" s="1005" customFormat="1">
      <c r="A170" s="1110" t="s">
        <v>1849</v>
      </c>
      <c r="B170" s="1111"/>
      <c r="C170" s="1111">
        <v>1200000</v>
      </c>
      <c r="D170" s="1111">
        <v>0</v>
      </c>
      <c r="E170" s="1111">
        <v>0</v>
      </c>
      <c r="F170" s="1111">
        <v>0</v>
      </c>
      <c r="G170" s="1111">
        <v>100000</v>
      </c>
      <c r="H170" s="1111">
        <v>0</v>
      </c>
      <c r="I170" s="1111">
        <v>0</v>
      </c>
      <c r="J170" s="1111">
        <v>0</v>
      </c>
      <c r="K170" s="1111">
        <v>1300000</v>
      </c>
      <c r="L170" s="1003"/>
      <c r="M170" s="1004"/>
    </row>
    <row r="171" spans="1:13" s="1005" customFormat="1">
      <c r="A171" s="1110" t="s">
        <v>1376</v>
      </c>
      <c r="B171" s="1111"/>
      <c r="C171" s="1111"/>
      <c r="D171" s="1111"/>
      <c r="E171" s="1111"/>
      <c r="F171" s="1111"/>
      <c r="G171" s="1111">
        <v>1000000</v>
      </c>
      <c r="H171" s="1111"/>
      <c r="I171" s="1111"/>
      <c r="J171" s="1111"/>
      <c r="K171" s="1111">
        <v>1000000</v>
      </c>
      <c r="L171" s="1003"/>
      <c r="M171" s="1004"/>
    </row>
    <row r="172" spans="1:13" s="1005" customFormat="1">
      <c r="A172" s="1110" t="s">
        <v>1851</v>
      </c>
      <c r="B172" s="1111"/>
      <c r="C172" s="1111"/>
      <c r="D172" s="1111"/>
      <c r="E172" s="1111"/>
      <c r="F172" s="1111"/>
      <c r="G172" s="1111"/>
      <c r="H172" s="1111"/>
      <c r="I172" s="1111">
        <v>10000000</v>
      </c>
      <c r="J172" s="1111"/>
      <c r="K172" s="1111">
        <v>10000000</v>
      </c>
      <c r="L172" s="1003"/>
      <c r="M172" s="1004"/>
    </row>
    <row r="173" spans="1:13" s="1005" customFormat="1">
      <c r="A173" s="1110" t="s">
        <v>1377</v>
      </c>
      <c r="B173" s="1111"/>
      <c r="C173" s="1111"/>
      <c r="D173" s="1111">
        <v>30000</v>
      </c>
      <c r="E173" s="1111"/>
      <c r="F173" s="1111"/>
      <c r="G173" s="1111"/>
      <c r="H173" s="1111"/>
      <c r="I173" s="1111"/>
      <c r="J173" s="1111"/>
      <c r="K173" s="1111">
        <v>30000</v>
      </c>
      <c r="L173" s="1003"/>
      <c r="M173" s="1004"/>
    </row>
    <row r="174" spans="1:13" s="1005" customFormat="1">
      <c r="A174" s="1110" t="s">
        <v>1871</v>
      </c>
      <c r="B174" s="1111"/>
      <c r="C174" s="1111"/>
      <c r="D174" s="1111"/>
      <c r="E174" s="1111"/>
      <c r="F174" s="1111"/>
      <c r="G174" s="1111">
        <v>100000</v>
      </c>
      <c r="H174" s="1111"/>
      <c r="I174" s="1111"/>
      <c r="J174" s="1111"/>
      <c r="K174" s="1111">
        <v>100000</v>
      </c>
      <c r="L174" s="1003"/>
      <c r="M174" s="1004"/>
    </row>
    <row r="175" spans="1:13" s="1005" customFormat="1" ht="24">
      <c r="A175" s="1112" t="s">
        <v>1852</v>
      </c>
      <c r="B175" s="1111">
        <v>0</v>
      </c>
      <c r="C175" s="1111">
        <v>0</v>
      </c>
      <c r="D175" s="1111">
        <v>0</v>
      </c>
      <c r="E175" s="1111">
        <v>0</v>
      </c>
      <c r="F175" s="1111">
        <v>0</v>
      </c>
      <c r="G175" s="1111">
        <v>0</v>
      </c>
      <c r="H175" s="1111">
        <v>0</v>
      </c>
      <c r="I175" s="1111">
        <v>73000000</v>
      </c>
      <c r="J175" s="1111">
        <v>0</v>
      </c>
      <c r="K175" s="1111">
        <v>73000000</v>
      </c>
      <c r="L175" s="1003"/>
      <c r="M175" s="1004"/>
    </row>
    <row r="176" spans="1:13" s="1005" customFormat="1">
      <c r="A176" s="1110" t="s">
        <v>1853</v>
      </c>
      <c r="B176" s="1111"/>
      <c r="C176" s="1111"/>
      <c r="D176" s="1111"/>
      <c r="E176" s="1111"/>
      <c r="F176" s="1111"/>
      <c r="G176" s="1111"/>
      <c r="H176" s="1111"/>
      <c r="I176" s="1111">
        <v>10000000</v>
      </c>
      <c r="J176" s="1111"/>
      <c r="K176" s="1111">
        <v>10000000</v>
      </c>
      <c r="L176" s="1003"/>
      <c r="M176" s="1004"/>
    </row>
    <row r="177" spans="1:13" s="1005" customFormat="1">
      <c r="A177" s="1110" t="s">
        <v>1378</v>
      </c>
      <c r="B177" s="1111"/>
      <c r="C177" s="1111"/>
      <c r="D177" s="1111"/>
      <c r="E177" s="1111"/>
      <c r="F177" s="1111"/>
      <c r="G177" s="1111"/>
      <c r="H177" s="1111"/>
      <c r="I177" s="1111">
        <v>2500000</v>
      </c>
      <c r="J177" s="1111"/>
      <c r="K177" s="1111">
        <v>2500000</v>
      </c>
      <c r="L177" s="1003"/>
      <c r="M177" s="1004"/>
    </row>
    <row r="178" spans="1:13" s="1005" customFormat="1">
      <c r="A178" s="1110" t="s">
        <v>1854</v>
      </c>
      <c r="B178" s="1111"/>
      <c r="C178" s="1111"/>
      <c r="D178" s="1111"/>
      <c r="E178" s="1111"/>
      <c r="F178" s="1111"/>
      <c r="G178" s="1111"/>
      <c r="H178" s="1111"/>
      <c r="I178" s="1111">
        <v>300000</v>
      </c>
      <c r="J178" s="1111"/>
      <c r="K178" s="1111">
        <v>300000</v>
      </c>
      <c r="L178" s="1003"/>
      <c r="M178" s="1004"/>
    </row>
    <row r="179" spans="1:13" s="1005" customFormat="1" ht="12" customHeight="1">
      <c r="A179" s="1110" t="s">
        <v>1855</v>
      </c>
      <c r="B179" s="1111"/>
      <c r="C179" s="1111"/>
      <c r="D179" s="1111"/>
      <c r="E179" s="1111"/>
      <c r="F179" s="1111"/>
      <c r="G179" s="1111"/>
      <c r="H179" s="1111"/>
      <c r="I179" s="1111">
        <v>20200000</v>
      </c>
      <c r="J179" s="1111">
        <v>0</v>
      </c>
      <c r="K179" s="1111">
        <v>20200000</v>
      </c>
      <c r="L179" s="1003"/>
      <c r="M179" s="1004"/>
    </row>
    <row r="180" spans="1:13" s="1005" customFormat="1">
      <c r="A180" s="1110" t="s">
        <v>1856</v>
      </c>
      <c r="B180" s="1111"/>
      <c r="C180" s="1111">
        <v>700000</v>
      </c>
      <c r="D180" s="1111">
        <v>0</v>
      </c>
      <c r="E180" s="1111">
        <v>0</v>
      </c>
      <c r="F180" s="1111">
        <v>0</v>
      </c>
      <c r="G180" s="1111">
        <v>0</v>
      </c>
      <c r="H180" s="1111">
        <v>0</v>
      </c>
      <c r="I180" s="1111">
        <v>0</v>
      </c>
      <c r="J180" s="1111">
        <v>0</v>
      </c>
      <c r="K180" s="1111">
        <v>700000</v>
      </c>
      <c r="L180" s="1003"/>
      <c r="M180" s="1004"/>
    </row>
    <row r="181" spans="1:13" s="1005" customFormat="1">
      <c r="A181" s="1110" t="s">
        <v>1857</v>
      </c>
      <c r="B181" s="1111"/>
      <c r="C181" s="1111"/>
      <c r="D181" s="1111"/>
      <c r="E181" s="1111"/>
      <c r="F181" s="1111"/>
      <c r="G181" s="1111"/>
      <c r="H181" s="1111"/>
      <c r="I181" s="1111">
        <v>500000</v>
      </c>
      <c r="J181" s="1111">
        <v>0</v>
      </c>
      <c r="K181" s="1111">
        <v>500000</v>
      </c>
      <c r="L181" s="1003"/>
      <c r="M181" s="1004"/>
    </row>
    <row r="182" spans="1:13" s="1005" customFormat="1" ht="24">
      <c r="A182" s="1112" t="s">
        <v>1379</v>
      </c>
      <c r="B182" s="1111">
        <v>180000</v>
      </c>
      <c r="C182" s="1111">
        <v>50000</v>
      </c>
      <c r="D182" s="1111">
        <v>50000</v>
      </c>
      <c r="E182" s="1111">
        <v>0</v>
      </c>
      <c r="F182" s="1111">
        <v>0</v>
      </c>
      <c r="G182" s="1111">
        <v>100000</v>
      </c>
      <c r="H182" s="1111">
        <v>0</v>
      </c>
      <c r="I182" s="1111">
        <v>0</v>
      </c>
      <c r="J182" s="1111">
        <v>0</v>
      </c>
      <c r="K182" s="1111">
        <v>380000</v>
      </c>
      <c r="L182" s="1003"/>
      <c r="M182" s="1004"/>
    </row>
    <row r="183" spans="1:13" s="1005" customFormat="1">
      <c r="A183" s="1110" t="s">
        <v>1858</v>
      </c>
      <c r="B183" s="1111">
        <v>25000</v>
      </c>
      <c r="C183" s="1111">
        <v>0</v>
      </c>
      <c r="D183" s="1111">
        <v>35000</v>
      </c>
      <c r="E183" s="1111">
        <v>20000</v>
      </c>
      <c r="F183" s="1111">
        <v>0</v>
      </c>
      <c r="G183" s="1111">
        <v>0</v>
      </c>
      <c r="H183" s="1111">
        <v>0</v>
      </c>
      <c r="I183" s="1111">
        <v>0</v>
      </c>
      <c r="J183" s="1111">
        <v>0</v>
      </c>
      <c r="K183" s="1111">
        <v>80000</v>
      </c>
      <c r="L183" s="1003"/>
      <c r="M183" s="1004"/>
    </row>
    <row r="184" spans="1:13" s="1005" customFormat="1">
      <c r="A184" s="1110" t="s">
        <v>1380</v>
      </c>
      <c r="B184" s="1111">
        <v>90000</v>
      </c>
      <c r="C184" s="1111">
        <v>250000</v>
      </c>
      <c r="D184" s="1111">
        <v>470000</v>
      </c>
      <c r="E184" s="1111">
        <v>250000</v>
      </c>
      <c r="F184" s="1111">
        <v>0</v>
      </c>
      <c r="G184" s="1111">
        <v>700000</v>
      </c>
      <c r="H184" s="1111">
        <v>0</v>
      </c>
      <c r="I184" s="1111">
        <v>1000000</v>
      </c>
      <c r="J184" s="1111">
        <v>0</v>
      </c>
      <c r="K184" s="1111">
        <v>2760000</v>
      </c>
      <c r="L184" s="1003"/>
      <c r="M184" s="1004"/>
    </row>
    <row r="185" spans="1:13" s="1005" customFormat="1">
      <c r="A185" s="1110" t="s">
        <v>1860</v>
      </c>
      <c r="B185" s="1111"/>
      <c r="C185" s="1111"/>
      <c r="D185" s="1111"/>
      <c r="E185" s="1111"/>
      <c r="F185" s="1111"/>
      <c r="G185" s="1111">
        <v>700000</v>
      </c>
      <c r="H185" s="1111"/>
      <c r="I185" s="1111"/>
      <c r="J185" s="1111"/>
      <c r="K185" s="1111">
        <v>700000</v>
      </c>
      <c r="L185" s="1003"/>
      <c r="M185" s="1004"/>
    </row>
    <row r="186" spans="1:13" s="1005" customFormat="1" ht="24">
      <c r="A186" s="1112" t="s">
        <v>1863</v>
      </c>
      <c r="B186" s="1111"/>
      <c r="C186" s="1111">
        <v>50000</v>
      </c>
      <c r="D186" s="1111">
        <v>85000</v>
      </c>
      <c r="E186" s="1111"/>
      <c r="F186" s="1111"/>
      <c r="G186" s="1111">
        <v>150000</v>
      </c>
      <c r="H186" s="1111"/>
      <c r="I186" s="1111"/>
      <c r="J186" s="1111"/>
      <c r="K186" s="1111">
        <v>285000</v>
      </c>
      <c r="L186" s="1003"/>
      <c r="M186" s="1004"/>
    </row>
    <row r="187" spans="1:13" s="1005" customFormat="1">
      <c r="A187" s="1110" t="s">
        <v>1861</v>
      </c>
      <c r="B187" s="1111"/>
      <c r="C187" s="1111">
        <v>25000</v>
      </c>
      <c r="D187" s="1111"/>
      <c r="E187" s="1111"/>
      <c r="F187" s="1111"/>
      <c r="G187" s="1111"/>
      <c r="H187" s="1111"/>
      <c r="I187" s="1111"/>
      <c r="J187" s="1111"/>
      <c r="K187" s="1111">
        <v>25000</v>
      </c>
      <c r="L187" s="1003"/>
      <c r="M187" s="1004"/>
    </row>
    <row r="188" spans="1:13" s="1005" customFormat="1">
      <c r="A188" s="1110" t="s">
        <v>1862</v>
      </c>
      <c r="B188" s="1111"/>
      <c r="C188" s="1111"/>
      <c r="D188" s="1111"/>
      <c r="E188" s="1111"/>
      <c r="F188" s="1111"/>
      <c r="G188" s="1111"/>
      <c r="H188" s="1111"/>
      <c r="I188" s="1111">
        <v>400000</v>
      </c>
      <c r="J188" s="1111"/>
      <c r="K188" s="1111">
        <v>400000</v>
      </c>
      <c r="L188" s="1003"/>
      <c r="M188" s="1004"/>
    </row>
    <row r="189" spans="1:13" s="1005" customFormat="1">
      <c r="A189" s="1110" t="s">
        <v>1381</v>
      </c>
      <c r="B189" s="1111"/>
      <c r="C189" s="1111">
        <v>89324</v>
      </c>
      <c r="D189" s="1111">
        <v>110000</v>
      </c>
      <c r="E189" s="1111">
        <v>20000</v>
      </c>
      <c r="F189" s="1111">
        <v>0</v>
      </c>
      <c r="G189" s="1111">
        <v>100000</v>
      </c>
      <c r="H189" s="1111">
        <v>0</v>
      </c>
      <c r="I189" s="1111">
        <v>1000000</v>
      </c>
      <c r="J189" s="1111">
        <v>0</v>
      </c>
      <c r="K189" s="1111">
        <v>1319324</v>
      </c>
      <c r="L189" s="1003"/>
      <c r="M189" s="1004"/>
    </row>
    <row r="190" spans="1:13" s="1005" customFormat="1">
      <c r="A190" s="1110" t="s">
        <v>1382</v>
      </c>
      <c r="B190" s="1111"/>
      <c r="C190" s="1111"/>
      <c r="D190" s="1111"/>
      <c r="E190" s="1111"/>
      <c r="F190" s="1111"/>
      <c r="G190" s="1111">
        <v>115000</v>
      </c>
      <c r="H190" s="1111"/>
      <c r="I190" s="1111">
        <v>4500000</v>
      </c>
      <c r="J190" s="1111">
        <v>0</v>
      </c>
      <c r="K190" s="1111">
        <v>4615000</v>
      </c>
      <c r="L190" s="1003"/>
      <c r="M190" s="1004"/>
    </row>
    <row r="191" spans="1:13" s="1005" customFormat="1">
      <c r="A191" s="1110" t="s">
        <v>1383</v>
      </c>
      <c r="B191" s="1111"/>
      <c r="C191" s="1111"/>
      <c r="D191" s="1111"/>
      <c r="E191" s="1111"/>
      <c r="F191" s="1111"/>
      <c r="G191" s="1111">
        <v>100000</v>
      </c>
      <c r="H191" s="1111"/>
      <c r="I191" s="1111"/>
      <c r="J191" s="1111"/>
      <c r="K191" s="1111">
        <v>100000</v>
      </c>
      <c r="L191" s="1003"/>
      <c r="M191" s="1004"/>
    </row>
    <row r="192" spans="1:13" s="1005" customFormat="1">
      <c r="A192" s="1110" t="s">
        <v>1384</v>
      </c>
      <c r="B192" s="1111">
        <v>200000</v>
      </c>
      <c r="C192" s="1111">
        <v>0</v>
      </c>
      <c r="D192" s="1111">
        <v>0</v>
      </c>
      <c r="E192" s="1111">
        <v>0</v>
      </c>
      <c r="F192" s="1111">
        <v>0</v>
      </c>
      <c r="G192" s="1111">
        <v>0</v>
      </c>
      <c r="H192" s="1111">
        <v>0</v>
      </c>
      <c r="I192" s="1111">
        <v>0</v>
      </c>
      <c r="J192" s="1111">
        <v>0</v>
      </c>
      <c r="K192" s="1111">
        <v>200000</v>
      </c>
      <c r="L192" s="1003"/>
      <c r="M192" s="1004"/>
    </row>
    <row r="193" spans="1:13" s="1005" customFormat="1">
      <c r="A193" s="1110" t="s">
        <v>1385</v>
      </c>
      <c r="B193" s="1111"/>
      <c r="C193" s="1111"/>
      <c r="D193" s="1111">
        <v>50000</v>
      </c>
      <c r="E193" s="1111">
        <v>50000</v>
      </c>
      <c r="F193" s="1111"/>
      <c r="G193" s="1111"/>
      <c r="H193" s="1111"/>
      <c r="I193" s="1111">
        <v>1050000</v>
      </c>
      <c r="J193" s="1111"/>
      <c r="K193" s="1111">
        <v>1150000</v>
      </c>
      <c r="L193" s="1003"/>
      <c r="M193" s="1004"/>
    </row>
    <row r="194" spans="1:13" s="1005" customFormat="1">
      <c r="A194" s="1110" t="s">
        <v>351</v>
      </c>
      <c r="B194" s="1110"/>
      <c r="C194" s="1111">
        <v>161000</v>
      </c>
      <c r="D194" s="1111"/>
      <c r="E194" s="1111"/>
      <c r="F194" s="1111"/>
      <c r="G194" s="1111">
        <v>250000</v>
      </c>
      <c r="H194" s="1111"/>
      <c r="I194" s="1111">
        <v>425000</v>
      </c>
      <c r="J194" s="1111"/>
      <c r="K194" s="1111">
        <v>836000</v>
      </c>
      <c r="L194" s="1003"/>
      <c r="M194" s="1004"/>
    </row>
    <row r="195" spans="1:13" s="1005" customFormat="1">
      <c r="A195" s="1110" t="s">
        <v>1386</v>
      </c>
      <c r="B195" s="1111">
        <v>0</v>
      </c>
      <c r="C195" s="1111">
        <v>4090000</v>
      </c>
      <c r="D195" s="1111">
        <v>0</v>
      </c>
      <c r="E195" s="1111">
        <v>0</v>
      </c>
      <c r="F195" s="1111">
        <v>0</v>
      </c>
      <c r="G195" s="1111">
        <v>0</v>
      </c>
      <c r="H195" s="1111">
        <v>0</v>
      </c>
      <c r="I195" s="1111">
        <v>719000</v>
      </c>
      <c r="J195" s="1111">
        <v>0</v>
      </c>
      <c r="K195" s="1111">
        <v>4809000</v>
      </c>
      <c r="L195" s="1003"/>
      <c r="M195" s="1004"/>
    </row>
    <row r="196" spans="1:13" s="1005" customFormat="1">
      <c r="A196" s="1110" t="s">
        <v>1865</v>
      </c>
      <c r="B196" s="1111">
        <v>40000</v>
      </c>
      <c r="C196" s="1111"/>
      <c r="D196" s="1111"/>
      <c r="E196" s="1111"/>
      <c r="F196" s="1111"/>
      <c r="G196" s="1111">
        <v>147000</v>
      </c>
      <c r="H196" s="1111"/>
      <c r="I196" s="1111"/>
      <c r="J196" s="1111"/>
      <c r="K196" s="1111">
        <v>187000</v>
      </c>
      <c r="L196" s="1003"/>
      <c r="M196" s="1004"/>
    </row>
    <row r="197" spans="1:13" s="1005" customFormat="1">
      <c r="A197" s="1110" t="s">
        <v>1866</v>
      </c>
      <c r="B197" s="1111"/>
      <c r="C197" s="1111"/>
      <c r="D197" s="1111"/>
      <c r="E197" s="1111"/>
      <c r="F197" s="1111"/>
      <c r="G197" s="1111"/>
      <c r="H197" s="1111"/>
      <c r="I197" s="1111">
        <v>300000</v>
      </c>
      <c r="J197" s="1111">
        <v>0</v>
      </c>
      <c r="K197" s="1111">
        <v>300000</v>
      </c>
      <c r="L197" s="1003"/>
      <c r="M197" s="1004"/>
    </row>
    <row r="198" spans="1:13" s="1005" customFormat="1">
      <c r="A198" s="1110" t="s">
        <v>1867</v>
      </c>
      <c r="B198" s="1111"/>
      <c r="C198" s="1111">
        <v>200000</v>
      </c>
      <c r="D198" s="1111">
        <v>0</v>
      </c>
      <c r="E198" s="1111">
        <v>0</v>
      </c>
      <c r="F198" s="1111">
        <v>0</v>
      </c>
      <c r="G198" s="1111">
        <v>0</v>
      </c>
      <c r="H198" s="1111">
        <v>0</v>
      </c>
      <c r="I198" s="1111">
        <v>8000000</v>
      </c>
      <c r="J198" s="1111">
        <v>0</v>
      </c>
      <c r="K198" s="1111">
        <v>8200000</v>
      </c>
      <c r="L198" s="1003"/>
      <c r="M198" s="1004"/>
    </row>
    <row r="199" spans="1:13" s="1005" customFormat="1">
      <c r="A199" s="1110" t="s">
        <v>1868</v>
      </c>
      <c r="B199" s="1111"/>
      <c r="C199" s="1111">
        <v>30000</v>
      </c>
      <c r="D199" s="1111"/>
      <c r="E199" s="1111"/>
      <c r="F199" s="1111"/>
      <c r="G199" s="1111"/>
      <c r="H199" s="1111"/>
      <c r="I199" s="1111">
        <v>500000</v>
      </c>
      <c r="J199" s="1111">
        <v>0</v>
      </c>
      <c r="K199" s="1111">
        <v>530000</v>
      </c>
      <c r="L199" s="1003"/>
      <c r="M199" s="1004"/>
    </row>
    <row r="200" spans="1:13" s="1005" customFormat="1">
      <c r="A200" s="1110" t="s">
        <v>1387</v>
      </c>
      <c r="B200" s="1111"/>
      <c r="C200" s="1111"/>
      <c r="D200" s="1111"/>
      <c r="E200" s="1111"/>
      <c r="F200" s="1111"/>
      <c r="G200" s="1111"/>
      <c r="H200" s="1111"/>
      <c r="I200" s="1111">
        <v>6500000</v>
      </c>
      <c r="J200" s="1111"/>
      <c r="K200" s="1111">
        <v>6500000</v>
      </c>
      <c r="L200" s="1003"/>
      <c r="M200" s="1004"/>
    </row>
    <row r="201" spans="1:13" s="1005" customFormat="1">
      <c r="A201" s="1110" t="s">
        <v>1869</v>
      </c>
      <c r="B201" s="1111"/>
      <c r="C201" s="1111">
        <v>110000</v>
      </c>
      <c r="D201" s="1111">
        <v>140000</v>
      </c>
      <c r="E201" s="1111">
        <v>70000</v>
      </c>
      <c r="F201" s="1111">
        <v>0</v>
      </c>
      <c r="G201" s="1111">
        <v>200000</v>
      </c>
      <c r="H201" s="1111">
        <v>0</v>
      </c>
      <c r="I201" s="1111">
        <v>1500000</v>
      </c>
      <c r="J201" s="1111">
        <v>0</v>
      </c>
      <c r="K201" s="1111">
        <v>2020000</v>
      </c>
      <c r="L201" s="1003"/>
      <c r="M201" s="1004"/>
    </row>
    <row r="202" spans="1:13" s="1005" customFormat="1">
      <c r="A202" s="1110" t="s">
        <v>1870</v>
      </c>
      <c r="B202" s="1111"/>
      <c r="C202" s="1111">
        <v>100000</v>
      </c>
      <c r="D202" s="1111">
        <v>60000</v>
      </c>
      <c r="E202" s="1111">
        <v>100000</v>
      </c>
      <c r="F202" s="1111"/>
      <c r="G202" s="1111">
        <v>300000</v>
      </c>
      <c r="H202" s="1111"/>
      <c r="I202" s="1111"/>
      <c r="J202" s="1111"/>
      <c r="K202" s="1111">
        <v>560000</v>
      </c>
      <c r="L202" s="1003"/>
      <c r="M202" s="1004"/>
    </row>
    <row r="203" spans="1:13" s="1005" customFormat="1">
      <c r="A203" s="1110" t="s">
        <v>1875</v>
      </c>
      <c r="B203" s="1111"/>
      <c r="C203" s="1111">
        <v>60000</v>
      </c>
      <c r="D203" s="1111">
        <v>50000</v>
      </c>
      <c r="E203" s="1111">
        <v>30000</v>
      </c>
      <c r="F203" s="1111"/>
      <c r="G203" s="1111">
        <v>100000</v>
      </c>
      <c r="H203" s="1111"/>
      <c r="I203" s="1111">
        <v>500000</v>
      </c>
      <c r="J203" s="1111"/>
      <c r="K203" s="1111">
        <v>740000</v>
      </c>
      <c r="L203" s="1003"/>
      <c r="M203" s="1004"/>
    </row>
    <row r="204" spans="1:13" s="1005" customFormat="1">
      <c r="A204" s="1110" t="s">
        <v>1388</v>
      </c>
      <c r="B204" s="1111"/>
      <c r="C204" s="1111">
        <v>100000</v>
      </c>
      <c r="D204" s="1111">
        <v>70000</v>
      </c>
      <c r="E204" s="1111"/>
      <c r="F204" s="1111"/>
      <c r="G204" s="1111"/>
      <c r="H204" s="1111"/>
      <c r="I204" s="1111"/>
      <c r="J204" s="1111"/>
      <c r="K204" s="1111">
        <v>170000</v>
      </c>
      <c r="L204" s="1003"/>
      <c r="M204" s="1004"/>
    </row>
    <row r="205" spans="1:13" s="1005" customFormat="1">
      <c r="A205" s="1110" t="s">
        <v>1873</v>
      </c>
      <c r="B205" s="1111"/>
      <c r="C205" s="1111">
        <v>116420</v>
      </c>
      <c r="D205" s="1111">
        <v>100000</v>
      </c>
      <c r="E205" s="1111">
        <v>100000</v>
      </c>
      <c r="F205" s="1111"/>
      <c r="G205" s="1111">
        <v>80000</v>
      </c>
      <c r="H205" s="1111"/>
      <c r="I205" s="1111">
        <v>2610000</v>
      </c>
      <c r="J205" s="1111"/>
      <c r="K205" s="1111">
        <v>3006420</v>
      </c>
      <c r="L205" s="1003"/>
      <c r="M205" s="1004"/>
    </row>
    <row r="206" spans="1:13" s="1005" customFormat="1">
      <c r="A206" s="1110" t="s">
        <v>1872</v>
      </c>
      <c r="B206" s="1111"/>
      <c r="C206" s="1111">
        <v>30000</v>
      </c>
      <c r="D206" s="1111">
        <v>40000</v>
      </c>
      <c r="E206" s="1111">
        <v>0</v>
      </c>
      <c r="F206" s="1111">
        <v>0</v>
      </c>
      <c r="G206" s="1111">
        <v>100000</v>
      </c>
      <c r="H206" s="1111">
        <v>0</v>
      </c>
      <c r="I206" s="1111">
        <v>0</v>
      </c>
      <c r="J206" s="1111">
        <v>0</v>
      </c>
      <c r="K206" s="1111">
        <v>170000</v>
      </c>
      <c r="L206" s="1003"/>
      <c r="M206" s="1004"/>
    </row>
    <row r="207" spans="1:13" s="1005" customFormat="1">
      <c r="A207" s="1110" t="s">
        <v>1874</v>
      </c>
      <c r="B207" s="1111"/>
      <c r="C207" s="1111"/>
      <c r="D207" s="1111"/>
      <c r="E207" s="1111"/>
      <c r="F207" s="1111"/>
      <c r="G207" s="1111">
        <v>250000</v>
      </c>
      <c r="H207" s="1111"/>
      <c r="I207" s="1111"/>
      <c r="J207" s="1111"/>
      <c r="K207" s="1111">
        <v>250000</v>
      </c>
      <c r="L207" s="1003"/>
      <c r="M207" s="1004"/>
    </row>
    <row r="208" spans="1:13" s="1005" customFormat="1">
      <c r="A208" s="1110" t="s">
        <v>1882</v>
      </c>
      <c r="B208" s="1111"/>
      <c r="C208" s="1111">
        <v>100000</v>
      </c>
      <c r="D208" s="1111"/>
      <c r="E208" s="1111"/>
      <c r="F208" s="1111"/>
      <c r="G208" s="1111"/>
      <c r="H208" s="1111"/>
      <c r="I208" s="1111"/>
      <c r="J208" s="1111"/>
      <c r="K208" s="1111">
        <v>100000</v>
      </c>
      <c r="L208" s="1003"/>
      <c r="M208" s="1004"/>
    </row>
    <row r="209" spans="1:13" s="1005" customFormat="1">
      <c r="A209" s="1110" t="s">
        <v>1877</v>
      </c>
      <c r="B209" s="1111"/>
      <c r="C209" s="1111">
        <v>50000</v>
      </c>
      <c r="D209" s="1111">
        <v>0</v>
      </c>
      <c r="E209" s="1111">
        <v>0</v>
      </c>
      <c r="F209" s="1111">
        <v>0</v>
      </c>
      <c r="G209" s="1111">
        <v>200000</v>
      </c>
      <c r="H209" s="1111">
        <v>0</v>
      </c>
      <c r="I209" s="1111">
        <v>0</v>
      </c>
      <c r="J209" s="1111">
        <v>0</v>
      </c>
      <c r="K209" s="1111">
        <v>250000</v>
      </c>
      <c r="L209" s="1003"/>
      <c r="M209" s="1004"/>
    </row>
    <row r="210" spans="1:13" s="1005" customFormat="1">
      <c r="A210" s="1110" t="s">
        <v>1878</v>
      </c>
      <c r="B210" s="1111">
        <v>65000</v>
      </c>
      <c r="C210" s="1111"/>
      <c r="D210" s="1111"/>
      <c r="E210" s="1111"/>
      <c r="F210" s="1111"/>
      <c r="G210" s="1111"/>
      <c r="H210" s="1111"/>
      <c r="I210" s="1111"/>
      <c r="J210" s="1111"/>
      <c r="K210" s="1111">
        <v>65000</v>
      </c>
      <c r="L210" s="1003"/>
      <c r="M210" s="1004"/>
    </row>
    <row r="211" spans="1:13" s="1005" customFormat="1">
      <c r="A211" s="1110" t="s">
        <v>1389</v>
      </c>
      <c r="B211" s="1111"/>
      <c r="C211" s="1111"/>
      <c r="D211" s="1111"/>
      <c r="E211" s="1111"/>
      <c r="F211" s="1111"/>
      <c r="G211" s="1111">
        <v>100000</v>
      </c>
      <c r="H211" s="1111"/>
      <c r="I211" s="1111"/>
      <c r="J211" s="1111"/>
      <c r="K211" s="1111">
        <v>100000</v>
      </c>
      <c r="L211" s="1003"/>
      <c r="M211" s="1004"/>
    </row>
    <row r="212" spans="1:13" s="1005" customFormat="1">
      <c r="A212" s="1110" t="s">
        <v>2192</v>
      </c>
      <c r="B212" s="1111"/>
      <c r="C212" s="1111">
        <v>50000</v>
      </c>
      <c r="D212" s="1111"/>
      <c r="E212" s="1111"/>
      <c r="F212" s="1111"/>
      <c r="G212" s="1111"/>
      <c r="H212" s="1111"/>
      <c r="I212" s="1111"/>
      <c r="J212" s="1111"/>
      <c r="K212" s="1111">
        <v>50000</v>
      </c>
      <c r="L212" s="1003"/>
      <c r="M212" s="1004"/>
    </row>
    <row r="213" spans="1:13" s="1005" customFormat="1">
      <c r="A213" s="1110" t="s">
        <v>1879</v>
      </c>
      <c r="B213" s="1111">
        <v>40000</v>
      </c>
      <c r="C213" s="1111"/>
      <c r="D213" s="1111"/>
      <c r="E213" s="1111"/>
      <c r="F213" s="1111"/>
      <c r="G213" s="1111"/>
      <c r="H213" s="1111"/>
      <c r="I213" s="1111"/>
      <c r="J213" s="1111"/>
      <c r="K213" s="1111">
        <v>40000</v>
      </c>
      <c r="L213" s="1003"/>
      <c r="M213" s="1004"/>
    </row>
    <row r="214" spans="1:13" s="1005" customFormat="1">
      <c r="A214" s="1110" t="s">
        <v>1880</v>
      </c>
      <c r="B214" s="1111"/>
      <c r="C214" s="1111">
        <v>87500</v>
      </c>
      <c r="D214" s="1111">
        <v>20000</v>
      </c>
      <c r="E214" s="1111">
        <v>0</v>
      </c>
      <c r="F214" s="1111">
        <v>0</v>
      </c>
      <c r="G214" s="1111">
        <v>300000</v>
      </c>
      <c r="H214" s="1111">
        <v>0</v>
      </c>
      <c r="I214" s="1111">
        <v>0</v>
      </c>
      <c r="J214" s="1111">
        <v>0</v>
      </c>
      <c r="K214" s="1111">
        <v>407500</v>
      </c>
      <c r="L214" s="1003"/>
      <c r="M214" s="1004"/>
    </row>
    <row r="215" spans="1:13" s="1005" customFormat="1">
      <c r="A215" s="1110" t="s">
        <v>1881</v>
      </c>
      <c r="B215" s="1111"/>
      <c r="C215" s="1111">
        <v>2000000</v>
      </c>
      <c r="D215" s="1111"/>
      <c r="E215" s="1111"/>
      <c r="F215" s="1111"/>
      <c r="G215" s="1111"/>
      <c r="H215" s="1111"/>
      <c r="I215" s="1111">
        <v>4200000</v>
      </c>
      <c r="J215" s="1111"/>
      <c r="K215" s="1111">
        <v>6200000</v>
      </c>
      <c r="L215" s="1003"/>
      <c r="M215" s="1004"/>
    </row>
    <row r="216" spans="1:13" s="1005" customFormat="1">
      <c r="A216" s="1110" t="s">
        <v>1883</v>
      </c>
      <c r="B216" s="1111"/>
      <c r="C216" s="1111">
        <v>29000</v>
      </c>
      <c r="D216" s="1111"/>
      <c r="E216" s="1111">
        <v>50000</v>
      </c>
      <c r="F216" s="1111"/>
      <c r="G216" s="1111"/>
      <c r="H216" s="1111"/>
      <c r="I216" s="1111">
        <v>800000</v>
      </c>
      <c r="J216" s="1111"/>
      <c r="K216" s="1111">
        <v>879000</v>
      </c>
      <c r="L216" s="1003"/>
      <c r="M216" s="1004"/>
    </row>
    <row r="217" spans="1:13" s="1005" customFormat="1" hidden="1">
      <c r="A217" s="1110"/>
      <c r="B217" s="1111"/>
      <c r="C217" s="1111"/>
      <c r="D217" s="1111"/>
      <c r="E217" s="1111"/>
      <c r="F217" s="1111"/>
      <c r="G217" s="1111"/>
      <c r="H217" s="1111"/>
      <c r="I217" s="1111"/>
      <c r="J217" s="1111"/>
      <c r="K217" s="1111"/>
      <c r="L217" s="1003"/>
      <c r="M217" s="1004"/>
    </row>
    <row r="218" spans="1:13" s="1005" customFormat="1">
      <c r="A218" s="1110" t="s">
        <v>1390</v>
      </c>
      <c r="B218" s="1111">
        <v>50000</v>
      </c>
      <c r="C218" s="1111"/>
      <c r="D218" s="1111"/>
      <c r="E218" s="1111"/>
      <c r="F218" s="1111"/>
      <c r="G218" s="1111"/>
      <c r="H218" s="1111"/>
      <c r="I218" s="1111">
        <v>60000</v>
      </c>
      <c r="J218" s="1111"/>
      <c r="K218" s="1111">
        <v>110000</v>
      </c>
      <c r="L218" s="1003"/>
      <c r="M218" s="1004"/>
    </row>
    <row r="219" spans="1:13" s="1005" customFormat="1">
      <c r="A219" s="1110" t="s">
        <v>1859</v>
      </c>
      <c r="B219" s="1111"/>
      <c r="C219" s="1111">
        <v>1500000</v>
      </c>
      <c r="D219" s="1111"/>
      <c r="E219" s="1111"/>
      <c r="F219" s="1111"/>
      <c r="G219" s="1111"/>
      <c r="H219" s="1111"/>
      <c r="I219" s="1111"/>
      <c r="J219" s="1111"/>
      <c r="K219" s="1111">
        <v>1500000</v>
      </c>
      <c r="L219" s="1003"/>
      <c r="M219" s="1004"/>
    </row>
    <row r="220" spans="1:13" s="1005" customFormat="1">
      <c r="A220" s="1110" t="s">
        <v>1864</v>
      </c>
      <c r="B220" s="1111"/>
      <c r="C220" s="1111">
        <v>50000</v>
      </c>
      <c r="D220" s="1111"/>
      <c r="E220" s="1111"/>
      <c r="F220" s="1111"/>
      <c r="G220" s="1111"/>
      <c r="H220" s="1111"/>
      <c r="I220" s="1111"/>
      <c r="J220" s="1111"/>
      <c r="K220" s="1111">
        <v>50000</v>
      </c>
      <c r="L220" s="1003"/>
      <c r="M220" s="1004"/>
    </row>
    <row r="221" spans="1:13" s="1005" customFormat="1">
      <c r="A221" s="1110" t="s">
        <v>1847</v>
      </c>
      <c r="B221" s="1111"/>
      <c r="C221" s="1111">
        <v>45000</v>
      </c>
      <c r="D221" s="1111"/>
      <c r="E221" s="1111"/>
      <c r="F221" s="1111"/>
      <c r="G221" s="1111">
        <v>100000</v>
      </c>
      <c r="H221" s="1111"/>
      <c r="I221" s="1111"/>
      <c r="J221" s="1111"/>
      <c r="K221" s="1111">
        <v>145000</v>
      </c>
      <c r="L221" s="1003"/>
      <c r="M221" s="1004"/>
    </row>
    <row r="222" spans="1:13" s="1005" customFormat="1">
      <c r="A222" s="1110" t="s">
        <v>1850</v>
      </c>
      <c r="B222" s="1111"/>
      <c r="C222" s="1111">
        <v>100000</v>
      </c>
      <c r="D222" s="1111"/>
      <c r="E222" s="1111"/>
      <c r="F222" s="1111"/>
      <c r="G222" s="1111"/>
      <c r="H222" s="1111"/>
      <c r="I222" s="1111"/>
      <c r="J222" s="1111"/>
      <c r="K222" s="1111">
        <v>100000</v>
      </c>
      <c r="L222" s="1003"/>
      <c r="M222" s="1004"/>
    </row>
    <row r="223" spans="1:13" s="1005" customFormat="1" hidden="1">
      <c r="A223" s="1110"/>
      <c r="B223" s="1111"/>
      <c r="C223" s="1111"/>
      <c r="D223" s="1111"/>
      <c r="E223" s="1111"/>
      <c r="F223" s="1111"/>
      <c r="G223" s="1111"/>
      <c r="H223" s="1111"/>
      <c r="I223" s="1111"/>
      <c r="J223" s="1111"/>
      <c r="K223" s="1111"/>
      <c r="L223" s="1003"/>
      <c r="M223" s="1004"/>
    </row>
    <row r="224" spans="1:13" s="1005" customFormat="1">
      <c r="A224" s="1110" t="s">
        <v>1391</v>
      </c>
      <c r="B224" s="1111"/>
      <c r="C224" s="1111">
        <v>73000</v>
      </c>
      <c r="D224" s="1111"/>
      <c r="E224" s="1111"/>
      <c r="F224" s="1111"/>
      <c r="G224" s="1111">
        <v>550000</v>
      </c>
      <c r="H224" s="1111"/>
      <c r="I224" s="1111"/>
      <c r="J224" s="1111"/>
      <c r="K224" s="1111">
        <v>623000</v>
      </c>
      <c r="L224" s="1003"/>
      <c r="M224" s="1004"/>
    </row>
    <row r="225" spans="1:13" s="1005" customFormat="1">
      <c r="A225" s="1110" t="s">
        <v>1886</v>
      </c>
      <c r="B225" s="1111"/>
      <c r="C225" s="1111"/>
      <c r="D225" s="1111"/>
      <c r="E225" s="1111"/>
      <c r="F225" s="1111"/>
      <c r="G225" s="1111"/>
      <c r="H225" s="1111"/>
      <c r="I225" s="1111">
        <v>2500000</v>
      </c>
      <c r="J225" s="1111"/>
      <c r="K225" s="1111">
        <v>2500000</v>
      </c>
      <c r="L225" s="1003"/>
      <c r="M225" s="1004"/>
    </row>
    <row r="226" spans="1:13" s="1005" customFormat="1">
      <c r="A226" s="1110" t="s">
        <v>1392</v>
      </c>
      <c r="B226" s="1111"/>
      <c r="C226" s="1111">
        <v>50000</v>
      </c>
      <c r="D226" s="1111"/>
      <c r="E226" s="1111"/>
      <c r="F226" s="1111"/>
      <c r="G226" s="1111">
        <v>100000</v>
      </c>
      <c r="H226" s="1111"/>
      <c r="I226" s="1111"/>
      <c r="J226" s="1111"/>
      <c r="K226" s="1111">
        <v>150000</v>
      </c>
      <c r="L226" s="1003"/>
      <c r="M226" s="1004"/>
    </row>
    <row r="227" spans="1:13" s="1005" customFormat="1">
      <c r="A227" s="1110" t="s">
        <v>1885</v>
      </c>
      <c r="B227" s="1111"/>
      <c r="C227" s="1111"/>
      <c r="D227" s="1111"/>
      <c r="E227" s="1111"/>
      <c r="F227" s="1111"/>
      <c r="G227" s="1111"/>
      <c r="H227" s="1111"/>
      <c r="I227" s="1111">
        <v>4000000</v>
      </c>
      <c r="J227" s="1111">
        <v>0</v>
      </c>
      <c r="K227" s="1111">
        <v>4000000</v>
      </c>
      <c r="L227" s="1003"/>
      <c r="M227" s="1004"/>
    </row>
    <row r="228" spans="1:13" s="1005" customFormat="1">
      <c r="A228" s="1110" t="s">
        <v>1887</v>
      </c>
      <c r="B228" s="1111"/>
      <c r="C228" s="1111"/>
      <c r="D228" s="1111"/>
      <c r="E228" s="1111"/>
      <c r="F228" s="1111"/>
      <c r="G228" s="1111"/>
      <c r="H228" s="1111"/>
      <c r="I228" s="1111">
        <v>2500000</v>
      </c>
      <c r="J228" s="1111"/>
      <c r="K228" s="1111">
        <v>2500000</v>
      </c>
      <c r="L228" s="1003"/>
      <c r="M228" s="1004"/>
    </row>
    <row r="229" spans="1:13" s="1005" customFormat="1">
      <c r="A229" s="1110" t="s">
        <v>1888</v>
      </c>
      <c r="B229" s="1111">
        <v>0</v>
      </c>
      <c r="C229" s="1111">
        <v>0</v>
      </c>
      <c r="D229" s="1111">
        <v>0</v>
      </c>
      <c r="E229" s="1111">
        <v>0</v>
      </c>
      <c r="F229" s="1111">
        <v>0</v>
      </c>
      <c r="G229" s="1111">
        <v>0</v>
      </c>
      <c r="H229" s="1111">
        <v>0</v>
      </c>
      <c r="I229" s="1111">
        <v>7000000</v>
      </c>
      <c r="J229" s="1111">
        <v>0</v>
      </c>
      <c r="K229" s="1111">
        <v>7000000</v>
      </c>
      <c r="L229" s="1003"/>
      <c r="M229" s="1004"/>
    </row>
    <row r="230" spans="1:13" s="1005" customFormat="1">
      <c r="A230" s="1110" t="s">
        <v>1884</v>
      </c>
      <c r="B230" s="1111"/>
      <c r="C230" s="1111"/>
      <c r="D230" s="1111"/>
      <c r="E230" s="1111"/>
      <c r="F230" s="1111"/>
      <c r="G230" s="1111">
        <v>100000</v>
      </c>
      <c r="H230" s="1111"/>
      <c r="I230" s="1111"/>
      <c r="J230" s="1111"/>
      <c r="K230" s="1111">
        <v>100000</v>
      </c>
      <c r="L230" s="1003"/>
      <c r="M230" s="1004"/>
    </row>
    <row r="231" spans="1:13" s="1005" customFormat="1">
      <c r="A231" s="1110" t="s">
        <v>1393</v>
      </c>
      <c r="B231" s="1111"/>
      <c r="C231" s="1111"/>
      <c r="D231" s="1111"/>
      <c r="E231" s="1111"/>
      <c r="F231" s="1111"/>
      <c r="G231" s="1111">
        <v>50000</v>
      </c>
      <c r="H231" s="1111"/>
      <c r="I231" s="1111"/>
      <c r="J231" s="1111"/>
      <c r="K231" s="1111">
        <v>50000</v>
      </c>
      <c r="L231" s="1003"/>
      <c r="M231" s="1004"/>
    </row>
    <row r="232" spans="1:13" s="1005" customFormat="1">
      <c r="A232" s="1110" t="s">
        <v>1394</v>
      </c>
      <c r="B232" s="1111"/>
      <c r="C232" s="1111"/>
      <c r="D232" s="1111"/>
      <c r="E232" s="1111"/>
      <c r="F232" s="1111"/>
      <c r="G232" s="1111"/>
      <c r="H232" s="1111"/>
      <c r="I232" s="1111">
        <v>100000</v>
      </c>
      <c r="J232" s="1111"/>
      <c r="K232" s="1111">
        <v>100000</v>
      </c>
      <c r="L232" s="1003"/>
      <c r="M232" s="1004"/>
    </row>
    <row r="233" spans="1:13" ht="24">
      <c r="A233" s="1121" t="s">
        <v>495</v>
      </c>
      <c r="B233" s="1122">
        <f>SUM(B22:B232)</f>
        <v>2145000</v>
      </c>
      <c r="C233" s="1122">
        <f t="shared" ref="C233:K233" si="2">SUM(C22:C232)</f>
        <v>44431811</v>
      </c>
      <c r="D233" s="1122">
        <f t="shared" si="2"/>
        <v>3190000</v>
      </c>
      <c r="E233" s="1122">
        <f t="shared" si="2"/>
        <v>1275000</v>
      </c>
      <c r="F233" s="1122">
        <f t="shared" si="2"/>
        <v>300000</v>
      </c>
      <c r="G233" s="1122">
        <f t="shared" si="2"/>
        <v>11721515</v>
      </c>
      <c r="H233" s="1122">
        <f t="shared" si="2"/>
        <v>0</v>
      </c>
      <c r="I233" s="1122">
        <f t="shared" si="2"/>
        <v>563442863</v>
      </c>
      <c r="J233" s="1123">
        <f t="shared" si="2"/>
        <v>0</v>
      </c>
      <c r="K233" s="1122">
        <f t="shared" si="2"/>
        <v>626506189</v>
      </c>
    </row>
    <row r="234" spans="1:13" ht="14.25">
      <c r="A234" s="1124" t="s">
        <v>1890</v>
      </c>
      <c r="B234" s="1125"/>
      <c r="C234" s="1125"/>
      <c r="D234" s="1125"/>
      <c r="E234" s="1125"/>
      <c r="F234" s="1125"/>
      <c r="G234" s="1125"/>
      <c r="H234" s="1125"/>
      <c r="I234" s="1125"/>
      <c r="J234" s="1125"/>
      <c r="K234" s="1125"/>
    </row>
    <row r="235" spans="1:13">
      <c r="A235" s="1110" t="s">
        <v>2189</v>
      </c>
      <c r="B235" s="1111"/>
      <c r="C235" s="1111"/>
      <c r="D235" s="1111"/>
      <c r="E235" s="1111"/>
      <c r="F235" s="1111"/>
      <c r="G235" s="1111"/>
      <c r="H235" s="1111"/>
      <c r="I235" s="1111">
        <v>500000</v>
      </c>
      <c r="J235" s="1111"/>
      <c r="K235" s="1111">
        <v>500000</v>
      </c>
    </row>
    <row r="236" spans="1:13" s="1005" customFormat="1">
      <c r="A236" s="1110" t="s">
        <v>498</v>
      </c>
      <c r="B236" s="1111"/>
      <c r="C236" s="1111"/>
      <c r="D236" s="1111"/>
      <c r="E236" s="1111"/>
      <c r="F236" s="1111"/>
      <c r="G236" s="1111"/>
      <c r="H236" s="1111"/>
      <c r="I236" s="1111">
        <v>1000000</v>
      </c>
      <c r="J236" s="1111"/>
      <c r="K236" s="1111">
        <v>1000000</v>
      </c>
      <c r="L236" s="1003"/>
      <c r="M236" s="1004"/>
    </row>
    <row r="237" spans="1:13" s="1005" customFormat="1">
      <c r="A237" s="1110" t="s">
        <v>499</v>
      </c>
      <c r="B237" s="1111"/>
      <c r="C237" s="1111"/>
      <c r="D237" s="1111"/>
      <c r="E237" s="1111"/>
      <c r="F237" s="1111"/>
      <c r="G237" s="1111"/>
      <c r="H237" s="1111"/>
      <c r="I237" s="1111">
        <v>500000</v>
      </c>
      <c r="J237" s="1111"/>
      <c r="K237" s="1111">
        <v>500000</v>
      </c>
      <c r="L237" s="1003"/>
      <c r="M237" s="1004"/>
    </row>
    <row r="238" spans="1:13" s="1005" customFormat="1">
      <c r="A238" s="1110" t="s">
        <v>168</v>
      </c>
      <c r="B238" s="1111"/>
      <c r="C238" s="1111"/>
      <c r="D238" s="1111"/>
      <c r="E238" s="1111"/>
      <c r="F238" s="1111"/>
      <c r="G238" s="1111"/>
      <c r="H238" s="1111"/>
      <c r="I238" s="1111">
        <v>1000000</v>
      </c>
      <c r="J238" s="1111"/>
      <c r="K238" s="1111">
        <v>1000000</v>
      </c>
      <c r="L238" s="1003"/>
      <c r="M238" s="1004"/>
    </row>
    <row r="239" spans="1:13" s="1005" customFormat="1">
      <c r="A239" s="1110" t="s">
        <v>500</v>
      </c>
      <c r="B239" s="1111"/>
      <c r="C239" s="1111"/>
      <c r="D239" s="1111"/>
      <c r="E239" s="1111"/>
      <c r="F239" s="1111"/>
      <c r="G239" s="1111"/>
      <c r="H239" s="1111"/>
      <c r="I239" s="1111">
        <v>500000</v>
      </c>
      <c r="J239" s="1111"/>
      <c r="K239" s="1111">
        <v>500000</v>
      </c>
      <c r="L239" s="1003"/>
      <c r="M239" s="1004"/>
    </row>
    <row r="240" spans="1:13" s="1005" customFormat="1">
      <c r="A240" s="1110" t="s">
        <v>1891</v>
      </c>
      <c r="B240" s="1111"/>
      <c r="C240" s="1111"/>
      <c r="D240" s="1111"/>
      <c r="E240" s="1111"/>
      <c r="F240" s="1111"/>
      <c r="G240" s="1111"/>
      <c r="H240" s="1111"/>
      <c r="I240" s="1111">
        <v>118730000</v>
      </c>
      <c r="J240" s="1111"/>
      <c r="K240" s="1111">
        <v>118730000</v>
      </c>
      <c r="L240" s="1003"/>
      <c r="M240" s="1004"/>
    </row>
    <row r="241" spans="1:13" s="1005" customFormat="1" ht="24" customHeight="1">
      <c r="A241" s="1112" t="s">
        <v>496</v>
      </c>
      <c r="B241" s="1111"/>
      <c r="C241" s="1111"/>
      <c r="D241" s="1111"/>
      <c r="E241" s="1111"/>
      <c r="F241" s="1111"/>
      <c r="G241" s="1111"/>
      <c r="H241" s="1111"/>
      <c r="I241" s="1111">
        <v>176760000</v>
      </c>
      <c r="J241" s="1111"/>
      <c r="K241" s="1111">
        <v>176760000</v>
      </c>
      <c r="L241" s="1003"/>
      <c r="M241" s="1004"/>
    </row>
    <row r="242" spans="1:13" s="1005" customFormat="1">
      <c r="A242" s="1110" t="s">
        <v>497</v>
      </c>
      <c r="B242" s="1111"/>
      <c r="C242" s="1111"/>
      <c r="D242" s="1111"/>
      <c r="E242" s="1111"/>
      <c r="F242" s="1111"/>
      <c r="G242" s="1111"/>
      <c r="H242" s="1111"/>
      <c r="I242" s="1111">
        <v>500000</v>
      </c>
      <c r="J242" s="1111"/>
      <c r="K242" s="1111">
        <v>500000</v>
      </c>
      <c r="L242" s="1003"/>
      <c r="M242" s="1004"/>
    </row>
    <row r="243" spans="1:13" s="1005" customFormat="1">
      <c r="A243" s="1110" t="s">
        <v>427</v>
      </c>
      <c r="B243" s="1111"/>
      <c r="C243" s="1111"/>
      <c r="D243" s="1111"/>
      <c r="E243" s="1111"/>
      <c r="F243" s="1111"/>
      <c r="G243" s="1111"/>
      <c r="H243" s="1111"/>
      <c r="I243" s="1111">
        <v>89800</v>
      </c>
      <c r="J243" s="1111"/>
      <c r="K243" s="1111">
        <v>89800</v>
      </c>
      <c r="L243" s="1003"/>
      <c r="M243" s="1004"/>
    </row>
    <row r="244" spans="1:13" s="1005" customFormat="1">
      <c r="A244" s="1110" t="s">
        <v>1892</v>
      </c>
      <c r="B244" s="1111"/>
      <c r="C244" s="1111"/>
      <c r="D244" s="1111"/>
      <c r="E244" s="1111"/>
      <c r="F244" s="1111"/>
      <c r="G244" s="1111"/>
      <c r="H244" s="1111"/>
      <c r="I244" s="1111">
        <v>57384593</v>
      </c>
      <c r="J244" s="1111">
        <v>0</v>
      </c>
      <c r="K244" s="1111">
        <v>57384593</v>
      </c>
      <c r="L244" s="1003"/>
      <c r="M244" s="1004"/>
    </row>
    <row r="245" spans="1:13" s="1005" customFormat="1">
      <c r="A245" s="1110" t="s">
        <v>1730</v>
      </c>
      <c r="B245" s="1111"/>
      <c r="C245" s="1111"/>
      <c r="D245" s="1111"/>
      <c r="E245" s="1111"/>
      <c r="F245" s="1111"/>
      <c r="G245" s="1111"/>
      <c r="H245" s="1111"/>
      <c r="I245" s="1111">
        <v>94850000</v>
      </c>
      <c r="J245" s="1111">
        <v>0</v>
      </c>
      <c r="K245" s="1111">
        <v>94850000</v>
      </c>
      <c r="L245" s="1003"/>
      <c r="M245" s="1004"/>
    </row>
    <row r="246" spans="1:13" s="1005" customFormat="1">
      <c r="A246" s="1110" t="s">
        <v>501</v>
      </c>
      <c r="B246" s="1111"/>
      <c r="C246" s="1111"/>
      <c r="D246" s="1111"/>
      <c r="E246" s="1111"/>
      <c r="F246" s="1111"/>
      <c r="G246" s="1111"/>
      <c r="H246" s="1111"/>
      <c r="I246" s="1111">
        <v>10000000</v>
      </c>
      <c r="J246" s="1111"/>
      <c r="K246" s="1111">
        <f>SUM(H246:J246)</f>
        <v>10000000</v>
      </c>
      <c r="L246" s="1003"/>
      <c r="M246" s="1004"/>
    </row>
    <row r="247" spans="1:13" s="1005" customFormat="1">
      <c r="A247" s="1110" t="s">
        <v>504</v>
      </c>
      <c r="B247" s="1111"/>
      <c r="C247" s="1111"/>
      <c r="D247" s="1111"/>
      <c r="E247" s="1111"/>
      <c r="F247" s="1111"/>
      <c r="G247" s="1111"/>
      <c r="H247" s="1111"/>
      <c r="I247" s="1111">
        <v>5000000</v>
      </c>
      <c r="J247" s="1111"/>
      <c r="K247" s="1111">
        <v>5000000</v>
      </c>
      <c r="L247" s="1003"/>
      <c r="M247" s="1004"/>
    </row>
    <row r="248" spans="1:13" s="1005" customFormat="1">
      <c r="A248" s="1110" t="s">
        <v>502</v>
      </c>
      <c r="B248" s="1111"/>
      <c r="C248" s="1111"/>
      <c r="D248" s="1111"/>
      <c r="E248" s="1111"/>
      <c r="F248" s="1111"/>
      <c r="G248" s="1111"/>
      <c r="H248" s="1111"/>
      <c r="I248" s="1111">
        <v>2000000</v>
      </c>
      <c r="J248" s="1111"/>
      <c r="K248" s="1111">
        <v>2000000</v>
      </c>
      <c r="L248" s="1003"/>
      <c r="M248" s="1004"/>
    </row>
    <row r="249" spans="1:13" s="1005" customFormat="1">
      <c r="A249" s="1110" t="s">
        <v>455</v>
      </c>
      <c r="B249" s="1111"/>
      <c r="C249" s="1111"/>
      <c r="D249" s="1111"/>
      <c r="E249" s="1111"/>
      <c r="F249" s="1111"/>
      <c r="G249" s="1111"/>
      <c r="H249" s="1111"/>
      <c r="I249" s="1111">
        <v>500000</v>
      </c>
      <c r="J249" s="1111"/>
      <c r="K249" s="1111">
        <v>500000</v>
      </c>
      <c r="L249" s="1003"/>
      <c r="M249" s="1004"/>
    </row>
    <row r="250" spans="1:13" s="1005" customFormat="1">
      <c r="A250" s="1110" t="s">
        <v>1395</v>
      </c>
      <c r="B250" s="1111"/>
      <c r="C250" s="1111"/>
      <c r="D250" s="1111"/>
      <c r="E250" s="1111"/>
      <c r="F250" s="1111"/>
      <c r="G250" s="1111"/>
      <c r="H250" s="1111"/>
      <c r="I250" s="1111">
        <v>1000000</v>
      </c>
      <c r="J250" s="1111"/>
      <c r="K250" s="1111">
        <v>1000000</v>
      </c>
      <c r="L250" s="1003"/>
      <c r="M250" s="1004"/>
    </row>
    <row r="251" spans="1:13" s="1005" customFormat="1">
      <c r="A251" s="1110" t="s">
        <v>491</v>
      </c>
      <c r="B251" s="1111"/>
      <c r="C251" s="1111"/>
      <c r="D251" s="1111"/>
      <c r="E251" s="1111"/>
      <c r="F251" s="1111"/>
      <c r="G251" s="1111"/>
      <c r="H251" s="1111"/>
      <c r="I251" s="1111">
        <v>500000</v>
      </c>
      <c r="J251" s="1111"/>
      <c r="K251" s="1111">
        <v>500000</v>
      </c>
      <c r="L251" s="1003"/>
      <c r="M251" s="1004"/>
    </row>
    <row r="252" spans="1:13" s="1005" customFormat="1">
      <c r="A252" s="1110" t="s">
        <v>492</v>
      </c>
      <c r="B252" s="1111"/>
      <c r="C252" s="1111"/>
      <c r="D252" s="1111"/>
      <c r="E252" s="1111"/>
      <c r="F252" s="1111"/>
      <c r="G252" s="1111"/>
      <c r="H252" s="1111"/>
      <c r="I252" s="1111">
        <v>1000000</v>
      </c>
      <c r="J252" s="1111"/>
      <c r="K252" s="1111">
        <v>1000000</v>
      </c>
      <c r="L252" s="1003"/>
      <c r="M252" s="1004"/>
    </row>
    <row r="253" spans="1:13" s="1005" customFormat="1">
      <c r="A253" s="1110" t="s">
        <v>493</v>
      </c>
      <c r="B253" s="1111"/>
      <c r="C253" s="1111"/>
      <c r="D253" s="1111"/>
      <c r="E253" s="1111"/>
      <c r="F253" s="1111"/>
      <c r="G253" s="1111"/>
      <c r="H253" s="1111"/>
      <c r="I253" s="1111">
        <v>500000</v>
      </c>
      <c r="J253" s="1111"/>
      <c r="K253" s="1111">
        <v>500000</v>
      </c>
      <c r="L253" s="1003"/>
      <c r="M253" s="1004"/>
    </row>
    <row r="254" spans="1:13" s="1005" customFormat="1">
      <c r="A254" s="1110" t="s">
        <v>1715</v>
      </c>
      <c r="B254" s="1111"/>
      <c r="C254" s="1111"/>
      <c r="D254" s="1111"/>
      <c r="E254" s="1111"/>
      <c r="F254" s="1111"/>
      <c r="G254" s="1111"/>
      <c r="H254" s="1111"/>
      <c r="I254" s="1111">
        <v>20681000</v>
      </c>
      <c r="J254" s="1111"/>
      <c r="K254" s="1111">
        <v>20681000</v>
      </c>
      <c r="L254" s="1003"/>
      <c r="M254" s="1004"/>
    </row>
    <row r="255" spans="1:13" s="1005" customFormat="1">
      <c r="A255" s="1110" t="s">
        <v>490</v>
      </c>
      <c r="B255" s="1111"/>
      <c r="C255" s="1111"/>
      <c r="D255" s="1111"/>
      <c r="E255" s="1111"/>
      <c r="F255" s="1111"/>
      <c r="G255" s="1111"/>
      <c r="H255" s="1111"/>
      <c r="I255" s="1111">
        <v>1000000</v>
      </c>
      <c r="J255" s="1111"/>
      <c r="K255" s="1111">
        <v>1000000</v>
      </c>
      <c r="L255" s="1003"/>
      <c r="M255" s="1004"/>
    </row>
    <row r="256" spans="1:13" s="1005" customFormat="1">
      <c r="A256" s="1110" t="s">
        <v>1396</v>
      </c>
      <c r="B256" s="1111"/>
      <c r="C256" s="1111">
        <v>60000</v>
      </c>
      <c r="D256" s="1111">
        <v>30000</v>
      </c>
      <c r="E256" s="1111"/>
      <c r="F256" s="1111"/>
      <c r="G256" s="1111"/>
      <c r="H256" s="1111"/>
      <c r="I256" s="1111">
        <v>73100000</v>
      </c>
      <c r="J256" s="1111"/>
      <c r="K256" s="1111">
        <v>73190000</v>
      </c>
      <c r="L256" s="1003"/>
      <c r="M256" s="1004"/>
    </row>
    <row r="257" spans="1:13" s="1005" customFormat="1">
      <c r="A257" s="1110" t="s">
        <v>1876</v>
      </c>
      <c r="B257" s="1111"/>
      <c r="C257" s="1111"/>
      <c r="D257" s="1111"/>
      <c r="E257" s="1111"/>
      <c r="F257" s="1111"/>
      <c r="G257" s="1111"/>
      <c r="H257" s="1111"/>
      <c r="I257" s="1111">
        <v>25400000</v>
      </c>
      <c r="J257" s="1111"/>
      <c r="K257" s="1111">
        <f>SUM(F257:J257)</f>
        <v>25400000</v>
      </c>
      <c r="L257" s="1003"/>
      <c r="M257" s="1004"/>
    </row>
    <row r="258" spans="1:13" s="1005" customFormat="1">
      <c r="A258" s="1110" t="s">
        <v>1397</v>
      </c>
      <c r="B258" s="1111"/>
      <c r="C258" s="1111"/>
      <c r="D258" s="1111"/>
      <c r="E258" s="1111"/>
      <c r="F258" s="1111"/>
      <c r="G258" s="1111"/>
      <c r="H258" s="1111"/>
      <c r="I258" s="1111">
        <v>37973558</v>
      </c>
      <c r="J258" s="1111"/>
      <c r="K258" s="1111">
        <v>37973558</v>
      </c>
      <c r="L258" s="1003"/>
      <c r="M258" s="1004"/>
    </row>
    <row r="259" spans="1:13" s="1005" customFormat="1">
      <c r="A259" s="1110" t="s">
        <v>1745</v>
      </c>
      <c r="B259" s="1111"/>
      <c r="C259" s="1111">
        <v>40000</v>
      </c>
      <c r="D259" s="1111"/>
      <c r="E259" s="1111"/>
      <c r="F259" s="1111"/>
      <c r="G259" s="1111"/>
      <c r="H259" s="1111"/>
      <c r="I259" s="1111">
        <v>111996417</v>
      </c>
      <c r="J259" s="1111"/>
      <c r="K259" s="1111">
        <v>112036417</v>
      </c>
      <c r="L259" s="1003"/>
      <c r="M259" s="1004"/>
    </row>
    <row r="260" spans="1:13" s="1005" customFormat="1">
      <c r="A260" s="1110" t="s">
        <v>1734</v>
      </c>
      <c r="B260" s="1111"/>
      <c r="C260" s="1111"/>
      <c r="D260" s="1111"/>
      <c r="E260" s="1111"/>
      <c r="F260" s="1111"/>
      <c r="G260" s="1111"/>
      <c r="H260" s="1111"/>
      <c r="I260" s="1111">
        <v>74510000</v>
      </c>
      <c r="J260" s="1111">
        <v>0</v>
      </c>
      <c r="K260" s="1111">
        <v>74510000</v>
      </c>
      <c r="L260" s="1003"/>
      <c r="M260" s="1004"/>
    </row>
    <row r="261" spans="1:13">
      <c r="A261" s="1126" t="s">
        <v>1398</v>
      </c>
      <c r="B261" s="1122">
        <v>0</v>
      </c>
      <c r="C261" s="1122">
        <f>SUM(C237:C260)</f>
        <v>100000</v>
      </c>
      <c r="D261" s="1122">
        <v>30000</v>
      </c>
      <c r="E261" s="1122">
        <v>0</v>
      </c>
      <c r="F261" s="1122">
        <v>0</v>
      </c>
      <c r="G261" s="1122">
        <f>SUM(G239:G260)</f>
        <v>0</v>
      </c>
      <c r="H261" s="1122">
        <v>0</v>
      </c>
      <c r="I261" s="1122">
        <f>SUM(I235:I260)</f>
        <v>816975368</v>
      </c>
      <c r="J261" s="1122">
        <f>SUM(J236:J260)</f>
        <v>0</v>
      </c>
      <c r="K261" s="1122">
        <f>SUM(K235:K260)</f>
        <v>817105368</v>
      </c>
    </row>
    <row r="262" spans="1:13" s="1014" customFormat="1">
      <c r="A262" s="1126" t="s">
        <v>1399</v>
      </c>
      <c r="B262" s="1127">
        <f t="shared" ref="B262:K262" si="3">B15+B20+B233+B261</f>
        <v>3790000</v>
      </c>
      <c r="C262" s="1127">
        <f t="shared" si="3"/>
        <v>50351811</v>
      </c>
      <c r="D262" s="1127">
        <f t="shared" si="3"/>
        <v>4095000</v>
      </c>
      <c r="E262" s="1127">
        <f t="shared" si="3"/>
        <v>1735000</v>
      </c>
      <c r="F262" s="1127">
        <f t="shared" si="3"/>
        <v>300000</v>
      </c>
      <c r="G262" s="1127">
        <f t="shared" si="3"/>
        <v>13901515</v>
      </c>
      <c r="H262" s="1127">
        <f t="shared" si="3"/>
        <v>0</v>
      </c>
      <c r="I262" s="1127">
        <f t="shared" si="3"/>
        <v>1412823789</v>
      </c>
      <c r="J262" s="1127">
        <f t="shared" si="3"/>
        <v>0</v>
      </c>
      <c r="K262" s="1127">
        <f t="shared" si="3"/>
        <v>1486997115</v>
      </c>
      <c r="L262" s="1012"/>
      <c r="M262" s="1013"/>
    </row>
    <row r="264" spans="1:13">
      <c r="B264" s="1001"/>
      <c r="C264" s="1015"/>
      <c r="D264" s="1001"/>
      <c r="E264" s="1001"/>
      <c r="F264" s="1001"/>
      <c r="G264" s="1001"/>
      <c r="H264" s="1001"/>
      <c r="I264" s="1001"/>
      <c r="J264" s="1001"/>
      <c r="K264" s="1001"/>
    </row>
  </sheetData>
  <phoneticPr fontId="114" type="noConversion"/>
  <pageMargins left="0.74803149606299213" right="0.74803149606299213" top="0.98425196850393704" bottom="0.98425196850393704" header="0.51181102362204722" footer="0.51181102362204722"/>
  <pageSetup paperSize="9" scale="80" orientation="landscape" horizontalDpi="300" verticalDpi="300" r:id="rId1"/>
  <headerFooter alignWithMargins="0">
    <oddHeader>&amp;C&amp;"Times New Roman CE,Félkövér dőlt"&amp;11 2016. évben nyújtott működési támogatások&amp;R&amp;"Times New Roman CE,Félkövér dőlt"19.tábla
Adatok: Forintban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28</vt:i4>
      </vt:variant>
      <vt:variant>
        <vt:lpstr>Névvel ellátott tartományok</vt:lpstr>
      </vt:variant>
      <vt:variant>
        <vt:i4>20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5.a</vt:lpstr>
      <vt:lpstr>6</vt:lpstr>
      <vt:lpstr>6.a</vt:lpstr>
      <vt:lpstr>6.b</vt:lpstr>
      <vt:lpstr>7</vt:lpstr>
      <vt:lpstr>8</vt:lpstr>
      <vt:lpstr>9</vt:lpstr>
      <vt:lpstr>9.a </vt:lpstr>
      <vt:lpstr>10</vt:lpstr>
      <vt:lpstr>10.a</vt:lpstr>
      <vt:lpstr>11</vt:lpstr>
      <vt:lpstr>12</vt:lpstr>
      <vt:lpstr>12a </vt:lpstr>
      <vt:lpstr>12b</vt:lpstr>
      <vt:lpstr>12c</vt:lpstr>
      <vt:lpstr>12d</vt:lpstr>
      <vt:lpstr>13</vt:lpstr>
      <vt:lpstr>14</vt:lpstr>
      <vt:lpstr>15</vt:lpstr>
      <vt:lpstr>16</vt:lpstr>
      <vt:lpstr>17</vt:lpstr>
      <vt:lpstr>18</vt:lpstr>
      <vt:lpstr>19</vt:lpstr>
      <vt:lpstr>'10'!Nyomtatási_cím</vt:lpstr>
      <vt:lpstr>'11'!Nyomtatási_cím</vt:lpstr>
      <vt:lpstr>'12'!Nyomtatási_cím</vt:lpstr>
      <vt:lpstr>'12a '!Nyomtatási_cím</vt:lpstr>
      <vt:lpstr>'12b'!Nyomtatási_cím</vt:lpstr>
      <vt:lpstr>'12c'!Nyomtatási_cím</vt:lpstr>
      <vt:lpstr>'13'!Nyomtatási_cím</vt:lpstr>
      <vt:lpstr>'17'!Nyomtatási_cím</vt:lpstr>
      <vt:lpstr>'18'!Nyomtatási_cím</vt:lpstr>
      <vt:lpstr>'19'!Nyomtatási_cím</vt:lpstr>
      <vt:lpstr>'3'!Nyomtatási_cím</vt:lpstr>
      <vt:lpstr>'5.a'!Nyomtatási_cím</vt:lpstr>
      <vt:lpstr>'6.a'!Nyomtatási_cím</vt:lpstr>
      <vt:lpstr>'6.b'!Nyomtatási_cím</vt:lpstr>
      <vt:lpstr>'9'!Nyomtatási_cím</vt:lpstr>
      <vt:lpstr>'9.a '!Nyomtatási_cím</vt:lpstr>
      <vt:lpstr>'13'!Nyomtatási_terület</vt:lpstr>
      <vt:lpstr>'3'!Nyomtatási_terület</vt:lpstr>
      <vt:lpstr>'5.a'!Nyomtatási_terület</vt:lpstr>
      <vt:lpstr>'6.a'!Nyomtatási_terület</vt:lpstr>
    </vt:vector>
  </TitlesOfParts>
  <Company>ZMJV PH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Szandra</cp:lastModifiedBy>
  <cp:lastPrinted>2017-05-11T05:36:14Z</cp:lastPrinted>
  <dcterms:created xsi:type="dcterms:W3CDTF">2002-12-30T13:12:46Z</dcterms:created>
  <dcterms:modified xsi:type="dcterms:W3CDTF">2017-06-02T07:10:06Z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1688585414</vt:i4>
  </property>
  <property fmtid="{D5CDD505-2E9C-101B-9397-08002B2CF9AE}" pid="3" name="_EmailSubject">
    <vt:lpwstr>besz</vt:lpwstr>
  </property>
  <property fmtid="{D5CDD505-2E9C-101B-9397-08002B2CF9AE}" pid="4" name="_AuthorEmail">
    <vt:lpwstr>szlavecz@zelkanet.hu</vt:lpwstr>
  </property>
  <property fmtid="{D5CDD505-2E9C-101B-9397-08002B2CF9AE}" pid="5" name="_AuthorEmailDisplayName">
    <vt:lpwstr>Szlávecz Ferenc</vt:lpwstr>
  </property>
  <property fmtid="{D5CDD505-2E9C-101B-9397-08002B2CF9AE}" pid="6" name="_ReviewingToolsShownOnce">
    <vt:lpwstr/>
  </property>
</Properties>
</file>